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90" yWindow="615" windowWidth="11400" windowHeight="10110" tabRatio="929"/>
  </bookViews>
  <sheets>
    <sheet name="FS Title" sheetId="67" r:id="rId1"/>
    <sheet name="Annual BS" sheetId="27" r:id="rId2"/>
    <sheet name="Annual PE" sheetId="35" r:id="rId3"/>
    <sheet name="Annual IS" sheetId="29" r:id="rId4"/>
    <sheet name="Annual CF" sheetId="30" r:id="rId5"/>
    <sheet name="Notes" sheetId="36" r:id="rId6"/>
    <sheet name="OEB's Template -ROE(GLPT-2017) " sheetId="76" r:id="rId7"/>
    <sheet name="ROE" sheetId="77" r:id="rId8"/>
    <sheet name="SUPPORT&gt;&gt;&gt;" sheetId="75" r:id="rId9"/>
    <sheet name="Revenue Requirement" sheetId="31" r:id="rId10"/>
    <sheet name="Annual PP&amp;E" sheetId="32" r:id="rId11"/>
    <sheet name="Assumptions" sheetId="28"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_123Graph_AGRAPH1" hidden="1">[1]apports!$H$151:$H$162</definedName>
    <definedName name="__123Graph_ARECENT" hidden="1">'[2]Les Cèdres'!#REF!</definedName>
    <definedName name="__123Graph_BGRAPH1" hidden="1">[1]apports!$I$151:$I$162</definedName>
    <definedName name="__123Graph_BRECENT" hidden="1">'[2]Les Cèdres'!#REF!</definedName>
    <definedName name="__123Graph_CGRAPH1" hidden="1">[1]apports!$H$163:$H$173</definedName>
    <definedName name="__123Graph_CRECENT" hidden="1">'[2]Les Cèdres'!#REF!</definedName>
    <definedName name="__123Graph_DRECENT" hidden="1">'[2]Les Cèdres'!#REF!</definedName>
    <definedName name="__123Graph_ERECENT" hidden="1">'[2]Les Cèdres'!#REF!</definedName>
    <definedName name="__EdFJsKAA">[3]!Front_Loaded_Rates</definedName>
    <definedName name="_01318500">#REF!</definedName>
    <definedName name="_1_0FECA">[3]Sheet6!#REF!</definedName>
    <definedName name="_2002_Update">#REF!</definedName>
    <definedName name="_2003_Update">#REF!</definedName>
    <definedName name="_bdm.FastTrackBookmark.12_14_2005_3_58_56_PM.edm" hidden="1">#REF!</definedName>
    <definedName name="_C">#REF!</definedName>
    <definedName name="_EQUITY">#REF!</definedName>
    <definedName name="_LEV2">[3]Financials!#REF!</definedName>
    <definedName name="_LYN1">#REF!</definedName>
    <definedName name="_PT1">'[4]Pivot_AP vs Other Jrls'!$1:$1048576</definedName>
    <definedName name="_PT2">#REF!</definedName>
    <definedName name="_Reg210">'[5]YTD BI'!#REF!</definedName>
    <definedName name="_T">#REF!</definedName>
    <definedName name="A">#REF!</definedName>
    <definedName name="ABCost">[6]Abenaki!$H$2:$H$119</definedName>
    <definedName name="ABType">[6]Abenaki!$I$2:$I$119</definedName>
    <definedName name="ABYear">[6]Abenaki!$F$2:$F$119</definedName>
    <definedName name="ACBAL">'[7]GL BAL JAN 31, 2007 sum'!#REF!</definedName>
    <definedName name="Acc_Dep_CA">#REF!</definedName>
    <definedName name="Acc_Dep_MJR_Minor_NORMAL_Special_RET_CA">#REF!</definedName>
    <definedName name="Account" localSheetId="6">#REF!</definedName>
    <definedName name="account">[8]TB!$N$1:$N$65536</definedName>
    <definedName name="accum_depr">#REF!</definedName>
    <definedName name="Actual_Points">[9]Actuals!$D$109:$P$198</definedName>
    <definedName name="Actual_units">[9]Actuals!$D$13:$P$99</definedName>
    <definedName name="Actuals">[10]Actuals!$C$13:$O$720</definedName>
    <definedName name="ADM_Data">#REF!</definedName>
    <definedName name="ALCO_Data">#REF!</definedName>
    <definedName name="Alloc0">#REF!</definedName>
    <definedName name="AllocAssets0">#REF!</definedName>
    <definedName name="AllocAssetsNames">#REF!</definedName>
    <definedName name="AllocNames">'[11]CCCM-Drivers'!$A$4:$A$84</definedName>
    <definedName name="am_cost_cont_sched_TXDX">#REF!</definedName>
    <definedName name="Amounts">#REF!</definedName>
    <definedName name="ANALYSIS_TYPES">#REF!</definedName>
    <definedName name="Anchor_Data">#REF!</definedName>
    <definedName name="ANCost">[6]Anson!$H$2:$H$101</definedName>
    <definedName name="andrea">#REF!</definedName>
    <definedName name="ANType">[6]Anson!$I$2:$I$101</definedName>
    <definedName name="ANYear">[6]Anson!$F$2:$F$101</definedName>
    <definedName name="APAPLP">#REF!</definedName>
    <definedName name="APAPLP2">#REF!</definedName>
    <definedName name="APAPLP3">'[12]APLP - AP Reconciliation'!#REF!</definedName>
    <definedName name="APBEMI">#REF!</definedName>
    <definedName name="APBEMI2">'[13]VFLP - Interco Reconciliation'!#REF!</definedName>
    <definedName name="APBPC">#REF!</definedName>
    <definedName name="APBPC4">'[12]CLP - AP Reconciliation'!#REF!</definedName>
    <definedName name="APBPI">#REF!</definedName>
    <definedName name="APCLP">#REF!</definedName>
    <definedName name="APCLP2">#REF!</definedName>
    <definedName name="APCLP4">'[12]CLP - AP Reconciliation'!#REF!</definedName>
    <definedName name="APGLP">#REF!</definedName>
    <definedName name="APGLP2">#REF!</definedName>
    <definedName name="APGLP3">'[12]APLP - AP Reconciliation'!#REF!</definedName>
    <definedName name="APGLP4">'[12]CLP - AP Reconciliation'!#REF!</definedName>
    <definedName name="APGLPLID">#REF!</definedName>
    <definedName name="APGLPLID3">'[12]APLP - AP Reconciliation'!#REF!</definedName>
    <definedName name="APGLPLID4">'[12]CLP - AP Reconciliation'!#REF!</definedName>
    <definedName name="APN">#REF!</definedName>
    <definedName name="APONTOPS">#REF!</definedName>
    <definedName name="APONTOPS2">'[13]VFLP - Interco Reconciliation'!#REF!</definedName>
    <definedName name="APONTOPS3">'[12]APLP - AP Reconciliation'!#REF!</definedName>
    <definedName name="APONTOPS4">'[12]CLP - AP Reconciliation'!#REF!</definedName>
    <definedName name="APOTHER">#REF!</definedName>
    <definedName name="APOTHER2">#REF!</definedName>
    <definedName name="Apr.Hours">#REF!</definedName>
    <definedName name="APSAULT">#REF!</definedName>
    <definedName name="APSAULT2">'[13]VFLP - Interco Reconciliation'!#REF!</definedName>
    <definedName name="APSAULT3">'[12]APLP - AP Reconciliation'!#REF!</definedName>
    <definedName name="APSAULT4">'[12]CLP - AP Reconciliation'!#REF!</definedName>
    <definedName name="APTOT">#REF!</definedName>
    <definedName name="APVFLP">#REF!</definedName>
    <definedName name="APVFLP2">#REF!</definedName>
    <definedName name="APVFLP3">'[12]APLP - AP Reconciliation'!#REF!</definedName>
    <definedName name="APVFLP4">'[12]CLP - AP Reconciliation'!#REF!</definedName>
    <definedName name="APWAWA">#REF!</definedName>
    <definedName name="ARAPLP">#REF!</definedName>
    <definedName name="ARAPLP3">'[12]APLP - AR Reconciliation'!#REF!</definedName>
    <definedName name="ARBEMI">#REF!</definedName>
    <definedName name="ARBEMI2">'[13]VFLP - Interco Reconciliation'!#REF!</definedName>
    <definedName name="ARBPC">#REF!</definedName>
    <definedName name="ARBPC3">'[12]APLP - AR Reconciliation'!#REF!</definedName>
    <definedName name="ARBPC4">'[14]CLP - Interco Reconciliation'!#REF!</definedName>
    <definedName name="ARBPI">#REF!</definedName>
    <definedName name="ARCLP">#REF!</definedName>
    <definedName name="ARCLP4">'[12]CLP - AR Reconciliation'!#REF!</definedName>
    <definedName name="ARGLP">#REF!</definedName>
    <definedName name="ARGLP2">'[12]VFLP - AR Reconciliation'!#REF!</definedName>
    <definedName name="ARGLP3">'[12]APLP - AR Reconciliation'!#REF!</definedName>
    <definedName name="ARGLP4">'[14]CLP - Interco Reconciliation'!#REF!</definedName>
    <definedName name="ARGLPID3">'[12]APLP - AR Reconciliation'!#REF!</definedName>
    <definedName name="ARGLPLID">#REF!</definedName>
    <definedName name="ARGLPLID4">'[14]CLP - Interco Reconciliation'!#REF!</definedName>
    <definedName name="ARONTOPS">#REF!</definedName>
    <definedName name="ARONTOPS2">'[13]VFLP - Interco Reconciliation'!#REF!</definedName>
    <definedName name="ARONTOPS3">'[12]APLP - AR Reconciliation'!#REF!</definedName>
    <definedName name="ARONTOPS4">'[14]CLP - Interco Reconciliation'!#REF!</definedName>
    <definedName name="AROTHER">#REF!</definedName>
    <definedName name="ARSAULT">#REF!</definedName>
    <definedName name="ARSAULT2">'[13]VFLP - Interco Reconciliation'!#REF!</definedName>
    <definedName name="ARSAULT3">'[12]APLP - AR Reconciliation'!#REF!</definedName>
    <definedName name="ARSAULT4">'[14]CLP - Interco Reconciliation'!#REF!</definedName>
    <definedName name="ARTOT">#REF!</definedName>
    <definedName name="ARVFLP">#REF!</definedName>
    <definedName name="ARVFLP2">'[12]VFLP - AR Reconciliation'!#REF!</definedName>
    <definedName name="ARVFLP3">'[12]APLP - AR Reconciliation'!#REF!</definedName>
    <definedName name="ARVFLP4">'[14]CLP - Interco Reconciliation'!#REF!</definedName>
    <definedName name="ARWAW">#REF!</definedName>
    <definedName name="ARWAWA">#REF!</definedName>
    <definedName name="as">[3]GM!#REF!</definedName>
    <definedName name="ASD">[15]Sheet1!$AC$3</definedName>
    <definedName name="asdf" hidden="1">{"Plant Parameters",#N/A,FALSE,"Total Project Economics";"summary1",#N/A,FALSE,"Total Project Economics";"Tariffs_Unit Prices_Costs",#N/A,FALSE,"Total Project Economics";"Financials",#N/A,FALSE,"Total Project Economics"}</definedName>
    <definedName name="ASOFDATE">#REF!</definedName>
    <definedName name="asset">[16]CONSO!#REF!</definedName>
    <definedName name="Assets">#REF!</definedName>
    <definedName name="ASSETSJAN09">#REF!</definedName>
    <definedName name="ASSETTRUN">#REF!</definedName>
    <definedName name="ASSETTURN">#REF!</definedName>
    <definedName name="assumptions" hidden="1">{"clp_bs_doc",#N/A,FALSE,"CLP";"clp_is_doc",#N/A,FALSE,"CLP";"clp_cf_doc",#N/A,FALSE,"CLP";"clp_fr_doc",#N/A,FALSE,"CLP"}</definedName>
    <definedName name="AssumSEComb" hidden="1">{"clp_bs_doc",#N/A,FALSE,"CLP";"clp_is_doc",#N/A,FALSE,"CLP";"clp_cf_doc",#N/A,FALSE,"CLP";"clp_fr_doc",#N/A,FALSE,"CLP"}</definedName>
    <definedName name="Aug.Hours">#REF!</definedName>
    <definedName name="Availability">#REF!</definedName>
    <definedName name="AWPM">'[3]#REF'!$A$1:$O$62</definedName>
    <definedName name="AWPO">'[3]#REF'!$F$118:$S$173</definedName>
    <definedName name="AZNMA">[17]IGNORE!$F$33:$G$62</definedName>
    <definedName name="balance_parent">#REF!</definedName>
    <definedName name="base">[3]assume!#REF!</definedName>
    <definedName name="Base_Year">[3]Assumptions!$D$16</definedName>
    <definedName name="BaseCoalPrice">#REF!</definedName>
    <definedName name="BaseGasPrice">#REF!</definedName>
    <definedName name="BasePlant">#REF!</definedName>
    <definedName name="BCol">#REF!</definedName>
    <definedName name="BCSugar_Data">#REF!</definedName>
    <definedName name="bp">'[3]#REF'!#REF!</definedName>
    <definedName name="BRAMPTON_GLBAL_LOOKUP">'[18]SUPPORT 6 - GL ACCOUNT BALANCES'!#REF!</definedName>
    <definedName name="broad">#REF!</definedName>
    <definedName name="BRow">#REF!</definedName>
    <definedName name="BTable">#REF!</definedName>
    <definedName name="BU">#REF!</definedName>
    <definedName name="bu200dept">#REF!</definedName>
    <definedName name="BU300_GL_ACCOUNTS">'[18]TXDX Support 1- Continuity'!#REF!</definedName>
    <definedName name="BU300_GL_CATEGORY">'[18]TXDX Support 1- Continuity'!#REF!</definedName>
    <definedName name="Budget">[10]Budget!$C$13:$O$719</definedName>
    <definedName name="Budget_Points">[9]Budget!$D$109:$Q$196</definedName>
    <definedName name="Budget_units">[9]Budget!$D$13:$Q$105</definedName>
    <definedName name="BUSINESS_UNIT">'[19]SUPPORT 6 - GL ACCOUNT BALANCES'!#REF!,'[19]SUPPORT 6 - GL ACCOUNT BALANCES'!#REF!</definedName>
    <definedName name="BUV">#REF!</definedName>
    <definedName name="Buy_down_Total">#REF!</definedName>
    <definedName name="BVPS">#REF!</definedName>
    <definedName name="CAD">#REF!</definedName>
    <definedName name="CAG_Data">#REF!</definedName>
    <definedName name="Calpine_Operations">[3]Log!$B$2</definedName>
    <definedName name="can">'[3]#REF'!#REF!</definedName>
    <definedName name="CANVA">[17]IGNORE!$F$63:$G$92</definedName>
    <definedName name="Capacity">[3]Assumptions!$H$33</definedName>
    <definedName name="capex">[20]Log!$C$3</definedName>
    <definedName name="capex_inserv_print">#REF!</definedName>
    <definedName name="capex_lookup">#REF!</definedName>
    <definedName name="Categ">#REF!</definedName>
    <definedName name="CBF_Data">#REF!</definedName>
    <definedName name="ccccc">#REF!</definedName>
    <definedName name="cd">#REF!</definedName>
    <definedName name="CECcapexBal">#REF!</definedName>
    <definedName name="cellADC">[3]Mississagi!#REF!</definedName>
    <definedName name="cellAnnualLTSA">#REF!</definedName>
    <definedName name="cellCECAnCapEx">#REF!</definedName>
    <definedName name="cellLevelCloseBal">[3]Mississagi!#REF!</definedName>
    <definedName name="cellLTSACloseBal">#REF!</definedName>
    <definedName name="cellLTSACloseBalTarget">#REF!</definedName>
    <definedName name="CFPS">#REF!</definedName>
    <definedName name="CHART_REGIONS">[21]lookups!$H$2:$I$26</definedName>
    <definedName name="checks_bal_fa_grp">#REF!</definedName>
    <definedName name="CheckV">[0]!CheckV</definedName>
    <definedName name="CIP">#REF!</definedName>
    <definedName name="CIP_CA">#REF!</definedName>
    <definedName name="CIP_LTD_GLBAL">'[18]CIP SUPPORT - C1e_FDM FOR CIP  '!#REF!</definedName>
    <definedName name="CIP_OTHER_LOOKUP">#REF!</definedName>
    <definedName name="claim_parent">#REF!</definedName>
    <definedName name="CMatrix">#REF!</definedName>
    <definedName name="CN">[15]Sheet1!$C$1</definedName>
    <definedName name="cntl_mgr">#REF!</definedName>
    <definedName name="code_lookup">[15]Sheet1!$A$64:$B$69</definedName>
    <definedName name="colActv">'[22]CCCM-Time'!$D:$D</definedName>
    <definedName name="colActv0">'[23]General HOI-T&amp;D Study'!#REF!</definedName>
    <definedName name="colActvYr1">'[11]CCCM-Yr1'!$F:$F</definedName>
    <definedName name="colD1">'[23]General HOI-T&amp;D Study'!#REF!</definedName>
    <definedName name="colDept">'[22]CCCM-Time'!$A:$A</definedName>
    <definedName name="colDriver">'[23]General HOI-T&amp;D Study'!#REF!</definedName>
    <definedName name="colPctSvc">'[23]General HOI-T&amp;D Study'!#REF!</definedName>
    <definedName name="colSvc">'[22]CCCM-Time'!$B:$B</definedName>
    <definedName name="colType">'[22]CCCM-Time'!$C:$C</definedName>
    <definedName name="column">#REF!</definedName>
    <definedName name="COMEQUITY">#REF!</definedName>
    <definedName name="Commercial_Start">[3]Assumptions!$I$24</definedName>
    <definedName name="comtel_proceeds">'[24]SOURCES &amp; USES'!#REF!</definedName>
    <definedName name="Consolidated">'[25]15. CY Actual Summary Results'!#REF!</definedName>
    <definedName name="cont_sched_fa_grp">#REF!</definedName>
    <definedName name="CONTINUITY">#REF!</definedName>
    <definedName name="CONVREV">[3]Corus!#REF!</definedName>
    <definedName name="CorrelCoef">[3]Random_Prices!#REF!</definedName>
    <definedName name="corus1">#REF!</definedName>
    <definedName name="Cost">[6]Brassua!$G$2:$G$16</definedName>
    <definedName name="Cost_reduction_program_switch">[26]Inputs!#REF!</definedName>
    <definedName name="COSTS">#REF!</definedName>
    <definedName name="Covariance">[3]Random_Prices!#REF!</definedName>
    <definedName name="CPI">'[27]Financing Model'!$G$9</definedName>
    <definedName name="cpn_cf_frame">#REF!</definedName>
    <definedName name="cpn_cf_long">#REF!</definedName>
    <definedName name="cpn_cf_short">#REF!</definedName>
    <definedName name="cpn_cf_value">#REF!</definedName>
    <definedName name="CPPER3STM">[3]Sheet6!#REF!</definedName>
    <definedName name="CPPER4STM">[3]Sheet6!#REF!</definedName>
    <definedName name="creditors_parent">#REF!</definedName>
    <definedName name="CritSystems">'[28]Quick Summary'!$A$1:$L$202</definedName>
    <definedName name="CURRATIO">#REF!</definedName>
    <definedName name="CurrentAssets">#REF!</definedName>
    <definedName name="CurrentYear">'[29]excel DUMP'!$X:$AA</definedName>
    <definedName name="cxl_lookup">#REF!</definedName>
    <definedName name="CXL_XCC_LOOKUP">#REF!</definedName>
    <definedName name="D1_Hydro_Capacity">#REF!</definedName>
    <definedName name="da_ta">#REF!</definedName>
    <definedName name="Data">#REF!</definedName>
    <definedName name="DATA_RANGE">[30]Data_ALL!$H$2:$J$2472</definedName>
    <definedName name="DATA1">#REF!</definedName>
    <definedName name="DATA10">#REF!</definedName>
    <definedName name="DATA11">#REF!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 localSheetId="6">#REF!</definedName>
    <definedName name="DATE">'[12]WP - Interco Reconciliation'!$A$3</definedName>
    <definedName name="DATEINC">[15]Sheet1!$C$2</definedName>
    <definedName name="day">#REF!</definedName>
    <definedName name="days">[31]Lookups!$AH$19:$AH$51</definedName>
    <definedName name="DC_L">'[32]Trend %'!$E$22:$R$61</definedName>
    <definedName name="DCFBase">#REF!</definedName>
    <definedName name="ddddd">39969.400462963</definedName>
    <definedName name="debt_conversion_ratio">[33]Ratio_Worksheet!$D$20</definedName>
    <definedName name="DEBTTOCAP">#REF!</definedName>
    <definedName name="debttocapital">#REF!</definedName>
    <definedName name="debttoequity">#REF!</definedName>
    <definedName name="Dec.Hours">#REF!</definedName>
    <definedName name="DECASSETS">#REF!</definedName>
    <definedName name="DECLIAB">#REF!</definedName>
    <definedName name="DemandCurve">'[34]ICAP&amp;Anc'!#REF!</definedName>
    <definedName name="DemCoeffsTbl">#REF!</definedName>
    <definedName name="DepreciationGrowthRate">Assumptions!$E$93</definedName>
    <definedName name="DES_QBUSINESS_UNIT_UTREE_NODE_TBL">[3]Sheet1!#REF!</definedName>
    <definedName name="Desc">#REF!</definedName>
    <definedName name="Descr">#REF!</definedName>
    <definedName name="DisE1M2">#REF!</definedName>
    <definedName name="distr_parent_equity">[33]Ratio_Worksheet!$D$23</definedName>
    <definedName name="DM_F">'[32]Trend %'!$E$122:$R$129</definedName>
    <definedName name="DM_L">'[32]Trend %'!$E$63:$R$111</definedName>
    <definedName name="DMXREV">[3]Corus!#REF!</definedName>
    <definedName name="DollarFormat">#REF!</definedName>
    <definedName name="DollarFormat_Area">#REF!</definedName>
    <definedName name="download">'[35]Download by month'!$A$3:$R$141</definedName>
    <definedName name="DRE_P_Flor" hidden="1">#REF!</definedName>
    <definedName name="DRE_P_Trad" hidden="1">#REF!</definedName>
    <definedName name="drop_zone">[36]Actuals!$A$1:$N$38</definedName>
    <definedName name="DVI_Data">#REF!</definedName>
    <definedName name="Eagle">#REF!</definedName>
    <definedName name="EBIT">#REF!</definedName>
    <definedName name="EBITDA">#REF!</definedName>
    <definedName name="EBITDAMARGIN">#REF!</definedName>
    <definedName name="EBITDAPS">#REF!</definedName>
    <definedName name="EBITDATOINTEREST">#REF!</definedName>
    <definedName name="EBITDPS">#REF!</definedName>
    <definedName name="EBITMARGIN">#REF!</definedName>
    <definedName name="ECAR_CC">[37]region!$B$159:$C$161</definedName>
    <definedName name="ECAR1997">#REF!</definedName>
    <definedName name="EFF_TAX_RATE">[3]Inputs!$C$144:$F$153</definedName>
    <definedName name="EnerCoeffsTbl">#REF!</definedName>
    <definedName name="EOH">#REF!</definedName>
    <definedName name="EPS">'[38]EPS Dump'!$C$2:$BM$1239</definedName>
    <definedName name="Eq_Starts">#REF!</definedName>
    <definedName name="equity">[16]CONSO!#REF!</definedName>
    <definedName name="Escalation_Quotient">[3]Assumptions!$I$23</definedName>
    <definedName name="ESPCAhours">2080</definedName>
    <definedName name="ESPCAot">5.4655%</definedName>
    <definedName name="Estimate">[31]Lookups!$AF$19</definedName>
    <definedName name="EVEBITDA">#REF!</definedName>
    <definedName name="Exchange_rate">[3]Assumptions!$K$44</definedName>
    <definedName name="EXEC_DEC95">[3]EXEC!#REF!</definedName>
    <definedName name="Existing_Asset_Original_Basis">'[3]Assumptions 2'!#REF!</definedName>
    <definedName name="exposure">'[3]Hedge Costs'!$C$19</definedName>
    <definedName name="FA_AccDep_Reconciliations_CA">#REF!</definedName>
    <definedName name="FA_CA">#REF!</definedName>
    <definedName name="FA_GL_lookup">#REF!</definedName>
    <definedName name="FA_MJR_Minor_NORMAL_Special_RET_CA">#REF!</definedName>
    <definedName name="FA_PSOFT_AM_ACCDEPN">#REF!</definedName>
    <definedName name="FA2a_lookup">#REF!</definedName>
    <definedName name="FA2c_lookup">#REF!</definedName>
    <definedName name="FA2c1_GLBAL_LOOKUP">'[18]SUPPORT 6 - GL ACCOUNT BALANCES'!#REF!</definedName>
    <definedName name="FA2d_accdep_lookup">#REF!</definedName>
    <definedName name="FA2d_COST_lookup">#REF!</definedName>
    <definedName name="FA2d_lookup">#REF!</definedName>
    <definedName name="FA2e_lookup">#REF!</definedName>
    <definedName name="Factored_Fee">#REF!</definedName>
    <definedName name="FAMERangeP6">#REF!</definedName>
    <definedName name="FAMERangeQ6">#REF!</definedName>
    <definedName name="FCFPS">#REF!</definedName>
    <definedName name="FDEPS">[3]CF_Ratio!$I$105:$L$105</definedName>
    <definedName name="FDEPSGROWTH">#REF!</definedName>
    <definedName name="FDMbudget">'[35]budget - FDM'!$A$19:$M$34</definedName>
    <definedName name="FDSHSOS">#REF!</definedName>
    <definedName name="Feb.Hours">#REF!</definedName>
    <definedName name="feb_lookup">#REF!</definedName>
    <definedName name="FECASE0">[3]LSPPRINT!#REF!</definedName>
    <definedName name="FECASE2">[3]LSPPRINT!#REF!</definedName>
    <definedName name="FECASE4">[3]Sheet6!#REF!</definedName>
    <definedName name="final_row">#REF!</definedName>
    <definedName name="firas">[3]Corus!#REF!</definedName>
    <definedName name="First_Year_PYF">[26]Inputs!#REF!</definedName>
    <definedName name="FiscalYR">#REF!</definedName>
    <definedName name="fixed_assets">#REF!</definedName>
    <definedName name="Fixed_Fuel_Inflation_Factor">[3]Assumptions!#REF!</definedName>
    <definedName name="Fixed_Fuel_Inflation_Start_Year">[3]Assumptions!#REF!</definedName>
    <definedName name="FLOAT">#REF!</definedName>
    <definedName name="Flx_Flor" hidden="1">#REF!</definedName>
    <definedName name="Flx_Trad" hidden="1">#REF!</definedName>
    <definedName name="fore_2009">'[39]2009_Forecast '!$B$2:$Q$63</definedName>
    <definedName name="fore_2010">'[40]2010_Forecast'!$B$2:$S$64</definedName>
    <definedName name="Forecast">[10]Forecast!$A$1:$AX$985</definedName>
    <definedName name="Forecast_ECS">#REF!</definedName>
    <definedName name="Forecast_Points">[9]Forecast!$D$111:$AO$194</definedName>
    <definedName name="Forecast_Units">[9]Forecast!$D$15:$AO$97</definedName>
    <definedName name="FORM">'[3]Chart Data'!#REF!</definedName>
    <definedName name="formula">#REF!</definedName>
    <definedName name="Formulas">'[25]15. CY Actual Summary Results'!#REF!</definedName>
    <definedName name="FRCC">[17]IGNORE!$F$2:$G$32</definedName>
    <definedName name="fuel">[41]tables!$A$30:$B$50</definedName>
    <definedName name="Fuel_Data">#REF!</definedName>
    <definedName name="fueldata">#REF!</definedName>
    <definedName name="FX">'[42]NEW ECONOMICS'!#REF!</definedName>
    <definedName name="FXR">'[42]NEW ECONOMICS'!#REF!</definedName>
    <definedName name="FY4nv">#REF!</definedName>
    <definedName name="GAS_POWER">#REF!</definedName>
    <definedName name="GasPricing">[3]GasCosts!#REF!</definedName>
    <definedName name="GEMS_AllPlant_Sum_List">'[3]#REF'!$B$6:$V$7</definedName>
    <definedName name="Genset_Model_Total_Project_Economics_List">[3]Summary!$E$58:$H$63</definedName>
    <definedName name="GL">'[43]GL Input'!$A$9:$N$91</definedName>
    <definedName name="GL_BAL_ALLBU_LOOKUP">'[44]SUPPORT 6 - GL ACCOUNT BALANCES'!$J$8:$L$75</definedName>
    <definedName name="GL_Bal_summary">#REF!</definedName>
    <definedName name="GL_COLUMN_NBR">'[18]SUPPORT 6 - GL ACCOUNT BALANCES'!#REF!</definedName>
    <definedName name="GL_Prior_Year">'[45]2004GL Input'!$A$7:$N$81</definedName>
    <definedName name="gl_txdx_amort_bal">#REF!</definedName>
    <definedName name="GL_TXDX_BAL">#REF!</definedName>
    <definedName name="GLASAPLP">#REF!</definedName>
    <definedName name="GLASAPLP2">'[12]VFLP - AR Reconciliation'!#REF!</definedName>
    <definedName name="GLASAPLP3">'[12]APLP - AR Reconciliation'!#REF!</definedName>
    <definedName name="GLASBEMI">#REF!</definedName>
    <definedName name="GLASBEMI2">'[13]VFLP - Interco Reconciliation'!#REF!</definedName>
    <definedName name="GLASBPC">#REF!</definedName>
    <definedName name="GLASBPC3">'[12]APLP - AR Reconciliation'!#REF!</definedName>
    <definedName name="GLASBPC4">'[14]CLP - Interco Reconciliation'!#REF!</definedName>
    <definedName name="GLASCLP">#REF!</definedName>
    <definedName name="GLASCLP2">'[12]VFLP - AR Reconciliation'!#REF!</definedName>
    <definedName name="GLASCLP4">'[14]CLP - Interco Reconciliation'!#REF!</definedName>
    <definedName name="GLASGLP">#REF!</definedName>
    <definedName name="GLASGLP3">'[12]APLP - AR Reconciliation'!#REF!</definedName>
    <definedName name="GLASGLP4">'[14]CLP - Interco Reconciliation'!#REF!</definedName>
    <definedName name="GLASGLPLID">#REF!</definedName>
    <definedName name="GLASGLPLID3">'[12]APLP - AR Reconciliation'!#REF!</definedName>
    <definedName name="GLASGLPLID4">'[14]CLP - Interco Reconciliation'!#REF!</definedName>
    <definedName name="GLASONTOPS">#REF!</definedName>
    <definedName name="GLASONTOPS2">'[13]VFLP - Interco Reconciliation'!#REF!</definedName>
    <definedName name="GLASONTOPS3">'[12]APLP - AR Reconciliation'!#REF!</definedName>
    <definedName name="GLASONTOPS4">'[14]CLP - Interco Reconciliation'!#REF!</definedName>
    <definedName name="GLASOTHER">#REF!</definedName>
    <definedName name="GLASSAULT">#REF!</definedName>
    <definedName name="GLASSAULT2">'[13]VFLP - Interco Reconciliation'!#REF!</definedName>
    <definedName name="GLASSAULT3">'[12]APLP - AR Reconciliation'!#REF!</definedName>
    <definedName name="GLASSAULT4">'[14]CLP - Interco Reconciliation'!#REF!</definedName>
    <definedName name="GLASTOT">#REF!</definedName>
    <definedName name="GLASVFLP">#REF!</definedName>
    <definedName name="GLASVFLP2">'[12]VFLP - AR Reconciliation'!#REF!</definedName>
    <definedName name="GLASVFLP3">'[12]APLP - AR Reconciliation'!#REF!</definedName>
    <definedName name="GLASVFLP4">'[14]CLP - Interco Reconciliation'!#REF!</definedName>
    <definedName name="GLBPION">#REF!</definedName>
    <definedName name="GLLIAPLP">#REF!</definedName>
    <definedName name="GLLIAPLP2">#REF!</definedName>
    <definedName name="GLLIAPLP3">'[12]APLP - AP Reconciliation'!#REF!</definedName>
    <definedName name="GLLIBEMI">#REF!</definedName>
    <definedName name="GLLIBEMI2">#REF!</definedName>
    <definedName name="GLLIBPC">#REF!</definedName>
    <definedName name="GLLIBPC2">#REF!</definedName>
    <definedName name="GLLIBPC4">'[12]CLP - AP Reconciliation'!#REF!</definedName>
    <definedName name="GLLICLP">#REF!</definedName>
    <definedName name="GLLICLP2">#REF!</definedName>
    <definedName name="GLLICLP4">'[12]CLP - AP Reconciliation'!#REF!</definedName>
    <definedName name="GLLIGLP">#REF!</definedName>
    <definedName name="GLLIGLP2">#REF!</definedName>
    <definedName name="GLLIGLP3">'[12]APLP - AP Reconciliation'!#REF!</definedName>
    <definedName name="GLLIGLP4">'[12]CLP - AP Reconciliation'!#REF!</definedName>
    <definedName name="GLLIGLPLID">#REF!</definedName>
    <definedName name="GLLIGLPLID2">#REF!</definedName>
    <definedName name="GLLIGLPLID3">'[12]APLP - AP Reconciliation'!#REF!</definedName>
    <definedName name="GLLIGLPLID4">'[12]CLP - AP Reconciliation'!#REF!</definedName>
    <definedName name="GLLIONTOPS">#REF!</definedName>
    <definedName name="GLLIONTOPS2">#REF!</definedName>
    <definedName name="GLLIONTOPS3">'[12]APLP - AP Reconciliation'!#REF!</definedName>
    <definedName name="GLLIONTOPS4">'[12]CLP - AP Reconciliation'!#REF!</definedName>
    <definedName name="GLLIOTHER">#REF!</definedName>
    <definedName name="GLLIOTHERUS">#REF!</definedName>
    <definedName name="GLLIOTHERUS4">'[12]CLP - AP Reconciliation'!$D$28</definedName>
    <definedName name="GLLISAULT">#REF!</definedName>
    <definedName name="GLLISAULT2">#REF!</definedName>
    <definedName name="GLLISAULT3">'[12]APLP - AP Reconciliation'!#REF!</definedName>
    <definedName name="GLLISAULT4">'[12]CLP - AP Reconciliation'!#REF!</definedName>
    <definedName name="GLLITOT">#REF!</definedName>
    <definedName name="GLLIVFLP">#REF!</definedName>
    <definedName name="GLLIVFLP2">#REF!</definedName>
    <definedName name="GLLIVFLP3">'[12]APLP - AP Reconciliation'!#REF!</definedName>
    <definedName name="GLLIVFLP4">'[12]CLP - AP Reconciliation'!#REF!</definedName>
    <definedName name="GLLIWP2">#REF!</definedName>
    <definedName name="GlobalLimits">#REF!</definedName>
    <definedName name="GM_AUG95">[3]GM!#REF!</definedName>
    <definedName name="GM_DEC95">[3]GM!#REF!</definedName>
    <definedName name="GM_JUL95">[3]GM!#REF!</definedName>
    <definedName name="GM_JUN95">[3]GM!#REF!</definedName>
    <definedName name="GM_NOV95">[3]GM!#REF!</definedName>
    <definedName name="GM_OCT95">[3]GM!#REF!</definedName>
    <definedName name="GM_SEP95">[3]GM!#REF!</definedName>
    <definedName name="GMMIN_AUG95">[3]GM!#REF!</definedName>
    <definedName name="GMMIN_JUL95">[3]GM!#REF!</definedName>
    <definedName name="GMMIN_JUN95">[3]GM!#REF!</definedName>
    <definedName name="GMMIN_NOV95">[3]GM!#REF!</definedName>
    <definedName name="GMMIN_OCT95">[3]GM!#REF!</definedName>
    <definedName name="GMMIN_SEP95">[3]GM!#REF!</definedName>
    <definedName name="grid">[31]Lookups!$AF$19:$AF$22</definedName>
    <definedName name="Group">[46]Accumulator!$B$2:$C$16</definedName>
    <definedName name="growth">'[3]#REF'!#REF!</definedName>
    <definedName name="HAIRCUT">[3]Financials!#REF!</definedName>
    <definedName name="HEADER1">[15]Sheet1!$A$4</definedName>
    <definedName name="HKCost">'[6]Hydro Kennebec'!$G$2:$G$51</definedName>
    <definedName name="HKType">'[6]Hydro Kennebec'!$F$2:$F$51</definedName>
    <definedName name="HKYear">'[6]Hydro Kennebec'!$E$2:$E$51</definedName>
    <definedName name="holdcodebt">Assumptions!#REF!</definedName>
    <definedName name="HoldCoRate">Assumptions!#REF!</definedName>
    <definedName name="HONI_Budget_By_Investment">#REF!</definedName>
    <definedName name="HRBuydown">#REF!</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Hydro_One_Brampton_Inc.">'[25]15. CY Actual Summary Results'!#REF!</definedName>
    <definedName name="Hydro_One_Remote_Communities_Inc.">'[25]15. CY Actual Summary Results'!#REF!</definedName>
    <definedName name="Hydro_One_Telecom_Inc.">'[25]15. CY Actual Summary Results'!#REF!</definedName>
    <definedName name="Imported">[47]Dump!$C$1:$D$905</definedName>
    <definedName name="inc">#REF!</definedName>
    <definedName name="income_tax">'[24]SOURCES &amp; USES'!$O$26</definedName>
    <definedName name="incr">#REF!</definedName>
    <definedName name="InergiTitle">[48]INInrCSO!$B$2</definedName>
    <definedName name="Inf.G_Flor" hidden="1">#REF!</definedName>
    <definedName name="Inf.G_Trad" hidden="1">#REF!</definedName>
    <definedName name="Inflation">Assumptions!$E$89</definedName>
    <definedName name="INFST">[3]Financials!#REF!</definedName>
    <definedName name="INSERV_LOOKUP">#REF!</definedName>
    <definedName name="INTCOV">#REF!</definedName>
    <definedName name="interest_other">'[24]SOURCES &amp; USES'!#REF!</definedName>
    <definedName name="INTRATE2">[3]Financials!#REF!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39560.5642361111</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[3]Financials!#REF!</definedName>
    <definedName name="Jan.Hours">#REF!</definedName>
    <definedName name="JointRV">[3]Random_Prices!#REF!</definedName>
    <definedName name="July.Hours">#REF!</definedName>
    <definedName name="June.Hours">#REF!</definedName>
    <definedName name="June_1997_Revision">[3]Summary!$E$3</definedName>
    <definedName name="last_row">#REF!</definedName>
    <definedName name="Last_Year">'[49]2009 actual'!$C$12:$O$862</definedName>
    <definedName name="Lease_Annual_Payment">'[3]Assumptions 2'!#REF!</definedName>
    <definedName name="Lease_Interest_Rate">'[3]Assumptions 2'!#REF!</definedName>
    <definedName name="Lease_Term">'[3]Assumptions 2'!#REF!</definedName>
    <definedName name="LEDGER">#REF!</definedName>
    <definedName name="LIAB">#REF!</definedName>
    <definedName name="Liabilities">#REF!</definedName>
    <definedName name="LIABJAN09">#REF!</definedName>
    <definedName name="LINKS">'[3]#REF'!$G$6:$H$100</definedName>
    <definedName name="LOANTYPE">[3]Financials!#REF!</definedName>
    <definedName name="logic_1">#REF!</definedName>
    <definedName name="logic_1_value">#REF!</definedName>
    <definedName name="logic_2">#REF!</definedName>
    <definedName name="logic_2_value">#REF!</definedName>
    <definedName name="LOOKUP" localSheetId="6">#REF!</definedName>
    <definedName name="lookup">[37]lookups!$A$3:$B$9</definedName>
    <definedName name="lookup_bu">#REF!</definedName>
    <definedName name="LTBANAL">[3]Financials!#REF!</definedName>
    <definedName name="LTD">#REF!</definedName>
    <definedName name="LYN">#REF!</definedName>
    <definedName name="maintenancetest">Assumptions!#REF!</definedName>
    <definedName name="MAJOR_CONT_AM_LOOKUP">#REF!</definedName>
    <definedName name="Major_Maintenance">'[3]Assumptions 2'!#REF!</definedName>
    <definedName name="Manual">'[43]Manual Input'!$A$7:$N$24</definedName>
    <definedName name="Manual_Prior_Year">'[45]2004Manual Input'!$A$8:$N$34</definedName>
    <definedName name="Mar.Hours">#REF!</definedName>
    <definedName name="march">#REF!</definedName>
    <definedName name="May.Hours">#REF!</definedName>
    <definedName name="MFA_BU_CATG_LOOKUP">#REF!</definedName>
    <definedName name="MFI_Data">#REF!</definedName>
    <definedName name="mgr">[15]Sheet1!$B$1:$D$12815</definedName>
    <definedName name="min_cash">'[24]SOURCES &amp; USES'!#REF!</definedName>
    <definedName name="Mincash">Assumptions!#REF!</definedName>
    <definedName name="MINOR_CONT_AM_LOOKUP">#REF!</definedName>
    <definedName name="model">#REF!</definedName>
    <definedName name="Model_End_Partial_Year_Frac">[3]Assumptions!$I$30</definedName>
    <definedName name="MonAvailTbl">#REF!</definedName>
    <definedName name="MonTempTbl">#REF!</definedName>
    <definedName name="Month" localSheetId="6">[10]Actuals!$C$1</definedName>
    <definedName name="month">#REF!</definedName>
    <definedName name="month_data">[50]peak_month_data!$E$2:$F$25539</definedName>
    <definedName name="Month_Prior">[15]Dx!#REF!</definedName>
    <definedName name="Monthly__O_M">'[3]O&amp;M Total'!#REF!</definedName>
    <definedName name="MONTHS" localSheetId="6">#REF!</definedName>
    <definedName name="Months">[31]Lookups!$AF$4</definedName>
    <definedName name="MPEM">'[3]#REF'!$A$1:$O$71</definedName>
    <definedName name="MPEO">'[3]#REF'!#REF!</definedName>
    <definedName name="MRFADD">[3]Financials!#REF!</definedName>
    <definedName name="mrr">#REF!</definedName>
    <definedName name="MTCLEVMULT">[3]Financials!#REF!</definedName>
    <definedName name="MWGP.O_Data">#REF!</definedName>
    <definedName name="Nagagami_range">#REF!</definedName>
    <definedName name="name">#REF!</definedName>
    <definedName name="Net_Summer_Steam">[3]Financials!$N$432+[3]Financials!$N$437+[3]Financials!$N$442</definedName>
    <definedName name="Net_Winter_Steam">[3]Financials!$N$431+[3]Financials!$N$436</definedName>
    <definedName name="NetBuydownCap">#REF!</definedName>
    <definedName name="NetCapacity">#REF!</definedName>
    <definedName name="NETDEBT">#REF!</definedName>
    <definedName name="NETINCOME">#REF!</definedName>
    <definedName name="new">[15]Sheet1!$A$64:$B$69</definedName>
    <definedName name="new_cap">[51]summary!$A$2:$G$11</definedName>
    <definedName name="NEXT_QUARTER">[21]lookups!$O$2:$P$5</definedName>
    <definedName name="nocol">2</definedName>
    <definedName name="Nov.Hours">#REF!</definedName>
    <definedName name="NOVASSETS">#REF!</definedName>
    <definedName name="NOVLIAB">#REF!</definedName>
    <definedName name="NPCC">[52]data!#REF!</definedName>
    <definedName name="nukes">#REF!</definedName>
    <definedName name="Number_of_Starts_per_year">'[3]Assumptions 2'!#REF!</definedName>
    <definedName name="NvsASD" localSheetId="6">"V2005-02-25"</definedName>
    <definedName name="NvsASD">"V2001-12-31"</definedName>
    <definedName name="NvsAutoDrillOk">"VN"</definedName>
    <definedName name="NvsElapsedTime" localSheetId="6">0</definedName>
    <definedName name="NvsElapsedTime">0.00043518518214114</definedName>
    <definedName name="NvsEndTime" localSheetId="6">39118.4091203704</definedName>
    <definedName name="NvsEndTime">37546.5793412037</definedName>
    <definedName name="NvsInstLang">"VENG"</definedName>
    <definedName name="NvsInstSpec" localSheetId="6">"%,FBUSINESS_UNIT,TOHSC_CONSOLIDATED1,NOHSC CONSOLIDATED"</definedName>
    <definedName name="NvsInstSpec">"%,FBUSINESS_UNIT,VAUBLP"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6">"%,X,RZF..OHnplode,CZF.."</definedName>
    <definedName name="NvsNplSpec">"%,X,RPF..,CZF.."</definedName>
    <definedName name="NvsPanelEffdt" localSheetId="6">"V1901-01-01"</definedName>
    <definedName name="NvsPanelEffdt">"V2020-12-31"</definedName>
    <definedName name="NvsPanelSetid" localSheetId="6">"V900"</definedName>
    <definedName name="NvsPanelSetid">"VCPSTD"</definedName>
    <definedName name="NvsParentRef">[53]Documentation!$F$77</definedName>
    <definedName name="NvsReqBU" localSheetId="6">"V900"</definedName>
    <definedName name="NvsReqBU">"VAUBLP"</definedName>
    <definedName name="NvsReqBUOnly" localSheetId="6">"VN"</definedName>
    <definedName name="NvsReqBUOnly">"VY"</definedName>
    <definedName name="NvsTransLed">"VN"</definedName>
    <definedName name="NvsTreeASD" localSheetId="6">"V2005-02-25"</definedName>
    <definedName name="NvsTreeASD">"V2001-12-31"</definedName>
    <definedName name="NvsValTbl.ACCOUNT">"GL_ACCOUNT_TBL"</definedName>
    <definedName name="NvsValTbl.ACTIVITY_ID">"PROJ_ACTIVITY"</definedName>
    <definedName name="NvsValTbl.AFFILIATE">"AFFILIATE_VW"</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DUCT">"PRODUCT_TBL"</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PA">[17]IGNORE!$F$93:$G$122</definedName>
    <definedName name="Oct.Hours">#REF!</definedName>
    <definedName name="OCTASSETS">#REF!</definedName>
    <definedName name="OCTLIAB">#REF!</definedName>
    <definedName name="OFF_PEAK">'[54]MAPP-C_PPI'!$S$125</definedName>
    <definedName name="OHSC_GC_S_BOARD_OF_DIRECTORS">#REF!</definedName>
    <definedName name="OM_Annual_Maintenance">[3]Assumptions!#REF!</definedName>
    <definedName name="OM_Calpine_Overhead">[3]Assumptions!#REF!</definedName>
    <definedName name="OM_Fixed">[3]Assumptions!#REF!</definedName>
    <definedName name="OM_Fixed_Fuel">[3]Assumptions!#REF!</definedName>
    <definedName name="OM_G_and_A">[3]Assumptions!#REF!</definedName>
    <definedName name="OM_inflation">[3]Assumptions!#REF!</definedName>
    <definedName name="OM_Inflation_Year">[3]Assumptions!#REF!</definedName>
    <definedName name="OM_Insurance">[3]Assumptions!#REF!</definedName>
    <definedName name="OM_Property_Tax">'[3]Assumptions 2'!#REF!</definedName>
    <definedName name="OM_Variable">[3]Assumptions!#REF!</definedName>
    <definedName name="Operating_Hours">[3]Assumptions!$F$22</definedName>
    <definedName name="Option1C">[3]Summary!#REF!</definedName>
    <definedName name="Option2A">[3]Summary!#REF!</definedName>
    <definedName name="Others">'[25]15. CY Actual Summary Results'!#REF!</definedName>
    <definedName name="out">[55]generation!#REF!</definedName>
    <definedName name="PAGE1">#REF!</definedName>
    <definedName name="PAYREV">[3]Corus!#REF!</definedName>
    <definedName name="PC">'[43]PC Input'!$A$9:$N$38</definedName>
    <definedName name="PC_CAP_PROJ_LTD_LOOKUP">#REF!</definedName>
    <definedName name="PC_Prior_Year">'[45]2004PC Input'!$A$8:$N$116</definedName>
    <definedName name="Peaking_Capacity_Net">[3]Assumptions!#REF!</definedName>
    <definedName name="PER">#REF!</definedName>
    <definedName name="Percent_Area">[15]Tx!$I$15:$I$50,[15]Tx!$N$15:$N$50,[15]Tx!$X$15:$X$50,[15]Tx!$AC$15:$AC$50</definedName>
    <definedName name="Period_1__Partial_Year_Fraction">[3]Assumptions!$I$29</definedName>
    <definedName name="PETRAIL">[56]Shs!$K$3/INDEX(FDEPS,1,2)</definedName>
    <definedName name="PHB_Data">#REF!</definedName>
    <definedName name="pivot">[15]Sheet1!$A$15:$O$55</definedName>
    <definedName name="pivot_174090">#REF!</definedName>
    <definedName name="PIVOT3_Green" hidden="1">{"'2003 05 15'!$W$11:$AI$18","'2003 05 15'!$A$1:$V$30"}</definedName>
    <definedName name="Plant_Output_KW">[3]Assumptions!$D$30</definedName>
    <definedName name="Plant_Output_MW">[3]Assumptions!$D$29</definedName>
    <definedName name="Power_Plant_Name">"Ilijan, Phillipines (1200 MW)"</definedName>
    <definedName name="PowerProdn">[3]Engineering!$H$31,[3]Engineering!$L$31,[3]Engineering!$P$31,[3]Engineering!$T$31,[3]Engineering!$X$31</definedName>
    <definedName name="pp">#REF!</definedName>
    <definedName name="PrimeMover">[57]Lookup!$A$2:$B$8</definedName>
    <definedName name="_xlnm.Print_Area" localSheetId="1">'Annual BS'!$A$1:$E$38</definedName>
    <definedName name="_xlnm.Print_Area" localSheetId="4">'Annual CF'!$A$1:$E$30</definedName>
    <definedName name="_xlnm.Print_Area" localSheetId="3">'Annual IS'!$A$1:$E$37</definedName>
    <definedName name="_xlnm.Print_Area" localSheetId="2">'Annual PE'!$A$1:$E$11</definedName>
    <definedName name="_xlnm.Print_Area" localSheetId="10">'Annual PP&amp;E'!$A$1:$E$34</definedName>
    <definedName name="_xlnm.Print_Area" localSheetId="11">Assumptions!$A$1:$J$113</definedName>
    <definedName name="_xlnm.Print_Area" localSheetId="5">Notes!$A$1:$I$82</definedName>
    <definedName name="_xlnm.Print_Area" localSheetId="6">#REF!</definedName>
    <definedName name="_xlnm.Print_Area" localSheetId="9">'Revenue Requirement'!$A$1:$E$66</definedName>
    <definedName name="_xlnm.Print_Area" localSheetId="7">ROE!$A$1:$F$2</definedName>
    <definedName name="_xlnm.Print_Area">#REF!</definedName>
    <definedName name="PRINT_BDCOMMSEC">#REF!</definedName>
    <definedName name="PRINT_DIRECTORATE">#REF!</definedName>
    <definedName name="Print_EO_Consolid">#REF!</definedName>
    <definedName name="PRINT_EXEC.SUPP.">#REF!</definedName>
    <definedName name="PRINT_LEGAL">#REF!</definedName>
    <definedName name="PRINT_RECORDS">#REF!</definedName>
    <definedName name="PRINT_SEC_EXCL_CA">#REF!</definedName>
    <definedName name="PRINT_SECURITY">#REF!</definedName>
    <definedName name="PRINT_SUMMARIZED_WORKSHEET">#REF!</definedName>
    <definedName name="PRINT_SUMMARY">#REF!</definedName>
    <definedName name="_xlnm.Print_Titles" localSheetId="5">Notes!$1:$4</definedName>
    <definedName name="_xlnm.Print_Titles" localSheetId="9">'Revenue Requirement'!$1:$5</definedName>
    <definedName name="Print_VPs_Monthlyflows">#REF!</definedName>
    <definedName name="Print1Start">#REF!</definedName>
    <definedName name="Print1Stop">#REF!</definedName>
    <definedName name="Print2Start">#REF!</definedName>
    <definedName name="Print2Stop">#REF!</definedName>
    <definedName name="Print3Start">#REF!</definedName>
    <definedName name="Print3Stop">#REF!</definedName>
    <definedName name="PriorYear">'[29]excel DUMP'!$AJ:$AM</definedName>
    <definedName name="PRODSCHED">[3]Financials!#REF!</definedName>
    <definedName name="Proj">#REF!</definedName>
    <definedName name="PROJECT_ID">#REF!</definedName>
    <definedName name="Project_Name">[3]Log!$B$1</definedName>
    <definedName name="PullDown">[31]Lookups!$AF$6:$AF$17</definedName>
    <definedName name="QCFPS">#REF!</definedName>
    <definedName name="QEPS">#REF!</definedName>
    <definedName name="QUARTERS">[21]lookups!$E$2:$F$13</definedName>
    <definedName name="Query3">'[28]Quick Summary'!$B$1:$M$59</definedName>
    <definedName name="RADIOREV">[3]Corus!#REF!</definedName>
    <definedName name="Range">#REF!</definedName>
    <definedName name="Range_name__gl_accdepn_lookup_txdx">"1.'SUPPORT 6A - LEDGER BAL CONTROL'!$I$1:$P$55"</definedName>
    <definedName name="Range_name__Subledger_bal_by_bu___a9_to_f33">#REF!</definedName>
    <definedName name="RATING">#REF!</definedName>
    <definedName name="RATING2">#REF!</definedName>
    <definedName name="RBN" localSheetId="6">[15]Sheet1!$AC$7</definedName>
    <definedName name="RBN">[3]Sheet1!#REF!</definedName>
    <definedName name="RBU" localSheetId="6">[15]Sheet1!$AC$2</definedName>
    <definedName name="RBU">[3]Sheet1!#REF!</definedName>
    <definedName name="RecdTbl">'[58]TS Received Table'!$A$6:$Z$494</definedName>
    <definedName name="RegAssLiab">'[5]YTD BI'!#REF!</definedName>
    <definedName name="region">[37]region!$A$2:$H$207</definedName>
    <definedName name="region_other">#REF!</definedName>
    <definedName name="REGIONS">[17]REGION_DATA!$E$1:$F$65536</definedName>
    <definedName name="REPORT_DATA">'[29]excel DUMP'!$A$6:$F$292</definedName>
    <definedName name="Reporting_Month_Accomp">[9]Actuals!$D$1</definedName>
    <definedName name="RES_CAT">#REF!</definedName>
    <definedName name="RES_SUB_CAT">#REF!</definedName>
    <definedName name="RES_TYPE">#REF!</definedName>
    <definedName name="restructure_parent">#REF!</definedName>
    <definedName name="ResultAll">[3]Edit_Plant!$AG$3:$AR$8,[3]Edit_Plant!$AG$11:$AR$16,[3]Edit_Plant!$AG$18:$AR$23,[3]Edit_Plant!$AG$24:$AR$29,[3]Edit_Plant!$AU$3:$BF$8,[3]Edit_Plant!$AU$11:$BF$16,[3]Edit_Plant!$AU$18:$BF$25,[3]Edit_Plant!$AU$28:$BF$33,[3]Edit_Plant!$AU$36:$BF$41,[3]Edit_Plant!$BG$3:$BJ$22,[3]Edit_Plant!$BG$25:$BJ$27</definedName>
    <definedName name="resultGeneration">#REF!</definedName>
    <definedName name="Results">#REF!</definedName>
    <definedName name="ResultsData">'[58]TS Results Summ 2a'!$A$6:$O$494</definedName>
    <definedName name="ResultSensitivity">#REF!,#REF!,#REF!</definedName>
    <definedName name="RETDET_NOV97">'[3]CN-Rev'!#REF!</definedName>
    <definedName name="Rev_Date">[3]Log!$C$4</definedName>
    <definedName name="Rev_No">[3]Log!$C$3</definedName>
    <definedName name="REVBUD_DEC95">[3]REVBUD!#REF!</definedName>
    <definedName name="REVBUD_NOV95">[3]REVBUD!#REF!</definedName>
    <definedName name="REVBUD_OCT95">[3]REVBUD!#REF!</definedName>
    <definedName name="REVBUD_SEP95">[3]REVBUD!#REF!</definedName>
    <definedName name="REVDET_AUG97">'[3]CN-Rev'!#REF!</definedName>
    <definedName name="REVDET_DEC95">'[3]CN-Rev'!#REF!</definedName>
    <definedName name="REVDET_DEC97">'[3]CN-Rev'!#REF!</definedName>
    <definedName name="REVDET_JUL97">'[3]CN-Rev'!#REF!</definedName>
    <definedName name="REVDET_NOV95">'[3]CN-Rev'!#REF!</definedName>
    <definedName name="REVDET_OCT95">'[3]CN-Rev'!#REF!</definedName>
    <definedName name="REVDET_OCT97">'[3]CN-Rev'!#REF!</definedName>
    <definedName name="REVDET_SEP95">'[3]CN-Rev'!#REF!</definedName>
    <definedName name="REVDET_SEP97">'[3]CN-Rev'!#REF!</definedName>
    <definedName name="Revenue" localSheetId="6">#REF!</definedName>
    <definedName name="REVENUE">#REF!</definedName>
    <definedName name="REVENUES">#REF!</definedName>
    <definedName name="REVERSAL_VAL">#REF!</definedName>
    <definedName name="Revision">[3]Log!$B$3</definedName>
    <definedName name="Revision_Date">[3]Log!$B$4</definedName>
    <definedName name="rfff">#REF!</definedName>
    <definedName name="rg">'[59]SUPPORT 6 - GL ACCOUNT BALANCES'!#REF!</definedName>
    <definedName name="RID">[15]Tx!#REF!</definedName>
    <definedName name="RiskAutoStopPercChange">1.5</definedName>
    <definedName name="RiskCollectDistributionSamples">2</definedName>
    <definedName name="RiskExcelReportsGoInNewWorkbook">TRUE</definedName>
    <definedName name="RiskExcelReportsToGenerate">1023</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ListIndex">[3]IO_Index!#REF!</definedName>
    <definedName name="RMPA">[17]IGNORE!$F$123:$G$152</definedName>
    <definedName name="rngEOH">[3]I_UPA!$D$32:$X$34</definedName>
    <definedName name="rngEOHEndofPeriod">[3]I_UPA!$D$34:$X$34</definedName>
    <definedName name="rngEOHSchedule">[3]I_A!$H$147:$H$162</definedName>
    <definedName name="ROA">#REF!</definedName>
    <definedName name="ROE">#REF!</definedName>
    <definedName name="RSolver">[0]!RSolver</definedName>
    <definedName name="rto_region">[52]table!$P$1:$Q$23</definedName>
    <definedName name="RTT">[15]Sheet1!$AC$4</definedName>
    <definedName name="run">'[60]NPV Breakdown '!$B$12</definedName>
    <definedName name="rundate">#REF!</definedName>
    <definedName name="SASREV">[3]Corus!#REF!</definedName>
    <definedName name="SCD">#REF!</definedName>
    <definedName name="ScenarioID">#REF!</definedName>
    <definedName name="Scenarios">#REF!</definedName>
    <definedName name="ScenarioTab">#REF!</definedName>
    <definedName name="SCN">#REF!</definedName>
    <definedName name="Scope">#REF!</definedName>
    <definedName name="SEEDB_Data">#REF!</definedName>
    <definedName name="SENSTAB">[3]Financials!#REF!</definedName>
    <definedName name="Sept.Hours">#REF!</definedName>
    <definedName name="SFD">[15]Sheet1!$AC$5</definedName>
    <definedName name="SFD_QBUSINESS_UNIT">[3]Sheet1!#REF!</definedName>
    <definedName name="SFDBU">#REF!</definedName>
    <definedName name="SFDDEPT">#REF!</definedName>
    <definedName name="SFN">#REF!</definedName>
    <definedName name="SFN_QBUSINESS_UNIT">[3]Sheet1!#REF!</definedName>
    <definedName name="SFNDEPT">#REF!</definedName>
    <definedName name="SFV">[15]Sheet1!$AC$6</definedName>
    <definedName name="SFV_QBUSINESS_UNIT">[3]Sheet1!#REF!</definedName>
    <definedName name="SFVBU">#REF!</definedName>
    <definedName name="SFVDEPT">#REF!</definedName>
    <definedName name="share">#REF!</definedName>
    <definedName name="SHSOS">#REF!</definedName>
    <definedName name="SimParams">[3]Simu_Parameters!$A$12:$F$12</definedName>
    <definedName name="SORT">#REF!</definedName>
    <definedName name="Sorted">#REF!</definedName>
    <definedName name="Specialty">[61]Shs!$K$3/INDEX([0]!FDEPS,1,2)</definedName>
    <definedName name="SPECREV">[3]Corus!#REF!</definedName>
    <definedName name="spot">'[3]#REF'!#REF!</definedName>
    <definedName name="spread">Assumptions!#REF!</definedName>
    <definedName name="SSATBL2">#REF!</definedName>
    <definedName name="Standbyfee">Assumptions!#REF!</definedName>
    <definedName name="Start_Charge">'[3]Assumptions 2'!#REF!</definedName>
    <definedName name="Start_Charge_Inflation">'[3]Assumptions 2'!#REF!</definedName>
    <definedName name="Start_Month">[21]lookups!$L$3</definedName>
    <definedName name="Start_Year">[21]lookups!$L$2</definedName>
    <definedName name="Starts">#REF!</definedName>
    <definedName name="STAT_CODE">#REF!</definedName>
    <definedName name="Station_Name">[62]Station_Name!$A$1:$B$16</definedName>
    <definedName name="Step">#REF!</definedName>
    <definedName name="STMGRAPHS">[3]Financials!#REF!</definedName>
    <definedName name="STMPRICE">[3]Financials!#REF!</definedName>
    <definedName name="sub_region">[37]sub_region!$A$2:$H$193</definedName>
    <definedName name="sub_region_other">#REF!</definedName>
    <definedName name="Sub_Regions">[63]Index!#REF!</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BREGION">[64]Data_G10_02_SUBREGIONS!$G$1:$H$65536</definedName>
    <definedName name="subregions">[65]Index!$B$2:$B$26</definedName>
    <definedName name="sum_data">#REF!</definedName>
    <definedName name="Sum_of_Sum_Amount">#REF!</definedName>
    <definedName name="Summary_Data">#REF!</definedName>
    <definedName name="susp_name">#REF!</definedName>
    <definedName name="SWP_Data">#REF!</definedName>
    <definedName name="T01_NG">[66]Table!$A$5:$E$37</definedName>
    <definedName name="table">#REF!</definedName>
    <definedName name="TableName">"Dummy"</definedName>
    <definedName name="TARGET">#REF!</definedName>
    <definedName name="TARGET2">#REF!</definedName>
    <definedName name="Tax">#REF!</definedName>
    <definedName name="Tax_Provision">#REF!</definedName>
    <definedName name="TAXRATE">#REF!</definedName>
    <definedName name="TC_L">'[32]Trend %'!$E$2:$R$10</definedName>
    <definedName name="TC202PrintArea">#REF!</definedName>
    <definedName name="TC212PrintArea">#REF!</definedName>
    <definedName name="TDTDE">#REF!</definedName>
    <definedName name="tech">[51]summary!$A$14:$C$24</definedName>
    <definedName name="TempCoeffsTbl">#REF!</definedName>
    <definedName name="TERM2">[3]Financials!#REF!</definedName>
    <definedName name="Terminal">#REF!</definedName>
    <definedName name="TEST0">#REF!</definedName>
    <definedName name="TESTHKEY">#REF!</definedName>
    <definedName name="TESTKEYS">#REF!</definedName>
    <definedName name="TESTVKEY">#REF!</definedName>
    <definedName name="This_Year">'[49]2010'!$D$12:$Q$1574</definedName>
    <definedName name="Tier2_Lookup">#REF!</definedName>
    <definedName name="Tier2_reference">#REF!</definedName>
    <definedName name="timeoff">[31]Lookups!$AK$19:$AK$1469</definedName>
    <definedName name="timeoff1">[31]Lookups!$AK$19:$AK$1470</definedName>
    <definedName name="timeoff2">[31]Lookups!$AK$20:$AK$1470</definedName>
    <definedName name="timeoff3">[31]Lookups!$AK$19:$AK$1469</definedName>
    <definedName name="Title">[67]Index!$B$4</definedName>
    <definedName name="TM_F">'[32]Trend %'!$E$113:$R$119</definedName>
    <definedName name="TM_L">'[32]Trend %'!$E$12:$R$20</definedName>
    <definedName name="Toll_Price">'[3]Assumptions 2'!#REF!</definedName>
    <definedName name="Toll_VOM_Inflation">'[3]Assumptions 2'!#REF!</definedName>
    <definedName name="Toll_VOM_Payment__nominal">'[3]Assumptions 2'!#REF!</definedName>
    <definedName name="Tolling_Capacity">'[3]Assumptions 2'!#REF!</definedName>
    <definedName name="Tolling_Switch">'[3]Assumptions 2'!#REF!</definedName>
    <definedName name="TOTAL" localSheetId="6">'[19]SUPPORT 6 - GL ACCOUNT BALANCES'!#REF!</definedName>
    <definedName name="total">[37]TOTAL!$C$2:$G$57</definedName>
    <definedName name="TotalM">'[3]#REF'!$A$1:$O$71</definedName>
    <definedName name="TotalO">'[3]#REF'!$A$1:$N$53</definedName>
    <definedName name="TOTASSET">#REF!</definedName>
    <definedName name="TOTCAPITAL\">[3]Corus!#REF!</definedName>
    <definedName name="TR">#REF!</definedName>
    <definedName name="trans_clsfy_110190">#REF!</definedName>
    <definedName name="Trend">[68]trend_percent!$C:$C</definedName>
    <definedName name="TrendName">[68]trend_percent!$C$2:$C$65536</definedName>
    <definedName name="trendy">[69]trend_percents!$A$3:$A$64</definedName>
    <definedName name="TWE_adds__fr_MFA_worksheet">#REF!</definedName>
    <definedName name="txdx_acdepn_cont_sched">'[18]TXDX Support 1- Continuity'!$A$220+'[18]TXDX Support 1- Continuity'!$A$220:$S$249:'[18]TXDX Support 1- Continuity'!$R$115</definedName>
    <definedName name="txdx_cip_cont_sched_LTD2006">'[18]CIP SUPPORT - C1e_FDM FOR CIP  '!#REF!</definedName>
    <definedName name="TXDX_CIP_CONT_SCHED_YTD">'[18]CIP SUPPORT - C1e_FDM FOR CIP  '!#REF!</definedName>
    <definedName name="TXDX_CONT_LOOKUP">#REF!</definedName>
    <definedName name="txdx_cost_cont">#REF!</definedName>
    <definedName name="txdx_cost_cont300">#REF!</definedName>
    <definedName name="Type">[6]Brassua!$F$2:$F$16</definedName>
    <definedName name="UGG_Data">#REF!</definedName>
    <definedName name="unit">[31]Lookups!$AG$19:$AG$36</definedName>
    <definedName name="unit_bud">'[70]Unit Budget_Forecast'!$C$5:$N$30</definedName>
    <definedName name="unit_fcs">'[70]Unit Budget_Forecast'!$P$5:$AC$30</definedName>
    <definedName name="units">[31]Lookups!$AG$19:$AG$37</definedName>
    <definedName name="units1">[31]Lookups!$AG$19:$AG$37</definedName>
    <definedName name="units2">[31]Lookups!$AG$19:$AG$36</definedName>
    <definedName name="upfrontfee">Assumptions!#REF!</definedName>
    <definedName name="US_Exchange_Rate">[3]Inputs!$C$65</definedName>
    <definedName name="UserMktPrices">#REF!</definedName>
    <definedName name="Version">[71]Assumptions!$F$3</definedName>
    <definedName name="VOM_Payment_Per_Year">'[3]Production and Energy Pmt'!#REF!</definedName>
    <definedName name="VOTE">#REF!</definedName>
    <definedName name="Wainwright">#REF!</definedName>
    <definedName name="what" hidden="1">{"clp_bs_doc",#N/A,FALSE,"CLP";"clp_is_doc",#N/A,FALSE,"CLP";"clp_cf_doc",#N/A,FALSE,"CLP";"clp_fr_doc",#N/A,FALSE,"CLP"}</definedName>
    <definedName name="WORKCAP">#REF!</definedName>
    <definedName name="wrn.clp_detail_doc." hidden="1">{"clp_ltd_doc",#N/A,FALSE,"CLP";"clp_om_doc",#N/A,FALSE,"CLP";"clp_ra_doc",#N/A,FALSE,"CLP";"clp_rb_doc",#N/A,FALSE,"CLP";"clp_rev_doc",#N/A,FALSE,"CLP";"clp_tax_doc",#N/A,FALSE,"CLP";"clp_wc_doc",#N/A,FALSE,"CLP";"clp_power_doc",#N/A,FALSE,"CLP"}</definedName>
    <definedName name="wrn.clp_fs_doc." hidden="1">{"clp_bs_doc",#N/A,FALSE,"CLP";"clp_is_doc",#N/A,FALSE,"CLP";"clp_cf_doc",#N/A,FALSE,"CLP";"clp_fr_doc",#N/A,FALSE,"CLP"}</definedName>
    <definedName name="wrn.Complete._.report." hidden="1">{"Plant Parameters",#N/A,FALSE,"Total Project Economics";"summary1",#N/A,FALSE,"Total Project Economics";"Tariffs_Unit Prices_Costs",#N/A,FALSE,"Total Project Economics";"Financials",#N/A,FALSE,"Total Project Economics"}</definedName>
    <definedName name="wrn.Financial._.Results." hidden="1">{"Financial Results",#N/A,FALSE,"Total Project Economics"}</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rving._.report." hidden="1">{#N/A,#N/A,FALSE,"Summary";#N/A,#N/A,FALSE,"Total Project Economics"}</definedName>
    <definedName name="wrn.O._.and._.M._.and._.Fuel." hidden="1">{"Fuel",#N/A,FALSE,"O and M and Fuel Incremental";"O and M",#N/A,FALSE,"O and M and Fuel Incremental"}</definedName>
    <definedName name="wrn.Print." hidden="1">{"Print Area",#N/A,FALSE,"Title Page";"Summary",#N/A,FALSE,"Total Project Economics";"Unit prices and costs p1",#N/A,FALSE,"Total Project Economics";"Unit prices and Costs p2",#N/A,FALSE,"Total Project Economics";"Op Income p 1",#N/A,FALSE,"Total Project Economics";"Op Incoem p 2",#N/A,FALSE,"Total Project Economics";"Income stat p 1",#N/A,FALSE,"Total Project Economics";"Incoem stat p 2",#N/A,FALSE,"Total Project Economics";"Equity CF p 1",#N/A,FALSE,"Total Project Economics";"Equity CF p 2",#N/A,FALSE,"Total Project Economics";"B Sheet p 1",#N/A,FALSE,"Total Project Economics";"B Sheet p 2",#N/A,FALSE,"Total Project Economics";"Cash Taxes p 1",#N/A,FALSE,"Total Project Economics";"Cash Taxes p 2",#N/A,FALSE,"Total Project Economics";"Unlevered CF p 1",#N/A,FALSE,"Total Project Economics";"Unlevered CF p 2",#N/A,FALSE,"Total Project Economics";"Unlevered Taxes p 1",#N/A,FALSE,"Total Project Economics";"Unlevered Taxes p 2",#N/A,FALSE,"Total Project Economics";"Fin iNd p 1",#N/A,FALSE,"Total Project Economics";"fIN iND P 2",#N/A,FALSE,"Total Project Economics"}</definedName>
    <definedName name="wrn.Print._.All." hidden="1">{"Title",#N/A,FALSE,"Title";"Page 1",#N/A,FALSE,"Summary";"page 2",#N/A,FALSE,"Summary";"Statements",#N/A,FALSE,"Total Project Economics"}</definedName>
    <definedName name="wrn.Print._.Econ." hidden="1">{"One",#N/A,FALSE,"Summary ";"Two",#N/A,FALSE,"Summary ";"Monthly Outputs",#N/A,FALSE,"Total Project Economics";"Outputs p 1",#N/A,FALSE,"Total Project Economics";"Outputs p 2",#N/A,FALSE,"Total Project Economics";"Pricing P 1",#N/A,FALSE,"Total Project Economics";"Pricing p 2",#N/A,FALSE,"Total Project Economics";"Costs p 1",#N/A,FALSE,"Total Project Economics";"Costs p 2",#N/A,FALSE,"Total Project Economics";"Op Income p 1",#N/A,FALSE,"Total Project Economics";"Op Income p 2",#N/A,FALSE,"Total Project Economics";"Income p 1",#N/A,FALSE,"Total Project Economics";"Income p 2",#N/A,FALSE,"Total Project Economics";"B Sheet p 1",#N/A,FALSE,"Total Project Economics";"B Sheet p 2",#N/A,FALSE,"Total Project Economics";"Cash Taxes p 1",#N/A,FALSE,"Total Project Economics";"Cash Taxes p 2",#N/A,FALSE,"Total Project Economics";"Unlevered p 1",#N/A,FALSE,"Total Project Economics";"Unlevered p 2",#N/A,FALSE,"Total Project Economics";"Unlevered Taxes p 1",#N/A,FALSE,"Total Project Economics";"Unlevered Taxes p 2",#N/A,FALSE,"Total Project Economics";"Fin Ind p 1",#N/A,FALSE,"Total Project Economics";"Fin Ind p 2",#N/A,FALSE,"Total Project Economics"}</definedName>
    <definedName name="wrn.Print._.Economics." hidden="1">{"Print Area",#N/A,FALSE,"Summary";"Plant Outputs",#N/A,FALSE,"Total Project Economics";"Unit Prices Page 1",#N/A,FALSE,"Total Project Economics";"Unit Prices Page 2",#N/A,FALSE,"Total Project Economics";"Op Income PAge 1",#N/A,FALSE,"Total Project Economics";"Op Income Page 2",#N/A,FALSE,"Total Project Economics";"Income Statement PAge 1",#N/A,FALSE,"Total Project Economics";"Income Statement Page 2",#N/A,FALSE,"Total Project Economics";"Equity Cash Flow Page 1",#N/A,FALSE,"Total Project Economics";"Equity Cash Flow Page 2",#N/A,FALSE,"Total Project Economics";"B Sheet Page 1",#N/A,FALSE,"Total Project Economics";"B Sheet Page 2",#N/A,FALSE,"Total Project Economics";"Taxes Page 1",#N/A,FALSE,"Total Project Economics";"Taxes Page 2",#N/A,FALSE,"Total Project Economics";"Unlevered Cal page 1",#N/A,FALSE,"Total Project Economics";"Unlevered Calc page 2",#N/A,FALSE,"Total Project Economics"}</definedName>
    <definedName name="wrn.Print._.Summary." hidden="1">{"One",#N/A,FALSE,"Summary ";"Two",#N/A,FALSE,"Summary "}</definedName>
    <definedName name="wrn.print._.tenaska." hidden="1">{"Summary",#N/A,FALSE,"Total Project Economics";"Stmts",#N/A,FALSE,"Total Project Economics";#N/A,#N/A,FALSE,"WA Fwd Curve";#N/A,#N/A,FALSE,"O&amp;M, Fuel"}</definedName>
    <definedName name="wrn.Report." hidden="1">{"Title Page",#N/A,TRUE,"Title Page";"summary",#N/A,TRUE,"Total Project Economics";"Financial Results",#N/A,TRUE,"Total Project Economics"}</definedName>
    <definedName name="wrn.summary." hidden="1">{"summary",#N/A,FALSE,"Total Project Economics"}</definedName>
    <definedName name="wrn.summary_Parameters_tariffs." hidden="1">{"summary1",#N/A,FALSE,"Total Project Economics";"Plant Parameters",#N/A,FALSE,"Total Project Economics";"Tariffs_Unit Prices_Costs",#N/A,FALSE,"Total Project Economics"}</definedName>
    <definedName name="wwwww">#REF!</definedName>
    <definedName name="x" localSheetId="6">#REF!</definedName>
    <definedName name="x" hidden="1">{"clp_bs_doc",#N/A,FALSE,"CLP";"clp_is_doc",#N/A,FALSE,"CLP";"clp_cf_doc",#N/A,FALSE,"CLP";"clp_fr_doc",#N/A,FALSE,"CLP"}</definedName>
    <definedName name="X20_MW_genset_Printing_and_Other_Instructions_List">'[3]#REF'!$A$17:$A$22</definedName>
    <definedName name="xMatrix">[3]Random_Prices!#REF!</definedName>
    <definedName name="xMean">[3]Random_Prices!#REF!</definedName>
    <definedName name="xRV">[3]Random_Prices!#REF!</definedName>
    <definedName name="xStdDev">[3]Random_Prices!#REF!</definedName>
    <definedName name="y" hidden="1">{"clp_bs_doc",#N/A,FALSE,"CLP";"clp_is_doc",#N/A,FALSE,"CLP";"clp_cf_doc",#N/A,FALSE,"CLP";"clp_fr_doc",#N/A,FALSE,"CLP"}</definedName>
    <definedName name="year">"DLNYEAR"</definedName>
    <definedName name="Year_Budget">[72]Assumptions!$A$3</definedName>
    <definedName name="yesno">[31]Lookups!$AF$19:$AF$20</definedName>
    <definedName name="YTDACTUAL">[8]TB!$J$1:$J$65536</definedName>
    <definedName name="z">#REF!</definedName>
    <definedName name="Z_56741B30_9E05_11D4_BE09_0050040BF713_.wvu.Cols" hidden="1">#REF!</definedName>
    <definedName name="Z_56741B30_9E05_11D4_BE09_0050040BF713_.wvu.PrintTitles" hidden="1">#REF!</definedName>
    <definedName name="Z_9C764411_CC6B_11D4_A50D_00010277FBAA_.wvu.PrintArea" hidden="1">#REF!</definedName>
  </definedNames>
  <calcPr calcId="145621"/>
</workbook>
</file>

<file path=xl/calcChain.xml><?xml version="1.0" encoding="utf-8"?>
<calcChain xmlns="http://schemas.openxmlformats.org/spreadsheetml/2006/main">
  <c r="A18" i="67" l="1"/>
  <c r="B48" i="76"/>
  <c r="B38" i="77"/>
  <c r="D38" i="76"/>
  <c r="B54" i="77"/>
  <c r="F102" i="28"/>
  <c r="F103" i="28" s="1"/>
  <c r="B49" i="76" s="1"/>
  <c r="D15" i="28"/>
  <c r="B39" i="77" l="1"/>
  <c r="D4" i="77"/>
  <c r="E4" i="77" s="1"/>
  <c r="F4" i="77" s="1"/>
  <c r="G4" i="77" s="1"/>
  <c r="H4" i="77" s="1"/>
  <c r="I4" i="77" s="1"/>
  <c r="J4" i="77" s="1"/>
  <c r="K4" i="77" s="1"/>
  <c r="L4" i="77" s="1"/>
  <c r="A4" i="36"/>
  <c r="F3" i="76"/>
  <c r="A3" i="77"/>
  <c r="H46" i="77"/>
  <c r="G46" i="77"/>
  <c r="F46" i="77"/>
  <c r="E46" i="77"/>
  <c r="D46" i="77"/>
  <c r="C46" i="77"/>
  <c r="B55" i="76"/>
  <c r="L14" i="77"/>
  <c r="L16" i="77" s="1"/>
  <c r="K14" i="77"/>
  <c r="K16" i="77" s="1"/>
  <c r="J14" i="77"/>
  <c r="J16" i="77" s="1"/>
  <c r="I14" i="77"/>
  <c r="I16" i="77" s="1"/>
  <c r="H14" i="77"/>
  <c r="H16" i="77" s="1"/>
  <c r="G14" i="77"/>
  <c r="G16" i="77" s="1"/>
  <c r="F14" i="77"/>
  <c r="F16" i="77" s="1"/>
  <c r="E14" i="77"/>
  <c r="E16" i="77" s="1"/>
  <c r="D14" i="77"/>
  <c r="D16" i="77" s="1"/>
  <c r="C14" i="77"/>
  <c r="C16" i="77" s="1"/>
  <c r="A1" i="77"/>
  <c r="A3" i="31"/>
  <c r="A4" i="28"/>
  <c r="A3" i="32"/>
  <c r="A3" i="30"/>
  <c r="A3" i="27"/>
  <c r="A3" i="35" s="1"/>
  <c r="A3" i="29" s="1"/>
  <c r="B13" i="29" l="1"/>
  <c r="A1" i="36" l="1"/>
  <c r="B11" i="31" l="1"/>
  <c r="J17" i="32" l="1"/>
  <c r="J14" i="29" s="1"/>
  <c r="I17" i="32"/>
  <c r="H17" i="32"/>
  <c r="G17" i="32"/>
  <c r="F17" i="32"/>
  <c r="E17" i="32"/>
  <c r="D17" i="32"/>
  <c r="C17" i="32"/>
  <c r="B17" i="32"/>
  <c r="C61" i="28"/>
  <c r="K17" i="32" s="1"/>
  <c r="F98" i="28" l="1"/>
  <c r="C33" i="31" l="1"/>
  <c r="D33" i="31" s="1"/>
  <c r="E33" i="31" s="1"/>
  <c r="F33" i="31" s="1"/>
  <c r="G33" i="31" s="1"/>
  <c r="H33" i="31" s="1"/>
  <c r="I33" i="31" s="1"/>
  <c r="J33" i="31" s="1"/>
  <c r="K33" i="31" s="1"/>
  <c r="C31" i="31"/>
  <c r="D31" i="31" s="1"/>
  <c r="E31" i="31" s="1"/>
  <c r="F31" i="31" s="1"/>
  <c r="G31" i="31" s="1"/>
  <c r="H31" i="31" s="1"/>
  <c r="I31" i="31" s="1"/>
  <c r="J31" i="31" s="1"/>
  <c r="K31" i="31" s="1"/>
  <c r="F25" i="29" l="1"/>
  <c r="E25" i="29"/>
  <c r="B14" i="29"/>
  <c r="C14" i="29"/>
  <c r="K27" i="32"/>
  <c r="J27" i="32"/>
  <c r="I27" i="32"/>
  <c r="H27" i="32"/>
  <c r="G27" i="32"/>
  <c r="F27" i="32"/>
  <c r="E27" i="32"/>
  <c r="E30" i="32" s="1"/>
  <c r="D27" i="32"/>
  <c r="D30" i="32" s="1"/>
  <c r="C27" i="32"/>
  <c r="C30" i="32" s="1"/>
  <c r="B27" i="32"/>
  <c r="B30" i="32" s="1"/>
  <c r="B28" i="32"/>
  <c r="H14" i="31" l="1"/>
  <c r="H30" i="32"/>
  <c r="I14" i="31"/>
  <c r="I30" i="32"/>
  <c r="F14" i="31"/>
  <c r="F30" i="32"/>
  <c r="J14" i="31"/>
  <c r="J30" i="32"/>
  <c r="G14" i="31"/>
  <c r="G30" i="32"/>
  <c r="K14" i="31"/>
  <c r="K30" i="32"/>
  <c r="D14" i="31"/>
  <c r="E14" i="31"/>
  <c r="B14" i="31"/>
  <c r="C14" i="31"/>
  <c r="D14" i="29"/>
  <c r="E75" i="28"/>
  <c r="E14" i="29" l="1"/>
  <c r="C9" i="32"/>
  <c r="D9" i="32"/>
  <c r="E9" i="32"/>
  <c r="B9" i="32"/>
  <c r="C24" i="27"/>
  <c r="D24" i="27" s="1"/>
  <c r="E24" i="27" s="1"/>
  <c r="F24" i="27" s="1"/>
  <c r="G24" i="27" s="1"/>
  <c r="H24" i="27" s="1"/>
  <c r="I24" i="27" s="1"/>
  <c r="J24" i="27" s="1"/>
  <c r="K24" i="27" s="1"/>
  <c r="C30" i="29"/>
  <c r="D30" i="29" s="1"/>
  <c r="E30" i="29" s="1"/>
  <c r="F30" i="29" s="1"/>
  <c r="G30" i="29" s="1"/>
  <c r="H30" i="29" s="1"/>
  <c r="I30" i="29" s="1"/>
  <c r="J30" i="29" s="1"/>
  <c r="K30" i="29" s="1"/>
  <c r="C16" i="29"/>
  <c r="D16" i="29" s="1"/>
  <c r="H25" i="29"/>
  <c r="G25" i="29"/>
  <c r="D25" i="29"/>
  <c r="C25" i="29"/>
  <c r="B25" i="29"/>
  <c r="E15" i="29"/>
  <c r="C15" i="29"/>
  <c r="H9" i="32"/>
  <c r="K9" i="32"/>
  <c r="J9" i="32"/>
  <c r="G9" i="32"/>
  <c r="F9" i="32"/>
  <c r="K21" i="30"/>
  <c r="J21" i="30"/>
  <c r="I21" i="30"/>
  <c r="C13" i="29" l="1"/>
  <c r="E16" i="29"/>
  <c r="F16" i="29" s="1"/>
  <c r="D13" i="29"/>
  <c r="G15" i="29"/>
  <c r="F14" i="29"/>
  <c r="I9" i="32"/>
  <c r="K25" i="31"/>
  <c r="J25" i="31"/>
  <c r="I25" i="31"/>
  <c r="H25" i="31"/>
  <c r="G25" i="31"/>
  <c r="F25" i="31"/>
  <c r="K25" i="29"/>
  <c r="F8" i="35"/>
  <c r="G8" i="35"/>
  <c r="H8" i="35"/>
  <c r="I8" i="35"/>
  <c r="J8" i="35"/>
  <c r="K8" i="35"/>
  <c r="I24" i="30"/>
  <c r="K24" i="30"/>
  <c r="J24" i="30"/>
  <c r="G16" i="29" l="1"/>
  <c r="H16" i="29" s="1"/>
  <c r="F13" i="29"/>
  <c r="E13" i="29"/>
  <c r="I15" i="29"/>
  <c r="G14" i="29"/>
  <c r="G13" i="29" l="1"/>
  <c r="I16" i="29"/>
  <c r="J16" i="29" s="1"/>
  <c r="H13" i="29"/>
  <c r="H14" i="29"/>
  <c r="D23" i="29"/>
  <c r="D13" i="30"/>
  <c r="A1" i="30"/>
  <c r="A1" i="35"/>
  <c r="A1" i="29" s="1"/>
  <c r="K16" i="29" l="1"/>
  <c r="K13" i="29" s="1"/>
  <c r="J13" i="29"/>
  <c r="I13" i="29"/>
  <c r="I14" i="29"/>
  <c r="E23" i="29"/>
  <c r="E13" i="30"/>
  <c r="K14" i="29" l="1"/>
  <c r="G25" i="27" l="1"/>
  <c r="G31" i="27" s="1"/>
  <c r="H23" i="29" l="1"/>
  <c r="F21" i="30"/>
  <c r="F24" i="30" s="1"/>
  <c r="E25" i="27"/>
  <c r="E31" i="27" s="1"/>
  <c r="F13" i="30"/>
  <c r="F23" i="29"/>
  <c r="F25" i="27"/>
  <c r="F31" i="27" s="1"/>
  <c r="G21" i="30"/>
  <c r="G24" i="30" s="1"/>
  <c r="G13" i="30"/>
  <c r="G23" i="29"/>
  <c r="H21" i="30"/>
  <c r="E21" i="30" l="1"/>
  <c r="D25" i="27"/>
  <c r="D31" i="27" s="1"/>
  <c r="C8" i="35" l="1"/>
  <c r="D8" i="35"/>
  <c r="E8" i="35"/>
  <c r="C4" i="32" l="1"/>
  <c r="D4" i="32" s="1"/>
  <c r="E4" i="32" s="1"/>
  <c r="F4" i="32" s="1"/>
  <c r="G4" i="32" s="1"/>
  <c r="H4" i="32" s="1"/>
  <c r="I4" i="32" s="1"/>
  <c r="J4" i="32" s="1"/>
  <c r="K4" i="32" s="1"/>
  <c r="A1" i="32"/>
  <c r="E25" i="31"/>
  <c r="D25" i="31"/>
  <c r="C25" i="31"/>
  <c r="B25" i="31"/>
  <c r="C5" i="31"/>
  <c r="D5" i="31" s="1"/>
  <c r="E5" i="31" s="1"/>
  <c r="F5" i="31" s="1"/>
  <c r="G5" i="31" s="1"/>
  <c r="H5" i="31" s="1"/>
  <c r="I5" i="31" s="1"/>
  <c r="J5" i="31" s="1"/>
  <c r="K5" i="31" s="1"/>
  <c r="A1" i="31"/>
  <c r="D34" i="36"/>
  <c r="C34" i="36"/>
  <c r="E33" i="36"/>
  <c r="E32" i="36"/>
  <c r="E31" i="36"/>
  <c r="C4" i="30"/>
  <c r="D4" i="30" s="1"/>
  <c r="E4" i="30" s="1"/>
  <c r="F4" i="30" s="1"/>
  <c r="G4" i="30" s="1"/>
  <c r="H4" i="30" s="1"/>
  <c r="I4" i="30" s="1"/>
  <c r="J4" i="30" s="1"/>
  <c r="K4" i="30" s="1"/>
  <c r="C4" i="29"/>
  <c r="D4" i="29" s="1"/>
  <c r="E4" i="29" s="1"/>
  <c r="F4" i="29" s="1"/>
  <c r="G4" i="29" s="1"/>
  <c r="H4" i="29" s="1"/>
  <c r="I4" i="29" s="1"/>
  <c r="J4" i="29" s="1"/>
  <c r="K4" i="29" s="1"/>
  <c r="C4" i="35"/>
  <c r="D4" i="35" s="1"/>
  <c r="E4" i="35" s="1"/>
  <c r="F4" i="35" s="1"/>
  <c r="G4" i="35" s="1"/>
  <c r="H4" i="35" s="1"/>
  <c r="I4" i="35" s="1"/>
  <c r="J4" i="35" s="1"/>
  <c r="K4" i="35" s="1"/>
  <c r="C11" i="27"/>
  <c r="C4" i="27"/>
  <c r="D4" i="27" s="1"/>
  <c r="E4" i="27" s="1"/>
  <c r="F4" i="27" s="1"/>
  <c r="G4" i="27" s="1"/>
  <c r="H4" i="27" s="1"/>
  <c r="I4" i="27" s="1"/>
  <c r="J4" i="27" s="1"/>
  <c r="K4" i="27" s="1"/>
  <c r="F107" i="28"/>
  <c r="E34" i="36" l="1"/>
  <c r="C25" i="27"/>
  <c r="C31" i="27" s="1"/>
  <c r="D21" i="30"/>
  <c r="B25" i="27"/>
  <c r="C21" i="30"/>
  <c r="C24" i="30" s="1"/>
  <c r="C13" i="30"/>
  <c r="C23" i="29"/>
  <c r="B21" i="30"/>
  <c r="B13" i="30"/>
  <c r="B23" i="29"/>
  <c r="B22" i="29" s="1"/>
  <c r="F109" i="28"/>
  <c r="E24" i="30"/>
  <c r="C26" i="31"/>
  <c r="D11" i="27"/>
  <c r="C27" i="27"/>
  <c r="D27" i="27" s="1"/>
  <c r="E27" i="27" s="1"/>
  <c r="F27" i="27" s="1"/>
  <c r="G27" i="27" s="1"/>
  <c r="H27" i="27" s="1"/>
  <c r="I27" i="27" s="1"/>
  <c r="J27" i="27" s="1"/>
  <c r="K27" i="27" s="1"/>
  <c r="C30" i="27"/>
  <c r="D30" i="27" s="1"/>
  <c r="E30" i="27" s="1"/>
  <c r="F30" i="27" s="1"/>
  <c r="G30" i="27" s="1"/>
  <c r="H30" i="27" s="1"/>
  <c r="I30" i="27" s="1"/>
  <c r="J30" i="27" s="1"/>
  <c r="K30" i="27" s="1"/>
  <c r="C10" i="27"/>
  <c r="D10" i="27" s="1"/>
  <c r="E10" i="27" s="1"/>
  <c r="F10" i="27" s="1"/>
  <c r="G10" i="27" s="1"/>
  <c r="H10" i="27" s="1"/>
  <c r="I10" i="27" s="1"/>
  <c r="J10" i="27" s="1"/>
  <c r="K10" i="27" s="1"/>
  <c r="B10" i="30" l="1"/>
  <c r="B28" i="29"/>
  <c r="B31" i="27"/>
  <c r="D24" i="30"/>
  <c r="B48" i="31"/>
  <c r="B37" i="31"/>
  <c r="C32" i="31"/>
  <c r="D26" i="31"/>
  <c r="E11" i="27"/>
  <c r="B10" i="32" l="1"/>
  <c r="F11" i="27"/>
  <c r="G11" i="27" s="1"/>
  <c r="H11" i="27" s="1"/>
  <c r="I11" i="27" s="1"/>
  <c r="J11" i="27" s="1"/>
  <c r="K11" i="27" s="1"/>
  <c r="F48" i="31"/>
  <c r="C37" i="31"/>
  <c r="C48" i="31"/>
  <c r="D32" i="31"/>
  <c r="E26" i="31"/>
  <c r="C7" i="32" l="1"/>
  <c r="C10" i="32" s="1"/>
  <c r="D7" i="32" s="1"/>
  <c r="D10" i="32" s="1"/>
  <c r="B15" i="27"/>
  <c r="F26" i="31"/>
  <c r="G26" i="31" s="1"/>
  <c r="H26" i="31" s="1"/>
  <c r="I26" i="31" s="1"/>
  <c r="J26" i="31" s="1"/>
  <c r="K26" i="31" s="1"/>
  <c r="G48" i="31"/>
  <c r="D48" i="31"/>
  <c r="E32" i="31"/>
  <c r="F32" i="31" s="1"/>
  <c r="G32" i="31" s="1"/>
  <c r="H32" i="31" s="1"/>
  <c r="I32" i="31" s="1"/>
  <c r="J32" i="31" s="1"/>
  <c r="K32" i="31" s="1"/>
  <c r="D37" i="31"/>
  <c r="H48" i="31" l="1"/>
  <c r="K37" i="31"/>
  <c r="J37" i="31"/>
  <c r="I37" i="31"/>
  <c r="H37" i="31"/>
  <c r="G37" i="31"/>
  <c r="F37" i="31"/>
  <c r="E48" i="31"/>
  <c r="E37" i="31"/>
  <c r="C15" i="27"/>
  <c r="E7" i="32"/>
  <c r="E10" i="32" s="1"/>
  <c r="F7" i="32" s="1"/>
  <c r="F10" i="32" s="1"/>
  <c r="D15" i="27"/>
  <c r="F15" i="27" l="1"/>
  <c r="G7" i="32"/>
  <c r="G10" i="32" s="1"/>
  <c r="I48" i="31"/>
  <c r="E15" i="27"/>
  <c r="H7" i="32" l="1"/>
  <c r="H10" i="32" s="1"/>
  <c r="G15" i="27"/>
  <c r="K48" i="31"/>
  <c r="J48" i="31"/>
  <c r="B47" i="31"/>
  <c r="H15" i="27" l="1"/>
  <c r="I7" i="32"/>
  <c r="I10" i="32" s="1"/>
  <c r="I15" i="27" l="1"/>
  <c r="J7" i="32"/>
  <c r="J10" i="32" s="1"/>
  <c r="C47" i="31"/>
  <c r="B10" i="31"/>
  <c r="K7" i="32" l="1"/>
  <c r="K10" i="32" s="1"/>
  <c r="K15" i="27" s="1"/>
  <c r="J15" i="27"/>
  <c r="D47" i="31"/>
  <c r="B29" i="32"/>
  <c r="B17" i="30" s="1"/>
  <c r="B18" i="30" l="1"/>
  <c r="B17" i="29"/>
  <c r="E47" i="31"/>
  <c r="B9" i="30"/>
  <c r="D18" i="76" l="1"/>
  <c r="D19" i="76" s="1"/>
  <c r="D21" i="76" s="1"/>
  <c r="C22" i="77"/>
  <c r="C23" i="77" s="1"/>
  <c r="B18" i="31"/>
  <c r="C8" i="31" s="1"/>
  <c r="C17" i="29"/>
  <c r="D22" i="77" s="1"/>
  <c r="D23" i="77" s="1"/>
  <c r="F47" i="31"/>
  <c r="C27" i="29"/>
  <c r="C22" i="29" s="1"/>
  <c r="B16" i="31"/>
  <c r="B46" i="31" s="1"/>
  <c r="B19" i="32"/>
  <c r="C9" i="30"/>
  <c r="C16" i="31"/>
  <c r="C10" i="30" l="1"/>
  <c r="C28" i="29"/>
  <c r="C28" i="32"/>
  <c r="C29" i="32" s="1"/>
  <c r="C17" i="30" s="1"/>
  <c r="C16" i="32"/>
  <c r="C19" i="32" s="1"/>
  <c r="B17" i="27"/>
  <c r="D17" i="29"/>
  <c r="E22" i="77" s="1"/>
  <c r="E23" i="77" s="1"/>
  <c r="G47" i="31"/>
  <c r="F28" i="27"/>
  <c r="D27" i="29"/>
  <c r="D22" i="29" s="1"/>
  <c r="C46" i="31"/>
  <c r="C56" i="31" s="1"/>
  <c r="D9" i="30"/>
  <c r="D16" i="31"/>
  <c r="B56" i="31"/>
  <c r="B19" i="31"/>
  <c r="D28" i="29" l="1"/>
  <c r="D10" i="30"/>
  <c r="D28" i="32"/>
  <c r="D29" i="32" s="1"/>
  <c r="D17" i="30" s="1"/>
  <c r="C18" i="30"/>
  <c r="E17" i="29"/>
  <c r="F22" i="77" s="1"/>
  <c r="F23" i="77" s="1"/>
  <c r="H47" i="31"/>
  <c r="G28" i="27"/>
  <c r="E27" i="29"/>
  <c r="D46" i="31"/>
  <c r="D56" i="31" s="1"/>
  <c r="C9" i="31"/>
  <c r="B20" i="31"/>
  <c r="E9" i="30"/>
  <c r="E16" i="31"/>
  <c r="C17" i="27"/>
  <c r="D16" i="32"/>
  <c r="D19" i="32" s="1"/>
  <c r="E28" i="32" l="1"/>
  <c r="E29" i="32" s="1"/>
  <c r="E17" i="30" s="1"/>
  <c r="E22" i="29"/>
  <c r="C18" i="31"/>
  <c r="D8" i="31" s="1"/>
  <c r="D18" i="30"/>
  <c r="F16" i="31"/>
  <c r="F46" i="31" s="1"/>
  <c r="F56" i="31" s="1"/>
  <c r="F9" i="30"/>
  <c r="F17" i="29"/>
  <c r="G22" i="77" s="1"/>
  <c r="G23" i="77" s="1"/>
  <c r="I47" i="31"/>
  <c r="H28" i="27"/>
  <c r="F27" i="29"/>
  <c r="F22" i="29" s="1"/>
  <c r="E46" i="31"/>
  <c r="E56" i="31" s="1"/>
  <c r="D17" i="27"/>
  <c r="E16" i="32"/>
  <c r="E19" i="32" s="1"/>
  <c r="F16" i="32" s="1"/>
  <c r="F19" i="32" s="1"/>
  <c r="C19" i="31"/>
  <c r="C10" i="31"/>
  <c r="E28" i="29" l="1"/>
  <c r="E10" i="30"/>
  <c r="F10" i="30"/>
  <c r="F28" i="29"/>
  <c r="B31" i="32"/>
  <c r="D18" i="31"/>
  <c r="E8" i="31" s="1"/>
  <c r="F28" i="32"/>
  <c r="F29" i="32" s="1"/>
  <c r="F17" i="30" s="1"/>
  <c r="E18" i="30"/>
  <c r="G16" i="31"/>
  <c r="G46" i="31" s="1"/>
  <c r="G56" i="31" s="1"/>
  <c r="G9" i="30"/>
  <c r="G17" i="29"/>
  <c r="H22" i="77" s="1"/>
  <c r="H23" i="77" s="1"/>
  <c r="J47" i="31"/>
  <c r="I28" i="27"/>
  <c r="G27" i="29"/>
  <c r="G22" i="29" s="1"/>
  <c r="F17" i="27"/>
  <c r="G16" i="32"/>
  <c r="D9" i="31"/>
  <c r="C20" i="31"/>
  <c r="E17" i="27"/>
  <c r="G10" i="30" l="1"/>
  <c r="G28" i="29"/>
  <c r="B16" i="27"/>
  <c r="B21" i="31"/>
  <c r="B12" i="32"/>
  <c r="C26" i="32"/>
  <c r="C31" i="32" s="1"/>
  <c r="G28" i="32"/>
  <c r="G29" i="32" s="1"/>
  <c r="G17" i="30" s="1"/>
  <c r="F18" i="30"/>
  <c r="E18" i="31"/>
  <c r="F8" i="31" s="1"/>
  <c r="G19" i="32"/>
  <c r="G17" i="27" s="1"/>
  <c r="H16" i="31"/>
  <c r="H46" i="31" s="1"/>
  <c r="H56" i="31" s="1"/>
  <c r="H9" i="30"/>
  <c r="H17" i="29"/>
  <c r="I22" i="77" s="1"/>
  <c r="I23" i="77" s="1"/>
  <c r="K47" i="31"/>
  <c r="J28" i="27"/>
  <c r="K28" i="27"/>
  <c r="H27" i="29"/>
  <c r="H28" i="32" s="1"/>
  <c r="D19" i="31"/>
  <c r="D10" i="31"/>
  <c r="C16" i="27" l="1"/>
  <c r="C12" i="32"/>
  <c r="C21" i="31"/>
  <c r="D26" i="32"/>
  <c r="D31" i="32" s="1"/>
  <c r="F18" i="31"/>
  <c r="G8" i="31" s="1"/>
  <c r="G18" i="30"/>
  <c r="H16" i="32"/>
  <c r="H19" i="32" s="1"/>
  <c r="I16" i="32" s="1"/>
  <c r="I9" i="30"/>
  <c r="I16" i="31"/>
  <c r="I46" i="31" s="1"/>
  <c r="I56" i="31" s="1"/>
  <c r="I17" i="29"/>
  <c r="J22" i="77" s="1"/>
  <c r="J23" i="77" s="1"/>
  <c r="H29" i="32"/>
  <c r="H17" i="30" s="1"/>
  <c r="I27" i="29"/>
  <c r="I28" i="32" s="1"/>
  <c r="E9" i="31"/>
  <c r="D20" i="31"/>
  <c r="B12" i="31"/>
  <c r="G18" i="31" l="1"/>
  <c r="H8" i="31" s="1"/>
  <c r="C22" i="32"/>
  <c r="C13" i="32"/>
  <c r="C21" i="32" s="1"/>
  <c r="D16" i="27"/>
  <c r="D12" i="32"/>
  <c r="E26" i="32"/>
  <c r="E31" i="32" s="1"/>
  <c r="D21" i="31"/>
  <c r="E11" i="31" s="1"/>
  <c r="D11" i="31"/>
  <c r="C22" i="31"/>
  <c r="H18" i="30"/>
  <c r="H17" i="27"/>
  <c r="I19" i="32"/>
  <c r="J16" i="32" s="1"/>
  <c r="J9" i="30"/>
  <c r="J16" i="31"/>
  <c r="J46" i="31" s="1"/>
  <c r="J56" i="31" s="1"/>
  <c r="J17" i="29"/>
  <c r="K22" i="77" s="1"/>
  <c r="K23" i="77" s="1"/>
  <c r="I29" i="32"/>
  <c r="I17" i="30" s="1"/>
  <c r="J27" i="29"/>
  <c r="J28" i="32" s="1"/>
  <c r="E19" i="31"/>
  <c r="F9" i="31" s="1"/>
  <c r="E10" i="31"/>
  <c r="H18" i="31" l="1"/>
  <c r="I8" i="31" s="1"/>
  <c r="E12" i="31"/>
  <c r="E16" i="27"/>
  <c r="F26" i="32"/>
  <c r="F31" i="32" s="1"/>
  <c r="E12" i="32"/>
  <c r="E21" i="31"/>
  <c r="F11" i="31" s="1"/>
  <c r="D15" i="31"/>
  <c r="D12" i="31"/>
  <c r="C33" i="32"/>
  <c r="C23" i="32"/>
  <c r="D13" i="32"/>
  <c r="D21" i="32" s="1"/>
  <c r="D22" i="32"/>
  <c r="D22" i="31"/>
  <c r="I18" i="30"/>
  <c r="J19" i="32"/>
  <c r="K16" i="32" s="1"/>
  <c r="I17" i="27"/>
  <c r="K9" i="30"/>
  <c r="K16" i="31"/>
  <c r="K46" i="31" s="1"/>
  <c r="K56" i="31" s="1"/>
  <c r="K17" i="29"/>
  <c r="L22" i="77" s="1"/>
  <c r="L23" i="77" s="1"/>
  <c r="J29" i="32"/>
  <c r="J17" i="30" s="1"/>
  <c r="K27" i="29"/>
  <c r="K28" i="32" s="1"/>
  <c r="F19" i="31"/>
  <c r="F10" i="31"/>
  <c r="E20" i="31"/>
  <c r="I18" i="31" l="1"/>
  <c r="J8" i="31" s="1"/>
  <c r="E22" i="31"/>
  <c r="E24" i="31" s="1"/>
  <c r="F12" i="31"/>
  <c r="D24" i="31"/>
  <c r="D33" i="32"/>
  <c r="D23" i="32"/>
  <c r="E13" i="32"/>
  <c r="E21" i="32" s="1"/>
  <c r="E22" i="32"/>
  <c r="F16" i="27"/>
  <c r="F18" i="27" s="1"/>
  <c r="G26" i="32"/>
  <c r="G31" i="32" s="1"/>
  <c r="F21" i="31"/>
  <c r="G11" i="31" s="1"/>
  <c r="F12" i="32"/>
  <c r="E15" i="31"/>
  <c r="J18" i="30"/>
  <c r="J17" i="27"/>
  <c r="K19" i="32"/>
  <c r="K17" i="27" s="1"/>
  <c r="K29" i="32"/>
  <c r="K17" i="30" s="1"/>
  <c r="F20" i="31"/>
  <c r="G9" i="31"/>
  <c r="D27" i="31" l="1"/>
  <c r="D39" i="31" s="1"/>
  <c r="D55" i="31" s="1"/>
  <c r="D58" i="31" s="1"/>
  <c r="D61" i="31" s="1"/>
  <c r="D62" i="31" s="1"/>
  <c r="D63" i="31" s="1"/>
  <c r="E20" i="77"/>
  <c r="E25" i="77" s="1"/>
  <c r="E27" i="31"/>
  <c r="E40" i="31" s="1"/>
  <c r="F20" i="77"/>
  <c r="F25" i="77" s="1"/>
  <c r="J18" i="31"/>
  <c r="K8" i="31" s="1"/>
  <c r="F15" i="31"/>
  <c r="F22" i="31"/>
  <c r="F24" i="31" s="1"/>
  <c r="G21" i="31"/>
  <c r="H11" i="31" s="1"/>
  <c r="H26" i="32"/>
  <c r="H31" i="32" s="1"/>
  <c r="G16" i="27"/>
  <c r="G18" i="27" s="1"/>
  <c r="G12" i="32"/>
  <c r="E33" i="32"/>
  <c r="E23" i="32"/>
  <c r="F22" i="32"/>
  <c r="F13" i="32"/>
  <c r="F21" i="32" s="1"/>
  <c r="K18" i="30"/>
  <c r="F33" i="27"/>
  <c r="G19" i="31"/>
  <c r="G10" i="31"/>
  <c r="G12" i="31" s="1"/>
  <c r="E39" i="31" l="1"/>
  <c r="E55" i="31" s="1"/>
  <c r="E58" i="31" s="1"/>
  <c r="E61" i="31" s="1"/>
  <c r="E62" i="31" s="1"/>
  <c r="E63" i="31" s="1"/>
  <c r="E49" i="31" s="1"/>
  <c r="F29" i="77"/>
  <c r="F28" i="77"/>
  <c r="F27" i="77"/>
  <c r="D40" i="31"/>
  <c r="D41" i="31" s="1"/>
  <c r="D45" i="31" s="1"/>
  <c r="E28" i="77"/>
  <c r="E29" i="77"/>
  <c r="E27" i="77"/>
  <c r="F27" i="31"/>
  <c r="F40" i="31" s="1"/>
  <c r="G20" i="77"/>
  <c r="G25" i="77" s="1"/>
  <c r="K18" i="31"/>
  <c r="G15" i="31"/>
  <c r="G22" i="32"/>
  <c r="G13" i="32"/>
  <c r="G21" i="32" s="1"/>
  <c r="H21" i="31"/>
  <c r="I11" i="31" s="1"/>
  <c r="I26" i="32"/>
  <c r="I31" i="32" s="1"/>
  <c r="H16" i="27"/>
  <c r="H18" i="27" s="1"/>
  <c r="H12" i="32"/>
  <c r="F23" i="32"/>
  <c r="F33" i="32"/>
  <c r="D49" i="31"/>
  <c r="G33" i="27"/>
  <c r="G20" i="31"/>
  <c r="G22" i="31" s="1"/>
  <c r="G24" i="31" s="1"/>
  <c r="H9" i="31"/>
  <c r="F39" i="31" l="1"/>
  <c r="F41" i="31" s="1"/>
  <c r="F45" i="31" s="1"/>
  <c r="E41" i="31"/>
  <c r="E45" i="31" s="1"/>
  <c r="E51" i="31" s="1"/>
  <c r="G27" i="31"/>
  <c r="G39" i="31" s="1"/>
  <c r="H20" i="77"/>
  <c r="H25" i="77" s="1"/>
  <c r="G28" i="77"/>
  <c r="G27" i="77"/>
  <c r="G29" i="77"/>
  <c r="E32" i="77"/>
  <c r="E43" i="77" s="1"/>
  <c r="E30" i="77"/>
  <c r="F30" i="77"/>
  <c r="F32" i="77"/>
  <c r="F43" i="77" s="1"/>
  <c r="H15" i="31"/>
  <c r="D51" i="31"/>
  <c r="J26" i="32"/>
  <c r="J31" i="32" s="1"/>
  <c r="I12" i="32"/>
  <c r="I21" i="31"/>
  <c r="J11" i="31" s="1"/>
  <c r="I16" i="27"/>
  <c r="I18" i="27" s="1"/>
  <c r="H22" i="32"/>
  <c r="H13" i="32"/>
  <c r="H21" i="32" s="1"/>
  <c r="G33" i="32"/>
  <c r="G23" i="32"/>
  <c r="H19" i="31"/>
  <c r="H10" i="31"/>
  <c r="H12" i="31" s="1"/>
  <c r="F55" i="31" l="1"/>
  <c r="F58" i="31" s="1"/>
  <c r="F61" i="31" s="1"/>
  <c r="F62" i="31" s="1"/>
  <c r="F63" i="31" s="1"/>
  <c r="F49" i="31" s="1"/>
  <c r="F51" i="31" s="1"/>
  <c r="F34" i="77"/>
  <c r="F38" i="77" s="1"/>
  <c r="G40" i="31"/>
  <c r="G41" i="31" s="1"/>
  <c r="G45" i="31" s="1"/>
  <c r="F35" i="77"/>
  <c r="F39" i="77" s="1"/>
  <c r="E34" i="77"/>
  <c r="E38" i="77" s="1"/>
  <c r="G32" i="77"/>
  <c r="G43" i="77" s="1"/>
  <c r="G30" i="77"/>
  <c r="H29" i="77"/>
  <c r="H27" i="77"/>
  <c r="H28" i="77"/>
  <c r="E35" i="77"/>
  <c r="E39" i="77" s="1"/>
  <c r="H33" i="32"/>
  <c r="H23" i="32"/>
  <c r="I22" i="32"/>
  <c r="I13" i="32"/>
  <c r="I21" i="32" s="1"/>
  <c r="I15" i="31"/>
  <c r="K26" i="32"/>
  <c r="K31" i="32" s="1"/>
  <c r="J21" i="31"/>
  <c r="K11" i="31" s="1"/>
  <c r="J16" i="27"/>
  <c r="J18" i="27" s="1"/>
  <c r="J12" i="32"/>
  <c r="H20" i="31"/>
  <c r="H22" i="31" s="1"/>
  <c r="H24" i="31" s="1"/>
  <c r="I20" i="77" s="1"/>
  <c r="I25" i="77" s="1"/>
  <c r="I9" i="31"/>
  <c r="G55" i="31"/>
  <c r="G58" i="31" s="1"/>
  <c r="G61" i="31" s="1"/>
  <c r="F36" i="77" l="1"/>
  <c r="F40" i="77"/>
  <c r="F44" i="77" s="1"/>
  <c r="F45" i="77" s="1"/>
  <c r="F47" i="77" s="1"/>
  <c r="F49" i="77" s="1"/>
  <c r="F50" i="77" s="1"/>
  <c r="F10" i="77" s="1"/>
  <c r="G35" i="77"/>
  <c r="G39" i="77" s="1"/>
  <c r="I29" i="77"/>
  <c r="I28" i="77"/>
  <c r="I27" i="77"/>
  <c r="H32" i="77"/>
  <c r="H43" i="77" s="1"/>
  <c r="H30" i="77"/>
  <c r="E40" i="77"/>
  <c r="E44" i="77" s="1"/>
  <c r="E45" i="77" s="1"/>
  <c r="E47" i="77" s="1"/>
  <c r="E49" i="77" s="1"/>
  <c r="E50" i="77" s="1"/>
  <c r="E10" i="77" s="1"/>
  <c r="G34" i="77"/>
  <c r="E36" i="77"/>
  <c r="J13" i="32"/>
  <c r="J21" i="32" s="1"/>
  <c r="J22" i="32"/>
  <c r="I33" i="32"/>
  <c r="I23" i="32"/>
  <c r="K16" i="27"/>
  <c r="K18" i="27" s="1"/>
  <c r="K12" i="32"/>
  <c r="K21" i="31"/>
  <c r="K15" i="31" s="1"/>
  <c r="J15" i="31"/>
  <c r="H27" i="31"/>
  <c r="I19" i="31"/>
  <c r="I10" i="31"/>
  <c r="I12" i="31" s="1"/>
  <c r="G62" i="31"/>
  <c r="G63" i="31" s="1"/>
  <c r="C18" i="27"/>
  <c r="G38" i="77" l="1"/>
  <c r="G40" i="77" s="1"/>
  <c r="G44" i="77" s="1"/>
  <c r="G45" i="77" s="1"/>
  <c r="G47" i="77" s="1"/>
  <c r="G49" i="77" s="1"/>
  <c r="G50" i="77" s="1"/>
  <c r="G10" i="77" s="1"/>
  <c r="G36" i="77"/>
  <c r="I32" i="77"/>
  <c r="I43" i="77" s="1"/>
  <c r="I30" i="77"/>
  <c r="H35" i="77"/>
  <c r="H39" i="77" s="1"/>
  <c r="H34" i="77"/>
  <c r="J23" i="32"/>
  <c r="J33" i="32"/>
  <c r="K13" i="32"/>
  <c r="K21" i="32" s="1"/>
  <c r="K22" i="32"/>
  <c r="H40" i="31"/>
  <c r="E87" i="28"/>
  <c r="H39" i="31"/>
  <c r="I20" i="31"/>
  <c r="I22" i="31" s="1"/>
  <c r="I24" i="31" s="1"/>
  <c r="J9" i="31"/>
  <c r="G49" i="31"/>
  <c r="G51" i="31" s="1"/>
  <c r="D28" i="27"/>
  <c r="E28" i="27"/>
  <c r="D18" i="27"/>
  <c r="I35" i="77" l="1"/>
  <c r="I39" i="77" s="1"/>
  <c r="H36" i="77"/>
  <c r="H38" i="77"/>
  <c r="H40" i="77" s="1"/>
  <c r="H44" i="77" s="1"/>
  <c r="H45" i="77" s="1"/>
  <c r="H47" i="77" s="1"/>
  <c r="H49" i="77" s="1"/>
  <c r="H50" i="77" s="1"/>
  <c r="H10" i="77" s="1"/>
  <c r="I27" i="31"/>
  <c r="I40" i="31" s="1"/>
  <c r="J20" i="77"/>
  <c r="J25" i="77" s="1"/>
  <c r="I34" i="77"/>
  <c r="H24" i="29"/>
  <c r="E89" i="28"/>
  <c r="H22" i="30" s="1"/>
  <c r="H41" i="31"/>
  <c r="H45" i="31" s="1"/>
  <c r="K23" i="32"/>
  <c r="K33" i="32"/>
  <c r="I24" i="29"/>
  <c r="K24" i="29"/>
  <c r="J24" i="29"/>
  <c r="H55" i="31"/>
  <c r="H58" i="31" s="1"/>
  <c r="H61" i="31" s="1"/>
  <c r="H62" i="31" s="1"/>
  <c r="H63" i="31" s="1"/>
  <c r="J19" i="31"/>
  <c r="J10" i="31"/>
  <c r="J12" i="31" s="1"/>
  <c r="E18" i="27"/>
  <c r="I39" i="31" l="1"/>
  <c r="I41" i="31" s="1"/>
  <c r="I45" i="31" s="1"/>
  <c r="I38" i="77"/>
  <c r="I40" i="77" s="1"/>
  <c r="I44" i="77" s="1"/>
  <c r="I45" i="77" s="1"/>
  <c r="I36" i="77"/>
  <c r="J27" i="77"/>
  <c r="J28" i="77"/>
  <c r="J29" i="77"/>
  <c r="K13" i="30"/>
  <c r="I13" i="30"/>
  <c r="H13" i="30"/>
  <c r="H26" i="29"/>
  <c r="H22" i="29" s="1"/>
  <c r="I46" i="77" s="1"/>
  <c r="K26" i="29"/>
  <c r="K22" i="29" s="1"/>
  <c r="L46" i="77" s="1"/>
  <c r="J26" i="29"/>
  <c r="J22" i="29" s="1"/>
  <c r="K46" i="77" s="1"/>
  <c r="I26" i="29"/>
  <c r="I22" i="29" s="1"/>
  <c r="J46" i="77" s="1"/>
  <c r="J13" i="30"/>
  <c r="J20" i="31"/>
  <c r="J22" i="31" s="1"/>
  <c r="J24" i="31" s="1"/>
  <c r="K9" i="31"/>
  <c r="I55" i="31"/>
  <c r="I58" i="31" s="1"/>
  <c r="I61" i="31" s="1"/>
  <c r="H49" i="31"/>
  <c r="H51" i="31" s="1"/>
  <c r="D33" i="27"/>
  <c r="C11" i="31"/>
  <c r="B22" i="31"/>
  <c r="B24" i="31" s="1"/>
  <c r="B15" i="31"/>
  <c r="B27" i="31" l="1"/>
  <c r="B40" i="31" s="1"/>
  <c r="C20" i="77"/>
  <c r="C25" i="77" s="1"/>
  <c r="B26" i="76"/>
  <c r="D26" i="76" s="1"/>
  <c r="D27" i="76" s="1"/>
  <c r="J32" i="77"/>
  <c r="J43" i="77" s="1"/>
  <c r="J27" i="31"/>
  <c r="J39" i="31" s="1"/>
  <c r="K20" i="77"/>
  <c r="K25" i="77" s="1"/>
  <c r="J30" i="77"/>
  <c r="I47" i="77"/>
  <c r="I49" i="77" s="1"/>
  <c r="I50" i="77" s="1"/>
  <c r="I10" i="77" s="1"/>
  <c r="K10" i="30"/>
  <c r="K28" i="29"/>
  <c r="H28" i="29"/>
  <c r="H10" i="30"/>
  <c r="I28" i="29"/>
  <c r="I10" i="30"/>
  <c r="J28" i="29"/>
  <c r="J10" i="30"/>
  <c r="H32" i="27"/>
  <c r="I32" i="27" s="1"/>
  <c r="H24" i="30"/>
  <c r="K19" i="31"/>
  <c r="K20" i="31" s="1"/>
  <c r="K22" i="31" s="1"/>
  <c r="K10" i="31"/>
  <c r="K12" i="31" s="1"/>
  <c r="J55" i="31"/>
  <c r="J58" i="31" s="1"/>
  <c r="J61" i="31" s="1"/>
  <c r="I62" i="31"/>
  <c r="I63" i="31" s="1"/>
  <c r="E33" i="27"/>
  <c r="B18" i="27"/>
  <c r="C15" i="31"/>
  <c r="C12" i="31"/>
  <c r="C24" i="31" s="1"/>
  <c r="B22" i="32"/>
  <c r="B13" i="32"/>
  <c r="B21" i="32" s="1"/>
  <c r="B39" i="31" l="1"/>
  <c r="B55" i="31" s="1"/>
  <c r="B58" i="31" s="1"/>
  <c r="B61" i="31" s="1"/>
  <c r="K27" i="77"/>
  <c r="K28" i="77"/>
  <c r="K29" i="77"/>
  <c r="J35" i="77"/>
  <c r="J39" i="77" s="1"/>
  <c r="D31" i="76"/>
  <c r="D29" i="76"/>
  <c r="D30" i="76"/>
  <c r="B45" i="76" s="1"/>
  <c r="C27" i="31"/>
  <c r="C40" i="31" s="1"/>
  <c r="D20" i="77"/>
  <c r="D25" i="77" s="1"/>
  <c r="J40" i="31"/>
  <c r="J41" i="31" s="1"/>
  <c r="J45" i="31" s="1"/>
  <c r="J34" i="77"/>
  <c r="C28" i="77"/>
  <c r="C29" i="77"/>
  <c r="C27" i="77"/>
  <c r="H33" i="27"/>
  <c r="J32" i="27"/>
  <c r="I33" i="27"/>
  <c r="K24" i="31"/>
  <c r="J62" i="31"/>
  <c r="J63" i="31" s="1"/>
  <c r="I49" i="31"/>
  <c r="I51" i="31" s="1"/>
  <c r="B33" i="32"/>
  <c r="B23" i="32"/>
  <c r="B41" i="31" l="1"/>
  <c r="B45" i="31" s="1"/>
  <c r="C39" i="31"/>
  <c r="C41" i="31" s="1"/>
  <c r="K27" i="31"/>
  <c r="L20" i="77"/>
  <c r="L25" i="77" s="1"/>
  <c r="K30" i="77"/>
  <c r="K32" i="77"/>
  <c r="K43" i="77" s="1"/>
  <c r="J36" i="77"/>
  <c r="J38" i="77"/>
  <c r="J40" i="77" s="1"/>
  <c r="J44" i="77" s="1"/>
  <c r="J45" i="77" s="1"/>
  <c r="J47" i="77" s="1"/>
  <c r="J49" i="77" s="1"/>
  <c r="J50" i="77" s="1"/>
  <c r="J10" i="77" s="1"/>
  <c r="C32" i="77"/>
  <c r="C43" i="77" s="1"/>
  <c r="C30" i="77"/>
  <c r="B44" i="76"/>
  <c r="D32" i="76"/>
  <c r="D29" i="77"/>
  <c r="D28" i="77"/>
  <c r="D27" i="77"/>
  <c r="J33" i="27"/>
  <c r="K32" i="27"/>
  <c r="K33" i="27" s="1"/>
  <c r="J49" i="31"/>
  <c r="J51" i="31" s="1"/>
  <c r="B62" i="31"/>
  <c r="B63" i="31" s="1"/>
  <c r="B49" i="31" s="1"/>
  <c r="B46" i="76" l="1"/>
  <c r="D44" i="76" s="1"/>
  <c r="K39" i="31"/>
  <c r="K55" i="31" s="1"/>
  <c r="K58" i="31" s="1"/>
  <c r="K61" i="31" s="1"/>
  <c r="C55" i="31"/>
  <c r="C58" i="31" s="1"/>
  <c r="C61" i="31" s="1"/>
  <c r="C62" i="31" s="1"/>
  <c r="C63" i="31" s="1"/>
  <c r="C49" i="31" s="1"/>
  <c r="K40" i="31"/>
  <c r="K35" i="77"/>
  <c r="K39" i="77" s="1"/>
  <c r="C34" i="77"/>
  <c r="C38" i="77" s="1"/>
  <c r="D30" i="77"/>
  <c r="D32" i="77"/>
  <c r="D43" i="77" s="1"/>
  <c r="C35" i="77"/>
  <c r="C39" i="77" s="1"/>
  <c r="L27" i="77"/>
  <c r="L28" i="77"/>
  <c r="L29" i="77"/>
  <c r="K34" i="77"/>
  <c r="B51" i="31"/>
  <c r="C45" i="31"/>
  <c r="D45" i="76" l="1"/>
  <c r="D49" i="76" s="1"/>
  <c r="B52" i="76"/>
  <c r="K41" i="31"/>
  <c r="K45" i="31" s="1"/>
  <c r="D35" i="77"/>
  <c r="D39" i="77" s="1"/>
  <c r="L32" i="77"/>
  <c r="L43" i="77" s="1"/>
  <c r="L30" i="77"/>
  <c r="K38" i="77"/>
  <c r="K40" i="77" s="1"/>
  <c r="K44" i="77" s="1"/>
  <c r="K45" i="77" s="1"/>
  <c r="K47" i="77" s="1"/>
  <c r="K49" i="77" s="1"/>
  <c r="K50" i="77" s="1"/>
  <c r="K10" i="77" s="1"/>
  <c r="K36" i="77"/>
  <c r="C40" i="77"/>
  <c r="C44" i="77" s="1"/>
  <c r="C45" i="77" s="1"/>
  <c r="C47" i="77" s="1"/>
  <c r="C49" i="77" s="1"/>
  <c r="C50" i="77" s="1"/>
  <c r="C10" i="77" s="1"/>
  <c r="D48" i="76"/>
  <c r="D34" i="77"/>
  <c r="C36" i="77"/>
  <c r="B69" i="31"/>
  <c r="B7" i="29" s="1"/>
  <c r="K62" i="31"/>
  <c r="K63" i="31" s="1"/>
  <c r="C51" i="31"/>
  <c r="D46" i="76" l="1"/>
  <c r="D50" i="76"/>
  <c r="B53" i="76" s="1"/>
  <c r="B54" i="76" s="1"/>
  <c r="B56" i="76" s="1"/>
  <c r="B58" i="76" s="1"/>
  <c r="B59" i="76" s="1"/>
  <c r="D11" i="76" s="1"/>
  <c r="L34" i="77"/>
  <c r="D38" i="77"/>
  <c r="D40" i="77" s="1"/>
  <c r="D44" i="77" s="1"/>
  <c r="D45" i="77" s="1"/>
  <c r="D47" i="77" s="1"/>
  <c r="D49" i="77" s="1"/>
  <c r="D50" i="77" s="1"/>
  <c r="D10" i="77" s="1"/>
  <c r="D36" i="77"/>
  <c r="L35" i="77"/>
  <c r="L39" i="77" s="1"/>
  <c r="C69" i="31"/>
  <c r="C7" i="29" s="1"/>
  <c r="K49" i="31"/>
  <c r="K51" i="31" s="1"/>
  <c r="D69" i="31" l="1"/>
  <c r="D7" i="29" s="1"/>
  <c r="C9" i="27"/>
  <c r="L36" i="77"/>
  <c r="L38" i="77"/>
  <c r="L40" i="77" s="1"/>
  <c r="L44" i="77" s="1"/>
  <c r="L45" i="77" s="1"/>
  <c r="L47" i="77" s="1"/>
  <c r="L49" i="77" s="1"/>
  <c r="L50" i="77" s="1"/>
  <c r="L10" i="77" s="1"/>
  <c r="E69" i="31"/>
  <c r="E7" i="29" s="1"/>
  <c r="B9" i="29"/>
  <c r="B19" i="29" s="1"/>
  <c r="B32" i="29" s="1"/>
  <c r="E9" i="29" l="1"/>
  <c r="E19" i="29" s="1"/>
  <c r="E32" i="29" s="1"/>
  <c r="E34" i="29" s="1"/>
  <c r="E36" i="29" s="1"/>
  <c r="C9" i="29"/>
  <c r="C19" i="29" s="1"/>
  <c r="C32" i="29" s="1"/>
  <c r="C34" i="29" s="1"/>
  <c r="C36" i="29" s="1"/>
  <c r="D6" i="77" s="1"/>
  <c r="D11" i="77" s="1"/>
  <c r="D13" i="77" s="1"/>
  <c r="C11" i="30"/>
  <c r="E9" i="27"/>
  <c r="B34" i="29"/>
  <c r="B36" i="29" s="1"/>
  <c r="F69" i="31"/>
  <c r="F7" i="29" s="1"/>
  <c r="F9" i="29" l="1"/>
  <c r="F19" i="29" s="1"/>
  <c r="F32" i="29" s="1"/>
  <c r="F34" i="29" s="1"/>
  <c r="F36" i="29" s="1"/>
  <c r="D9" i="29"/>
  <c r="D19" i="29" s="1"/>
  <c r="D32" i="29" s="1"/>
  <c r="D34" i="29" s="1"/>
  <c r="D36" i="29" s="1"/>
  <c r="D9" i="27"/>
  <c r="D11" i="30" s="1"/>
  <c r="F6" i="77"/>
  <c r="F11" i="77" s="1"/>
  <c r="F13" i="77" s="1"/>
  <c r="E7" i="30"/>
  <c r="E7" i="35"/>
  <c r="F9" i="27"/>
  <c r="F11" i="30" s="1"/>
  <c r="D7" i="76"/>
  <c r="D12" i="76" s="1"/>
  <c r="D36" i="76" s="1"/>
  <c r="D40" i="76" s="1"/>
  <c r="C6" i="77"/>
  <c r="C11" i="77" s="1"/>
  <c r="C13" i="77" s="1"/>
  <c r="G69" i="31"/>
  <c r="G7" i="29" s="1"/>
  <c r="E11" i="30" l="1"/>
  <c r="E12" i="30" s="1"/>
  <c r="E14" i="30" s="1"/>
  <c r="E26" i="30" s="1"/>
  <c r="E6" i="77"/>
  <c r="E11" i="77" s="1"/>
  <c r="E13" i="77" s="1"/>
  <c r="D7" i="35"/>
  <c r="D7" i="30"/>
  <c r="G6" i="77"/>
  <c r="G11" i="77" s="1"/>
  <c r="G13" i="77" s="1"/>
  <c r="F7" i="30"/>
  <c r="F12" i="30" s="1"/>
  <c r="F14" i="30" s="1"/>
  <c r="F26" i="30" s="1"/>
  <c r="F7" i="35"/>
  <c r="G9" i="27"/>
  <c r="G11" i="30" s="1"/>
  <c r="G9" i="29"/>
  <c r="G19" i="29" s="1"/>
  <c r="G32" i="29" s="1"/>
  <c r="H69" i="31"/>
  <c r="H7" i="29" s="1"/>
  <c r="C7" i="35"/>
  <c r="C7" i="30"/>
  <c r="C28" i="27"/>
  <c r="C33" i="27" s="1"/>
  <c r="H9" i="29" l="1"/>
  <c r="H19" i="29" s="1"/>
  <c r="H32" i="29" s="1"/>
  <c r="H34" i="29" s="1"/>
  <c r="H36" i="29" s="1"/>
  <c r="H9" i="27"/>
  <c r="H11" i="30" s="1"/>
  <c r="G34" i="29"/>
  <c r="G36" i="29" s="1"/>
  <c r="I69" i="31"/>
  <c r="I7" i="29" s="1"/>
  <c r="D12" i="30"/>
  <c r="D14" i="30" s="1"/>
  <c r="D26" i="30" s="1"/>
  <c r="I9" i="27" l="1"/>
  <c r="I11" i="30" s="1"/>
  <c r="H6" i="77"/>
  <c r="H11" i="77" s="1"/>
  <c r="H13" i="77" s="1"/>
  <c r="G7" i="35"/>
  <c r="G7" i="30"/>
  <c r="G12" i="30" s="1"/>
  <c r="G14" i="30" s="1"/>
  <c r="G26" i="30" s="1"/>
  <c r="I6" i="77"/>
  <c r="I11" i="77" s="1"/>
  <c r="I13" i="77" s="1"/>
  <c r="H7" i="35"/>
  <c r="H7" i="30"/>
  <c r="H12" i="30" s="1"/>
  <c r="H14" i="30" s="1"/>
  <c r="H26" i="30" s="1"/>
  <c r="J69" i="31"/>
  <c r="J7" i="29" s="1"/>
  <c r="B7" i="35"/>
  <c r="J9" i="27" l="1"/>
  <c r="J11" i="30" s="1"/>
  <c r="I9" i="29"/>
  <c r="I19" i="29" s="1"/>
  <c r="I32" i="29" s="1"/>
  <c r="I34" i="29" s="1"/>
  <c r="I36" i="29" s="1"/>
  <c r="I7" i="30" s="1"/>
  <c r="I12" i="30" s="1"/>
  <c r="I14" i="30" s="1"/>
  <c r="I26" i="30" s="1"/>
  <c r="K69" i="31"/>
  <c r="B7" i="30"/>
  <c r="K7" i="29" l="1"/>
  <c r="K9" i="29" s="1"/>
  <c r="K19" i="29" s="1"/>
  <c r="K32" i="29" s="1"/>
  <c r="K34" i="29" s="1"/>
  <c r="K36" i="29" s="1"/>
  <c r="I7" i="35"/>
  <c r="J6" i="77"/>
  <c r="J11" i="77" s="1"/>
  <c r="J13" i="77" s="1"/>
  <c r="J9" i="29"/>
  <c r="J19" i="29" s="1"/>
  <c r="J32" i="29" s="1"/>
  <c r="J34" i="29" s="1"/>
  <c r="J36" i="29" s="1"/>
  <c r="K6" i="77" s="1"/>
  <c r="K11" i="77" s="1"/>
  <c r="K13" i="77" s="1"/>
  <c r="B8" i="35"/>
  <c r="B24" i="30"/>
  <c r="K9" i="27" l="1"/>
  <c r="K11" i="30" s="1"/>
  <c r="J7" i="35"/>
  <c r="J7" i="30"/>
  <c r="J12" i="30" s="1"/>
  <c r="J14" i="30" s="1"/>
  <c r="J26" i="30" s="1"/>
  <c r="L6" i="77"/>
  <c r="L11" i="77" s="1"/>
  <c r="L13" i="77" s="1"/>
  <c r="K7" i="35"/>
  <c r="K7" i="30"/>
  <c r="B28" i="27"/>
  <c r="K12" i="30" l="1"/>
  <c r="K14" i="30" s="1"/>
  <c r="K26" i="30" s="1"/>
  <c r="B33" i="27"/>
  <c r="C12" i="30"/>
  <c r="C14" i="30" s="1"/>
  <c r="C26" i="30" s="1"/>
  <c r="B12" i="30" l="1"/>
  <c r="B14" i="30" l="1"/>
  <c r="B26" i="30" s="1"/>
  <c r="B28" i="30" l="1"/>
  <c r="B10" i="35"/>
  <c r="B35" i="27" l="1"/>
  <c r="C6" i="35"/>
  <c r="C10" i="35" s="1"/>
  <c r="C27" i="30"/>
  <c r="C28" i="30" s="1"/>
  <c r="B8" i="27"/>
  <c r="B12" i="27" l="1"/>
  <c r="D6" i="35"/>
  <c r="D10" i="35" s="1"/>
  <c r="C35" i="27"/>
  <c r="C8" i="27"/>
  <c r="D27" i="30"/>
  <c r="D28" i="30" s="1"/>
  <c r="B36" i="27"/>
  <c r="B19" i="27" l="1"/>
  <c r="D8" i="27"/>
  <c r="E27" i="30"/>
  <c r="E28" i="30" s="1"/>
  <c r="F27" i="30" s="1"/>
  <c r="F28" i="30" s="1"/>
  <c r="D35" i="27"/>
  <c r="E6" i="35"/>
  <c r="E10" i="35" s="1"/>
  <c r="F6" i="35" s="1"/>
  <c r="F10" i="35" s="1"/>
  <c r="C12" i="27"/>
  <c r="C19" i="27" s="1"/>
  <c r="C36" i="27"/>
  <c r="B39" i="27" l="1"/>
  <c r="B37" i="27"/>
  <c r="G6" i="35"/>
  <c r="G10" i="35" s="1"/>
  <c r="F35" i="27"/>
  <c r="F36" i="27" s="1"/>
  <c r="G27" i="30"/>
  <c r="G28" i="30" s="1"/>
  <c r="F8" i="27"/>
  <c r="F12" i="27" s="1"/>
  <c r="F19" i="27" s="1"/>
  <c r="E8" i="27"/>
  <c r="E12" i="27" s="1"/>
  <c r="E19" i="27" s="1"/>
  <c r="D36" i="27"/>
  <c r="C37" i="27"/>
  <c r="C39" i="27"/>
  <c r="E35" i="27"/>
  <c r="D12" i="27"/>
  <c r="D19" i="27" s="1"/>
  <c r="H6" i="35" l="1"/>
  <c r="H10" i="35" s="1"/>
  <c r="G35" i="27"/>
  <c r="G36" i="27" s="1"/>
  <c r="F37" i="27"/>
  <c r="F39" i="27"/>
  <c r="H27" i="30"/>
  <c r="H28" i="30" s="1"/>
  <c r="G8" i="27"/>
  <c r="G12" i="27" s="1"/>
  <c r="G19" i="27" s="1"/>
  <c r="E36" i="27"/>
  <c r="D37" i="27"/>
  <c r="D39" i="27"/>
  <c r="I27" i="30" l="1"/>
  <c r="I28" i="30" s="1"/>
  <c r="H8" i="27"/>
  <c r="H12" i="27" s="1"/>
  <c r="H19" i="27" s="1"/>
  <c r="I6" i="35"/>
  <c r="I10" i="35" s="1"/>
  <c r="H35" i="27"/>
  <c r="G37" i="27"/>
  <c r="G39" i="27"/>
  <c r="E37" i="27"/>
  <c r="E39" i="27"/>
  <c r="H36" i="27" l="1"/>
  <c r="H39" i="27" s="1"/>
  <c r="I8" i="27"/>
  <c r="I12" i="27" s="1"/>
  <c r="I19" i="27" s="1"/>
  <c r="J27" i="30"/>
  <c r="J28" i="30" s="1"/>
  <c r="I35" i="27"/>
  <c r="I36" i="27" s="1"/>
  <c r="J6" i="35"/>
  <c r="J10" i="35" s="1"/>
  <c r="H37" i="27" l="1"/>
  <c r="K6" i="35"/>
  <c r="K10" i="35" s="1"/>
  <c r="K35" i="27" s="1"/>
  <c r="K36" i="27" s="1"/>
  <c r="J35" i="27"/>
  <c r="J36" i="27" s="1"/>
  <c r="K27" i="30"/>
  <c r="K28" i="30" s="1"/>
  <c r="K8" i="27" s="1"/>
  <c r="K12" i="27" s="1"/>
  <c r="K19" i="27" s="1"/>
  <c r="J8" i="27"/>
  <c r="J12" i="27" s="1"/>
  <c r="J19" i="27" s="1"/>
  <c r="I39" i="27"/>
  <c r="I37" i="27"/>
  <c r="J37" i="27" l="1"/>
  <c r="J39" i="27"/>
  <c r="K39" i="27"/>
  <c r="K37" i="27"/>
</calcChain>
</file>

<file path=xl/comments1.xml><?xml version="1.0" encoding="utf-8"?>
<comments xmlns="http://schemas.openxmlformats.org/spreadsheetml/2006/main">
  <authors>
    <author>FLANNERY Andrew</author>
  </authors>
  <commentList>
    <comment ref="B23" authorId="0">
      <text>
        <r>
          <rPr>
            <b/>
            <sz val="8"/>
            <color indexed="81"/>
            <rFont val="Tahoma"/>
            <family val="2"/>
          </rPr>
          <t xml:space="preserve">Must match percentage allowance in last approved CoS rate proceeding
[EB-2014-0238]
</t>
        </r>
        <r>
          <rPr>
            <sz val="8"/>
            <color indexed="81"/>
            <rFont val="Tahoma"/>
            <family val="2"/>
          </rPr>
          <t xml:space="preserve">
</t>
        </r>
      </text>
    </comment>
    <comment ref="B38" authorId="0">
      <text>
        <r>
          <rPr>
            <sz val="8"/>
            <color indexed="81"/>
            <rFont val="Tahoma"/>
            <family val="2"/>
          </rPr>
          <t>Sourced from GLPT's 2016 Cost of Service Draft Rate Order [EB-2014-0238]</t>
        </r>
      </text>
    </comment>
    <comment ref="B39" authorId="0">
      <text>
        <r>
          <rPr>
            <sz val="8"/>
            <color indexed="81"/>
            <rFont val="Tahoma"/>
            <family val="2"/>
          </rPr>
          <t>Sourced from GLPT's 2016 Cost of Service Draft Rate Order [EB-2014-0238]</t>
        </r>
      </text>
    </comment>
  </commentList>
</comments>
</file>

<file path=xl/sharedStrings.xml><?xml version="1.0" encoding="utf-8"?>
<sst xmlns="http://schemas.openxmlformats.org/spreadsheetml/2006/main" count="432" uniqueCount="362">
  <si>
    <t>Financial Model Assumptions</t>
  </si>
  <si>
    <t>Income Statement - Annual</t>
  </si>
  <si>
    <t>Balance Sheet - Annual</t>
  </si>
  <si>
    <t>Property, Plant and Equipment - Annual</t>
  </si>
  <si>
    <t>Revenue Requirement Calculations</t>
  </si>
  <si>
    <t>Net change in non-cash working capital &amp; other</t>
  </si>
  <si>
    <t>Assets</t>
  </si>
  <si>
    <t>Cash</t>
  </si>
  <si>
    <t>Due from related parties</t>
  </si>
  <si>
    <t>Prepaid expenses and other</t>
  </si>
  <si>
    <t>Property, plant and equipment, net</t>
  </si>
  <si>
    <t>Current liabilities</t>
  </si>
  <si>
    <t>Due to related parties</t>
  </si>
  <si>
    <t>Operating Activities</t>
  </si>
  <si>
    <t>Net Income</t>
  </si>
  <si>
    <t>Items not affecting cash;</t>
  </si>
  <si>
    <t>Additions to property, plant and equipment</t>
  </si>
  <si>
    <t>(Decrease) increase in cash</t>
  </si>
  <si>
    <t>Cash, beginning balance</t>
  </si>
  <si>
    <t>Cash, ending balance</t>
  </si>
  <si>
    <t>Opening Cost Base</t>
  </si>
  <si>
    <t>Opening CWIP</t>
  </si>
  <si>
    <t>Cost Base</t>
  </si>
  <si>
    <t>Construction Work in Progress (CWIP)</t>
  </si>
  <si>
    <t>Additions to CWIP</t>
  </si>
  <si>
    <t>Transfers to Cost Base</t>
  </si>
  <si>
    <t>Closing Cost Base</t>
  </si>
  <si>
    <t>Net Book Value</t>
  </si>
  <si>
    <t>Add: CWIP</t>
  </si>
  <si>
    <t>Gross Asset Value</t>
  </si>
  <si>
    <t>Gross</t>
  </si>
  <si>
    <t>CWIP</t>
  </si>
  <si>
    <t>Capitalized (Assets in service out of CWIP)</t>
  </si>
  <si>
    <t>Interest Rate</t>
  </si>
  <si>
    <t>Rate Base</t>
  </si>
  <si>
    <t>Total</t>
  </si>
  <si>
    <t>Fiscal Year End: December 31</t>
  </si>
  <si>
    <t>Opening Gross Assets</t>
  </si>
  <si>
    <t>Opening Accumulated Depreciation</t>
  </si>
  <si>
    <t>Net Assets</t>
  </si>
  <si>
    <t>Opening Rate Base Assets (excl. working capital)</t>
  </si>
  <si>
    <t>Annual Capital Expenditure</t>
  </si>
  <si>
    <t>Change in CWIP</t>
  </si>
  <si>
    <t>Annual Depreciation Expense</t>
  </si>
  <si>
    <t>Closing Gross Assets</t>
  </si>
  <si>
    <t>Closing Accumulated Depreciation</t>
  </si>
  <si>
    <t>Closing CWIP</t>
  </si>
  <si>
    <t>Closing Rate Base Assets (excl. working capital)</t>
  </si>
  <si>
    <t>Average Fixed Assets</t>
  </si>
  <si>
    <t>Regulated Return on Rate Base</t>
  </si>
  <si>
    <t>Cost of Equity (Ke)</t>
  </si>
  <si>
    <t>Equity/Total Capital</t>
  </si>
  <si>
    <t>Debt/Total Capital</t>
  </si>
  <si>
    <t>Regulatory WACC</t>
  </si>
  <si>
    <t>Regulated Return on Equity</t>
  </si>
  <si>
    <t>Regulated Return on Debt</t>
  </si>
  <si>
    <t>Revenue Requirement Calculation</t>
  </si>
  <si>
    <t>Depreciation Expense</t>
  </si>
  <si>
    <t>OM&amp;A</t>
  </si>
  <si>
    <t>Municipal Taxes</t>
  </si>
  <si>
    <t>Income Taxes</t>
  </si>
  <si>
    <t>Service Revenue Requirement</t>
  </si>
  <si>
    <t>Regulatory Tax Schedule</t>
  </si>
  <si>
    <t>Target Net Income</t>
  </si>
  <si>
    <t>Less: CCA</t>
  </si>
  <si>
    <t>Income Tax Rate</t>
  </si>
  <si>
    <t>Provision for Income Taxes</t>
  </si>
  <si>
    <t>Total Income Taxes</t>
  </si>
  <si>
    <t>Regulatory Return on Equity</t>
  </si>
  <si>
    <t>Regulatory Return on Debt</t>
  </si>
  <si>
    <t>Rate Base Split</t>
  </si>
  <si>
    <t>Equity Portion</t>
  </si>
  <si>
    <t>Debt Portion</t>
  </si>
  <si>
    <t>Revenues</t>
  </si>
  <si>
    <t>Total Revenues</t>
  </si>
  <si>
    <t>Net Operating Income</t>
  </si>
  <si>
    <t>Add: Allowance for Working Capital</t>
  </si>
  <si>
    <t>Regulatory Working Capital Allowance</t>
  </si>
  <si>
    <t>Capitalized Interest</t>
  </si>
  <si>
    <t>Operating Expenses</t>
  </si>
  <si>
    <t>Total Operating Expenses</t>
  </si>
  <si>
    <t>1. NATURE AND DESCRIPTION OF BUSINESS</t>
  </si>
  <si>
    <t>2.   BASIS OF PRESENTATION</t>
  </si>
  <si>
    <r>
      <t>3.</t>
    </r>
    <r>
      <rPr>
        <b/>
        <sz val="7"/>
        <rFont val="Tahoma"/>
        <family val="2"/>
      </rPr>
      <t>   </t>
    </r>
    <r>
      <rPr>
        <b/>
        <sz val="10"/>
        <rFont val="Tahoma"/>
        <family val="2"/>
      </rPr>
      <t>BALANCE SHEET ASSUMPTIONS</t>
    </r>
  </si>
  <si>
    <r>
      <t>4.</t>
    </r>
    <r>
      <rPr>
        <b/>
        <sz val="7"/>
        <rFont val="Tahoma"/>
        <family val="2"/>
      </rPr>
      <t>   </t>
    </r>
    <r>
      <rPr>
        <b/>
        <sz val="10"/>
        <rFont val="Tahoma"/>
        <family val="2"/>
      </rPr>
      <t>INCOME STATEMENT ASSUMPTIONS</t>
    </r>
  </si>
  <si>
    <t>Revenue</t>
  </si>
  <si>
    <t>Other Income</t>
  </si>
  <si>
    <t>5.  CASH FLOW ASSUMPTIONS</t>
  </si>
  <si>
    <t>Additions to Property Plant and Equipment</t>
  </si>
  <si>
    <t>Interest Expense</t>
  </si>
  <si>
    <t>Cost of Short Term Debt</t>
  </si>
  <si>
    <t>Short Term Debt/Capital</t>
  </si>
  <si>
    <t>Short Term Debt Portion</t>
  </si>
  <si>
    <t xml:space="preserve">Short Term Debt  </t>
  </si>
  <si>
    <t>Maintenance</t>
  </si>
  <si>
    <t>Investing Activities</t>
  </si>
  <si>
    <t>Financing Activities</t>
  </si>
  <si>
    <t>Interest capitalized assumed to be in purchases</t>
  </si>
  <si>
    <t>Modeled Case</t>
  </si>
  <si>
    <t>choose</t>
  </si>
  <si>
    <t>Long Term Debt</t>
  </si>
  <si>
    <t>Principal</t>
  </si>
  <si>
    <t>Current</t>
  </si>
  <si>
    <t>Great Lakes Power Transmission LP</t>
  </si>
  <si>
    <t>Senior Bonds Assumptions - Deed of Trust</t>
  </si>
  <si>
    <t>BALANCE CHECK</t>
  </si>
  <si>
    <t>Distributions Paid</t>
  </si>
  <si>
    <t>Senior Bond Effective Interest Rate</t>
  </si>
  <si>
    <t>Subordinate Bond Effective Interest Rate</t>
  </si>
  <si>
    <t>Senior Bond Coupon Rate</t>
  </si>
  <si>
    <t>Operations and administration</t>
  </si>
  <si>
    <t>Disposal of Property, Plant and Equipment - Gross</t>
  </si>
  <si>
    <t>Disposal of Property, Plant and Equipment - Accum.</t>
  </si>
  <si>
    <t>Accumulated Depreciation</t>
  </si>
  <si>
    <t>Statement of Cash Flows - Annual</t>
  </si>
  <si>
    <t>Net Fixed Asset Value (removal of CWIP)</t>
  </si>
  <si>
    <t>Property, plant and equipment</t>
  </si>
  <si>
    <t>Transmission revenues</t>
  </si>
  <si>
    <t>Distributions paid</t>
  </si>
  <si>
    <t>First Year of Budget</t>
  </si>
  <si>
    <t>Grossed up Income Taxes</t>
  </si>
  <si>
    <t>Taxable Net Income</t>
  </si>
  <si>
    <t>Principal Payment</t>
  </si>
  <si>
    <t>2018 Deferred Financing Fees</t>
  </si>
  <si>
    <t>per year</t>
  </si>
  <si>
    <t>2017 Deferred Financing Fees</t>
  </si>
  <si>
    <t>Pension liability</t>
  </si>
  <si>
    <t>Interest - senior bonds</t>
  </si>
  <si>
    <t>Deferred financing fees - senior bonds</t>
  </si>
  <si>
    <t>Net income</t>
  </si>
  <si>
    <t>Capitalized interest</t>
  </si>
  <si>
    <t>Accum. deprec.</t>
  </si>
  <si>
    <t>Holdco Note Coupon Rate</t>
  </si>
  <si>
    <t>2019 Deferred Financing Fees</t>
  </si>
  <si>
    <t>GLPT is engaged in the safe, reliable, cost efficient and environmentally responsible transmission of electricity in the areas adjacent to Sault Ste. Marie, Canada and is subject to the regulations of the Ontario Energy Board (the “OEB”).</t>
  </si>
  <si>
    <t>GLPT has agreements in place for sharing the following assets with Sault Hydro Operations (“SHO”):  (1) Fibre Optic assets, (2) Office Building and (3) Radio System assets.  Fibre optic assets and the building are owned by SHO, requiring a lease payment from GLPT to SHO, while the Radio Systems assets are owned by GLPT, requiring a lease payment from SHO to GLPT.</t>
  </si>
  <si>
    <t>Less: Excluded Assets  **</t>
  </si>
  <si>
    <t>**Excluded assets are made up of (i) capitalized land transfer tax paid on the transfer of assets from GLPL to GLPT, and (ii) breakers</t>
  </si>
  <si>
    <t>installed at MacKay TS that were deemed to provide a benefit to local generation (owned by Brookfield) and not to ratepayers.</t>
  </si>
  <si>
    <t>Lease</t>
  </si>
  <si>
    <t>Provided to GLPT</t>
  </si>
  <si>
    <t>Provided to SHO</t>
  </si>
  <si>
    <t>Fibre Optic</t>
  </si>
  <si>
    <t>Building</t>
  </si>
  <si>
    <t>Radio</t>
  </si>
  <si>
    <t>2020 Deferred Financing Fees</t>
  </si>
  <si>
    <t>Trade and other receivables</t>
  </si>
  <si>
    <t>Trans senior bonds</t>
  </si>
  <si>
    <t>Trade and other payables</t>
  </si>
  <si>
    <t>Partners' equity</t>
  </si>
  <si>
    <t>Liabilities and Partners' equity</t>
  </si>
  <si>
    <t>Current assets</t>
  </si>
  <si>
    <t>Statement of Partners' Equity - Annual</t>
  </si>
  <si>
    <t>Opening balance</t>
  </si>
  <si>
    <t>Closing balance</t>
  </si>
  <si>
    <t>Other income</t>
  </si>
  <si>
    <t>Principal repayment - Trans senior bonds</t>
  </si>
  <si>
    <t>Operating expenses</t>
  </si>
  <si>
    <t>Interest and financing fees</t>
  </si>
  <si>
    <t>Distributions paid represent funds that are transferred to the parent company.  Distributions will be paid in the first month of each quarter and will be based on the cash flow generated in the previous quarter, with consideration given to the cash requirements for the upcoming quarter.
GLPT will make payments to the parent company related to a corporate cost allocation in each year.
All distributions payments will abide by covenants found in GLPT's existing Deed of Trust.</t>
  </si>
  <si>
    <t>Trade receivables are based on current month revenues, collectible from the Independent Electricity System Operator ("IESO") approximately 20 calendar days after the end of the month.</t>
  </si>
  <si>
    <t>Cost of Debt (Kd)</t>
  </si>
  <si>
    <t>Regulatory account collection</t>
  </si>
  <si>
    <t>Debt Principal Repayments:</t>
  </si>
  <si>
    <t>Current portion of Trans senior bonds</t>
  </si>
  <si>
    <t xml:space="preserve">  Finance costs</t>
  </si>
  <si>
    <t>Operating cash flows before interest</t>
  </si>
  <si>
    <t xml:space="preserve">  Cash interest paid</t>
  </si>
  <si>
    <t>New debt</t>
  </si>
  <si>
    <t>Interest - new debt</t>
  </si>
  <si>
    <t>New debt (repayment)</t>
  </si>
  <si>
    <t>Deferred financing fees - new debt</t>
  </si>
  <si>
    <t>2021 Deferred Financing Fees</t>
  </si>
  <si>
    <t>2022 Deferred Financing Fees</t>
  </si>
  <si>
    <t>2023 Deferred Financing Fees</t>
  </si>
  <si>
    <t>New Debt Assumptions</t>
  </si>
  <si>
    <t>W/O Transaction</t>
  </si>
  <si>
    <t xml:space="preserve">Capital Expenditure Forecast </t>
  </si>
  <si>
    <t>W/Trans Base</t>
  </si>
  <si>
    <t>W/Trans High</t>
  </si>
  <si>
    <t xml:space="preserve">OM&amp;A Cost Forecast </t>
  </si>
  <si>
    <t>Depreciation and amortization</t>
  </si>
  <si>
    <t>Depreciation Forecast</t>
  </si>
  <si>
    <t>Taxes, other than income taxes</t>
  </si>
  <si>
    <t xml:space="preserve">Current portion of new debt </t>
  </si>
  <si>
    <t>2016 Deferred Financing Fees</t>
  </si>
  <si>
    <t>For the years ending December 31, 2017-2026</t>
  </si>
  <si>
    <t>Pro-Forma Financial Statements</t>
  </si>
  <si>
    <t>For the Years Ending December 31, 2017 - December 31, 2026</t>
  </si>
  <si>
    <t>Deferred Financing fees (1% of principal)</t>
  </si>
  <si>
    <t>DFF Amortization Period</t>
  </si>
  <si>
    <t>months</t>
  </si>
  <si>
    <t>No Merger</t>
  </si>
  <si>
    <t>Merger - Base</t>
  </si>
  <si>
    <t>Merger - High</t>
  </si>
  <si>
    <t xml:space="preserve">GLPT participates in a non-registered post-employment benefit plan and a defined benefit pension plan.  The net liability associated with these plans is reflected on the balance sheet as a pension liability.  It is assumed that pension expenses will be approximately equal to pension contributions and no material changes will take place to the existing liability over the term of these projected financial statements.  </t>
  </si>
  <si>
    <t>GLPT prepares its financial statements in accordance with IFRS.  As such, no regulatory assets or liabilities are recorded on the balance sheet.  Any change in regulatory accounts instead flows through the Income Statement.  'Regulatory Account Collection represents the disbursal of existing account balances approved in its most recent rate application.  GLPT tracks all regulatory accounts separately.</t>
  </si>
  <si>
    <t>Depreciation of the company's property, plant and equipment and intangible assets is forecasted based on net fixed asset values.  Property, plant and equipment is depreciated on a straight line basis at rates between 1.67% and 20%.</t>
  </si>
  <si>
    <t xml:space="preserve">  Depreciation and amortization</t>
  </si>
  <si>
    <t xml:space="preserve">Items considered as non-cash working capital include:  trade and other receivables, prepaid expenses, and trade and other payable.  The year-to-year variances in these accounts are reflected in the cash flow forecast.  </t>
  </si>
  <si>
    <t>Non-Cash Working Capital and Other</t>
  </si>
  <si>
    <t>The cash flow budget is affected by the forecasted capital spending for each year.  All capital spending is tracked through construction work in progress.  The company transfers assets classified as construction work in progress to property, plant and equipment or intangible assets when the asset being constructed is put into service.</t>
  </si>
  <si>
    <r>
      <t xml:space="preserve">Property, plant and equipment consists of both tangible and intangible assets as well as construction work in progress assets.  Property, plant and equipment are depreciated on a straight line basis at rates between 1.67% and 20%. 
The company transfers assets classified as construction work in progress to property, plant and equipment when the asset being constructed is available to be put into service. </t>
    </r>
    <r>
      <rPr>
        <sz val="10"/>
        <rFont val="Tahoma"/>
        <family val="2"/>
      </rPr>
      <t xml:space="preserve">
</t>
    </r>
  </si>
  <si>
    <t>Finance costs</t>
  </si>
  <si>
    <t>Senior bonds have been issued for CDN$120 million, the balance reflected on the balance sheet is net of financing fees.  The financing fees will be amortized over a 20 year period.  
Under the current bond agreement, principal re-payments began in December 2013, and will occur semi-annually in June and December each year until maturity on June 16, 2023.  Principal repayment amounts that are due within one year are reflected as a current liability.                                                                                                                                                                                                                                                                                                                                                                                                                                                                 
Upon maturity of the existing Trans senior bonds, it is assumed that a new debt facility will be established for 60% of 2023 rate base at the same rate of existing debt, with no amortization forecasted to occur before the end of 2026</t>
  </si>
  <si>
    <t>Prepaid expenses and other include but are not limited to OEB fees, Electrical Safety Authority fees, insurance premiums and inventory.  Assumed to be constant over the duration of the forecast period.</t>
  </si>
  <si>
    <t>Trade and other payables represents trade accounts payable supporting operating and capital expenditures, and the interest payable on all outstanding debt.  
Interest on outstanding debt is accrued monthly with interest payments on Trans senior bonds made semi-annually in June and December.
Assumed to be constant over the duration of the forecast period.</t>
  </si>
  <si>
    <t>Assumed to be constant over the duration of the forecast period.</t>
  </si>
  <si>
    <t xml:space="preserve">Interest expense is recorded on the outstanding Senior bonds at an effective rate of 6.9%, with a coupon interest rate of 6.60%.
A new debt facility will be established for 60% of 2023 rate base with interest recorded at the same rate as existing debt.
</t>
  </si>
  <si>
    <t>Interest on funds used during construction is charged to construction work in progress at the company's weighted average interest rate on the outstanding debt.  Interest is charged based on monthly closing balances in the construction work in progress account.</t>
  </si>
  <si>
    <t>Where applicable, other income would represent revenues, expenses, gains or losses from activities that are not operational in nature (i.e., interest income earned on bank balance).
Assumed to be constant over the duration of the forecast period.</t>
  </si>
  <si>
    <t>Cost of Capital Assumptions</t>
  </si>
  <si>
    <t>Modeling Assumptions</t>
  </si>
  <si>
    <t>Debt Servicing Assumptions</t>
  </si>
  <si>
    <t>Input cells</t>
  </si>
  <si>
    <t>Deferral Period</t>
  </si>
  <si>
    <t>Revenue Assumption</t>
  </si>
  <si>
    <t>Revenue Growth Rate</t>
  </si>
  <si>
    <t>Revenue is equal to forecasted revenue requirement and is subject to approval annually by the Ontario Energy Board.</t>
  </si>
  <si>
    <t>Operating expenses, exclusive of depreciation and amortization, consist of operations, maintenance, administration, insurance and property taxes.</t>
  </si>
  <si>
    <t>*OM&amp;A reductions that may arise as a result of the transaction are assumed to impact operations and administration expenses</t>
  </si>
  <si>
    <t>Notes to Pro-Forma Financial Statements</t>
  </si>
  <si>
    <t>These pro-forma financial statements have been prepared in accordance with International Financial Reporting Standards ("IFRS") and are prospective results of operations and financial position based on assumptions that reflect the entity’s expected courses of action for the period covered given management’s best judgments as to the most probable set of economic conditions, together with one or more assumptions, which are consistent with management’s judgment.
These pro-forma financial statements assume continued operation of GLPT as a stand-alone operation for the entire forecast period.</t>
  </si>
  <si>
    <t xml:space="preserve">GLPT expects to generate surplus cash periodically over the forecast period.  This excess cash will be distributed to the parent company on a quarterly basis in the first month of each quarter.  </t>
  </si>
  <si>
    <t>*Depreciation growth was estimated based on capital expenditures under each of the three scenarios</t>
  </si>
  <si>
    <t>Corporate tax provision</t>
  </si>
  <si>
    <t>Income before taxes</t>
  </si>
  <si>
    <t>*Adjust distributions paid to arrive at appropriate level of closing cash balance</t>
  </si>
  <si>
    <t>YES</t>
  </si>
  <si>
    <t>NO</t>
  </si>
  <si>
    <t>Template for Calculation of ROE on a Deemed Basis</t>
  </si>
  <si>
    <t>Please input based on your utility in the grey cells.</t>
  </si>
  <si>
    <t>Regulatory Net Income Calculation:</t>
  </si>
  <si>
    <t>Staff Comments</t>
  </si>
  <si>
    <t>Regulated net income, as per RRR 2.1.7</t>
  </si>
  <si>
    <t>a</t>
  </si>
  <si>
    <t>May be adjusted to match regulated net income amount from 2.1.13 template. Input net surplus as positive number and net deficit as a negative number.</t>
  </si>
  <si>
    <t>Must match account 6115. Input deferred tax expense as a negative number and deferred tax income as a positive number.</t>
  </si>
  <si>
    <t xml:space="preserve">Future/deferred taxes </t>
  </si>
  <si>
    <t>b</t>
  </si>
  <si>
    <t>Non rate regulated items</t>
  </si>
  <si>
    <t>c</t>
  </si>
  <si>
    <t xml:space="preserve">As an example, non rate regulated items may include income/expenses associated with generation or CDM. </t>
  </si>
  <si>
    <t>Adjustment to interest expense - for deemed debt</t>
  </si>
  <si>
    <t>d = ac</t>
  </si>
  <si>
    <t>Adjusted regulated net income</t>
  </si>
  <si>
    <t>e = a - b - c - d</t>
  </si>
  <si>
    <t>Deemed Equity Calculation:</t>
  </si>
  <si>
    <t>Rate Base:</t>
  </si>
  <si>
    <t>Cost of power</t>
  </si>
  <si>
    <t>f</t>
  </si>
  <si>
    <t>Must match sum of accounts 4705 to 4751 inclusive. Input as positive number.</t>
  </si>
  <si>
    <t>g</t>
  </si>
  <si>
    <t>Must approximate sum of accounts 4505-4640, 4805-5695, 6105, 6205 (LEAP donations only), 6210-6225, 6310-6415. Input as positive number.</t>
  </si>
  <si>
    <t>h = f + g</t>
  </si>
  <si>
    <t>Working capital allowance %</t>
  </si>
  <si>
    <t>Must match percentage allowance in last approved CoS rate proceeding</t>
  </si>
  <si>
    <t>Total working capital allowance</t>
  </si>
  <si>
    <t>j = h * i</t>
  </si>
  <si>
    <t xml:space="preserve">Fixed Assets </t>
  </si>
  <si>
    <t>Opening balance - regulated fixed assets (NBV)</t>
  </si>
  <si>
    <t>k1</t>
  </si>
  <si>
    <t>Please make the necessary adjustments to bring the fixed assets reported in the Audited Financial Statements to reflect the regulated rate base.</t>
  </si>
  <si>
    <t>Closing balance - regulated fixed assets (NBV)</t>
  </si>
  <si>
    <t>k2</t>
  </si>
  <si>
    <t>NBV = Net Book Value</t>
  </si>
  <si>
    <t>Average regulated fixed assets</t>
  </si>
  <si>
    <t>k3 = (k1 + K2) / 2</t>
  </si>
  <si>
    <t>Total rate base</t>
  </si>
  <si>
    <t>l = j + k3</t>
  </si>
  <si>
    <t>Regulated deemed short-term debt %</t>
  </si>
  <si>
    <t>m</t>
  </si>
  <si>
    <t>m1 = l * m</t>
  </si>
  <si>
    <t>Regulated deemed long-term debt %</t>
  </si>
  <si>
    <t>n</t>
  </si>
  <si>
    <t>n1 = l * n</t>
  </si>
  <si>
    <t>Regulated deemed equity %</t>
  </si>
  <si>
    <t>p</t>
  </si>
  <si>
    <t>p1 = l * p</t>
  </si>
  <si>
    <t>Regulated Rate of Return on Deemed Equity</t>
  </si>
  <si>
    <t>Achieved ROE% (Appears on Scorecard)</t>
  </si>
  <si>
    <t>q = e / p1 (%)</t>
  </si>
  <si>
    <t>Deemed ROE% from most recent cost of service application (Appears on Scorecard)</t>
  </si>
  <si>
    <t>last approved EDR</t>
  </si>
  <si>
    <t>r (%)</t>
  </si>
  <si>
    <t>Must match approved ROE from last CoS rate proceeding</t>
  </si>
  <si>
    <t>Difference - maximum deadband 3%</t>
  </si>
  <si>
    <t>s = q - r (%)</t>
  </si>
  <si>
    <t>Interest adjustment on deemed debt:</t>
  </si>
  <si>
    <t>Regulated deemed short-term debt - as above</t>
  </si>
  <si>
    <t>m1</t>
  </si>
  <si>
    <t>m2 = m1 / t (%)</t>
  </si>
  <si>
    <t>Regulated deemed long-term debt - as above</t>
  </si>
  <si>
    <t>n1</t>
  </si>
  <si>
    <t>n2 = n1 / t (%)</t>
  </si>
  <si>
    <t>t = m1 + n1</t>
  </si>
  <si>
    <t>Total (%)</t>
  </si>
  <si>
    <t xml:space="preserve"> Approved Short-term debt rate %</t>
  </si>
  <si>
    <t>u</t>
  </si>
  <si>
    <t>m3 = m2 * u (%)</t>
  </si>
  <si>
    <t>Interest rate on short-term debt from last approved CoS rate proceeding</t>
  </si>
  <si>
    <t>Approved Long-term debt rate %</t>
  </si>
  <si>
    <t>v</t>
  </si>
  <si>
    <t>n3 = n2 * v (%)</t>
  </si>
  <si>
    <t>Interest rate on long-term debt from last approved CoS rate proceeding</t>
  </si>
  <si>
    <t>Weighted Average debt rate %</t>
  </si>
  <si>
    <t>p2 = m3 + n3 (%)</t>
  </si>
  <si>
    <t>Regulated deemed debt - as above</t>
  </si>
  <si>
    <t>t</t>
  </si>
  <si>
    <t>Weighted average debt rate (%)</t>
  </si>
  <si>
    <t>p3 = p2 (%)</t>
  </si>
  <si>
    <t>Deemed interest</t>
  </si>
  <si>
    <t>x = t * p3</t>
  </si>
  <si>
    <t>Interest expense as per the OEB trial balance</t>
  </si>
  <si>
    <t>y</t>
  </si>
  <si>
    <t>Must match sum of accounts 6005-6045</t>
  </si>
  <si>
    <t>Difference</t>
  </si>
  <si>
    <t>z = x - y</t>
  </si>
  <si>
    <t>Utility tax rate</t>
  </si>
  <si>
    <t>aa (%)</t>
  </si>
  <si>
    <t>Distributor's Board-approved tax rate from the distributor's</t>
  </si>
  <si>
    <t xml:space="preserve">Tax effect on interest expense </t>
  </si>
  <si>
    <t>ab = z * aa</t>
  </si>
  <si>
    <t>last rate application(IRM or CoS).</t>
  </si>
  <si>
    <t>ac = z - ab</t>
  </si>
  <si>
    <t xml:space="preserve">Average Rate Base </t>
  </si>
  <si>
    <t>Plus Working capital Base</t>
  </si>
  <si>
    <t>Working cap rate and Cost</t>
  </si>
  <si>
    <t>Regulated deemed short-term debt</t>
  </si>
  <si>
    <t>Regulated deemed long-term debt</t>
  </si>
  <si>
    <t xml:space="preserve">Regulated deemed equity </t>
  </si>
  <si>
    <t>Total Rate Base</t>
  </si>
  <si>
    <t>Total Deemed Debt</t>
  </si>
  <si>
    <t>Short-term debt rate</t>
  </si>
  <si>
    <t>Long-term debt rate</t>
  </si>
  <si>
    <t xml:space="preserve">Average debt rate </t>
  </si>
  <si>
    <t>Sum</t>
  </si>
  <si>
    <t>Weighted average interest rate</t>
  </si>
  <si>
    <t>EB-2014-0238</t>
  </si>
  <si>
    <t>Cost of LT Debt</t>
  </si>
  <si>
    <t>Return on Equity</t>
  </si>
  <si>
    <t>Regulated net income, as per RRR 2.1.13 reconciliation</t>
  </si>
  <si>
    <t>Remove:</t>
  </si>
  <si>
    <t>UTILITY NAME:  GLPT</t>
  </si>
  <si>
    <t>YEAR END DATE:  DECEMBER 31, 2017</t>
  </si>
  <si>
    <t>Regulatory Return on Equity Calculation</t>
  </si>
  <si>
    <t>ROE Using OEB's Regulatory Income Adjustment Calculations</t>
  </si>
  <si>
    <t>Forecast ROE%</t>
  </si>
  <si>
    <t>Interest expense as per Pro-Formas Financial Stmts</t>
  </si>
  <si>
    <t xml:space="preserve">OEB Regulatory ROE% - Adjustment Calculation </t>
  </si>
  <si>
    <t>from GLPT 2015 DRO - EB-2014-0238</t>
  </si>
  <si>
    <t>input to Row 10 above</t>
  </si>
  <si>
    <t>GLPT - Revenue During the 10 year MAAD Rate Rebasing Deferral Period</t>
  </si>
  <si>
    <t>Annual Revenue Requirement (Inflation from 2019)</t>
  </si>
  <si>
    <t>GLPT is a limited partnership and as such does not pay income taxes.  However, for purposes of illustrating after-tax earnings of the regulated utility, the income statement includes a corporate tax provision based on 26.5% of income before taxes.  These pro-forma financial statements assume that the tax liability established by GLPT is paid in the year its established using funds generated by GLPT.</t>
  </si>
  <si>
    <t>ESM Deadband</t>
  </si>
  <si>
    <t>Total ROE deadband</t>
  </si>
  <si>
    <t>ROE% Per 2017 Expectation</t>
  </si>
  <si>
    <t>Scenario 3 : High Savings (HOI Ownership)</t>
  </si>
  <si>
    <t>Scenario 2 : Base Savings (HOI Ownership)</t>
  </si>
  <si>
    <t>Scenario 1 : Status Quo (No Merger)</t>
  </si>
  <si>
    <t xml:space="preserve">                    -  </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</si>
</sst>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m/d/yyyy;@"/>
    <numFmt numFmtId="167" formatCode="0.0%"/>
    <numFmt numFmtId="168" formatCode="[$-409]mmmm\ d\,\ yyyy;@"/>
    <numFmt numFmtId="169" formatCode="0.000%"/>
    <numFmt numFmtId="170" formatCode="0.00%_);\(0.00%\)"/>
    <numFmt numFmtId="171" formatCode="[$-1009]mmmm\ d\,\ yyyy;@"/>
    <numFmt numFmtId="172" formatCode="0.0"/>
    <numFmt numFmtId="173" formatCode="0.0000"/>
    <numFmt numFmtId="174" formatCode="_ * #,##0.00_)\ &quot;$&quot;_ ;_ * \(#,##0.00\)\ &quot;$&quot;_ ;_ * &quot;-&quot;??_)\ &quot;$&quot;_ ;_ @_ "/>
    <numFmt numFmtId="175" formatCode="0.000000"/>
    <numFmt numFmtId="176" formatCode="#,##0.00&quot;¢/kWh&quot;"/>
    <numFmt numFmtId="177" formatCode="#,##0;\(#,##0\)"/>
    <numFmt numFmtId="178" formatCode="_-* #,##0_-;\-* #,##0_-;_-* &quot;-&quot;??_-;_-@_-"/>
    <numFmt numFmtId="179" formatCode="mm/dd/yy"/>
    <numFmt numFmtId="180" formatCode="0_);\(0\)"/>
    <numFmt numFmtId="181" formatCode="&quot;$&quot;#,##0.0"/>
    <numFmt numFmtId="182" formatCode="General_)"/>
    <numFmt numFmtId="183" formatCode="#,##0.0_);\(#,##0.0\);&quot;-&quot;?"/>
    <numFmt numFmtId="184" formatCode="&quot;$&quot;#,##0\ ;\(&quot;$&quot;#,##0\)"/>
    <numFmt numFmtId="185" formatCode="mmm\-d\-yyyy"/>
    <numFmt numFmtId="186" formatCode="mmm\-yyyy"/>
    <numFmt numFmtId="187" formatCode="d\-mmm\-yyyy"/>
    <numFmt numFmtId="188" formatCode="_-[$€-2]* #,##0.00_-;\-[$€-2]* #,##0.00_-;_-[$€-2]* &quot;-&quot;??_-"/>
    <numFmt numFmtId="189" formatCode="#,##0,_);\(#,##0,\)"/>
    <numFmt numFmtId="190" formatCode="#,##0.0_);[Red]\(#,##0.0\)"/>
    <numFmt numFmtId="191" formatCode="#,##0.00\x_);[Red]\(#,##0.00\x\);&quot;--  &quot;"/>
    <numFmt numFmtId="192" formatCode="#,##0.00;\(#,##0.00\);_(* &quot;-&quot;_)"/>
    <numFmt numFmtId="193" formatCode="#,##0.0_);\(#,##0.0\);_(* &quot;-&quot;_)"/>
    <numFmt numFmtId="194" formatCode="#,##0.0\x"/>
    <numFmt numFmtId="195" formatCode="0.0\x"/>
    <numFmt numFmtId="196" formatCode="0000"/>
    <numFmt numFmtId="197" formatCode="_-* #,##0.00_-;\-* #,##0.00_-;_-* &quot;-&quot;??_-;_-@_-"/>
    <numFmt numFmtId="198" formatCode="_-&quot;$&quot;* #,##0.00_-;\-&quot;$&quot;* #,##0.00_-;_-&quot;$&quot;* &quot;-&quot;??_-;_-@_-"/>
    <numFmt numFmtId="199" formatCode="#,###,##0.00;\(#,###,##0.00\)"/>
    <numFmt numFmtId="200" formatCode="&quot;$&quot;\ #,##0;&quot;$&quot;\ \(#,##0\)"/>
    <numFmt numFmtId="201" formatCode="_-&quot;$&quot;* #,##0_-;\-&quot;$&quot;* #,##0_-;_-&quot;$&quot;* &quot;-&quot;??_-;_-@_-"/>
    <numFmt numFmtId="202" formatCode="#,##0;&quot;\&quot;&quot;\&quot;&quot;\&quot;&quot;\&quot;\(#,##0&quot;\&quot;&quot;\&quot;&quot;\&quot;&quot;\&quot;\)"/>
    <numFmt numFmtId="203" formatCode="&quot;\&quot;&quot;\&quot;&quot;\&quot;&quot;\&quot;\$#,##0.00;&quot;\&quot;&quot;\&quot;&quot;\&quot;&quot;\&quot;\(&quot;\&quot;&quot;\&quot;&quot;\&quot;&quot;\&quot;\$#,##0.00&quot;\&quot;&quot;\&quot;&quot;\&quot;&quot;\&quot;\)"/>
    <numFmt numFmtId="204" formatCode="&quot;\&quot;&quot;\&quot;&quot;\&quot;&quot;\&quot;\$#,##0;&quot;\&quot;&quot;\&quot;&quot;\&quot;&quot;\&quot;\(&quot;\&quot;&quot;\&quot;&quot;\&quot;&quot;\&quot;\$#,##0&quot;\&quot;&quot;\&quot;&quot;\&quot;&quot;\&quot;\)"/>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2"/>
      <name val="Arial"/>
      <family val="2"/>
    </font>
    <font>
      <b/>
      <sz val="10"/>
      <name val="Arial"/>
      <family val="2"/>
    </font>
    <font>
      <b/>
      <u/>
      <sz val="10"/>
      <name val="Arial"/>
      <family val="2"/>
    </font>
    <font>
      <b/>
      <i/>
      <sz val="10"/>
      <name val="Arial"/>
      <family val="2"/>
    </font>
    <font>
      <sz val="10"/>
      <name val="Arial"/>
      <family val="2"/>
    </font>
    <font>
      <b/>
      <sz val="16"/>
      <name val="Times New Roman"/>
      <family val="1"/>
    </font>
    <font>
      <sz val="12"/>
      <name val="Arial"/>
      <family val="2"/>
    </font>
    <font>
      <b/>
      <sz val="16"/>
      <name val="Tahoma"/>
      <family val="2"/>
    </font>
    <font>
      <sz val="12"/>
      <name val="Arial"/>
      <family val="2"/>
    </font>
    <font>
      <sz val="8"/>
      <name val="Arial"/>
      <family val="2"/>
    </font>
    <font>
      <i/>
      <sz val="10"/>
      <name val="Arial"/>
      <family val="2"/>
    </font>
    <font>
      <sz val="10"/>
      <color indexed="12"/>
      <name val="Arial"/>
      <family val="2"/>
    </font>
    <font>
      <b/>
      <sz val="10"/>
      <color indexed="12"/>
      <name val="Arial"/>
      <family val="2"/>
    </font>
    <font>
      <sz val="10"/>
      <color indexed="8"/>
      <name val="Arial"/>
      <family val="2"/>
    </font>
    <font>
      <sz val="10"/>
      <color indexed="12"/>
      <name val="Arial"/>
      <family val="2"/>
    </font>
    <font>
      <b/>
      <sz val="10"/>
      <name val="Tahoma"/>
      <family val="2"/>
    </font>
    <font>
      <sz val="10"/>
      <name val="Tahoma"/>
      <family val="2"/>
    </font>
    <font>
      <b/>
      <sz val="10"/>
      <color indexed="8"/>
      <name val="Tahoma"/>
      <family val="2"/>
    </font>
    <font>
      <b/>
      <sz val="7"/>
      <name val="Tahoma"/>
      <family val="2"/>
    </font>
    <font>
      <b/>
      <sz val="10"/>
      <color indexed="9"/>
      <name val="Arial"/>
      <family val="2"/>
    </font>
    <font>
      <b/>
      <sz val="10"/>
      <name val="Arial"/>
      <family val="2"/>
    </font>
    <font>
      <b/>
      <sz val="14"/>
      <name val="Arial"/>
      <family val="2"/>
    </font>
    <font>
      <b/>
      <u/>
      <sz val="12"/>
      <name val="Arial"/>
      <family val="2"/>
    </font>
    <font>
      <sz val="10"/>
      <name val="Geneva"/>
    </font>
    <font>
      <sz val="12"/>
      <name val="New Century Schlbk"/>
    </font>
    <font>
      <sz val="8"/>
      <color indexed="18"/>
      <name val="Arial"/>
      <family val="2"/>
    </font>
    <font>
      <sz val="12"/>
      <name val="¹ÙÅÁÃ¼"/>
      <charset val="129"/>
    </font>
    <font>
      <sz val="11"/>
      <color indexed="8"/>
      <name val="Calibri"/>
      <family val="2"/>
    </font>
    <font>
      <sz val="11"/>
      <color indexed="9"/>
      <name val="Calibri"/>
      <family val="2"/>
    </font>
    <font>
      <sz val="12"/>
      <name val="Helv"/>
    </font>
    <font>
      <sz val="10"/>
      <name val="Times New Roman"/>
      <family val="1"/>
    </font>
    <font>
      <sz val="8"/>
      <name val="Arial"/>
      <family val="2"/>
    </font>
    <font>
      <sz val="11"/>
      <color indexed="10"/>
      <name val="Calibri"/>
      <family val="2"/>
    </font>
    <font>
      <sz val="11"/>
      <color indexed="20"/>
      <name val="Calibri"/>
      <family val="2"/>
    </font>
    <font>
      <sz val="12"/>
      <name val="Tms Rmn"/>
    </font>
    <font>
      <sz val="12"/>
      <name val="±¼¸²Ã¼"/>
      <charset val="129"/>
    </font>
    <font>
      <b/>
      <sz val="11"/>
      <color indexed="52"/>
      <name val="Calibri"/>
      <family val="2"/>
    </font>
    <font>
      <sz val="11"/>
      <color indexed="52"/>
      <name val="Calibri"/>
      <family val="2"/>
    </font>
    <font>
      <sz val="5.5"/>
      <name val="Helv"/>
      <family val="2"/>
    </font>
    <font>
      <b/>
      <sz val="11"/>
      <color indexed="9"/>
      <name val="Calibri"/>
      <family val="2"/>
    </font>
    <font>
      <b/>
      <sz val="6"/>
      <name val="Helv"/>
    </font>
    <font>
      <sz val="9"/>
      <name val="Trebuchet MS"/>
      <family val="2"/>
    </font>
    <font>
      <sz val="12"/>
      <color indexed="24"/>
      <name val="Arial"/>
      <family val="2"/>
    </font>
    <font>
      <b/>
      <sz val="8"/>
      <name val="Arial"/>
      <family val="2"/>
    </font>
    <font>
      <sz val="11"/>
      <color indexed="62"/>
      <name val="Calibri"/>
      <family val="2"/>
    </font>
    <font>
      <i/>
      <sz val="11"/>
      <color indexed="23"/>
      <name val="Calibri"/>
      <family val="2"/>
    </font>
    <font>
      <sz val="11"/>
      <color indexed="17"/>
      <name val="Calibri"/>
      <family val="2"/>
    </font>
    <font>
      <sz val="18"/>
      <color indexed="24"/>
      <name val="Arial"/>
      <family val="2"/>
    </font>
    <font>
      <sz val="8"/>
      <color indexed="24"/>
      <name val="Arial"/>
      <family val="2"/>
    </font>
    <font>
      <b/>
      <sz val="11"/>
      <color indexed="56"/>
      <name val="Calibri"/>
      <family val="2"/>
    </font>
    <font>
      <sz val="10"/>
      <name val="Courier"/>
      <family val="3"/>
    </font>
    <font>
      <sz val="9"/>
      <name val="Arial"/>
      <family val="2"/>
    </font>
    <font>
      <sz val="10"/>
      <name val="MS Sans Serif"/>
      <family val="2"/>
    </font>
    <font>
      <sz val="11"/>
      <color indexed="60"/>
      <name val="Calibri"/>
      <family val="2"/>
    </font>
    <font>
      <sz val="7"/>
      <name val="Small Fonts"/>
      <family val="2"/>
    </font>
    <font>
      <sz val="10"/>
      <name val="Book Antiqua"/>
      <family val="1"/>
    </font>
    <font>
      <sz val="9"/>
      <color indexed="8"/>
      <name val="Arial"/>
      <family val="2"/>
    </font>
    <font>
      <b/>
      <sz val="11"/>
      <color indexed="63"/>
      <name val="Calibri"/>
      <family val="2"/>
    </font>
    <font>
      <sz val="10"/>
      <color indexed="8"/>
      <name val="Arial"/>
      <family val="2"/>
    </font>
    <font>
      <b/>
      <i/>
      <sz val="10"/>
      <color indexed="8"/>
      <name val="Arial"/>
      <family val="2"/>
    </font>
    <font>
      <b/>
      <sz val="10"/>
      <color indexed="17"/>
      <name val="Arial"/>
      <family val="2"/>
    </font>
    <font>
      <b/>
      <sz val="10"/>
      <color indexed="13"/>
      <name val="Arial"/>
      <family val="2"/>
    </font>
    <font>
      <sz val="8"/>
      <color indexed="10"/>
      <name val="Arial"/>
      <family val="2"/>
    </font>
    <font>
      <b/>
      <sz val="12"/>
      <name val="Arial"/>
      <family val="2"/>
    </font>
    <font>
      <b/>
      <sz val="10"/>
      <color indexed="9"/>
      <name val="Arial"/>
      <family val="2"/>
    </font>
    <font>
      <b/>
      <sz val="8"/>
      <name val="Arial"/>
      <family val="2"/>
    </font>
    <font>
      <sz val="8"/>
      <color indexed="39"/>
      <name val="Arial"/>
      <family val="2"/>
    </font>
    <font>
      <sz val="10"/>
      <color indexed="8"/>
      <name val="Times New Roman"/>
      <family val="1"/>
    </font>
    <font>
      <b/>
      <sz val="10"/>
      <color indexed="8"/>
      <name val="Arial"/>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i/>
      <sz val="9"/>
      <name val="Arial"/>
      <family val="2"/>
    </font>
    <font>
      <b/>
      <sz val="10"/>
      <color indexed="16"/>
      <name val="Arial"/>
      <family val="2"/>
    </font>
    <font>
      <b/>
      <sz val="7"/>
      <name val="Arial"/>
      <family val="2"/>
    </font>
    <font>
      <sz val="7"/>
      <name val="Arial"/>
      <family val="2"/>
    </font>
    <font>
      <b/>
      <sz val="9"/>
      <name val="Arial"/>
      <family val="2"/>
    </font>
    <font>
      <b/>
      <sz val="12"/>
      <color indexed="23"/>
      <name val="Arial"/>
      <family val="2"/>
    </font>
    <font>
      <sz val="11"/>
      <color theme="1"/>
      <name val="Calibri"/>
      <family val="2"/>
      <scheme val="minor"/>
    </font>
    <font>
      <sz val="10"/>
      <color theme="1"/>
      <name val="Arial"/>
      <family val="2"/>
    </font>
    <font>
      <sz val="11"/>
      <color theme="1"/>
      <name val="Arial"/>
      <family val="2"/>
    </font>
    <font>
      <b/>
      <sz val="15"/>
      <color theme="3"/>
      <name val="Calibri"/>
      <family val="2"/>
      <scheme val="minor"/>
    </font>
    <font>
      <b/>
      <sz val="13"/>
      <color theme="3"/>
      <name val="Calibri"/>
      <family val="2"/>
      <scheme val="minor"/>
    </font>
    <font>
      <sz val="11"/>
      <color rgb="FF3F3F76"/>
      <name val="Calibri"/>
      <family val="2"/>
      <scheme val="minor"/>
    </font>
    <font>
      <b/>
      <sz val="11"/>
      <color theme="0"/>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u/>
      <sz val="8.5"/>
      <color theme="10"/>
      <name val="Arial"/>
      <family val="2"/>
    </font>
    <font>
      <sz val="11"/>
      <color theme="0"/>
      <name val="Calibri"/>
      <family val="2"/>
      <scheme val="minor"/>
    </font>
    <font>
      <sz val="10"/>
      <color indexed="0"/>
      <name val="Arial"/>
      <family val="2"/>
    </font>
    <font>
      <sz val="10"/>
      <color theme="1"/>
      <name val="Trebuchet MS"/>
      <family val="2"/>
    </font>
    <font>
      <sz val="10"/>
      <color rgb="FF000000"/>
      <name val="Arial"/>
      <family val="2"/>
    </font>
    <font>
      <sz val="11"/>
      <color indexed="8"/>
      <name val="Arial"/>
      <family val="2"/>
    </font>
    <font>
      <sz val="10"/>
      <color indexed="8"/>
      <name val="Trebuchet MS"/>
      <family val="2"/>
    </font>
    <font>
      <sz val="11"/>
      <color indexed="8"/>
      <name val="Calibri"/>
      <family val="2"/>
      <scheme val="minor"/>
    </font>
    <font>
      <u/>
      <sz val="10"/>
      <color indexed="12"/>
      <name val="Arial"/>
      <family val="2"/>
    </font>
    <font>
      <sz val="8"/>
      <color rgb="FFFF0000"/>
      <name val="Arial"/>
      <family val="2"/>
    </font>
    <font>
      <sz val="10"/>
      <color rgb="FF0070C0"/>
      <name val="Arial"/>
      <family val="2"/>
    </font>
    <font>
      <i/>
      <sz val="8"/>
      <name val="Arial"/>
      <family val="2"/>
    </font>
    <font>
      <b/>
      <sz val="10"/>
      <color rgb="FF0000FF"/>
      <name val="Arial"/>
      <family val="2"/>
    </font>
    <font>
      <sz val="10"/>
      <color theme="0"/>
      <name val="Arial"/>
      <family val="2"/>
    </font>
    <font>
      <i/>
      <sz val="9"/>
      <name val="Arial"/>
      <family val="2"/>
    </font>
    <font>
      <b/>
      <sz val="10"/>
      <color rgb="FF0070C0"/>
      <name val="Arial"/>
      <family val="2"/>
    </font>
    <font>
      <i/>
      <sz val="9"/>
      <color rgb="FF0070C0"/>
      <name val="Arial"/>
      <family val="2"/>
    </font>
    <font>
      <b/>
      <sz val="11"/>
      <color indexed="8"/>
      <name val="Arial"/>
      <family val="2"/>
    </font>
    <font>
      <b/>
      <sz val="9"/>
      <color indexed="8"/>
      <name val="Arial"/>
      <family val="2"/>
    </font>
    <font>
      <u/>
      <sz val="11"/>
      <color indexed="8"/>
      <name val="Arial"/>
      <family val="2"/>
    </font>
    <font>
      <sz val="11"/>
      <name val="Arial"/>
      <family val="2"/>
    </font>
    <font>
      <i/>
      <sz val="11"/>
      <color indexed="8"/>
      <name val="Arial"/>
      <family val="2"/>
    </font>
    <font>
      <b/>
      <sz val="11"/>
      <color indexed="10"/>
      <name val="Arial"/>
      <family val="2"/>
    </font>
    <font>
      <b/>
      <sz val="9"/>
      <color indexed="10"/>
      <name val="Arial"/>
      <family val="2"/>
    </font>
    <font>
      <i/>
      <sz val="9"/>
      <color indexed="8"/>
      <name val="Arial"/>
      <family val="2"/>
    </font>
    <font>
      <sz val="9"/>
      <color indexed="8"/>
      <name val="Calibri"/>
      <family val="2"/>
    </font>
    <font>
      <b/>
      <sz val="11"/>
      <name val="Arial"/>
      <family val="2"/>
    </font>
    <font>
      <b/>
      <i/>
      <sz val="10"/>
      <color theme="3" tint="0.39997558519241921"/>
      <name val="Arial"/>
      <family val="2"/>
    </font>
    <font>
      <i/>
      <sz val="10"/>
      <color theme="3" tint="0.39997558519241921"/>
      <name val="Arial"/>
      <family val="2"/>
    </font>
    <font>
      <b/>
      <u/>
      <sz val="18"/>
      <name val="Arial"/>
      <family val="2"/>
    </font>
    <font>
      <b/>
      <sz val="10"/>
      <color rgb="FFFF0000"/>
      <name val="Arial"/>
      <family val="2"/>
    </font>
    <font>
      <b/>
      <sz val="8"/>
      <color indexed="81"/>
      <name val="Tahoma"/>
      <family val="2"/>
    </font>
    <font>
      <sz val="8"/>
      <color indexed="81"/>
      <name val="Tahoma"/>
      <family val="2"/>
    </font>
    <font>
      <sz val="8"/>
      <name val="Times New Roman"/>
      <family val="1"/>
    </font>
    <font>
      <b/>
      <sz val="10"/>
      <name val="MS Sans Serif"/>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5"/>
        <bgColor indexed="64"/>
      </patternFill>
    </fill>
    <fill>
      <patternFill patternType="solid">
        <fgColor indexed="55"/>
      </patternFill>
    </fill>
    <fill>
      <patternFill patternType="solid">
        <fgColor indexed="22"/>
        <bgColor indexed="64"/>
      </patternFill>
    </fill>
    <fill>
      <patternFill patternType="solid">
        <fgColor indexed="26"/>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EB9C"/>
      </patternFill>
    </fill>
    <fill>
      <patternFill patternType="solid">
        <fgColor rgb="FFF2F2F2"/>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99"/>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92D050"/>
        <bgColor indexed="64"/>
      </patternFill>
    </fill>
    <fill>
      <patternFill patternType="solid">
        <fgColor theme="0" tint="-0.14999847407452621"/>
        <bgColor indexed="64"/>
      </patternFill>
    </fill>
    <fill>
      <patternFill patternType="solid">
        <fgColor indexed="9"/>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7" tint="0.59999389629810485"/>
        <bgColor indexed="64"/>
      </patternFill>
    </fill>
  </fills>
  <borders count="37">
    <border>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bottom style="medium">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7807">
    <xf numFmtId="0" fontId="0" fillId="0" borderId="0">
      <alignment vertical="top"/>
    </xf>
    <xf numFmtId="3" fontId="34" fillId="0" borderId="0" applyFont="0" applyFill="0" applyBorder="0" applyAlignment="0" applyProtection="0"/>
    <xf numFmtId="176" fontId="35"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0" fontId="24" fillId="0" borderId="0">
      <alignment vertical="top"/>
    </xf>
    <xf numFmtId="0" fontId="24" fillId="0" borderId="0">
      <alignment vertical="top"/>
    </xf>
    <xf numFmtId="175" fontId="9" fillId="0" borderId="0">
      <alignment horizontal="left" wrapText="1"/>
    </xf>
    <xf numFmtId="175" fontId="15" fillId="0" borderId="0">
      <alignment horizontal="left" wrapText="1"/>
    </xf>
    <xf numFmtId="0" fontId="24" fillId="0" borderId="0">
      <alignment vertical="top"/>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0" fontId="24" fillId="0" borderId="0">
      <alignment vertical="top"/>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0" fontId="24" fillId="0" borderId="0">
      <alignment vertical="top"/>
    </xf>
    <xf numFmtId="0" fontId="24" fillId="0" borderId="0">
      <alignment vertical="top"/>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0" fontId="24" fillId="0" borderId="0">
      <alignment vertical="top"/>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0" fontId="24" fillId="0" borderId="0">
      <alignment vertical="top"/>
    </xf>
    <xf numFmtId="3" fontId="36" fillId="0" borderId="1" applyNumberFormat="0" applyFill="0" applyBorder="0" applyAlignment="0" applyProtection="0"/>
    <xf numFmtId="175" fontId="9" fillId="0" borderId="0">
      <alignment horizontal="left" wrapText="1"/>
    </xf>
    <xf numFmtId="175" fontId="15" fillId="0" borderId="0">
      <alignment horizontal="left" wrapText="1"/>
    </xf>
    <xf numFmtId="0" fontId="24" fillId="0" borderId="0">
      <alignment vertical="top"/>
    </xf>
    <xf numFmtId="0" fontId="24" fillId="0" borderId="0">
      <alignment vertical="top"/>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0" fontId="24" fillId="0" borderId="0">
      <alignment vertical="top"/>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175" fontId="9" fillId="0" borderId="0">
      <alignment horizontal="left" wrapText="1"/>
    </xf>
    <xf numFmtId="175" fontId="15" fillId="0" borderId="0">
      <alignment horizontal="left" wrapText="1"/>
    </xf>
    <xf numFmtId="0" fontId="24" fillId="0" borderId="0">
      <alignment vertical="top"/>
    </xf>
    <xf numFmtId="0" fontId="24" fillId="0" borderId="0">
      <alignment vertical="top"/>
    </xf>
    <xf numFmtId="0" fontId="24" fillId="0" borderId="0">
      <alignment vertical="top"/>
    </xf>
    <xf numFmtId="177" fontId="9" fillId="0" borderId="0" applyBorder="0"/>
    <xf numFmtId="177" fontId="15" fillId="0" borderId="0" applyBorder="0"/>
    <xf numFmtId="41" fontId="15" fillId="0" borderId="1"/>
    <xf numFmtId="10" fontId="34" fillId="0" borderId="0" applyFont="0" applyFill="0" applyBorder="0" applyAlignment="0" applyProtection="0"/>
    <xf numFmtId="9" fontId="37" fillId="0" borderId="0" applyFont="0" applyFill="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37" fontId="40" fillId="0" borderId="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78" fontId="9" fillId="0" borderId="0" applyFont="0" applyFill="0" applyBorder="0" applyAlignment="0" applyProtection="0"/>
    <xf numFmtId="179" fontId="41" fillId="0" borderId="0" applyFont="0" applyFill="0" applyBorder="0" applyAlignment="0" applyProtection="0"/>
    <xf numFmtId="3" fontId="42" fillId="0" borderId="0" applyNumberFormat="0" applyFill="0" applyBorder="0" applyAlignment="0">
      <alignment horizontal="left"/>
    </xf>
    <xf numFmtId="3" fontId="20" fillId="0" borderId="0" applyNumberFormat="0" applyFill="0" applyBorder="0" applyAlignment="0">
      <alignment horizontal="left"/>
    </xf>
    <xf numFmtId="180" fontId="41" fillId="0" borderId="0" applyFont="0" applyFill="0" applyBorder="0" applyAlignment="0" applyProtection="0"/>
    <xf numFmtId="181" fontId="41" fillId="0" borderId="0" applyFont="0" applyFill="0" applyBorder="0" applyAlignment="0" applyProtection="0"/>
    <xf numFmtId="0" fontId="43" fillId="0" borderId="0" applyNumberFormat="0" applyFill="0" applyBorder="0" applyAlignment="0" applyProtection="0"/>
    <xf numFmtId="0" fontId="44" fillId="3" borderId="0" applyNumberFormat="0" applyBorder="0" applyAlignment="0" applyProtection="0"/>
    <xf numFmtId="0" fontId="44" fillId="3" borderId="0" applyNumberFormat="0" applyBorder="0" applyAlignment="0" applyProtection="0"/>
    <xf numFmtId="0" fontId="45" fillId="0" borderId="0" applyNumberFormat="0" applyFill="0" applyBorder="0" applyAlignment="0" applyProtection="0"/>
    <xf numFmtId="0" fontId="46" fillId="0" borderId="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8" fillId="0" borderId="3" applyNumberFormat="0" applyFill="0" applyAlignment="0" applyProtection="0"/>
    <xf numFmtId="3" fontId="49" fillId="0" borderId="0" applyNumberFormat="0" applyBorder="0"/>
    <xf numFmtId="167" fontId="49" fillId="21" borderId="0" applyNumberFormat="0" applyAlignment="0"/>
    <xf numFmtId="0" fontId="50" fillId="22" borderId="4" applyNumberFormat="0" applyAlignment="0" applyProtection="0"/>
    <xf numFmtId="0" fontId="50" fillId="22" borderId="4" applyNumberFormat="0" applyAlignment="0" applyProtection="0"/>
    <xf numFmtId="182" fontId="51" fillId="0" borderId="0">
      <alignment horizontal="left"/>
    </xf>
    <xf numFmtId="43" fontId="9" fillId="0" borderId="0" applyFont="0" applyFill="0" applyBorder="0" applyAlignment="0" applyProtection="0"/>
    <xf numFmtId="18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3" fontId="53" fillId="0" borderId="0" applyFont="0" applyFill="0" applyBorder="0" applyAlignment="0" applyProtection="0"/>
    <xf numFmtId="0" fontId="15" fillId="23" borderId="0" applyNumberFormat="0" applyBorder="0" applyProtection="0"/>
    <xf numFmtId="0" fontId="9" fillId="24" borderId="5" applyNumberFormat="0" applyFont="0" applyAlignment="0" applyProtection="0"/>
    <xf numFmtId="0" fontId="15" fillId="24" borderId="5" applyNumberFormat="0" applyFont="0" applyAlignment="0" applyProtection="0"/>
    <xf numFmtId="0" fontId="16" fillId="0" borderId="0">
      <alignment horizontal="right"/>
    </xf>
    <xf numFmtId="4" fontId="54" fillId="0" borderId="0"/>
    <xf numFmtId="44"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84" fontId="53" fillId="0" borderId="0" applyFont="0" applyFill="0" applyBorder="0" applyAlignment="0" applyProtection="0"/>
    <xf numFmtId="0" fontId="53" fillId="0" borderId="0" applyFont="0" applyFill="0" applyBorder="0" applyAlignment="0" applyProtection="0"/>
    <xf numFmtId="185" fontId="20" fillId="25" borderId="0" applyFont="0" applyFill="0" applyBorder="0" applyAlignment="0" applyProtection="0"/>
    <xf numFmtId="186" fontId="54" fillId="0" borderId="6"/>
    <xf numFmtId="187" fontId="9" fillId="0" borderId="0" applyFill="0" applyBorder="0"/>
    <xf numFmtId="0" fontId="55" fillId="7" borderId="2" applyNumberFormat="0" applyAlignment="0" applyProtection="0"/>
    <xf numFmtId="188" fontId="9" fillId="0" borderId="0" applyFont="0" applyFill="0" applyBorder="0" applyAlignment="0" applyProtection="0"/>
    <xf numFmtId="188" fontId="15"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9" fillId="23" borderId="0"/>
    <xf numFmtId="0" fontId="17" fillId="23" borderId="0"/>
    <xf numFmtId="2" fontId="53" fillId="0" borderId="0" applyFont="0" applyFill="0" applyBorder="0" applyAlignment="0" applyProtection="0"/>
    <xf numFmtId="0" fontId="57" fillId="4" borderId="0" applyNumberFormat="0" applyBorder="0" applyAlignment="0" applyProtection="0"/>
    <xf numFmtId="0" fontId="57" fillId="4" borderId="0" applyNumberFormat="0" applyBorder="0" applyAlignment="0" applyProtection="0"/>
    <xf numFmtId="0" fontId="11" fillId="0" borderId="7" applyNumberFormat="0" applyAlignment="0" applyProtection="0">
      <alignment horizontal="left" vertical="center"/>
    </xf>
    <xf numFmtId="0" fontId="11" fillId="0" borderId="8">
      <alignment horizontal="left" vertical="center"/>
    </xf>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9" applyNumberFormat="0" applyFill="0" applyAlignment="0" applyProtection="0"/>
    <xf numFmtId="0" fontId="60" fillId="0" borderId="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 fillId="0" borderId="0" applyNumberFormat="0" applyFill="0" applyBorder="0" applyProtection="0">
      <alignment wrapText="1"/>
    </xf>
    <xf numFmtId="0" fontId="15" fillId="0" borderId="0" applyNumberFormat="0" applyFill="0" applyBorder="0" applyProtection="0">
      <alignment wrapText="1"/>
    </xf>
    <xf numFmtId="0" fontId="9" fillId="0" borderId="0" applyNumberFormat="0" applyFill="0" applyBorder="0" applyProtection="0">
      <alignment horizontal="justify" vertical="top" wrapText="1"/>
    </xf>
    <xf numFmtId="0" fontId="15" fillId="0" borderId="0" applyNumberFormat="0" applyFill="0" applyBorder="0" applyProtection="0">
      <alignment horizontal="justify" vertical="top" wrapText="1"/>
    </xf>
    <xf numFmtId="0" fontId="61" fillId="0" borderId="0"/>
    <xf numFmtId="0" fontId="62" fillId="25" borderId="10">
      <alignment horizontal="center"/>
      <protection locked="0"/>
    </xf>
    <xf numFmtId="0" fontId="62" fillId="25" borderId="10">
      <alignment horizontal="center"/>
      <protection locked="0"/>
    </xf>
    <xf numFmtId="37" fontId="62" fillId="23" borderId="0" applyNumberFormat="0" applyFont="0" applyBorder="0" applyAlignment="0">
      <protection locked="0"/>
    </xf>
    <xf numFmtId="0" fontId="44" fillId="3" borderId="0" applyNumberFormat="0" applyBorder="0" applyAlignment="0" applyProtection="0"/>
    <xf numFmtId="0" fontId="48" fillId="0" borderId="3" applyNumberFormat="0" applyFill="0" applyAlignment="0" applyProtection="0"/>
    <xf numFmtId="0" fontId="48" fillId="0" borderId="3" applyNumberFormat="0" applyFill="0" applyAlignment="0" applyProtection="0"/>
    <xf numFmtId="43" fontId="9" fillId="0" borderId="0" applyFont="0" applyFill="0" applyBorder="0" applyAlignment="0" applyProtection="0"/>
    <xf numFmtId="174" fontId="63" fillId="0" borderId="0" applyFont="0" applyFill="0" applyBorder="0" applyAlignment="0" applyProtection="0"/>
    <xf numFmtId="44" fontId="9" fillId="0" borderId="0" applyFont="0" applyFill="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37" fontId="65" fillId="0" borderId="0"/>
    <xf numFmtId="173" fontId="6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9" fontId="67" fillId="0" borderId="6" applyFont="0" applyFill="0" applyBorder="0" applyAlignment="0" applyProtection="0"/>
    <xf numFmtId="0" fontId="15" fillId="0" borderId="0"/>
    <xf numFmtId="0" fontId="15" fillId="0" borderId="0">
      <alignment vertical="top"/>
    </xf>
    <xf numFmtId="0" fontId="90" fillId="0" borderId="0"/>
    <xf numFmtId="0" fontId="90" fillId="0" borderId="0"/>
    <xf numFmtId="0" fontId="15" fillId="0" borderId="0"/>
    <xf numFmtId="190" fontId="42" fillId="0" borderId="0"/>
    <xf numFmtId="190" fontId="20" fillId="0" borderId="0"/>
    <xf numFmtId="191" fontId="20" fillId="0" borderId="0" applyFont="0" applyFill="0" applyBorder="0" applyAlignment="0" applyProtection="0"/>
    <xf numFmtId="0" fontId="9" fillId="24" borderId="5" applyNumberFormat="0" applyFont="0" applyAlignment="0" applyProtection="0"/>
    <xf numFmtId="0" fontId="15" fillId="24" borderId="5" applyNumberFormat="0" applyFont="0" applyAlignment="0" applyProtection="0"/>
    <xf numFmtId="0" fontId="68" fillId="20" borderId="11" applyNumberFormat="0" applyAlignment="0" applyProtection="0"/>
    <xf numFmtId="0" fontId="68" fillId="20" borderId="11" applyNumberFormat="0" applyAlignment="0" applyProtection="0"/>
    <xf numFmtId="40" fontId="69" fillId="27" borderId="0">
      <alignment horizontal="right"/>
    </xf>
    <xf numFmtId="40" fontId="24" fillId="27" borderId="0">
      <alignment horizontal="right"/>
    </xf>
    <xf numFmtId="0" fontId="70" fillId="28" borderId="0">
      <alignment horizontal="center"/>
    </xf>
    <xf numFmtId="0" fontId="30" fillId="29" borderId="0"/>
    <xf numFmtId="0" fontId="71" fillId="27" borderId="0" applyBorder="0">
      <alignment horizontal="centerContinuous"/>
    </xf>
    <xf numFmtId="0" fontId="72" fillId="29" borderId="0" applyBorder="0">
      <alignment horizontal="centerContinuous"/>
    </xf>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0" fillId="0" borderId="0" applyFont="0" applyFill="0" applyBorder="0" applyAlignment="0" applyProtection="0"/>
    <xf numFmtId="0" fontId="63" fillId="30" borderId="0" applyNumberFormat="0" applyFont="0" applyBorder="0" applyAlignment="0" applyProtection="0"/>
    <xf numFmtId="165" fontId="54" fillId="0" borderId="0"/>
    <xf numFmtId="0" fontId="57" fillId="4" borderId="0" applyNumberFormat="0" applyBorder="0" applyAlignment="0" applyProtection="0"/>
    <xf numFmtId="3" fontId="73" fillId="0" borderId="10" applyNumberFormat="0" applyFill="0" applyBorder="0" applyAlignment="0" applyProtection="0"/>
    <xf numFmtId="43" fontId="9" fillId="0" borderId="0" applyFont="0" applyFill="0" applyBorder="0" applyAlignment="0" applyProtection="0"/>
    <xf numFmtId="0" fontId="68" fillId="20" borderId="11" applyNumberFormat="0" applyAlignment="0" applyProtection="0"/>
    <xf numFmtId="0" fontId="41" fillId="0" borderId="12"/>
    <xf numFmtId="0" fontId="24" fillId="0" borderId="0">
      <alignment vertical="top"/>
    </xf>
    <xf numFmtId="192" fontId="20" fillId="0" borderId="0" applyFill="0" applyBorder="0" applyProtection="0">
      <alignment horizontal="right" wrapText="1"/>
    </xf>
    <xf numFmtId="0" fontId="32" fillId="0" borderId="0" applyNumberFormat="0" applyFill="0" applyBorder="0" applyAlignment="0" applyProtection="0"/>
    <xf numFmtId="0" fontId="10" fillId="0" borderId="0" applyNumberFormat="0" applyFill="0" applyBorder="0" applyAlignment="0" applyProtection="0"/>
    <xf numFmtId="193" fontId="20" fillId="0" borderId="0" applyFill="0" applyBorder="0" applyProtection="0">
      <alignment horizontal="right" wrapText="1"/>
    </xf>
    <xf numFmtId="0" fontId="74"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12" fillId="0" borderId="0" applyNumberFormat="0" applyFill="0" applyBorder="0" applyAlignment="0" applyProtection="0"/>
    <xf numFmtId="0" fontId="75" fillId="31" borderId="0" applyNumberFormat="0" applyBorder="0" applyAlignment="0" applyProtection="0"/>
    <xf numFmtId="0" fontId="30" fillId="31" borderId="0" applyNumberFormat="0" applyBorder="0" applyAlignment="0" applyProtection="0"/>
    <xf numFmtId="0" fontId="75" fillId="31" borderId="0" applyNumberFormat="0" applyBorder="0" applyProtection="0">
      <alignment horizontal="center"/>
    </xf>
    <xf numFmtId="0" fontId="30" fillId="31" borderId="0" applyNumberFormat="0" applyBorder="0" applyProtection="0">
      <alignment horizontal="center"/>
    </xf>
    <xf numFmtId="194" fontId="20" fillId="0" borderId="0" applyFill="0" applyBorder="0" applyProtection="0">
      <alignment horizontal="right" wrapText="1"/>
    </xf>
    <xf numFmtId="0" fontId="9" fillId="0" borderId="0" applyNumberFormat="0" applyFont="0" applyFill="0" applyBorder="0" applyProtection="0">
      <alignment horizontal="right"/>
    </xf>
    <xf numFmtId="0" fontId="15" fillId="0" borderId="0" applyNumberFormat="0" applyFont="0" applyFill="0" applyBorder="0" applyProtection="0">
      <alignment horizontal="right"/>
    </xf>
    <xf numFmtId="4" fontId="20" fillId="0" borderId="0" applyFill="0" applyBorder="0" applyProtection="0">
      <alignment wrapText="1"/>
    </xf>
    <xf numFmtId="0" fontId="20" fillId="0" borderId="0" applyNumberFormat="0" applyFill="0" applyBorder="0" applyAlignment="0" applyProtection="0"/>
    <xf numFmtId="0" fontId="76" fillId="0" borderId="0" applyNumberFormat="0" applyFill="0" applyBorder="0" applyAlignment="0" applyProtection="0"/>
    <xf numFmtId="0" fontId="54" fillId="0" borderId="0" applyNumberFormat="0" applyFill="0" applyBorder="0" applyAlignment="0" applyProtection="0"/>
    <xf numFmtId="0" fontId="9" fillId="32" borderId="0" applyNumberFormat="0" applyFont="0" applyBorder="0" applyAlignment="0" applyProtection="0"/>
    <xf numFmtId="0" fontId="15" fillId="32" borderId="0" applyNumberFormat="0" applyFont="0" applyBorder="0" applyAlignment="0" applyProtection="0"/>
    <xf numFmtId="173" fontId="9" fillId="0" borderId="0" applyFont="0" applyFill="0" applyBorder="0" applyAlignment="0" applyProtection="0"/>
    <xf numFmtId="173" fontId="15" fillId="0" borderId="0" applyFont="0" applyFill="0" applyBorder="0" applyAlignment="0" applyProtection="0"/>
    <xf numFmtId="193" fontId="77" fillId="0" borderId="0" applyFill="0" applyBorder="0" applyProtection="0">
      <alignment horizontal="right" wrapText="1"/>
    </xf>
    <xf numFmtId="172" fontId="9" fillId="0" borderId="0" applyFont="0" applyFill="0" applyBorder="0" applyAlignment="0" applyProtection="0"/>
    <xf numFmtId="172" fontId="15" fillId="0" borderId="0" applyFont="0" applyFill="0" applyBorder="0" applyAlignment="0" applyProtection="0"/>
    <xf numFmtId="0" fontId="9" fillId="0" borderId="13" applyNumberFormat="0" applyFont="0" applyFill="0" applyAlignment="0" applyProtection="0"/>
    <xf numFmtId="0" fontId="15" fillId="0" borderId="13" applyNumberFormat="0" applyFont="0" applyFill="0" applyAlignment="0" applyProtection="0"/>
    <xf numFmtId="0" fontId="76" fillId="0" borderId="14" applyNumberFormat="0" applyFill="0" applyProtection="0">
      <alignment wrapText="1"/>
    </xf>
    <xf numFmtId="0" fontId="54" fillId="0" borderId="14" applyNumberFormat="0" applyFill="0" applyProtection="0">
      <alignment wrapText="1"/>
    </xf>
    <xf numFmtId="0" fontId="76" fillId="0" borderId="14" applyNumberFormat="0" applyFill="0" applyProtection="0">
      <alignment horizontal="center" wrapText="1"/>
    </xf>
    <xf numFmtId="0" fontId="54" fillId="0" borderId="14" applyNumberFormat="0" applyFill="0" applyProtection="0">
      <alignment horizontal="center" wrapText="1"/>
    </xf>
    <xf numFmtId="0" fontId="78" fillId="0" borderId="0" applyNumberFormat="0" applyBorder="0" applyAlignment="0"/>
    <xf numFmtId="0" fontId="79" fillId="0" borderId="0" applyNumberFormat="0" applyBorder="0" applyAlignment="0"/>
    <xf numFmtId="0" fontId="79" fillId="0" borderId="0" applyNumberFormat="0" applyBorder="0" applyAlignment="0"/>
    <xf numFmtId="0" fontId="69" fillId="0" borderId="0" applyNumberFormat="0" applyBorder="0" applyAlignment="0"/>
    <xf numFmtId="0" fontId="24" fillId="0" borderId="0" applyNumberFormat="0" applyBorder="0" applyAlignment="0"/>
    <xf numFmtId="0" fontId="56"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33" fillId="25" borderId="0">
      <alignment horizontal="right"/>
    </xf>
    <xf numFmtId="0" fontId="80" fillId="0" borderId="0" applyNumberFormat="0" applyFill="0" applyBorder="0" applyAlignment="0" applyProtection="0"/>
    <xf numFmtId="0" fontId="81" fillId="0" borderId="15" applyNumberFormat="0" applyFill="0" applyAlignment="0" applyProtection="0"/>
    <xf numFmtId="0" fontId="82" fillId="0" borderId="16" applyNumberFormat="0" applyFill="0" applyAlignment="0" applyProtection="0"/>
    <xf numFmtId="0" fontId="60" fillId="0" borderId="9" applyNumberFormat="0" applyFill="0" applyAlignment="0" applyProtection="0"/>
    <xf numFmtId="0" fontId="60" fillId="0" borderId="0" applyNumberFormat="0" applyFill="0" applyBorder="0" applyAlignment="0" applyProtection="0"/>
    <xf numFmtId="0" fontId="83" fillId="0" borderId="17" applyNumberFormat="0" applyFill="0" applyAlignment="0" applyProtection="0"/>
    <xf numFmtId="0" fontId="83" fillId="0" borderId="17" applyNumberFormat="0" applyFill="0" applyAlignment="0" applyProtection="0"/>
    <xf numFmtId="0" fontId="50" fillId="22" borderId="4" applyNumberFormat="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84" fillId="0" borderId="0" applyBorder="0" applyProtection="0">
      <alignment horizontal="right" vertical="center"/>
    </xf>
    <xf numFmtId="0" fontId="17"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81" fillId="0" borderId="15" applyNumberFormat="0" applyFill="0" applyAlignment="0" applyProtection="0"/>
    <xf numFmtId="0" fontId="82" fillId="0" borderId="16" applyNumberFormat="0" applyFill="0" applyAlignment="0" applyProtection="0"/>
    <xf numFmtId="0" fontId="55" fillId="7" borderId="2" applyNumberFormat="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7" fillId="0" borderId="0"/>
    <xf numFmtId="0" fontId="17" fillId="0" borderId="0"/>
    <xf numFmtId="0" fontId="17" fillId="0" borderId="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38"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38"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24" fillId="0" borderId="0">
      <alignment vertical="top"/>
    </xf>
    <xf numFmtId="0" fontId="17" fillId="0" borderId="0"/>
    <xf numFmtId="0" fontId="15" fillId="0" borderId="0">
      <alignment vertical="top"/>
    </xf>
    <xf numFmtId="43" fontId="38" fillId="0" borderId="0" applyFont="0" applyFill="0" applyBorder="0" applyAlignment="0" applyProtection="0"/>
    <xf numFmtId="0" fontId="17" fillId="0" borderId="0"/>
    <xf numFmtId="0" fontId="38" fillId="24" borderId="5" applyNumberFormat="0" applyFont="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24" borderId="5" applyNumberFormat="0" applyFont="0" applyAlignment="0" applyProtection="0"/>
    <xf numFmtId="0" fontId="15" fillId="24" borderId="5" applyNumberFormat="0" applyFont="0" applyAlignment="0" applyProtection="0"/>
    <xf numFmtId="44" fontId="17" fillId="0" borderId="0" applyFont="0" applyFill="0" applyBorder="0" applyAlignment="0" applyProtection="0"/>
    <xf numFmtId="0" fontId="15" fillId="0" borderId="0">
      <alignment vertical="top"/>
    </xf>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38" fillId="24" borderId="5" applyNumberFormat="0" applyFont="0" applyAlignment="0" applyProtection="0"/>
    <xf numFmtId="0" fontId="17" fillId="0" borderId="0"/>
    <xf numFmtId="43" fontId="3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7" fillId="0" borderId="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43" fontId="15" fillId="0" borderId="0" applyFont="0" applyFill="0" applyBorder="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xf numFmtId="0" fontId="15" fillId="24" borderId="5" applyNumberFormat="0" applyFont="0" applyAlignment="0" applyProtection="0"/>
    <xf numFmtId="44" fontId="15" fillId="0" borderId="0" applyFont="0" applyFill="0" applyBorder="0" applyAlignment="0" applyProtection="0"/>
    <xf numFmtId="0" fontId="15" fillId="24" borderId="5"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24" borderId="5" applyNumberFormat="0" applyFont="0" applyAlignment="0" applyProtection="0"/>
    <xf numFmtId="0" fontId="15" fillId="0" borderId="0"/>
    <xf numFmtId="0" fontId="15" fillId="0" borderId="0"/>
    <xf numFmtId="0" fontId="15" fillId="0" borderId="0"/>
    <xf numFmtId="44" fontId="15" fillId="0" borderId="0" applyFont="0" applyFill="0" applyBorder="0" applyAlignment="0" applyProtection="0"/>
    <xf numFmtId="0" fontId="15" fillId="0" borderId="0">
      <alignment vertical="top"/>
    </xf>
    <xf numFmtId="0" fontId="17" fillId="0" borderId="0"/>
    <xf numFmtId="0" fontId="38" fillId="24" borderId="5" applyNumberFormat="0" applyFont="0" applyAlignment="0" applyProtection="0"/>
    <xf numFmtId="0" fontId="17" fillId="0" borderId="0"/>
    <xf numFmtId="43" fontId="38" fillId="0" borderId="0" applyFont="0" applyFill="0" applyBorder="0" applyAlignment="0" applyProtection="0"/>
    <xf numFmtId="43" fontId="3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7" fillId="0" borderId="0"/>
    <xf numFmtId="0" fontId="38" fillId="24" borderId="5" applyNumberFormat="0" applyFont="0" applyAlignment="0" applyProtection="0"/>
    <xf numFmtId="0" fontId="17"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xf numFmtId="0" fontId="15" fillId="24" borderId="5"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24" borderId="5" applyNumberFormat="0" applyFont="0" applyAlignment="0" applyProtection="0"/>
    <xf numFmtId="0" fontId="15" fillId="0" borderId="0"/>
    <xf numFmtId="0" fontId="15" fillId="24" borderId="5" applyNumberFormat="0" applyFont="0" applyAlignment="0" applyProtection="0"/>
    <xf numFmtId="0" fontId="15" fillId="24" borderId="5" applyNumberFormat="0" applyFont="0" applyAlignment="0" applyProtection="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7" fillId="0" borderId="0"/>
    <xf numFmtId="0" fontId="90"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43" fontId="15" fillId="0" borderId="0" applyFont="0" applyFill="0" applyBorder="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43" fontId="15" fillId="0" borderId="0" applyFont="0" applyFill="0" applyBorder="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24" fillId="0" borderId="0"/>
    <xf numFmtId="0" fontId="24" fillId="0" borderId="0"/>
    <xf numFmtId="0" fontId="90" fillId="0" borderId="0"/>
    <xf numFmtId="44" fontId="90" fillId="0" borderId="0" applyFont="0" applyFill="0" applyBorder="0" applyAlignment="0" applyProtection="0"/>
    <xf numFmtId="9" fontId="90" fillId="0" borderId="0" applyFont="0" applyFill="0" applyBorder="0" applyAlignment="0" applyProtection="0"/>
    <xf numFmtId="0" fontId="93" fillId="0" borderId="25" applyNumberFormat="0" applyFill="0" applyAlignment="0" applyProtection="0"/>
    <xf numFmtId="0" fontId="94" fillId="0" borderId="26" applyNumberFormat="0" applyFill="0" applyAlignment="0" applyProtection="0"/>
    <xf numFmtId="0" fontId="96" fillId="35" borderId="28" applyNumberFormat="0" applyAlignment="0" applyProtection="0"/>
    <xf numFmtId="0" fontId="97" fillId="0" borderId="29" applyNumberFormat="0" applyFill="0" applyAlignment="0" applyProtection="0"/>
    <xf numFmtId="0" fontId="98" fillId="36" borderId="0" applyNumberFormat="0" applyBorder="0" applyAlignment="0" applyProtection="0"/>
    <xf numFmtId="0" fontId="99" fillId="37" borderId="0" applyNumberFormat="0" applyBorder="0" applyAlignment="0" applyProtection="0"/>
    <xf numFmtId="0" fontId="95" fillId="34" borderId="27" applyNumberFormat="0" applyAlignment="0" applyProtection="0"/>
    <xf numFmtId="0" fontId="100" fillId="38" borderId="30" applyNumberFormat="0" applyAlignment="0" applyProtection="0"/>
    <xf numFmtId="0" fontId="101" fillId="38" borderId="27" applyNumberFormat="0" applyAlignment="0" applyProtection="0"/>
    <xf numFmtId="43" fontId="90"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47" fillId="20" borderId="2"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0" fontId="50" fillId="22" borderId="4"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68" fillId="20" borderId="11" applyNumberFormat="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83" fillId="0" borderId="17"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4" fillId="3" borderId="0" applyNumberFormat="0" applyBorder="0" applyAlignment="0" applyProtection="0"/>
    <xf numFmtId="0" fontId="47" fillId="20" borderId="2" applyNumberFormat="0" applyAlignment="0" applyProtection="0"/>
    <xf numFmtId="0" fontId="50" fillId="22" borderId="4" applyNumberFormat="0" applyAlignment="0" applyProtection="0"/>
    <xf numFmtId="43" fontId="15" fillId="0" borderId="0" applyFont="0" applyFill="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81" fillId="0" borderId="15" applyNumberFormat="0" applyFill="0" applyAlignment="0" applyProtection="0"/>
    <xf numFmtId="0" fontId="82" fillId="0" borderId="16" applyNumberFormat="0" applyFill="0" applyAlignment="0" applyProtection="0"/>
    <xf numFmtId="0" fontId="60" fillId="0" borderId="9" applyNumberFormat="0" applyFill="0" applyAlignment="0" applyProtection="0"/>
    <xf numFmtId="0" fontId="60" fillId="0" borderId="0" applyNumberFormat="0" applyFill="0" applyBorder="0" applyAlignment="0" applyProtection="0"/>
    <xf numFmtId="0" fontId="55" fillId="7" borderId="2" applyNumberFormat="0" applyAlignment="0" applyProtection="0"/>
    <xf numFmtId="0" fontId="48" fillId="0" borderId="3" applyNumberFormat="0" applyFill="0" applyAlignment="0" applyProtection="0"/>
    <xf numFmtId="0" fontId="64" fillId="26" borderId="0" applyNumberFormat="0" applyBorder="0" applyAlignment="0" applyProtection="0"/>
    <xf numFmtId="0" fontId="68" fillId="20" borderId="11" applyNumberFormat="0" applyAlignment="0" applyProtection="0"/>
    <xf numFmtId="0" fontId="80" fillId="0" borderId="0" applyNumberFormat="0" applyFill="0" applyBorder="0" applyAlignment="0" applyProtection="0"/>
    <xf numFmtId="0" fontId="83" fillId="0" borderId="17" applyNumberFormat="0" applyFill="0" applyAlignment="0" applyProtection="0"/>
    <xf numFmtId="0" fontId="43" fillId="0" borderId="0" applyNumberFormat="0" applyFill="0" applyBorder="0" applyAlignment="0" applyProtection="0"/>
    <xf numFmtId="0" fontId="15" fillId="0" borderId="0">
      <alignment vertical="top"/>
    </xf>
    <xf numFmtId="0" fontId="38" fillId="9" borderId="0" applyNumberFormat="0" applyBorder="0" applyAlignment="0" applyProtection="0"/>
    <xf numFmtId="0" fontId="44" fillId="3"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24" borderId="5" applyNumberFormat="0" applyFont="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5" fillId="0" borderId="0">
      <alignment vertical="top"/>
    </xf>
    <xf numFmtId="43" fontId="15" fillId="0" borderId="0" applyFont="0" applyFill="0" applyBorder="0" applyAlignment="0" applyProtection="0"/>
    <xf numFmtId="0" fontId="15" fillId="0" borderId="0">
      <alignment vertical="top"/>
    </xf>
    <xf numFmtId="43" fontId="15" fillId="0" borderId="0" applyFont="0" applyFill="0" applyBorder="0" applyAlignment="0" applyProtection="0"/>
    <xf numFmtId="9" fontId="15" fillId="0" borderId="0" applyFont="0" applyFill="0" applyBorder="0" applyAlignment="0" applyProtection="0"/>
    <xf numFmtId="0" fontId="15" fillId="0" borderId="0">
      <alignment vertical="top"/>
    </xf>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4" fillId="3" borderId="0" applyNumberFormat="0" applyBorder="0" applyAlignment="0" applyProtection="0"/>
    <xf numFmtId="0" fontId="47" fillId="20" borderId="2" applyNumberFormat="0" applyAlignment="0" applyProtection="0"/>
    <xf numFmtId="0" fontId="50" fillId="22" borderId="4" applyNumberFormat="0" applyAlignment="0" applyProtection="0"/>
    <xf numFmtId="43" fontId="15" fillId="0" borderId="0" applyFont="0" applyFill="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81" fillId="0" borderId="15" applyNumberFormat="0" applyFill="0" applyAlignment="0" applyProtection="0"/>
    <xf numFmtId="0" fontId="82" fillId="0" borderId="16" applyNumberFormat="0" applyFill="0" applyAlignment="0" applyProtection="0"/>
    <xf numFmtId="0" fontId="60" fillId="0" borderId="9" applyNumberFormat="0" applyFill="0" applyAlignment="0" applyProtection="0"/>
    <xf numFmtId="0" fontId="60" fillId="0" borderId="0" applyNumberFormat="0" applyFill="0" applyBorder="0" applyAlignment="0" applyProtection="0"/>
    <xf numFmtId="0" fontId="55" fillId="7" borderId="2" applyNumberFormat="0" applyAlignment="0" applyProtection="0"/>
    <xf numFmtId="0" fontId="48" fillId="0" borderId="3" applyNumberFormat="0" applyFill="0" applyAlignment="0" applyProtection="0"/>
    <xf numFmtId="0" fontId="64" fillId="2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68" fillId="20" borderId="11" applyNumberFormat="0" applyAlignment="0" applyProtection="0"/>
    <xf numFmtId="0" fontId="80" fillId="0" borderId="0" applyNumberFormat="0" applyFill="0" applyBorder="0" applyAlignment="0" applyProtection="0"/>
    <xf numFmtId="0" fontId="83" fillId="0" borderId="17" applyNumberFormat="0" applyFill="0" applyAlignment="0" applyProtection="0"/>
    <xf numFmtId="0" fontId="43" fillId="0" borderId="0" applyNumberFormat="0" applyFill="0" applyBorder="0" applyAlignment="0" applyProtection="0"/>
    <xf numFmtId="0" fontId="15" fillId="0" borderId="0">
      <alignment vertical="top"/>
    </xf>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4" fillId="3" borderId="0" applyNumberFormat="0" applyBorder="0" applyAlignment="0" applyProtection="0"/>
    <xf numFmtId="0" fontId="47" fillId="20" borderId="2" applyNumberFormat="0" applyAlignment="0" applyProtection="0"/>
    <xf numFmtId="0" fontId="50" fillId="22" borderId="4" applyNumberFormat="0" applyAlignment="0" applyProtection="0"/>
    <xf numFmtId="43" fontId="15" fillId="0" borderId="0" applyFont="0" applyFill="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81" fillId="0" borderId="15" applyNumberFormat="0" applyFill="0" applyAlignment="0" applyProtection="0"/>
    <xf numFmtId="0" fontId="82" fillId="0" borderId="16" applyNumberFormat="0" applyFill="0" applyAlignment="0" applyProtection="0"/>
    <xf numFmtId="0" fontId="60" fillId="0" borderId="9" applyNumberFormat="0" applyFill="0" applyAlignment="0" applyProtection="0"/>
    <xf numFmtId="0" fontId="60" fillId="0" borderId="0" applyNumberFormat="0" applyFill="0" applyBorder="0" applyAlignment="0" applyProtection="0"/>
    <xf numFmtId="0" fontId="55" fillId="7" borderId="2" applyNumberFormat="0" applyAlignment="0" applyProtection="0"/>
    <xf numFmtId="0" fontId="48" fillId="0" borderId="3" applyNumberFormat="0" applyFill="0" applyAlignment="0" applyProtection="0"/>
    <xf numFmtId="0" fontId="64" fillId="2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68" fillId="20" borderId="11" applyNumberFormat="0" applyAlignment="0" applyProtection="0"/>
    <xf numFmtId="0" fontId="80" fillId="0" borderId="0" applyNumberFormat="0" applyFill="0" applyBorder="0" applyAlignment="0" applyProtection="0"/>
    <xf numFmtId="0" fontId="83" fillId="0" borderId="17" applyNumberFormat="0" applyFill="0" applyAlignment="0" applyProtection="0"/>
    <xf numFmtId="0" fontId="43" fillId="0" borderId="0" applyNumberFormat="0" applyFill="0" applyBorder="0" applyAlignment="0" applyProtection="0"/>
    <xf numFmtId="0" fontId="15" fillId="0" borderId="0">
      <alignment vertical="top"/>
    </xf>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xf numFmtId="0" fontId="24" fillId="0" borderId="0"/>
    <xf numFmtId="0" fontId="24" fillId="0" borderId="0"/>
    <xf numFmtId="0" fontId="90" fillId="0" borderId="0"/>
    <xf numFmtId="44" fontId="90" fillId="0" borderId="0" applyFont="0" applyFill="0" applyBorder="0" applyAlignment="0" applyProtection="0"/>
    <xf numFmtId="9" fontId="90" fillId="0" borderId="0" applyFont="0" applyFill="0" applyBorder="0" applyAlignment="0" applyProtection="0"/>
    <xf numFmtId="0" fontId="93" fillId="0" borderId="25" applyNumberFormat="0" applyFill="0" applyAlignment="0" applyProtection="0"/>
    <xf numFmtId="0" fontId="94" fillId="0" borderId="26" applyNumberFormat="0" applyFill="0" applyAlignment="0" applyProtection="0"/>
    <xf numFmtId="0" fontId="96" fillId="35" borderId="28" applyNumberFormat="0" applyAlignment="0" applyProtection="0"/>
    <xf numFmtId="0" fontId="97" fillId="0" borderId="29" applyNumberFormat="0" applyFill="0" applyAlignment="0" applyProtection="0"/>
    <xf numFmtId="0" fontId="98" fillId="36" borderId="0" applyNumberFormat="0" applyBorder="0" applyAlignment="0" applyProtection="0"/>
    <xf numFmtId="0" fontId="99" fillId="37" borderId="0" applyNumberFormat="0" applyBorder="0" applyAlignment="0" applyProtection="0"/>
    <xf numFmtId="0" fontId="95" fillId="34" borderId="27" applyNumberFormat="0" applyAlignment="0" applyProtection="0"/>
    <xf numFmtId="0" fontId="100" fillId="38" borderId="30" applyNumberFormat="0" applyAlignment="0" applyProtection="0"/>
    <xf numFmtId="0" fontId="101" fillId="38" borderId="27" applyNumberFormat="0" applyAlignment="0" applyProtection="0"/>
    <xf numFmtId="43" fontId="90"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15" fillId="0" borderId="0">
      <alignment vertical="top"/>
    </xf>
    <xf numFmtId="0" fontId="15" fillId="0" borderId="0"/>
    <xf numFmtId="0" fontId="102"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xf numFmtId="43" fontId="15" fillId="0" borderId="0" applyFont="0" applyFill="0" applyBorder="0" applyAlignment="0" applyProtection="0"/>
    <xf numFmtId="0" fontId="15" fillId="0" borderId="0">
      <alignment vertical="top"/>
    </xf>
    <xf numFmtId="0" fontId="15" fillId="0" borderId="0">
      <alignment vertical="top"/>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alignment vertical="top"/>
    </xf>
    <xf numFmtId="0" fontId="15" fillId="0" borderId="0"/>
    <xf numFmtId="0" fontId="15" fillId="0" borderId="0"/>
    <xf numFmtId="43" fontId="15" fillId="0" borderId="0" applyFont="0" applyFill="0" applyBorder="0" applyAlignment="0" applyProtection="0"/>
    <xf numFmtId="0" fontId="17" fillId="0" borderId="0"/>
    <xf numFmtId="43" fontId="38" fillId="0" borderId="0" applyFont="0" applyFill="0" applyBorder="0" applyAlignment="0" applyProtection="0"/>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43" fontId="38" fillId="0" borderId="0" applyFont="0" applyFill="0" applyBorder="0" applyAlignment="0" applyProtection="0"/>
    <xf numFmtId="0" fontId="9" fillId="0" borderId="0"/>
    <xf numFmtId="0" fontId="8" fillId="0" borderId="0"/>
    <xf numFmtId="0" fontId="9" fillId="0" borderId="0">
      <alignment vertical="top"/>
    </xf>
    <xf numFmtId="0" fontId="9" fillId="0" borderId="0"/>
    <xf numFmtId="0" fontId="8" fillId="0" borderId="0"/>
    <xf numFmtId="43" fontId="38" fillId="0" borderId="0" applyFont="0" applyFill="0" applyBorder="0" applyAlignment="0" applyProtection="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0" fontId="9" fillId="0" borderId="0"/>
    <xf numFmtId="0" fontId="8" fillId="0" borderId="0"/>
    <xf numFmtId="43" fontId="38" fillId="0" borderId="0" applyFont="0" applyFill="0" applyBorder="0" applyAlignment="0" applyProtection="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43" fontId="38" fillId="0" borderId="0" applyFont="0" applyFill="0" applyBorder="0" applyAlignment="0" applyProtection="0"/>
    <xf numFmtId="0" fontId="9" fillId="0" borderId="0"/>
    <xf numFmtId="0" fontId="8" fillId="0" borderId="0"/>
    <xf numFmtId="0" fontId="9" fillId="0" borderId="0"/>
    <xf numFmtId="0" fontId="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43" fontId="38" fillId="0" borderId="0" applyFont="0" applyFill="0" applyBorder="0" applyAlignment="0" applyProtection="0"/>
    <xf numFmtId="0" fontId="9" fillId="0" borderId="0"/>
    <xf numFmtId="0" fontId="7" fillId="0" borderId="0"/>
    <xf numFmtId="0" fontId="9" fillId="0" borderId="0"/>
    <xf numFmtId="0" fontId="7" fillId="0" borderId="0"/>
    <xf numFmtId="0" fontId="9" fillId="0" borderId="0"/>
    <xf numFmtId="0" fontId="7" fillId="0" borderId="0"/>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7" fontId="9" fillId="0" borderId="0" applyBorder="0"/>
    <xf numFmtId="41" fontId="9" fillId="0" borderId="1"/>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9" fillId="23" borderId="0" applyNumberFormat="0" applyBorder="0" applyProtection="0"/>
    <xf numFmtId="0" fontId="9" fillId="24" borderId="5" applyNumberFormat="0" applyFont="0" applyAlignment="0" applyProtection="0"/>
    <xf numFmtId="44" fontId="9" fillId="0" borderId="0" applyFont="0" applyFill="0" applyBorder="0" applyAlignment="0" applyProtection="0"/>
    <xf numFmtId="44" fontId="9" fillId="0" borderId="0" applyFont="0" applyFill="0" applyBorder="0" applyAlignment="0" applyProtection="0"/>
    <xf numFmtId="188" fontId="9" fillId="0" borderId="0" applyFont="0" applyFill="0" applyBorder="0" applyAlignment="0" applyProtection="0"/>
    <xf numFmtId="0" fontId="9" fillId="0" borderId="0" applyNumberFormat="0" applyFill="0" applyBorder="0" applyProtection="0">
      <alignment wrapText="1"/>
    </xf>
    <xf numFmtId="0" fontId="9" fillId="0" borderId="0" applyNumberFormat="0" applyFill="0" applyBorder="0" applyProtection="0">
      <alignment horizontal="justify" vertical="top" wrapText="1"/>
    </xf>
    <xf numFmtId="0" fontId="9" fillId="0" borderId="0">
      <alignment vertical="top"/>
    </xf>
    <xf numFmtId="0" fontId="6" fillId="0" borderId="0"/>
    <xf numFmtId="0" fontId="6" fillId="0" borderId="0"/>
    <xf numFmtId="0" fontId="9" fillId="24" borderId="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9" fillId="0" borderId="0" applyNumberFormat="0" applyFont="0" applyFill="0" applyBorder="0" applyProtection="0">
      <alignment horizontal="right"/>
    </xf>
    <xf numFmtId="0" fontId="9" fillId="32" borderId="0" applyNumberFormat="0" applyFont="0" applyBorder="0" applyAlignment="0" applyProtection="0"/>
    <xf numFmtId="173" fontId="9" fillId="0" borderId="0" applyFont="0" applyFill="0" applyBorder="0" applyAlignment="0" applyProtection="0"/>
    <xf numFmtId="172" fontId="9" fillId="0" borderId="0" applyFont="0" applyFill="0" applyBorder="0" applyAlignment="0" applyProtection="0"/>
    <xf numFmtId="0" fontId="9" fillId="0" borderId="13" applyNumberFormat="0" applyFont="0" applyFill="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24" borderId="5" applyNumberFormat="0" applyFont="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alignment vertical="top"/>
    </xf>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24" borderId="5" applyNumberFormat="0" applyFont="0" applyAlignment="0" applyProtection="0"/>
    <xf numFmtId="44" fontId="9" fillId="0" borderId="0" applyFont="0" applyFill="0" applyBorder="0" applyAlignment="0" applyProtection="0"/>
    <xf numFmtId="0" fontId="9" fillId="0" borderId="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6"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0" borderId="0">
      <alignment vertical="top"/>
    </xf>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lignment vertical="top"/>
    </xf>
    <xf numFmtId="43" fontId="9" fillId="0" borderId="0" applyFont="0" applyFill="0" applyBorder="0" applyAlignment="0" applyProtection="0"/>
    <xf numFmtId="0" fontId="9" fillId="0" borderId="0">
      <alignment vertical="top"/>
    </xf>
    <xf numFmtId="43" fontId="9" fillId="0" borderId="0" applyFont="0" applyFill="0" applyBorder="0" applyAlignment="0" applyProtection="0"/>
    <xf numFmtId="9" fontId="9" fillId="0" borderId="0" applyFont="0" applyFill="0" applyBorder="0" applyAlignment="0" applyProtection="0"/>
    <xf numFmtId="0" fontId="9" fillId="0" borderId="0">
      <alignment vertical="top"/>
    </xf>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lignment vertical="top"/>
    </xf>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lignment vertical="top"/>
    </xf>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43" fontId="9" fillId="0" borderId="0" applyFont="0" applyFill="0" applyBorder="0" applyAlignment="0" applyProtection="0"/>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alignment vertical="top"/>
    </xf>
    <xf numFmtId="0" fontId="9" fillId="0" borderId="0"/>
    <xf numFmtId="0" fontId="9" fillId="0" borderId="0"/>
    <xf numFmtId="43"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9"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43" fontId="38"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0" fontId="9" fillId="0" borderId="0"/>
    <xf numFmtId="9" fontId="17" fillId="0" borderId="0" applyFont="0" applyFill="0" applyBorder="0" applyAlignment="0" applyProtection="0"/>
    <xf numFmtId="0" fontId="91" fillId="0" borderId="0"/>
    <xf numFmtId="0" fontId="9" fillId="0" borderId="0"/>
    <xf numFmtId="43" fontId="4" fillId="0" borderId="0" applyFont="0" applyFill="0" applyBorder="0" applyAlignment="0" applyProtection="0"/>
    <xf numFmtId="0" fontId="9" fillId="0" borderId="0">
      <alignment vertical="top"/>
    </xf>
    <xf numFmtId="0" fontId="17"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9" fillId="0" borderId="0"/>
    <xf numFmtId="43" fontId="9" fillId="0" borderId="0" applyFont="0" applyFill="0" applyBorder="0" applyAlignment="0" applyProtection="0"/>
    <xf numFmtId="43" fontId="38"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9" fillId="0" borderId="0"/>
    <xf numFmtId="0" fontId="4" fillId="0" borderId="0"/>
    <xf numFmtId="0" fontId="4" fillId="0" borderId="0"/>
    <xf numFmtId="0" fontId="9" fillId="0" borderId="0">
      <alignment vertical="top"/>
    </xf>
    <xf numFmtId="0" fontId="103"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108" fillId="0" borderId="0" applyFont="0" applyFill="0" applyBorder="0" applyAlignment="0" applyProtection="0"/>
    <xf numFmtId="44" fontId="4" fillId="0" borderId="0" applyFont="0" applyFill="0" applyBorder="0" applyAlignment="0" applyProtection="0"/>
    <xf numFmtId="44" fontId="105" fillId="0" borderId="0" applyFont="0" applyFill="0" applyBorder="0" applyAlignment="0" applyProtection="0"/>
    <xf numFmtId="9" fontId="4"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9" fillId="0" borderId="0"/>
    <xf numFmtId="44" fontId="4" fillId="0" borderId="0" applyFont="0" applyFill="0" applyBorder="0" applyAlignment="0" applyProtection="0"/>
    <xf numFmtId="0" fontId="4" fillId="0" borderId="0"/>
    <xf numFmtId="0" fontId="4" fillId="0" borderId="0"/>
    <xf numFmtId="0" fontId="4" fillId="0" borderId="0"/>
    <xf numFmtId="199" fontId="104" fillId="0" borderId="0"/>
    <xf numFmtId="0" fontId="4" fillId="0" borderId="0"/>
    <xf numFmtId="0" fontId="9" fillId="0" borderId="0"/>
    <xf numFmtId="0" fontId="4" fillId="0" borderId="0"/>
    <xf numFmtId="43" fontId="4" fillId="0" borderId="0" applyFont="0" applyFill="0" applyBorder="0" applyAlignment="0" applyProtection="0"/>
    <xf numFmtId="44" fontId="38" fillId="0" borderId="0" applyFont="0" applyFill="0" applyBorder="0" applyAlignment="0" applyProtection="0"/>
    <xf numFmtId="0" fontId="17" fillId="0" borderId="0"/>
    <xf numFmtId="0" fontId="4" fillId="0" borderId="0"/>
    <xf numFmtId="44" fontId="17" fillId="0" borderId="0" applyFont="0" applyFill="0" applyBorder="0" applyAlignment="0" applyProtection="0"/>
    <xf numFmtId="0" fontId="17" fillId="0" borderId="0"/>
    <xf numFmtId="43" fontId="38"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105" fillId="0" borderId="0"/>
    <xf numFmtId="44" fontId="4" fillId="0" borderId="0" applyFont="0" applyFill="0" applyBorder="0" applyAlignment="0" applyProtection="0"/>
    <xf numFmtId="9" fontId="9" fillId="0" borderId="0" applyFont="0" applyFill="0" applyBorder="0" applyAlignment="0" applyProtection="0"/>
    <xf numFmtId="43" fontId="4" fillId="0" borderId="0" applyFont="0" applyFill="0" applyBorder="0" applyAlignment="0" applyProtection="0"/>
    <xf numFmtId="198" fontId="9" fillId="0" borderId="0" applyFont="0" applyFill="0" applyBorder="0" applyAlignment="0" applyProtection="0"/>
    <xf numFmtId="44" fontId="4"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0" fontId="9" fillId="0" borderId="0"/>
    <xf numFmtId="0" fontId="9" fillId="0" borderId="0"/>
    <xf numFmtId="0" fontId="9" fillId="0" borderId="0">
      <alignment vertical="top"/>
    </xf>
    <xf numFmtId="0" fontId="4" fillId="0" borderId="0"/>
    <xf numFmtId="0" fontId="9" fillId="0" borderId="0"/>
    <xf numFmtId="0" fontId="4" fillId="0" borderId="0"/>
    <xf numFmtId="43" fontId="4" fillId="0" borderId="0" applyFont="0" applyFill="0" applyBorder="0" applyAlignment="0" applyProtection="0"/>
    <xf numFmtId="0" fontId="9" fillId="0" borderId="0">
      <alignment vertical="top"/>
    </xf>
    <xf numFmtId="0" fontId="9" fillId="0" borderId="0"/>
    <xf numFmtId="0" fontId="4" fillId="0" borderId="0"/>
    <xf numFmtId="43" fontId="4" fillId="0" borderId="0" applyFont="0" applyFill="0" applyBorder="0" applyAlignment="0" applyProtection="0"/>
    <xf numFmtId="9" fontId="10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17" fillId="0" borderId="0"/>
    <xf numFmtId="0" fontId="9" fillId="0" borderId="0"/>
    <xf numFmtId="0" fontId="4" fillId="0" borderId="0"/>
    <xf numFmtId="9" fontId="4" fillId="0" borderId="0" applyFont="0" applyFill="0" applyBorder="0" applyAlignment="0" applyProtection="0"/>
    <xf numFmtId="0" fontId="9" fillId="0" borderId="0">
      <alignment vertical="top"/>
    </xf>
    <xf numFmtId="9" fontId="105" fillId="0" borderId="0" applyFont="0" applyFill="0" applyBorder="0" applyAlignment="0" applyProtection="0"/>
    <xf numFmtId="43" fontId="4" fillId="0" borderId="0" applyFont="0" applyFill="0" applyBorder="0" applyAlignment="0" applyProtection="0"/>
    <xf numFmtId="9" fontId="9" fillId="0" borderId="0" applyFont="0" applyFill="0" applyBorder="0" applyAlignment="0" applyProtection="0"/>
    <xf numFmtId="44" fontId="4" fillId="0" borderId="0" applyFont="0" applyFill="0" applyBorder="0" applyAlignment="0" applyProtection="0"/>
    <xf numFmtId="0" fontId="9" fillId="0" borderId="0"/>
    <xf numFmtId="0" fontId="4" fillId="0" borderId="0"/>
    <xf numFmtId="0" fontId="9" fillId="0" borderId="0"/>
    <xf numFmtId="44" fontId="4" fillId="0" borderId="0" applyFont="0" applyFill="0" applyBorder="0" applyAlignment="0" applyProtection="0"/>
    <xf numFmtId="0" fontId="9" fillId="0" borderId="0"/>
    <xf numFmtId="0" fontId="4" fillId="0" borderId="0"/>
    <xf numFmtId="0" fontId="4" fillId="0" borderId="0"/>
    <xf numFmtId="0" fontId="9" fillId="0" borderId="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 fillId="0" borderId="0"/>
    <xf numFmtId="9" fontId="105" fillId="0" borderId="0" applyFont="0" applyFill="0" applyBorder="0" applyAlignment="0" applyProtection="0"/>
    <xf numFmtId="0" fontId="9" fillId="0" borderId="0">
      <alignment vertical="top"/>
    </xf>
    <xf numFmtId="0" fontId="9" fillId="0" borderId="0"/>
    <xf numFmtId="0" fontId="9" fillId="0" borderId="0"/>
    <xf numFmtId="0" fontId="4" fillId="0" borderId="0"/>
    <xf numFmtId="0" fontId="9" fillId="0" borderId="0"/>
    <xf numFmtId="44" fontId="4" fillId="0" borderId="0" applyFont="0" applyFill="0" applyBorder="0" applyAlignment="0" applyProtection="0"/>
    <xf numFmtId="0" fontId="9" fillId="0" borderId="0"/>
    <xf numFmtId="0" fontId="4" fillId="0" borderId="0"/>
    <xf numFmtId="0" fontId="17" fillId="0" borderId="0"/>
    <xf numFmtId="0" fontId="17" fillId="0" borderId="0"/>
    <xf numFmtId="0" fontId="17" fillId="0" borderId="0"/>
    <xf numFmtId="0" fontId="17" fillId="0" borderId="0"/>
    <xf numFmtId="43" fontId="4" fillId="0" borderId="0" applyFont="0" applyFill="0" applyBorder="0" applyAlignment="0" applyProtection="0"/>
    <xf numFmtId="9" fontId="4" fillId="0" borderId="0" applyFont="0" applyFill="0" applyBorder="0" applyAlignment="0" applyProtection="0"/>
    <xf numFmtId="0" fontId="17" fillId="0" borderId="0"/>
    <xf numFmtId="0" fontId="17" fillId="0" borderId="0"/>
    <xf numFmtId="44" fontId="108" fillId="0" borderId="0" applyFont="0" applyFill="0" applyBorder="0" applyAlignment="0" applyProtection="0"/>
    <xf numFmtId="43" fontId="9" fillId="0" borderId="0" applyFont="0" applyFill="0" applyBorder="0" applyAlignment="0" applyProtection="0"/>
    <xf numFmtId="9" fontId="17" fillId="0" borderId="0" applyFont="0" applyFill="0" applyBorder="0" applyAlignment="0" applyProtection="0"/>
    <xf numFmtId="0" fontId="9" fillId="0" borderId="0"/>
    <xf numFmtId="0" fontId="9" fillId="0" borderId="0"/>
    <xf numFmtId="0" fontId="4" fillId="0" borderId="0"/>
    <xf numFmtId="198" fontId="38" fillId="0" borderId="0" applyFont="0" applyFill="0" applyBorder="0" applyAlignment="0" applyProtection="0"/>
    <xf numFmtId="198"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17" fillId="0" borderId="0"/>
    <xf numFmtId="0" fontId="9" fillId="0" borderId="0"/>
    <xf numFmtId="197" fontId="92"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4" fillId="0" borderId="0"/>
    <xf numFmtId="9" fontId="4" fillId="0" borderId="0" applyFont="0" applyFill="0" applyBorder="0" applyAlignment="0" applyProtection="0"/>
    <xf numFmtId="0" fontId="103"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8" fillId="0" borderId="0" applyFont="0" applyFill="0" applyBorder="0" applyAlignment="0" applyProtection="0"/>
    <xf numFmtId="0" fontId="105" fillId="0" borderId="0"/>
    <xf numFmtId="0" fontId="17" fillId="0" borderId="0"/>
    <xf numFmtId="0" fontId="17" fillId="0" borderId="0"/>
    <xf numFmtId="43" fontId="38"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44" fontId="4" fillId="0" borderId="0" applyFon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4" fillId="0" borderId="0"/>
    <xf numFmtId="44" fontId="9" fillId="0" borderId="0" applyFont="0" applyFill="0" applyBorder="0" applyAlignment="0" applyProtection="0"/>
    <xf numFmtId="9" fontId="105" fillId="0" borderId="0" applyFont="0" applyFill="0" applyBorder="0" applyAlignment="0" applyProtection="0"/>
    <xf numFmtId="9" fontId="108" fillId="0" borderId="0" applyFont="0" applyFill="0" applyBorder="0" applyAlignment="0" applyProtection="0"/>
    <xf numFmtId="0" fontId="106" fillId="0" borderId="0" applyNumberFormat="0" applyBorder="0" applyAlignment="0"/>
    <xf numFmtId="0" fontId="4" fillId="0" borderId="0"/>
    <xf numFmtId="0" fontId="9" fillId="0" borderId="0"/>
    <xf numFmtId="0" fontId="17"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9" fontId="9" fillId="0" borderId="0" applyFont="0" applyFill="0" applyBorder="0" applyAlignment="0" applyProtection="0"/>
    <xf numFmtId="0" fontId="92" fillId="0" borderId="0"/>
    <xf numFmtId="44" fontId="38" fillId="0" borderId="0" applyFon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7" fillId="0" borderId="0"/>
    <xf numFmtId="44" fontId="4"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9" fillId="0" borderId="0"/>
    <xf numFmtId="0" fontId="9" fillId="0" borderId="0"/>
    <xf numFmtId="0" fontId="103" fillId="4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0" fontId="9"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92" fillId="0" borderId="0"/>
    <xf numFmtId="0" fontId="9" fillId="0" borderId="0"/>
    <xf numFmtId="0" fontId="9" fillId="0" borderId="0"/>
    <xf numFmtId="0" fontId="4" fillId="0" borderId="0"/>
    <xf numFmtId="43" fontId="4" fillId="0" borderId="0" applyFont="0" applyFill="0" applyBorder="0" applyAlignment="0" applyProtection="0"/>
    <xf numFmtId="0" fontId="9" fillId="0" borderId="0"/>
    <xf numFmtId="44" fontId="4" fillId="0" borderId="0" applyFont="0" applyFill="0" applyBorder="0" applyAlignment="0" applyProtection="0"/>
    <xf numFmtId="43" fontId="38" fillId="0" borderId="0" applyFont="0" applyFill="0" applyBorder="0" applyAlignment="0" applyProtection="0"/>
    <xf numFmtId="0" fontId="9" fillId="0" borderId="0"/>
    <xf numFmtId="44" fontId="4" fillId="0" borderId="0" applyFont="0" applyFill="0" applyBorder="0" applyAlignment="0" applyProtection="0"/>
    <xf numFmtId="44" fontId="38" fillId="0" borderId="0" applyFont="0" applyFill="0" applyBorder="0" applyAlignment="0" applyProtection="0"/>
    <xf numFmtId="9" fontId="9" fillId="0" borderId="0" applyFont="0" applyFill="0" applyBorder="0" applyAlignment="0" applyProtection="0"/>
    <xf numFmtId="44" fontId="105" fillId="0" borderId="0" applyFont="0" applyFill="0" applyBorder="0" applyAlignment="0" applyProtection="0"/>
    <xf numFmtId="9" fontId="4" fillId="0" borderId="0" applyFont="0" applyFill="0" applyBorder="0" applyAlignment="0" applyProtection="0"/>
    <xf numFmtId="0" fontId="9" fillId="0" borderId="0"/>
    <xf numFmtId="0" fontId="9" fillId="0" borderId="0"/>
    <xf numFmtId="0" fontId="4" fillId="0" borderId="0"/>
    <xf numFmtId="0" fontId="9"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197" fontId="107" fillId="0" borderId="0" applyFont="0" applyFill="0" applyBorder="0" applyAlignment="0" applyProtection="0"/>
    <xf numFmtId="0" fontId="4" fillId="0" borderId="0"/>
    <xf numFmtId="0" fontId="9" fillId="0" borderId="0"/>
    <xf numFmtId="44" fontId="38" fillId="0" borderId="0" applyFont="0" applyFill="0" applyBorder="0" applyAlignment="0" applyProtection="0"/>
    <xf numFmtId="0" fontId="17" fillId="0" borderId="0"/>
    <xf numFmtId="0" fontId="4" fillId="0" borderId="0"/>
    <xf numFmtId="0" fontId="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9" fillId="0" borderId="0"/>
    <xf numFmtId="0" fontId="4" fillId="0" borderId="0"/>
    <xf numFmtId="0" fontId="9" fillId="0" borderId="0"/>
    <xf numFmtId="9" fontId="108" fillId="0" borderId="0" applyFont="0" applyFill="0" applyBorder="0" applyAlignment="0" applyProtection="0"/>
    <xf numFmtId="0" fontId="4" fillId="0" borderId="0"/>
    <xf numFmtId="0" fontId="17" fillId="0" borderId="0"/>
    <xf numFmtId="43" fontId="38" fillId="0" borderId="0" applyFont="0" applyFill="0" applyBorder="0" applyAlignment="0" applyProtection="0"/>
    <xf numFmtId="0" fontId="4" fillId="0" borderId="0"/>
    <xf numFmtId="43" fontId="4" fillId="0" borderId="0" applyFont="0" applyFill="0" applyBorder="0" applyAlignment="0" applyProtection="0"/>
    <xf numFmtId="43" fontId="38" fillId="0" borderId="0" applyFont="0" applyFill="0" applyBorder="0" applyAlignment="0" applyProtection="0"/>
    <xf numFmtId="0" fontId="9" fillId="0" borderId="0"/>
    <xf numFmtId="0" fontId="4" fillId="0" borderId="0"/>
    <xf numFmtId="9" fontId="105" fillId="0" borderId="0" applyFont="0" applyFill="0" applyBorder="0" applyAlignment="0" applyProtection="0"/>
    <xf numFmtId="198" fontId="4" fillId="0" borderId="0" applyFont="0" applyFill="0" applyBorder="0" applyAlignment="0" applyProtection="0"/>
    <xf numFmtId="0" fontId="4" fillId="0" borderId="0"/>
    <xf numFmtId="44" fontId="4" fillId="0" borderId="0" applyFont="0" applyFill="0" applyBorder="0" applyAlignment="0" applyProtection="0"/>
    <xf numFmtId="0" fontId="9" fillId="0" borderId="0"/>
    <xf numFmtId="0" fontId="9" fillId="0" borderId="0"/>
    <xf numFmtId="0" fontId="9"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43" fontId="38" fillId="0" borderId="0" applyFont="0" applyFill="0" applyBorder="0" applyAlignment="0" applyProtection="0"/>
    <xf numFmtId="0" fontId="17"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38" fillId="0" borderId="0" applyFont="0" applyFill="0" applyBorder="0" applyAlignment="0" applyProtection="0"/>
    <xf numFmtId="0" fontId="9" fillId="0" borderId="0"/>
    <xf numFmtId="0" fontId="9" fillId="0" borderId="0"/>
    <xf numFmtId="0" fontId="9"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7" fillId="0" borderId="0"/>
    <xf numFmtId="0" fontId="17" fillId="0" borderId="0"/>
    <xf numFmtId="43" fontId="4" fillId="0" borderId="0" applyFont="0" applyFill="0" applyBorder="0" applyAlignment="0" applyProtection="0"/>
    <xf numFmtId="0" fontId="9" fillId="0" borderId="0"/>
    <xf numFmtId="0" fontId="9" fillId="0" borderId="0">
      <alignment vertical="top"/>
    </xf>
    <xf numFmtId="0" fontId="105" fillId="0" borderId="0"/>
    <xf numFmtId="0" fontId="9"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4" fontId="9" fillId="0" borderId="0" applyFont="0" applyFill="0" applyBorder="0" applyAlignment="0" applyProtection="0"/>
    <xf numFmtId="198" fontId="4" fillId="0" borderId="0" applyFon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17"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17"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9" fillId="0" borderId="0"/>
    <xf numFmtId="0" fontId="105" fillId="0" borderId="0"/>
    <xf numFmtId="0" fontId="4" fillId="0" borderId="0"/>
    <xf numFmtId="0" fontId="4" fillId="0" borderId="0"/>
    <xf numFmtId="43" fontId="4" fillId="0" borderId="0" applyFont="0" applyFill="0" applyBorder="0" applyAlignment="0" applyProtection="0"/>
    <xf numFmtId="0" fontId="9" fillId="0" borderId="0"/>
    <xf numFmtId="0" fontId="9"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197" fontId="38"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9" fillId="0" borderId="0"/>
    <xf numFmtId="9" fontId="9" fillId="0" borderId="0" applyFont="0" applyFill="0" applyBorder="0" applyAlignment="0" applyProtection="0"/>
    <xf numFmtId="0" fontId="4"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43" fontId="38"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0" fontId="17" fillId="0" borderId="0"/>
    <xf numFmtId="0" fontId="4" fillId="0" borderId="0"/>
    <xf numFmtId="0" fontId="17"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16" fillId="0" borderId="0">
      <alignment horizontal="right"/>
    </xf>
    <xf numFmtId="44" fontId="9" fillId="0" borderId="0" applyFont="0" applyFill="0" applyBorder="0" applyAlignment="0" applyProtection="0"/>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41" fontId="9" fillId="0" borderId="1"/>
    <xf numFmtId="10" fontId="34" fillId="0" borderId="0" applyFont="0" applyFill="0" applyBorder="0" applyAlignment="0" applyProtection="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37" fontId="40" fillId="0" borderId="0"/>
    <xf numFmtId="0" fontId="103" fillId="16" borderId="0" applyNumberFormat="0" applyBorder="0" applyAlignment="0" applyProtection="0"/>
    <xf numFmtId="0" fontId="39" fillId="16" borderId="0" applyNumberFormat="0" applyBorder="0" applyAlignment="0" applyProtection="0"/>
    <xf numFmtId="3" fontId="20" fillId="0" borderId="0" applyNumberFormat="0" applyFill="0" applyBorder="0" applyAlignment="0">
      <alignment horizontal="left"/>
    </xf>
    <xf numFmtId="0" fontId="43" fillId="0" borderId="0" applyNumberFormat="0" applyFill="0" applyBorder="0" applyAlignment="0" applyProtection="0"/>
    <xf numFmtId="0" fontId="45" fillId="0" borderId="0" applyNumberFormat="0" applyFill="0" applyBorder="0" applyAlignment="0" applyProtection="0"/>
    <xf numFmtId="0" fontId="47" fillId="20" borderId="2" applyNumberFormat="0" applyAlignment="0" applyProtection="0"/>
    <xf numFmtId="0" fontId="48" fillId="0" borderId="3" applyNumberFormat="0" applyFill="0" applyAlignment="0" applyProtection="0"/>
    <xf numFmtId="3" fontId="49" fillId="0" borderId="0" applyNumberFormat="0" applyBorder="0"/>
    <xf numFmtId="167" fontId="49" fillId="21" borderId="0" applyNumberFormat="0" applyAlignment="0"/>
    <xf numFmtId="182" fontId="51" fillId="0" borderId="0">
      <alignment horizontal="left"/>
    </xf>
    <xf numFmtId="183" fontId="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53" fillId="0" borderId="0" applyFont="0" applyFill="0" applyBorder="0" applyAlignment="0" applyProtection="0"/>
    <xf numFmtId="0" fontId="9" fillId="23" borderId="0" applyNumberFormat="0" applyBorder="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 fontId="54"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4" fontId="53" fillId="0" borderId="0" applyFont="0" applyFill="0" applyBorder="0" applyAlignment="0" applyProtection="0"/>
    <xf numFmtId="0" fontId="53" fillId="0"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5" fontId="20" fillId="25" borderId="0" applyFont="0" applyFill="0" applyBorder="0" applyAlignment="0" applyProtection="0"/>
    <xf numFmtId="186" fontId="54" fillId="0" borderId="6"/>
    <xf numFmtId="0" fontId="55" fillId="7" borderId="2" applyNumberFormat="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17" fillId="23" borderId="0"/>
    <xf numFmtId="2" fontId="53" fillId="0" borderId="0" applyFont="0" applyFill="0" applyBorder="0" applyAlignment="0" applyProtection="0"/>
    <xf numFmtId="0" fontId="9" fillId="0" borderId="0">
      <alignment vertical="top"/>
    </xf>
    <xf numFmtId="0" fontId="11" fillId="0" borderId="7" applyNumberFormat="0" applyAlignment="0" applyProtection="0">
      <alignment horizontal="left" vertical="center"/>
    </xf>
    <xf numFmtId="0" fontId="11" fillId="0" borderId="8">
      <alignment horizontal="left" vertical="center"/>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61" fillId="0" borderId="0"/>
    <xf numFmtId="37" fontId="62" fillId="23" borderId="0" applyNumberFormat="0" applyFont="0" applyBorder="0" applyAlignment="0">
      <protection locked="0"/>
    </xf>
    <xf numFmtId="0" fontId="44" fillId="3" borderId="0" applyNumberFormat="0" applyBorder="0" applyAlignment="0" applyProtection="0"/>
    <xf numFmtId="0" fontId="64" fillId="26" borderId="0" applyNumberFormat="0" applyBorder="0" applyAlignment="0" applyProtection="0"/>
    <xf numFmtId="37" fontId="65" fillId="0" borderId="0"/>
    <xf numFmtId="173" fontId="6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9" fontId="67" fillId="0" borderId="6"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190" fontId="20" fillId="0" borderId="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0" fontId="24" fillId="27" borderId="0">
      <alignment horizontal="right"/>
    </xf>
    <xf numFmtId="0" fontId="70" fillId="28" borderId="0">
      <alignment horizontal="center"/>
    </xf>
    <xf numFmtId="0" fontId="30" fillId="29" borderId="0"/>
    <xf numFmtId="0" fontId="71" fillId="27" borderId="0" applyBorder="0">
      <alignment horizontal="centerContinuous"/>
    </xf>
    <xf numFmtId="0" fontId="72" fillId="29" borderId="0" applyBorder="0">
      <alignment horizontal="centerContinuous"/>
    </xf>
    <xf numFmtId="0" fontId="63" fillId="30" borderId="0" applyNumberFormat="0" applyFont="0" applyBorder="0" applyAlignment="0" applyProtection="0"/>
    <xf numFmtId="165" fontId="54" fillId="0" borderId="0"/>
    <xf numFmtId="0" fontId="57" fillId="4" borderId="0" applyNumberFormat="0" applyBorder="0" applyAlignment="0" applyProtection="0"/>
    <xf numFmtId="3" fontId="73" fillId="0" borderId="10" applyNumberFormat="0" applyFill="0" applyBorder="0" applyAlignment="0" applyProtection="0"/>
    <xf numFmtId="0" fontId="68" fillId="20" borderId="11" applyNumberFormat="0" applyAlignment="0" applyProtection="0"/>
    <xf numFmtId="0" fontId="41" fillId="0" borderId="12"/>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192" fontId="20" fillId="0" borderId="0" applyFill="0" applyBorder="0" applyProtection="0">
      <alignment horizontal="righ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193" fontId="20" fillId="0" borderId="0" applyFill="0" applyBorder="0" applyProtection="0">
      <alignment horizontal="right"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0" fontId="30" fillId="31" borderId="0" applyNumberFormat="0" applyBorder="0" applyProtection="0">
      <alignment horizontal="center"/>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194" fontId="20" fillId="0" borderId="0" applyFill="0" applyBorder="0" applyProtection="0">
      <alignment horizontal="right" wrapText="1"/>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4" fontId="20" fillId="0" borderId="0" applyFill="0" applyBorder="0" applyProtection="0">
      <alignmen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3" fontId="77" fillId="0" borderId="0" applyFill="0" applyBorder="0" applyProtection="0">
      <alignment horizontal="right" wrapText="1"/>
    </xf>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54" fillId="0" borderId="14" applyNumberFormat="0" applyFill="0" applyProtection="0">
      <alignment horizontal="center" wrapText="1"/>
    </xf>
    <xf numFmtId="0" fontId="78" fillId="0" borderId="0" applyNumberFormat="0" applyBorder="0" applyAlignment="0"/>
    <xf numFmtId="0" fontId="79" fillId="0" borderId="0" applyNumberFormat="0" applyBorder="0" applyAlignment="0"/>
    <xf numFmtId="0" fontId="79" fillId="0" borderId="0" applyNumberFormat="0" applyBorder="0" applyAlignment="0"/>
    <xf numFmtId="0" fontId="24" fillId="0" borderId="0" applyNumberFormat="0" applyBorder="0" applyAlignment="0"/>
    <xf numFmtId="0" fontId="56" fillId="0" borderId="0" applyNumberFormat="0" applyFill="0" applyBorder="0" applyAlignment="0" applyProtection="0"/>
    <xf numFmtId="0" fontId="33" fillId="25" borderId="0">
      <alignment horizontal="right"/>
    </xf>
    <xf numFmtId="0" fontId="80" fillId="0" borderId="0" applyNumberFormat="0" applyFill="0" applyBorder="0" applyAlignment="0" applyProtection="0"/>
    <xf numFmtId="0" fontId="81" fillId="0" borderId="15" applyNumberFormat="0" applyFill="0" applyAlignment="0" applyProtection="0"/>
    <xf numFmtId="0" fontId="82" fillId="0" borderId="16" applyNumberFormat="0" applyFill="0" applyAlignment="0" applyProtection="0"/>
    <xf numFmtId="0" fontId="60" fillId="0" borderId="9" applyNumberFormat="0" applyFill="0" applyAlignment="0" applyProtection="0"/>
    <xf numFmtId="0" fontId="60" fillId="0" borderId="0" applyNumberFormat="0" applyFill="0" applyBorder="0" applyAlignment="0" applyProtection="0"/>
    <xf numFmtId="0" fontId="50" fillId="22" borderId="4" applyNumberFormat="0" applyAlignment="0" applyProtection="0"/>
    <xf numFmtId="180" fontId="84" fillId="0" borderId="0" applyBorder="0" applyProtection="0">
      <alignment horizontal="right" vertical="center"/>
    </xf>
    <xf numFmtId="191" fontId="20" fillId="0" borderId="0" applyFont="0" applyFill="0" applyBorder="0" applyAlignment="0" applyProtection="0"/>
    <xf numFmtId="0" fontId="24" fillId="0" borderId="0">
      <alignment vertical="top"/>
    </xf>
    <xf numFmtId="0" fontId="24" fillId="0" borderId="0">
      <alignment vertical="top"/>
    </xf>
    <xf numFmtId="185" fontId="20" fillId="25"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85" fontId="20" fillId="25" borderId="0" applyFont="0" applyFill="0" applyBorder="0" applyAlignment="0" applyProtection="0"/>
    <xf numFmtId="0" fontId="24" fillId="0" borderId="0">
      <alignment vertical="top"/>
    </xf>
    <xf numFmtId="185" fontId="20" fillId="25" borderId="0" applyFont="0" applyFill="0" applyBorder="0" applyAlignment="0" applyProtection="0"/>
    <xf numFmtId="0" fontId="24" fillId="0" borderId="0">
      <alignment vertical="top"/>
    </xf>
    <xf numFmtId="191" fontId="20" fillId="0" borderId="0" applyFont="0" applyFill="0" applyBorder="0" applyAlignment="0" applyProtection="0"/>
    <xf numFmtId="0" fontId="24" fillId="0" borderId="0">
      <alignment vertical="top"/>
    </xf>
    <xf numFmtId="192" fontId="20" fillId="0" borderId="0" applyFill="0" applyBorder="0" applyProtection="0">
      <alignment horizontal="right" wrapText="1"/>
    </xf>
    <xf numFmtId="0" fontId="10" fillId="0" borderId="0" applyNumberFormat="0" applyFill="0" applyBorder="0" applyAlignment="0" applyProtection="0"/>
    <xf numFmtId="193" fontId="20" fillId="0" borderId="0" applyFill="0" applyBorder="0" applyProtection="0">
      <alignment horizontal="right" wrapText="1"/>
    </xf>
    <xf numFmtId="0" fontId="11" fillId="0" borderId="0" applyNumberFormat="0" applyFill="0" applyBorder="0" applyAlignment="0" applyProtection="0"/>
    <xf numFmtId="0" fontId="12" fillId="0" borderId="0" applyNumberFormat="0" applyFill="0" applyBorder="0" applyAlignment="0" applyProtection="0"/>
    <xf numFmtId="0" fontId="30" fillId="31" borderId="0" applyNumberFormat="0" applyBorder="0" applyAlignment="0" applyProtection="0"/>
    <xf numFmtId="0" fontId="30" fillId="31" borderId="0" applyNumberFormat="0" applyBorder="0" applyProtection="0">
      <alignment horizontal="center"/>
    </xf>
    <xf numFmtId="194" fontId="20" fillId="0" borderId="0" applyFill="0" applyBorder="0" applyProtection="0">
      <alignment horizontal="right" wrapText="1"/>
    </xf>
    <xf numFmtId="4" fontId="20" fillId="0" borderId="0" applyFill="0" applyBorder="0" applyProtection="0">
      <alignment wrapText="1"/>
    </xf>
    <xf numFmtId="0" fontId="20" fillId="0" borderId="0" applyNumberFormat="0" applyFill="0" applyBorder="0" applyAlignment="0" applyProtection="0"/>
    <xf numFmtId="0" fontId="54" fillId="0" borderId="0" applyNumberFormat="0" applyFill="0" applyBorder="0" applyAlignment="0" applyProtection="0"/>
    <xf numFmtId="191" fontId="20" fillId="0" borderId="0" applyFont="0" applyFill="0" applyBorder="0" applyAlignment="0" applyProtection="0"/>
    <xf numFmtId="0" fontId="54" fillId="0" borderId="14" applyNumberFormat="0" applyFill="0" applyProtection="0">
      <alignment wrapText="1"/>
    </xf>
    <xf numFmtId="0" fontId="54" fillId="0" borderId="14" applyNumberFormat="0" applyFill="0" applyProtection="0">
      <alignment horizontal="center" wrapText="1"/>
    </xf>
    <xf numFmtId="0" fontId="24" fillId="0" borderId="0">
      <alignment vertical="top"/>
    </xf>
    <xf numFmtId="192" fontId="20" fillId="0" borderId="0" applyFill="0" applyBorder="0" applyProtection="0">
      <alignment horizontal="right" wrapText="1"/>
    </xf>
    <xf numFmtId="0" fontId="10" fillId="0" borderId="0" applyNumberFormat="0" applyFill="0" applyBorder="0" applyAlignment="0" applyProtection="0"/>
    <xf numFmtId="193" fontId="20" fillId="0" borderId="0" applyFill="0" applyBorder="0" applyProtection="0">
      <alignment horizontal="right" wrapText="1"/>
    </xf>
    <xf numFmtId="0" fontId="11" fillId="0" borderId="0" applyNumberFormat="0" applyFill="0" applyBorder="0" applyAlignment="0" applyProtection="0"/>
    <xf numFmtId="0" fontId="12" fillId="0" borderId="0" applyNumberFormat="0" applyFill="0" applyBorder="0" applyAlignment="0" applyProtection="0"/>
    <xf numFmtId="0" fontId="30" fillId="31" borderId="0" applyNumberFormat="0" applyBorder="0" applyAlignment="0" applyProtection="0"/>
    <xf numFmtId="0" fontId="30" fillId="31" borderId="0" applyNumberFormat="0" applyBorder="0" applyProtection="0">
      <alignment horizontal="center"/>
    </xf>
    <xf numFmtId="194" fontId="20" fillId="0" borderId="0" applyFill="0" applyBorder="0" applyProtection="0">
      <alignment horizontal="right" wrapText="1"/>
    </xf>
    <xf numFmtId="4" fontId="20" fillId="0" borderId="0" applyFill="0" applyBorder="0" applyProtection="0">
      <alignment wrapText="1"/>
    </xf>
    <xf numFmtId="0" fontId="20" fillId="0" borderId="0" applyNumberFormat="0" applyFill="0" applyBorder="0" applyAlignment="0" applyProtection="0"/>
    <xf numFmtId="0" fontId="54" fillId="0" borderId="0" applyNumberFormat="0" applyFill="0" applyBorder="0" applyAlignment="0" applyProtection="0"/>
    <xf numFmtId="0" fontId="54" fillId="0" borderId="14" applyNumberFormat="0" applyFill="0" applyProtection="0">
      <alignment wrapText="1"/>
    </xf>
    <xf numFmtId="0" fontId="54" fillId="0" borderId="14" applyNumberFormat="0" applyFill="0" applyProtection="0">
      <alignment horizontal="center" wrapText="1"/>
    </xf>
    <xf numFmtId="0" fontId="24" fillId="0" borderId="0">
      <alignment vertical="top"/>
    </xf>
    <xf numFmtId="192" fontId="20" fillId="0" borderId="0" applyFill="0" applyBorder="0" applyProtection="0">
      <alignment horizontal="right" wrapText="1"/>
    </xf>
    <xf numFmtId="0" fontId="10" fillId="0" borderId="0" applyNumberFormat="0" applyFill="0" applyBorder="0" applyAlignment="0" applyProtection="0"/>
    <xf numFmtId="193" fontId="20" fillId="0" borderId="0" applyFill="0" applyBorder="0" applyProtection="0">
      <alignment horizontal="right" wrapText="1"/>
    </xf>
    <xf numFmtId="0" fontId="11" fillId="0" borderId="0" applyNumberFormat="0" applyFill="0" applyBorder="0" applyAlignment="0" applyProtection="0"/>
    <xf numFmtId="0" fontId="12" fillId="0" borderId="0" applyNumberFormat="0" applyFill="0" applyBorder="0" applyAlignment="0" applyProtection="0"/>
    <xf numFmtId="0" fontId="30" fillId="31" borderId="0" applyNumberFormat="0" applyBorder="0" applyAlignment="0" applyProtection="0"/>
    <xf numFmtId="0" fontId="30" fillId="31" borderId="0" applyNumberFormat="0" applyBorder="0" applyProtection="0">
      <alignment horizontal="center"/>
    </xf>
    <xf numFmtId="194" fontId="20" fillId="0" borderId="0" applyFill="0" applyBorder="0" applyProtection="0">
      <alignment horizontal="right" wrapText="1"/>
    </xf>
    <xf numFmtId="4" fontId="20" fillId="0" borderId="0" applyFill="0" applyBorder="0" applyProtection="0">
      <alignment wrapText="1"/>
    </xf>
    <xf numFmtId="0" fontId="20" fillId="0" borderId="0" applyNumberFormat="0" applyFill="0" applyBorder="0" applyAlignment="0" applyProtection="0"/>
    <xf numFmtId="0" fontId="54" fillId="0" borderId="0" applyNumberFormat="0" applyFill="0" applyBorder="0" applyAlignment="0" applyProtection="0"/>
    <xf numFmtId="0" fontId="54" fillId="0" borderId="14" applyNumberFormat="0" applyFill="0" applyProtection="0">
      <alignment wrapText="1"/>
    </xf>
    <xf numFmtId="0" fontId="54" fillId="0" borderId="14" applyNumberFormat="0" applyFill="0" applyProtection="0">
      <alignment horizontal="center"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41" fontId="9" fillId="0" borderId="1"/>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5" fontId="20" fillId="25"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191" fontId="20" fillId="0" borderId="0" applyFont="0" applyFill="0" applyBorder="0" applyAlignment="0" applyProtection="0"/>
    <xf numFmtId="0" fontId="24" fillId="0" borderId="0">
      <alignment vertical="top"/>
    </xf>
    <xf numFmtId="192" fontId="20" fillId="0" borderId="0" applyFill="0" applyBorder="0" applyProtection="0">
      <alignment horizontal="right" wrapText="1"/>
    </xf>
    <xf numFmtId="0" fontId="10" fillId="0" borderId="0" applyNumberFormat="0" applyFill="0" applyBorder="0" applyAlignment="0" applyProtection="0"/>
    <xf numFmtId="193" fontId="20" fillId="0" borderId="0" applyFill="0" applyBorder="0" applyProtection="0">
      <alignment horizontal="right" wrapText="1"/>
    </xf>
    <xf numFmtId="0" fontId="11" fillId="0" borderId="0" applyNumberFormat="0" applyFill="0" applyBorder="0" applyAlignment="0" applyProtection="0"/>
    <xf numFmtId="0" fontId="12" fillId="0" borderId="0" applyNumberFormat="0" applyFill="0" applyBorder="0" applyAlignment="0" applyProtection="0"/>
    <xf numFmtId="0" fontId="30" fillId="31" borderId="0" applyNumberFormat="0" applyBorder="0" applyAlignment="0" applyProtection="0"/>
    <xf numFmtId="0" fontId="30" fillId="31" borderId="0" applyNumberFormat="0" applyBorder="0" applyProtection="0">
      <alignment horizontal="center"/>
    </xf>
    <xf numFmtId="194" fontId="20" fillId="0" borderId="0" applyFill="0" applyBorder="0" applyProtection="0">
      <alignment horizontal="right" wrapText="1"/>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4" fontId="20" fillId="0" borderId="0" applyFill="0" applyBorder="0" applyProtection="0">
      <alignment wrapText="1"/>
    </xf>
    <xf numFmtId="0" fontId="20" fillId="0" borderId="0" applyNumberFormat="0" applyFill="0" applyBorder="0" applyAlignment="0" applyProtection="0"/>
    <xf numFmtId="0" fontId="54" fillId="0" borderId="0" applyNumberFormat="0" applyFill="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54" fillId="0" borderId="14" applyNumberFormat="0" applyFill="0" applyProtection="0">
      <alignment wrapText="1"/>
    </xf>
    <xf numFmtId="0" fontId="54" fillId="0" borderId="14" applyNumberFormat="0" applyFill="0" applyProtection="0">
      <alignment horizontal="center" wrapText="1"/>
    </xf>
    <xf numFmtId="191" fontId="20" fillId="0" borderId="0" applyFont="0" applyFill="0" applyBorder="0" applyAlignment="0" applyProtection="0"/>
    <xf numFmtId="0" fontId="24" fillId="0" borderId="0">
      <alignment vertical="top"/>
    </xf>
    <xf numFmtId="185" fontId="20" fillId="25" borderId="0" applyFont="0" applyFill="0" applyBorder="0" applyAlignment="0" applyProtection="0"/>
    <xf numFmtId="0" fontId="9" fillId="23" borderId="0" applyNumberFormat="0" applyBorder="0" applyProtection="0"/>
    <xf numFmtId="0" fontId="24" fillId="0" borderId="0">
      <alignment vertical="top"/>
    </xf>
    <xf numFmtId="0" fontId="24" fillId="0" borderId="0">
      <alignment vertical="top"/>
    </xf>
    <xf numFmtId="0" fontId="24" fillId="0" borderId="0">
      <alignment vertical="top"/>
    </xf>
    <xf numFmtId="41" fontId="9" fillId="0" borderId="1"/>
    <xf numFmtId="41" fontId="9" fillId="0" borderId="1"/>
    <xf numFmtId="0" fontId="24" fillId="0" borderId="0">
      <alignment vertical="top"/>
    </xf>
    <xf numFmtId="0" fontId="9" fillId="23" borderId="0" applyNumberFormat="0" applyBorder="0" applyProtection="0"/>
    <xf numFmtId="0" fontId="24" fillId="0" borderId="0">
      <alignment vertical="top"/>
    </xf>
    <xf numFmtId="0" fontId="24" fillId="0" borderId="0">
      <alignment vertical="top"/>
    </xf>
    <xf numFmtId="185" fontId="20" fillId="25" borderId="0" applyFont="0" applyFill="0" applyBorder="0" applyAlignment="0" applyProtection="0"/>
    <xf numFmtId="0" fontId="24" fillId="0" borderId="0">
      <alignment vertical="top"/>
    </xf>
    <xf numFmtId="191" fontId="20" fillId="0" borderId="0" applyFont="0" applyFill="0" applyBorder="0" applyAlignment="0" applyProtection="0"/>
    <xf numFmtId="0" fontId="24" fillId="0" borderId="0">
      <alignment vertical="top"/>
    </xf>
    <xf numFmtId="192" fontId="20" fillId="0" borderId="0" applyFill="0" applyBorder="0" applyProtection="0">
      <alignment horizontal="right" wrapText="1"/>
    </xf>
    <xf numFmtId="0" fontId="10" fillId="0" borderId="0" applyNumberFormat="0" applyFill="0" applyBorder="0" applyAlignment="0" applyProtection="0"/>
    <xf numFmtId="193" fontId="20" fillId="0" borderId="0" applyFill="0" applyBorder="0" applyProtection="0">
      <alignment horizontal="right" wrapText="1"/>
    </xf>
    <xf numFmtId="0" fontId="11" fillId="0" borderId="0" applyNumberFormat="0" applyFill="0" applyBorder="0" applyAlignment="0" applyProtection="0"/>
    <xf numFmtId="0" fontId="12" fillId="0" borderId="0" applyNumberFormat="0" applyFill="0" applyBorder="0" applyAlignment="0" applyProtection="0"/>
    <xf numFmtId="0" fontId="30" fillId="31" borderId="0" applyNumberFormat="0" applyBorder="0" applyAlignment="0" applyProtection="0"/>
    <xf numFmtId="0" fontId="30" fillId="31" borderId="0" applyNumberFormat="0" applyBorder="0" applyProtection="0">
      <alignment horizontal="center"/>
    </xf>
    <xf numFmtId="194" fontId="20" fillId="0" borderId="0" applyFill="0" applyBorder="0" applyProtection="0">
      <alignment horizontal="right" wrapText="1"/>
    </xf>
    <xf numFmtId="4" fontId="20" fillId="0" borderId="0" applyFill="0" applyBorder="0" applyProtection="0">
      <alignment wrapText="1"/>
    </xf>
    <xf numFmtId="0" fontId="20" fillId="0" borderId="0" applyNumberFormat="0" applyFill="0" applyBorder="0" applyAlignment="0" applyProtection="0"/>
    <xf numFmtId="0" fontId="54" fillId="0" borderId="0" applyNumberFormat="0" applyFill="0" applyBorder="0" applyAlignment="0" applyProtection="0"/>
    <xf numFmtId="0" fontId="54" fillId="0" borderId="14" applyNumberFormat="0" applyFill="0" applyProtection="0">
      <alignment wrapText="1"/>
    </xf>
    <xf numFmtId="0" fontId="54" fillId="0" borderId="14" applyNumberFormat="0" applyFill="0" applyProtection="0">
      <alignment horizontal="center" wrapText="1"/>
    </xf>
    <xf numFmtId="0" fontId="24" fillId="0" borderId="0">
      <alignment vertical="top"/>
    </xf>
    <xf numFmtId="192" fontId="20" fillId="0" borderId="0" applyFill="0" applyBorder="0" applyProtection="0">
      <alignment horizontal="right" wrapText="1"/>
    </xf>
    <xf numFmtId="0" fontId="10" fillId="0" borderId="0" applyNumberFormat="0" applyFill="0" applyBorder="0" applyAlignment="0" applyProtection="0"/>
    <xf numFmtId="193" fontId="20" fillId="0" borderId="0" applyFill="0" applyBorder="0" applyProtection="0">
      <alignment horizontal="right" wrapText="1"/>
    </xf>
    <xf numFmtId="0" fontId="11" fillId="0" borderId="0" applyNumberFormat="0" applyFill="0" applyBorder="0" applyAlignment="0" applyProtection="0"/>
    <xf numFmtId="0" fontId="12" fillId="0" borderId="0" applyNumberFormat="0" applyFill="0" applyBorder="0" applyAlignment="0" applyProtection="0"/>
    <xf numFmtId="0" fontId="30" fillId="31" borderId="0" applyNumberFormat="0" applyBorder="0" applyAlignment="0" applyProtection="0"/>
    <xf numFmtId="0" fontId="30" fillId="31" borderId="0" applyNumberFormat="0" applyBorder="0" applyProtection="0">
      <alignment horizontal="center"/>
    </xf>
    <xf numFmtId="194" fontId="20" fillId="0" borderId="0" applyFill="0" applyBorder="0" applyProtection="0">
      <alignment horizontal="right" wrapText="1"/>
    </xf>
    <xf numFmtId="4" fontId="20" fillId="0" borderId="0" applyFill="0" applyBorder="0" applyProtection="0">
      <alignment wrapText="1"/>
    </xf>
    <xf numFmtId="0" fontId="20" fillId="0" borderId="0" applyNumberFormat="0" applyFill="0" applyBorder="0" applyAlignment="0" applyProtection="0"/>
    <xf numFmtId="0" fontId="54" fillId="0" borderId="0" applyNumberFormat="0" applyFill="0" applyBorder="0" applyAlignment="0" applyProtection="0"/>
    <xf numFmtId="0" fontId="54" fillId="0" borderId="14" applyNumberFormat="0" applyFill="0" applyProtection="0">
      <alignment wrapText="1"/>
    </xf>
    <xf numFmtId="0" fontId="54" fillId="0" borderId="14" applyNumberFormat="0" applyFill="0" applyProtection="0">
      <alignment horizontal="center"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24" fillId="0" borderId="0">
      <alignment vertical="top"/>
    </xf>
    <xf numFmtId="0" fontId="24" fillId="0" borderId="0">
      <alignment vertical="top"/>
    </xf>
    <xf numFmtId="0" fontId="24" fillId="0" borderId="0">
      <alignment vertical="top"/>
    </xf>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41" fontId="9" fillId="0" borderId="1"/>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177" fontId="9" fillId="0" borderId="0" applyBorder="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5" fontId="20" fillId="25"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191" fontId="20" fillId="0" borderId="0" applyFont="0" applyFill="0" applyBorder="0" applyAlignment="0" applyProtection="0"/>
    <xf numFmtId="9" fontId="9" fillId="0" borderId="0" applyFont="0" applyFill="0" applyBorder="0" applyAlignment="0" applyProtection="0"/>
    <xf numFmtId="0" fontId="24" fillId="0" borderId="0">
      <alignment vertical="top"/>
    </xf>
    <xf numFmtId="192" fontId="20" fillId="0" borderId="0" applyFill="0" applyBorder="0" applyProtection="0">
      <alignment horizontal="right" wrapText="1"/>
    </xf>
    <xf numFmtId="0" fontId="10" fillId="0" borderId="0" applyNumberFormat="0" applyFill="0" applyBorder="0" applyAlignment="0" applyProtection="0"/>
    <xf numFmtId="193" fontId="20" fillId="0" borderId="0" applyFill="0" applyBorder="0" applyProtection="0">
      <alignment horizontal="right" wrapText="1"/>
    </xf>
    <xf numFmtId="0" fontId="11" fillId="0" borderId="0" applyNumberFormat="0" applyFill="0" applyBorder="0" applyAlignment="0" applyProtection="0"/>
    <xf numFmtId="0" fontId="12" fillId="0" borderId="0" applyNumberFormat="0" applyFill="0" applyBorder="0" applyAlignment="0" applyProtection="0"/>
    <xf numFmtId="0" fontId="30" fillId="31" borderId="0" applyNumberFormat="0" applyBorder="0" applyAlignment="0" applyProtection="0"/>
    <xf numFmtId="0" fontId="30" fillId="31" borderId="0" applyNumberFormat="0" applyBorder="0" applyProtection="0">
      <alignment horizontal="center"/>
    </xf>
    <xf numFmtId="194" fontId="20" fillId="0" borderId="0" applyFill="0" applyBorder="0" applyProtection="0">
      <alignment horizontal="right" wrapText="1"/>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0" fontId="9" fillId="0" borderId="0" applyNumberFormat="0" applyFont="0" applyFill="0" applyBorder="0" applyProtection="0">
      <alignment horizontal="right"/>
    </xf>
    <xf numFmtId="4" fontId="20" fillId="0" borderId="0" applyFill="0" applyBorder="0" applyProtection="0">
      <alignment wrapText="1"/>
    </xf>
    <xf numFmtId="0" fontId="20" fillId="0" borderId="0" applyNumberFormat="0" applyFill="0" applyBorder="0" applyAlignment="0" applyProtection="0"/>
    <xf numFmtId="0" fontId="54" fillId="0" borderId="0" applyNumberFormat="0" applyFill="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0" fontId="9" fillId="32" borderId="0" applyNumberFormat="0" applyFont="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9" fillId="0" borderId="13" applyNumberFormat="0" applyFont="0" applyFill="0" applyAlignment="0" applyProtection="0"/>
    <xf numFmtId="0" fontId="54" fillId="0" borderId="14" applyNumberFormat="0" applyFill="0" applyProtection="0">
      <alignment wrapText="1"/>
    </xf>
    <xf numFmtId="0" fontId="54" fillId="0" borderId="14" applyNumberFormat="0" applyFill="0" applyProtection="0">
      <alignment horizontal="center" wrapText="1"/>
    </xf>
    <xf numFmtId="0" fontId="9" fillId="0" borderId="0">
      <alignment vertical="top"/>
    </xf>
    <xf numFmtId="43" fontId="9" fillId="0" borderId="0" applyFont="0" applyFill="0" applyBorder="0" applyAlignment="0" applyProtection="0"/>
    <xf numFmtId="0" fontId="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0" fillId="0" borderId="0" applyNumberFormat="0" applyFill="0" applyBorder="0" applyAlignment="0" applyProtection="0">
      <alignment vertical="top"/>
      <protection locked="0"/>
    </xf>
    <xf numFmtId="9" fontId="3" fillId="0" borderId="0" applyFont="0" applyFill="0" applyBorder="0" applyAlignment="0" applyProtection="0"/>
    <xf numFmtId="0" fontId="2" fillId="0" borderId="0"/>
    <xf numFmtId="44" fontId="9"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9" fillId="24" borderId="5" applyNumberFormat="0" applyFont="0" applyAlignment="0" applyProtection="0"/>
    <xf numFmtId="9" fontId="2" fillId="0" borderId="0" applyFont="0" applyFill="0" applyBorder="0" applyAlignment="0" applyProtection="0"/>
    <xf numFmtId="0" fontId="9" fillId="0" borderId="0">
      <alignment vertical="top"/>
    </xf>
    <xf numFmtId="43" fontId="9" fillId="0" borderId="0" applyFont="0" applyFill="0" applyBorder="0" applyAlignment="0" applyProtection="0"/>
    <xf numFmtId="0" fontId="2" fillId="0" borderId="0"/>
    <xf numFmtId="0" fontId="9" fillId="0" borderId="0"/>
    <xf numFmtId="0" fontId="9" fillId="0" borderId="0">
      <alignment vertical="top"/>
    </xf>
    <xf numFmtId="44" fontId="9" fillId="0" borderId="0" applyFont="0" applyFill="0" applyBorder="0" applyAlignment="0" applyProtection="0"/>
    <xf numFmtId="44"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2" fillId="0" borderId="0"/>
    <xf numFmtId="0" fontId="2" fillId="0" borderId="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44" fontId="9" fillId="0" borderId="0" applyFont="0" applyFill="0" applyBorder="0" applyAlignment="0" applyProtection="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9" fillId="0" borderId="0"/>
    <xf numFmtId="43" fontId="2" fillId="0" borderId="0" applyFont="0" applyFill="0" applyBorder="0" applyAlignment="0" applyProtection="0"/>
    <xf numFmtId="0" fontId="9" fillId="24" borderId="5" applyNumberFormat="0" applyFont="0" applyAlignment="0" applyProtection="0"/>
    <xf numFmtId="0" fontId="9" fillId="0" borderId="0"/>
    <xf numFmtId="0" fontId="9" fillId="0" borderId="0">
      <alignment vertical="top"/>
    </xf>
    <xf numFmtId="0" fontId="9" fillId="24" borderId="5" applyNumberFormat="0" applyFont="0" applyAlignment="0" applyProtection="0"/>
    <xf numFmtId="0" fontId="9" fillId="0" borderId="0">
      <alignment vertical="top"/>
    </xf>
    <xf numFmtId="175" fontId="9" fillId="0" borderId="0">
      <alignment horizontal="left" wrapText="1"/>
    </xf>
    <xf numFmtId="0" fontId="2" fillId="0" borderId="0"/>
    <xf numFmtId="0" fontId="9" fillId="24" borderId="5" applyNumberFormat="0" applyFont="0" applyAlignment="0" applyProtection="0"/>
    <xf numFmtId="0" fontId="2" fillId="0" borderId="0"/>
    <xf numFmtId="0" fontId="9" fillId="0" borderId="0"/>
    <xf numFmtId="0" fontId="9" fillId="0" borderId="0">
      <alignment vertical="top"/>
    </xf>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alignment vertical="top"/>
    </xf>
    <xf numFmtId="175" fontId="9" fillId="0" borderId="0">
      <alignment horizontal="left" wrapText="1"/>
    </xf>
    <xf numFmtId="0" fontId="2" fillId="0" borderId="0"/>
    <xf numFmtId="0" fontId="9" fillId="0" borderId="0">
      <alignment vertical="top"/>
    </xf>
    <xf numFmtId="43" fontId="9" fillId="0" borderId="0" applyFont="0" applyFill="0" applyBorder="0" applyAlignment="0" applyProtection="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175"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44" fontId="9" fillId="0" borderId="0" applyFont="0" applyFill="0" applyBorder="0" applyAlignment="0" applyProtection="0"/>
    <xf numFmtId="0" fontId="9" fillId="0" borderId="0"/>
    <xf numFmtId="0" fontId="9" fillId="24" borderId="5" applyNumberFormat="0" applyFont="0" applyAlignment="0" applyProtection="0"/>
    <xf numFmtId="0" fontId="9" fillId="0" borderId="0">
      <alignment vertical="top"/>
    </xf>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9" fillId="0" borderId="0">
      <alignment vertical="top"/>
    </xf>
    <xf numFmtId="0" fontId="9" fillId="0" borderId="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2" fillId="0" borderId="0" applyFont="0" applyFill="0" applyBorder="0" applyAlignment="0" applyProtection="0"/>
    <xf numFmtId="0" fontId="9" fillId="0" borderId="0">
      <alignment vertical="top"/>
    </xf>
    <xf numFmtId="0" fontId="9" fillId="0" borderId="0"/>
    <xf numFmtId="0" fontId="9" fillId="0" borderId="0">
      <alignment vertical="top"/>
    </xf>
    <xf numFmtId="0" fontId="9" fillId="0" borderId="0">
      <alignment vertical="top"/>
    </xf>
    <xf numFmtId="9" fontId="9" fillId="0" borderId="0" applyFont="0" applyFill="0" applyBorder="0" applyAlignment="0" applyProtection="0"/>
    <xf numFmtId="0" fontId="9" fillId="0" borderId="0">
      <alignment vertical="top"/>
    </xf>
    <xf numFmtId="0" fontId="9" fillId="0" borderId="0">
      <alignment vertical="top"/>
    </xf>
    <xf numFmtId="43" fontId="2" fillId="0" borderId="0" applyFont="0" applyFill="0" applyBorder="0" applyAlignment="0" applyProtection="0"/>
    <xf numFmtId="0" fontId="9" fillId="0" borderId="0"/>
    <xf numFmtId="0" fontId="2" fillId="0" borderId="0"/>
    <xf numFmtId="0" fontId="9" fillId="24" borderId="5" applyNumberFormat="0" applyFont="0" applyAlignment="0" applyProtection="0"/>
    <xf numFmtId="175" fontId="9" fillId="0" borderId="0">
      <alignment horizontal="left" wrapText="1"/>
    </xf>
    <xf numFmtId="0" fontId="9" fillId="0" borderId="0">
      <alignment vertical="top"/>
    </xf>
    <xf numFmtId="43" fontId="9" fillId="0" borderId="0" applyFont="0" applyFill="0" applyBorder="0" applyAlignment="0" applyProtection="0"/>
    <xf numFmtId="0" fontId="9" fillId="0" borderId="0"/>
    <xf numFmtId="0" fontId="9" fillId="0" borderId="0"/>
    <xf numFmtId="0" fontId="9" fillId="0" borderId="0">
      <alignment vertical="top"/>
    </xf>
    <xf numFmtId="3" fontId="20" fillId="0" borderId="0" applyNumberFormat="0" applyFill="0" applyBorder="0" applyAlignment="0">
      <alignment horizontal="left"/>
    </xf>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9" fillId="0" borderId="0" applyFont="0" applyFill="0" applyBorder="0" applyAlignment="0" applyProtection="0"/>
    <xf numFmtId="44" fontId="9" fillId="0" borderId="0" applyFont="0" applyFill="0" applyBorder="0" applyAlignment="0" applyProtection="0"/>
    <xf numFmtId="0" fontId="2" fillId="0" borderId="0"/>
    <xf numFmtId="43" fontId="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2" fillId="0" borderId="0"/>
    <xf numFmtId="0" fontId="2" fillId="0" borderId="0"/>
    <xf numFmtId="0" fontId="2" fillId="0" borderId="0"/>
    <xf numFmtId="0" fontId="9" fillId="0" borderId="0"/>
    <xf numFmtId="43" fontId="9" fillId="0" borderId="0" applyFont="0" applyFill="0" applyBorder="0" applyAlignment="0" applyProtection="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alignment vertical="top"/>
    </xf>
    <xf numFmtId="0" fontId="9" fillId="0" borderId="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43" fontId="38" fillId="0" borderId="0" applyFont="0" applyFill="0" applyBorder="0" applyAlignment="0" applyProtection="0"/>
    <xf numFmtId="0" fontId="2" fillId="0" borderId="0"/>
    <xf numFmtId="43" fontId="3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2"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9" fillId="24" borderId="5" applyNumberFormat="0" applyFont="0" applyAlignment="0" applyProtection="0"/>
    <xf numFmtId="44"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24" borderId="5" applyNumberFormat="0" applyFont="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9" fontId="2"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0" borderId="0"/>
    <xf numFmtId="0" fontId="2" fillId="0" borderId="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xf numFmtId="0" fontId="9" fillId="0" borderId="0"/>
    <xf numFmtId="0" fontId="9" fillId="0" borderId="0">
      <alignment vertical="top"/>
    </xf>
    <xf numFmtId="0" fontId="9" fillId="0" borderId="0">
      <alignment vertical="top"/>
    </xf>
    <xf numFmtId="0" fontId="9" fillId="24" borderId="5" applyNumberFormat="0" applyFont="0" applyAlignment="0" applyProtection="0"/>
    <xf numFmtId="0" fontId="9" fillId="0" borderId="0"/>
    <xf numFmtId="0" fontId="9" fillId="0" borderId="0"/>
    <xf numFmtId="175" fontId="9" fillId="0" borderId="0">
      <alignment horizontal="left" wrapText="1"/>
    </xf>
    <xf numFmtId="0" fontId="2" fillId="0" borderId="0"/>
    <xf numFmtId="0" fontId="9" fillId="0" borderId="0">
      <alignment vertical="top"/>
    </xf>
    <xf numFmtId="0" fontId="9" fillId="0" borderId="0"/>
    <xf numFmtId="0" fontId="9" fillId="0" borderId="0"/>
    <xf numFmtId="0" fontId="9" fillId="0" borderId="0">
      <alignment vertical="top"/>
    </xf>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4"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9" fontId="2" fillId="0" borderId="0" applyFont="0" applyFill="0" applyBorder="0" applyAlignment="0" applyProtection="0"/>
    <xf numFmtId="0" fontId="2" fillId="0" borderId="0"/>
    <xf numFmtId="44"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9" fillId="0" borderId="0"/>
    <xf numFmtId="0" fontId="9" fillId="0" borderId="0">
      <alignment vertical="top"/>
    </xf>
    <xf numFmtId="0" fontId="9" fillId="0" borderId="0"/>
    <xf numFmtId="43" fontId="2"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43" fontId="2" fillId="0" borderId="0" applyFont="0" applyFill="0" applyBorder="0" applyAlignment="0" applyProtection="0"/>
    <xf numFmtId="0" fontId="9" fillId="0" borderId="0"/>
    <xf numFmtId="0" fontId="9" fillId="24" borderId="5" applyNumberFormat="0" applyFont="0" applyAlignment="0" applyProtection="0"/>
    <xf numFmtId="0" fontId="9" fillId="0" borderId="0">
      <alignment vertical="top"/>
    </xf>
    <xf numFmtId="0" fontId="9" fillId="0" borderId="0">
      <alignment vertical="top"/>
    </xf>
    <xf numFmtId="0" fontId="2" fillId="0" borderId="0"/>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2" fillId="0" borderId="0"/>
    <xf numFmtId="0" fontId="9" fillId="0" borderId="0">
      <alignment vertical="top"/>
    </xf>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8"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8" fillId="0" borderId="0" applyFont="0" applyFill="0" applyBorder="0" applyAlignment="0" applyProtection="0"/>
    <xf numFmtId="0" fontId="2" fillId="0" borderId="0"/>
    <xf numFmtId="0" fontId="2" fillId="0" borderId="0"/>
    <xf numFmtId="0" fontId="9" fillId="0" borderId="0">
      <alignment vertical="top"/>
    </xf>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9" fontId="2"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24" borderId="5" applyNumberFormat="0" applyFont="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alignment vertical="top"/>
    </xf>
    <xf numFmtId="0" fontId="2" fillId="0" borderId="0"/>
    <xf numFmtId="0" fontId="9" fillId="24" borderId="5" applyNumberFormat="0" applyFont="0" applyAlignment="0" applyProtection="0"/>
    <xf numFmtId="0" fontId="9" fillId="0" borderId="0">
      <alignment vertical="top"/>
    </xf>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24" borderId="5" applyNumberFormat="0" applyFont="0" applyAlignment="0" applyProtection="0"/>
    <xf numFmtId="44" fontId="9" fillId="0" borderId="0" applyFont="0" applyFill="0" applyBorder="0" applyAlignment="0" applyProtection="0"/>
    <xf numFmtId="0" fontId="9" fillId="0" borderId="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24" borderId="5" applyNumberFormat="0" applyFont="0" applyAlignment="0" applyProtection="0"/>
    <xf numFmtId="0" fontId="2"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alignment vertical="top"/>
    </xf>
    <xf numFmtId="0" fontId="9" fillId="0" borderId="0"/>
    <xf numFmtId="0" fontId="9" fillId="0" borderId="0">
      <alignment vertical="top"/>
    </xf>
    <xf numFmtId="43" fontId="9" fillId="0" borderId="0" applyFont="0" applyFill="0" applyBorder="0" applyAlignment="0" applyProtection="0"/>
    <xf numFmtId="0" fontId="2" fillId="0" borderId="0"/>
    <xf numFmtId="0" fontId="9" fillId="0" borderId="0">
      <alignment vertical="top"/>
    </xf>
    <xf numFmtId="0" fontId="2" fillId="0" borderId="0"/>
    <xf numFmtId="0" fontId="9" fillId="0" borderId="0"/>
    <xf numFmtId="0" fontId="9" fillId="24" borderId="5" applyNumberFormat="0" applyFont="0" applyAlignment="0" applyProtection="0"/>
    <xf numFmtId="0" fontId="9" fillId="0" borderId="0">
      <alignment vertical="top"/>
    </xf>
    <xf numFmtId="0" fontId="9" fillId="0" borderId="0">
      <alignment vertical="top"/>
    </xf>
    <xf numFmtId="0" fontId="9" fillId="0" borderId="0"/>
    <xf numFmtId="0" fontId="9" fillId="24" borderId="5" applyNumberFormat="0" applyFont="0" applyAlignment="0" applyProtection="0"/>
    <xf numFmtId="0" fontId="9" fillId="0" borderId="0">
      <alignment vertical="top"/>
    </xf>
    <xf numFmtId="0" fontId="2" fillId="0" borderId="0"/>
    <xf numFmtId="0" fontId="9" fillId="0" borderId="0">
      <alignment vertical="top"/>
    </xf>
    <xf numFmtId="9" fontId="9" fillId="0" borderId="0" applyFont="0" applyFill="0" applyBorder="0" applyAlignment="0" applyProtection="0"/>
    <xf numFmtId="43" fontId="9" fillId="0" borderId="0" applyFont="0" applyFill="0" applyBorder="0" applyAlignment="0" applyProtection="0"/>
    <xf numFmtId="0" fontId="9" fillId="0" borderId="0">
      <alignment vertical="top"/>
    </xf>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0" borderId="0">
      <alignment vertical="top"/>
    </xf>
    <xf numFmtId="175" fontId="9" fillId="0" borderId="0">
      <alignment horizontal="left" wrapText="1"/>
    </xf>
    <xf numFmtId="0" fontId="9" fillId="0" borderId="0">
      <alignment vertical="top"/>
    </xf>
    <xf numFmtId="0" fontId="2" fillId="0" borderId="0"/>
    <xf numFmtId="0" fontId="9" fillId="0" borderId="0"/>
    <xf numFmtId="175" fontId="9" fillId="0" borderId="0">
      <alignment horizontal="left" wrapText="1"/>
    </xf>
    <xf numFmtId="0" fontId="9" fillId="0" borderId="0">
      <alignment vertical="top"/>
    </xf>
    <xf numFmtId="0" fontId="9" fillId="0" borderId="0"/>
    <xf numFmtId="0" fontId="9" fillId="0" borderId="0">
      <alignment vertical="top"/>
    </xf>
    <xf numFmtId="43" fontId="9" fillId="0" borderId="0" applyFont="0" applyFill="0" applyBorder="0" applyAlignment="0" applyProtection="0"/>
    <xf numFmtId="0" fontId="2" fillId="0" borderId="0"/>
    <xf numFmtId="0" fontId="9" fillId="0" borderId="0"/>
    <xf numFmtId="0" fontId="2" fillId="0" borderId="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xf numFmtId="0" fontId="9" fillId="24" borderId="5" applyNumberFormat="0" applyFont="0" applyAlignment="0" applyProtection="0"/>
    <xf numFmtId="0" fontId="9" fillId="0" borderId="0">
      <alignment vertical="top"/>
    </xf>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175" fontId="9" fillId="0" borderId="0">
      <alignment horizontal="left" wrapText="1"/>
    </xf>
    <xf numFmtId="0" fontId="9" fillId="0" borderId="0">
      <alignment vertical="top"/>
    </xf>
    <xf numFmtId="175" fontId="9" fillId="0" borderId="0">
      <alignment horizontal="left" wrapText="1"/>
    </xf>
    <xf numFmtId="0" fontId="9" fillId="0" borderId="0">
      <alignment vertical="top"/>
    </xf>
    <xf numFmtId="175" fontId="9" fillId="0" borderId="0">
      <alignment horizontal="left" wrapText="1"/>
    </xf>
    <xf numFmtId="175" fontId="9" fillId="0" borderId="0">
      <alignment horizontal="left" wrapText="1"/>
    </xf>
    <xf numFmtId="0" fontId="9" fillId="0" borderId="0"/>
    <xf numFmtId="0" fontId="9" fillId="0" borderId="0"/>
    <xf numFmtId="175" fontId="9" fillId="0" borderId="0">
      <alignment horizontal="left" wrapText="1"/>
    </xf>
    <xf numFmtId="0" fontId="9" fillId="0" borderId="0"/>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7" fontId="9" fillId="0" borderId="0" applyBorder="0"/>
    <xf numFmtId="43" fontId="9" fillId="0" borderId="0" applyFont="0" applyFill="0" applyBorder="0" applyAlignment="0" applyProtection="0"/>
    <xf numFmtId="0" fontId="2"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9" fillId="0" borderId="0" applyNumberFormat="0" applyFill="0" applyBorder="0" applyProtection="0">
      <alignment wrapText="1"/>
    </xf>
    <xf numFmtId="0" fontId="9" fillId="0" borderId="0" applyNumberFormat="0" applyFill="0" applyBorder="0" applyProtection="0">
      <alignment horizontal="justify" vertical="top" wrapText="1"/>
    </xf>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190" fontId="20" fillId="0" borderId="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190" fontId="20" fillId="0" borderId="0"/>
    <xf numFmtId="0" fontId="2" fillId="0" borderId="0"/>
    <xf numFmtId="0" fontId="9" fillId="0" borderId="0" applyNumberFormat="0" applyFill="0" applyBorder="0" applyProtection="0">
      <alignment horizontal="justify" vertical="top" wrapText="1"/>
    </xf>
    <xf numFmtId="0" fontId="9" fillId="0" borderId="0" applyNumberFormat="0" applyFill="0" applyBorder="0" applyProtection="0">
      <alignment wrapText="1"/>
    </xf>
    <xf numFmtId="177" fontId="9" fillId="0" borderId="0" applyBorder="0"/>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190" fontId="20"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175" fontId="9" fillId="0" borderId="0">
      <alignment horizontal="left" wrapText="1"/>
    </xf>
    <xf numFmtId="0" fontId="9" fillId="0" borderId="0">
      <alignment vertical="top"/>
    </xf>
    <xf numFmtId="0" fontId="9" fillId="0" borderId="0">
      <alignment vertical="top"/>
    </xf>
    <xf numFmtId="0" fontId="9" fillId="0" borderId="0"/>
    <xf numFmtId="0" fontId="9" fillId="0" borderId="0"/>
    <xf numFmtId="0" fontId="2"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9" fillId="0" borderId="0"/>
    <xf numFmtId="0" fontId="2" fillId="0" borderId="0"/>
    <xf numFmtId="43" fontId="9" fillId="0" borderId="0" applyFont="0" applyFill="0" applyBorder="0" applyAlignment="0" applyProtection="0"/>
    <xf numFmtId="0" fontId="9" fillId="0" borderId="0"/>
    <xf numFmtId="0" fontId="9" fillId="0" borderId="0"/>
    <xf numFmtId="0" fontId="9" fillId="0" borderId="0"/>
    <xf numFmtId="0" fontId="2" fillId="0" borderId="0"/>
    <xf numFmtId="0" fontId="9" fillId="0" borderId="0">
      <alignment vertical="top"/>
    </xf>
    <xf numFmtId="0" fontId="9" fillId="0" borderId="0"/>
    <xf numFmtId="175" fontId="9" fillId="0" borderId="0">
      <alignment horizontal="left" wrapText="1"/>
    </xf>
    <xf numFmtId="0" fontId="9" fillId="0" borderId="0">
      <alignment vertical="top"/>
    </xf>
    <xf numFmtId="0" fontId="9" fillId="24" borderId="5" applyNumberFormat="0" applyFont="0" applyAlignment="0" applyProtection="0"/>
    <xf numFmtId="175" fontId="9" fillId="0" borderId="0">
      <alignment horizontal="left" wrapText="1"/>
    </xf>
    <xf numFmtId="0" fontId="9" fillId="0" borderId="0">
      <alignment vertical="top"/>
    </xf>
    <xf numFmtId="175" fontId="9" fillId="0" borderId="0">
      <alignment horizontal="left" wrapText="1"/>
    </xf>
    <xf numFmtId="175" fontId="9" fillId="0" borderId="0">
      <alignment horizontal="left" wrapText="1"/>
    </xf>
    <xf numFmtId="0" fontId="9" fillId="0" borderId="0"/>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175" fontId="9" fillId="0" borderId="0">
      <alignment horizontal="left" wrapText="1"/>
    </xf>
    <xf numFmtId="0" fontId="9" fillId="0" borderId="0"/>
    <xf numFmtId="175" fontId="9" fillId="0" borderId="0">
      <alignment horizontal="left" wrapText="1"/>
    </xf>
    <xf numFmtId="0" fontId="9" fillId="0" borderId="0"/>
    <xf numFmtId="0" fontId="9" fillId="0" borderId="0"/>
    <xf numFmtId="175" fontId="9" fillId="0" borderId="0">
      <alignment horizontal="left" wrapText="1"/>
    </xf>
    <xf numFmtId="175" fontId="9" fillId="0" borderId="0">
      <alignment horizontal="left" wrapText="1"/>
    </xf>
    <xf numFmtId="0" fontId="9" fillId="0" borderId="0">
      <alignment vertical="top"/>
    </xf>
    <xf numFmtId="175" fontId="9" fillId="0" borderId="0">
      <alignment horizontal="left" wrapText="1"/>
    </xf>
    <xf numFmtId="44" fontId="9" fillId="0" borderId="0" applyFont="0" applyFill="0" applyBorder="0" applyAlignment="0" applyProtection="0"/>
    <xf numFmtId="9" fontId="9" fillId="0" borderId="0" applyFont="0" applyFill="0" applyBorder="0" applyAlignment="0" applyProtection="0"/>
    <xf numFmtId="0" fontId="9" fillId="0" borderId="0">
      <alignment vertical="top"/>
    </xf>
    <xf numFmtId="175" fontId="9" fillId="0" borderId="0">
      <alignment horizontal="left" wrapText="1"/>
    </xf>
    <xf numFmtId="0" fontId="9" fillId="0" borderId="0">
      <alignment vertical="top"/>
    </xf>
    <xf numFmtId="175" fontId="9" fillId="0" borderId="0">
      <alignment horizontal="left" wrapText="1"/>
    </xf>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0" borderId="0"/>
    <xf numFmtId="43" fontId="9" fillId="0" borderId="0" applyFont="0" applyFill="0" applyBorder="0" applyAlignment="0" applyProtection="0"/>
    <xf numFmtId="0" fontId="9" fillId="0" borderId="0">
      <alignment vertical="top"/>
    </xf>
    <xf numFmtId="0" fontId="9" fillId="0" borderId="0"/>
    <xf numFmtId="0" fontId="9" fillId="0" borderId="0">
      <alignment vertical="top"/>
    </xf>
    <xf numFmtId="9" fontId="9" fillId="0" borderId="0" applyFont="0" applyFill="0" applyBorder="0" applyAlignment="0" applyProtection="0"/>
    <xf numFmtId="175" fontId="9" fillId="0" borderId="0">
      <alignment horizontal="left" wrapText="1"/>
    </xf>
    <xf numFmtId="0" fontId="2" fillId="0" borderId="0"/>
    <xf numFmtId="0" fontId="9" fillId="0" borderId="0"/>
    <xf numFmtId="0" fontId="9" fillId="0" borderId="0">
      <alignment vertical="top"/>
    </xf>
    <xf numFmtId="0" fontId="9" fillId="0" borderId="0">
      <alignment vertical="top"/>
    </xf>
    <xf numFmtId="0" fontId="2" fillId="0" borderId="0"/>
    <xf numFmtId="43" fontId="9" fillId="0" borderId="0" applyFont="0" applyFill="0" applyBorder="0" applyAlignment="0" applyProtection="0"/>
    <xf numFmtId="0" fontId="2" fillId="0" borderId="0"/>
    <xf numFmtId="0" fontId="9" fillId="0" borderId="0">
      <alignment vertical="top"/>
    </xf>
    <xf numFmtId="175" fontId="9" fillId="0" borderId="0">
      <alignment horizontal="left" wrapText="1"/>
    </xf>
    <xf numFmtId="0" fontId="9" fillId="0" borderId="0">
      <alignment vertical="top"/>
    </xf>
    <xf numFmtId="175" fontId="9" fillId="0" borderId="0">
      <alignment horizontal="left" wrapText="1"/>
    </xf>
    <xf numFmtId="0" fontId="9" fillId="0" borderId="0">
      <alignment vertical="top"/>
    </xf>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43" fontId="9" fillId="0" borderId="0" applyFont="0" applyFill="0" applyBorder="0" applyAlignment="0" applyProtection="0"/>
    <xf numFmtId="0" fontId="9" fillId="0" borderId="0">
      <alignment vertical="top"/>
    </xf>
    <xf numFmtId="43" fontId="9" fillId="0" borderId="0" applyFont="0" applyFill="0" applyBorder="0" applyAlignment="0" applyProtection="0"/>
    <xf numFmtId="9" fontId="9" fillId="0" borderId="0" applyFont="0" applyFill="0" applyBorder="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0" fontId="9" fillId="24" borderId="5" applyNumberFormat="0" applyFont="0" applyAlignment="0" applyProtection="0"/>
    <xf numFmtId="0" fontId="9" fillId="0" borderId="0"/>
    <xf numFmtId="0" fontId="9" fillId="0" borderId="0">
      <alignment vertical="top"/>
    </xf>
    <xf numFmtId="43" fontId="9" fillId="0" borderId="0" applyFont="0" applyFill="0" applyBorder="0" applyAlignment="0" applyProtection="0"/>
    <xf numFmtId="0" fontId="9" fillId="0" borderId="0">
      <alignment vertical="top"/>
    </xf>
    <xf numFmtId="0" fontId="9" fillId="0" borderId="0"/>
    <xf numFmtId="0" fontId="9" fillId="0" borderId="0">
      <alignment vertical="top"/>
    </xf>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alignment vertical="top"/>
    </xf>
    <xf numFmtId="0" fontId="9" fillId="0" borderId="0">
      <alignment vertical="top"/>
    </xf>
    <xf numFmtId="0" fontId="2" fillId="0" borderId="0"/>
    <xf numFmtId="43" fontId="9" fillId="0" borderId="0" applyFont="0" applyFill="0" applyBorder="0" applyAlignment="0" applyProtection="0"/>
    <xf numFmtId="0" fontId="2"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0" borderId="0"/>
    <xf numFmtId="43" fontId="9" fillId="0" borderId="0" applyFont="0" applyFill="0" applyBorder="0" applyAlignment="0" applyProtection="0"/>
    <xf numFmtId="0" fontId="9" fillId="0" borderId="0">
      <alignment vertical="top"/>
    </xf>
    <xf numFmtId="0" fontId="9" fillId="0" borderId="0"/>
    <xf numFmtId="0" fontId="9" fillId="0" borderId="0">
      <alignment vertical="top"/>
    </xf>
    <xf numFmtId="175" fontId="9" fillId="0" borderId="0">
      <alignment horizontal="left" wrapText="1"/>
    </xf>
    <xf numFmtId="175" fontId="9" fillId="0" borderId="0">
      <alignment horizontal="left" wrapText="1"/>
    </xf>
    <xf numFmtId="43" fontId="9" fillId="0" borderId="0" applyFont="0" applyFill="0" applyBorder="0" applyAlignment="0" applyProtection="0"/>
    <xf numFmtId="0" fontId="9" fillId="0" borderId="0"/>
    <xf numFmtId="0" fontId="2" fillId="0" borderId="0"/>
    <xf numFmtId="0" fontId="9" fillId="0" borderId="0">
      <alignment vertical="top"/>
    </xf>
    <xf numFmtId="0" fontId="9" fillId="0" borderId="0">
      <alignment vertical="top"/>
    </xf>
    <xf numFmtId="0" fontId="2" fillId="0" borderId="0"/>
    <xf numFmtId="43" fontId="9" fillId="0" borderId="0" applyFont="0" applyFill="0" applyBorder="0" applyAlignment="0" applyProtection="0"/>
    <xf numFmtId="0" fontId="2" fillId="0" borderId="0"/>
    <xf numFmtId="0" fontId="9" fillId="0" borderId="0">
      <alignment vertical="top"/>
    </xf>
    <xf numFmtId="175" fontId="9" fillId="0" borderId="0">
      <alignment horizontal="left" wrapText="1"/>
    </xf>
    <xf numFmtId="0" fontId="9" fillId="0" borderId="0">
      <alignment vertical="top"/>
    </xf>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alignment vertical="top"/>
    </xf>
    <xf numFmtId="0" fontId="9" fillId="0" borderId="0">
      <alignment vertical="top"/>
    </xf>
    <xf numFmtId="44" fontId="9" fillId="0" borderId="0" applyFont="0" applyFill="0" applyBorder="0" applyAlignment="0" applyProtection="0"/>
    <xf numFmtId="9"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lignment vertical="top"/>
    </xf>
    <xf numFmtId="0" fontId="9" fillId="0" borderId="0"/>
    <xf numFmtId="0" fontId="9" fillId="0" borderId="0"/>
    <xf numFmtId="0" fontId="9" fillId="0" borderId="0">
      <alignment vertical="top"/>
    </xf>
    <xf numFmtId="0" fontId="9"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xf numFmtId="0" fontId="9"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9" fillId="0" borderId="0"/>
    <xf numFmtId="0" fontId="2" fillId="0" borderId="0"/>
    <xf numFmtId="0" fontId="9" fillId="0" borderId="0"/>
    <xf numFmtId="0" fontId="9" fillId="0" borderId="0"/>
    <xf numFmtId="0" fontId="2" fillId="0" borderId="0"/>
    <xf numFmtId="0" fontId="9" fillId="0" borderId="0">
      <alignment vertical="top"/>
    </xf>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alignment vertical="top"/>
    </xf>
    <xf numFmtId="0" fontId="2" fillId="0" borderId="0"/>
    <xf numFmtId="0" fontId="9" fillId="0" borderId="0"/>
    <xf numFmtId="0" fontId="2" fillId="0" borderId="0"/>
    <xf numFmtId="0" fontId="9" fillId="0" borderId="0"/>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0" borderId="0">
      <alignment vertical="top"/>
    </xf>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0" borderId="0">
      <alignment vertical="top"/>
    </xf>
    <xf numFmtId="0" fontId="9" fillId="0" borderId="0">
      <alignment vertical="top"/>
    </xf>
    <xf numFmtId="0" fontId="9" fillId="0" borderId="0"/>
    <xf numFmtId="0" fontId="9" fillId="0" borderId="0"/>
    <xf numFmtId="0" fontId="2" fillId="0" borderId="0"/>
    <xf numFmtId="43" fontId="9" fillId="0" borderId="0" applyFont="0" applyFill="0" applyBorder="0" applyAlignment="0" applyProtection="0"/>
    <xf numFmtId="0" fontId="2" fillId="0" borderId="0"/>
    <xf numFmtId="175" fontId="9" fillId="0" borderId="0">
      <alignment horizontal="left" wrapText="1"/>
    </xf>
    <xf numFmtId="0" fontId="9" fillId="0" borderId="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43" fontId="2" fillId="0" borderId="0" applyFont="0" applyFill="0" applyBorder="0" applyAlignment="0" applyProtection="0"/>
    <xf numFmtId="43" fontId="2" fillId="0" borderId="0" applyFont="0" applyFill="0" applyBorder="0" applyAlignment="0" applyProtection="0"/>
    <xf numFmtId="0" fontId="9" fillId="0" borderId="0">
      <alignment vertical="top"/>
    </xf>
    <xf numFmtId="0" fontId="2" fillId="0" borderId="0"/>
    <xf numFmtId="0" fontId="2" fillId="0" borderId="0"/>
    <xf numFmtId="0" fontId="9" fillId="24" borderId="5" applyNumberFormat="0" applyFont="0" applyAlignment="0" applyProtection="0"/>
    <xf numFmtId="9" fontId="2"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2"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2"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0" borderId="0">
      <alignment vertical="top"/>
    </xf>
    <xf numFmtId="0" fontId="9" fillId="0" borderId="0">
      <alignment vertical="top"/>
    </xf>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43" fontId="9" fillId="0" borderId="0" applyFont="0" applyFill="0" applyBorder="0" applyAlignment="0" applyProtection="0"/>
    <xf numFmtId="0" fontId="9" fillId="0" borderId="0">
      <alignment vertical="top"/>
    </xf>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xf numFmtId="43" fontId="9" fillId="0" borderId="0" applyFont="0" applyFill="0" applyBorder="0" applyAlignment="0" applyProtection="0"/>
    <xf numFmtId="0" fontId="9" fillId="0" borderId="0">
      <alignment vertical="top"/>
    </xf>
    <xf numFmtId="0" fontId="9" fillId="0" borderId="0">
      <alignment vertical="top"/>
    </xf>
    <xf numFmtId="0" fontId="9" fillId="0" borderId="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43" fontId="9" fillId="0" borderId="0" applyFont="0" applyFill="0" applyBorder="0" applyAlignment="0" applyProtection="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43" fontId="9" fillId="0" borderId="0" applyFont="0" applyFill="0" applyBorder="0" applyAlignment="0" applyProtection="0"/>
    <xf numFmtId="0" fontId="9" fillId="0" borderId="0">
      <alignment vertical="top"/>
    </xf>
    <xf numFmtId="0" fontId="9" fillId="0" borderId="0">
      <alignment vertical="top"/>
    </xf>
    <xf numFmtId="9" fontId="2"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2" fillId="0" borderId="0"/>
    <xf numFmtId="0" fontId="2" fillId="0" borderId="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2" fillId="0" borderId="0"/>
    <xf numFmtId="0" fontId="9" fillId="0" borderId="0">
      <alignment vertical="top"/>
    </xf>
    <xf numFmtId="43" fontId="9" fillId="0" borderId="0" applyFont="0" applyFill="0" applyBorder="0" applyAlignment="0" applyProtection="0"/>
    <xf numFmtId="0" fontId="9" fillId="0" borderId="0">
      <alignment vertical="top"/>
    </xf>
    <xf numFmtId="0" fontId="9"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0" borderId="0"/>
    <xf numFmtId="0" fontId="9" fillId="24" borderId="5" applyNumberFormat="0" applyFont="0" applyAlignment="0" applyProtection="0"/>
    <xf numFmtId="0" fontId="9" fillId="0" borderId="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9" fontId="9" fillId="0" borderId="0" applyFont="0" applyFill="0" applyBorder="0" applyAlignment="0" applyProtection="0"/>
    <xf numFmtId="0" fontId="9" fillId="0" borderId="0">
      <alignment vertical="top"/>
    </xf>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2" fillId="0" borderId="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44" fontId="9" fillId="0" borderId="0" applyFont="0" applyFill="0" applyBorder="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0" borderId="0">
      <alignment vertical="top"/>
    </xf>
    <xf numFmtId="0" fontId="9" fillId="0" borderId="0"/>
    <xf numFmtId="0" fontId="9" fillId="0" borderId="0"/>
    <xf numFmtId="0" fontId="9" fillId="24" borderId="5" applyNumberFormat="0" applyFont="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4" fontId="9" fillId="0" borderId="0" applyFont="0" applyFill="0" applyBorder="0" applyAlignment="0" applyProtection="0"/>
    <xf numFmtId="0" fontId="9" fillId="0" borderId="0"/>
    <xf numFmtId="0" fontId="9" fillId="0" borderId="0">
      <alignment vertical="top"/>
    </xf>
    <xf numFmtId="3" fontId="20" fillId="0" borderId="0" applyNumberFormat="0" applyFill="0" applyBorder="0" applyAlignment="0">
      <alignment horizontal="left"/>
    </xf>
    <xf numFmtId="0" fontId="24" fillId="0" borderId="0" applyNumberFormat="0" applyBorder="0" applyAlignment="0"/>
    <xf numFmtId="0" fontId="2" fillId="0" borderId="0"/>
    <xf numFmtId="43" fontId="2" fillId="0" borderId="0" applyFont="0" applyFill="0" applyBorder="0" applyAlignment="0" applyProtection="0"/>
    <xf numFmtId="40" fontId="24" fillId="27" borderId="0">
      <alignment horizontal="right"/>
    </xf>
    <xf numFmtId="0" fontId="9" fillId="24" borderId="5" applyNumberFormat="0" applyFont="0" applyAlignment="0" applyProtection="0"/>
    <xf numFmtId="9" fontId="2" fillId="0" borderId="0" applyFont="0" applyFill="0" applyBorder="0" applyAlignment="0" applyProtection="0"/>
    <xf numFmtId="0" fontId="9" fillId="0" borderId="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2" fillId="0" borderId="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2" fillId="0" borderId="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2" fillId="0" borderId="0"/>
    <xf numFmtId="0" fontId="2" fillId="0" borderId="0"/>
    <xf numFmtId="0" fontId="9" fillId="0" borderId="0">
      <alignment vertical="top"/>
    </xf>
    <xf numFmtId="0" fontId="9" fillId="0" borderId="0">
      <alignment vertical="top"/>
    </xf>
    <xf numFmtId="0" fontId="2" fillId="0" borderId="0"/>
    <xf numFmtId="0" fontId="9" fillId="0" borderId="0"/>
    <xf numFmtId="0" fontId="9" fillId="0" borderId="0"/>
    <xf numFmtId="0" fontId="9" fillId="0" borderId="0"/>
    <xf numFmtId="0" fontId="9"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44" fontId="9" fillId="0" borderId="0" applyFont="0" applyFill="0" applyBorder="0" applyAlignment="0" applyProtection="0"/>
    <xf numFmtId="175" fontId="9" fillId="0" borderId="0">
      <alignment horizontal="left" wrapText="1"/>
    </xf>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0" borderId="0">
      <alignment vertical="top"/>
    </xf>
    <xf numFmtId="43" fontId="9" fillId="0" borderId="0" applyFont="0" applyFill="0" applyBorder="0" applyAlignment="0" applyProtection="0"/>
    <xf numFmtId="0" fontId="9" fillId="0" borderId="0">
      <alignment vertical="top"/>
    </xf>
    <xf numFmtId="0" fontId="9" fillId="0" borderId="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43" fontId="9" fillId="0" borderId="0" applyFont="0" applyFill="0" applyBorder="0" applyAlignment="0" applyProtection="0"/>
    <xf numFmtId="0" fontId="9" fillId="0" borderId="0">
      <alignment vertical="top"/>
    </xf>
    <xf numFmtId="44" fontId="9"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alignment vertical="top"/>
    </xf>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43" fontId="9"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4" fontId="9" fillId="0" borderId="0" applyFont="0" applyFill="0" applyBorder="0" applyAlignment="0" applyProtection="0"/>
    <xf numFmtId="0" fontId="2" fillId="0" borderId="0"/>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43" fontId="2"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2" fillId="0" borderId="0"/>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0" borderId="0"/>
    <xf numFmtId="0" fontId="9" fillId="0" borderId="0">
      <alignment vertical="top"/>
    </xf>
    <xf numFmtId="0" fontId="9" fillId="24" borderId="5" applyNumberFormat="0" applyFont="0" applyAlignment="0" applyProtection="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43" fontId="9" fillId="0" borderId="0" applyFont="0" applyFill="0" applyBorder="0" applyAlignment="0" applyProtection="0"/>
    <xf numFmtId="0" fontId="9" fillId="0" borderId="0">
      <alignment vertical="top"/>
    </xf>
    <xf numFmtId="0" fontId="9" fillId="0" borderId="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alignment vertical="top"/>
    </xf>
    <xf numFmtId="43" fontId="9" fillId="0" borderId="0" applyFont="0" applyFill="0" applyBorder="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2" fillId="0" borderId="0" applyFont="0" applyFill="0" applyBorder="0" applyAlignment="0" applyProtection="0"/>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2" fillId="0" borderId="0"/>
    <xf numFmtId="0" fontId="9" fillId="0" borderId="0"/>
    <xf numFmtId="0" fontId="9" fillId="0" borderId="0"/>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9"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2" fillId="0" borderId="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2" fillId="0" borderId="0"/>
    <xf numFmtId="0" fontId="2" fillId="0" borderId="0"/>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9" fontId="9" fillId="0" borderId="0" applyFont="0" applyFill="0" applyBorder="0" applyAlignment="0" applyProtection="0"/>
    <xf numFmtId="175" fontId="9" fillId="0" borderId="0">
      <alignment horizontal="left" wrapText="1"/>
    </xf>
    <xf numFmtId="0" fontId="2"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0" borderId="0"/>
    <xf numFmtId="0" fontId="9" fillId="0" borderId="0"/>
    <xf numFmtId="0" fontId="9" fillId="24" borderId="5" applyNumberFormat="0" applyFont="0" applyAlignment="0" applyProtection="0"/>
    <xf numFmtId="0" fontId="9" fillId="0" borderId="0">
      <alignment vertical="top"/>
    </xf>
    <xf numFmtId="0" fontId="9" fillId="0" borderId="0">
      <alignment vertical="top"/>
    </xf>
    <xf numFmtId="0" fontId="9" fillId="0" borderId="0"/>
    <xf numFmtId="0" fontId="9" fillId="0" borderId="0"/>
    <xf numFmtId="0" fontId="2" fillId="0" borderId="0"/>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2"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alignment vertical="top"/>
    </xf>
    <xf numFmtId="44" fontId="2"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2" fillId="0" borderId="0"/>
    <xf numFmtId="0" fontId="2" fillId="0" borderId="0"/>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2" fillId="0" borderId="0"/>
    <xf numFmtId="0" fontId="9" fillId="0" borderId="0">
      <alignment vertical="top"/>
    </xf>
    <xf numFmtId="0" fontId="9" fillId="24" borderId="5" applyNumberFormat="0" applyFont="0" applyAlignment="0" applyProtection="0"/>
    <xf numFmtId="0" fontId="9" fillId="0" borderId="0"/>
    <xf numFmtId="0" fontId="9" fillId="0" borderId="0"/>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0" fontId="2" fillId="0" borderId="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2" fillId="0" borderId="0"/>
    <xf numFmtId="0" fontId="2" fillId="0" borderId="0"/>
    <xf numFmtId="0" fontId="17" fillId="23" borderId="0"/>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2"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9" fillId="0" borderId="0">
      <alignment vertical="top"/>
    </xf>
    <xf numFmtId="0" fontId="9" fillId="0" borderId="0">
      <alignment vertical="top"/>
    </xf>
    <xf numFmtId="0" fontId="2" fillId="0" borderId="0"/>
    <xf numFmtId="43" fontId="2" fillId="0" borderId="0" applyFont="0" applyFill="0" applyBorder="0" applyAlignment="0" applyProtection="0"/>
    <xf numFmtId="0" fontId="9" fillId="0" borderId="0"/>
    <xf numFmtId="44"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2" fillId="0" borderId="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2"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2" fillId="0" borderId="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24" borderId="5" applyNumberFormat="0" applyFont="0" applyAlignment="0" applyProtection="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9" fillId="0" borderId="0">
      <alignment vertical="top"/>
    </xf>
    <xf numFmtId="0" fontId="9" fillId="0" borderId="0"/>
    <xf numFmtId="0" fontId="9" fillId="0" borderId="0">
      <alignment vertical="top"/>
    </xf>
    <xf numFmtId="0" fontId="9"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43" fontId="9" fillId="0" borderId="0" applyFont="0" applyFill="0" applyBorder="0" applyAlignment="0" applyProtection="0"/>
    <xf numFmtId="0" fontId="9" fillId="0" borderId="0">
      <alignment vertical="top"/>
    </xf>
    <xf numFmtId="0" fontId="9" fillId="0" borderId="0">
      <alignment vertical="top"/>
    </xf>
    <xf numFmtId="43" fontId="9" fillId="0" borderId="0" applyFont="0" applyFill="0" applyBorder="0" applyAlignment="0" applyProtection="0"/>
    <xf numFmtId="0" fontId="9" fillId="0" borderId="0"/>
    <xf numFmtId="0" fontId="9" fillId="0" borderId="0"/>
    <xf numFmtId="0" fontId="9" fillId="0" borderId="0">
      <alignment vertical="top"/>
    </xf>
    <xf numFmtId="0" fontId="9" fillId="0" borderId="0"/>
    <xf numFmtId="0" fontId="9"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0" fontId="9" fillId="0" borderId="0">
      <alignment vertical="top"/>
    </xf>
    <xf numFmtId="0" fontId="9" fillId="24" borderId="5" applyNumberFormat="0" applyFont="0" applyAlignment="0" applyProtection="0"/>
    <xf numFmtId="9" fontId="2"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2" fillId="0" borderId="0"/>
    <xf numFmtId="0" fontId="9" fillId="0" borderId="0"/>
    <xf numFmtId="0" fontId="9" fillId="0" borderId="0"/>
    <xf numFmtId="0" fontId="9" fillId="0" borderId="0"/>
    <xf numFmtId="0" fontId="9" fillId="0" borderId="0">
      <alignment vertical="top"/>
    </xf>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0" borderId="0">
      <alignment vertical="top"/>
    </xf>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43" fontId="9" fillId="0" borderId="0" applyFont="0" applyFill="0" applyBorder="0" applyAlignment="0" applyProtection="0"/>
    <xf numFmtId="0" fontId="9" fillId="0" borderId="0">
      <alignment vertical="top"/>
    </xf>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xf numFmtId="43" fontId="9" fillId="0" borderId="0" applyFont="0" applyFill="0" applyBorder="0" applyAlignment="0" applyProtection="0"/>
    <xf numFmtId="0" fontId="9" fillId="0" borderId="0">
      <alignment vertical="top"/>
    </xf>
    <xf numFmtId="0" fontId="9" fillId="0" borderId="0">
      <alignment vertical="top"/>
    </xf>
    <xf numFmtId="0" fontId="9" fillId="0" borderId="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43" fontId="9" fillId="0" borderId="0" applyFont="0" applyFill="0" applyBorder="0" applyAlignment="0" applyProtection="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43" fontId="9" fillId="0" borderId="0" applyFont="0" applyFill="0" applyBorder="0" applyAlignment="0" applyProtection="0"/>
    <xf numFmtId="0" fontId="9" fillId="0" borderId="0">
      <alignment vertical="top"/>
    </xf>
    <xf numFmtId="0" fontId="9" fillId="0" borderId="0">
      <alignment vertical="top"/>
    </xf>
    <xf numFmtId="172"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173" fontId="9" fillId="0" borderId="0" applyFont="0" applyFill="0" applyBorder="0" applyAlignment="0" applyProtection="0"/>
    <xf numFmtId="0" fontId="2" fillId="0" borderId="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2" fillId="0" borderId="0"/>
    <xf numFmtId="0" fontId="9" fillId="0" borderId="0">
      <alignment vertical="top"/>
    </xf>
    <xf numFmtId="43" fontId="9" fillId="0" borderId="0" applyFont="0" applyFill="0" applyBorder="0" applyAlignment="0" applyProtection="0"/>
    <xf numFmtId="0" fontId="9" fillId="0" borderId="0">
      <alignment vertical="top"/>
    </xf>
    <xf numFmtId="0" fontId="9"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0" fontId="9" fillId="0" borderId="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9" fontId="9" fillId="0" borderId="0" applyFont="0" applyFill="0" applyBorder="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44" fontId="9" fillId="0" borderId="0" applyFont="0" applyFill="0" applyBorder="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0" borderId="0">
      <alignment vertical="top"/>
    </xf>
    <xf numFmtId="0" fontId="9" fillId="0" borderId="0"/>
    <xf numFmtId="0" fontId="9" fillId="0" borderId="0"/>
    <xf numFmtId="0" fontId="9" fillId="24" borderId="5" applyNumberFormat="0" applyFont="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4" fontId="9" fillId="0" borderId="0" applyFont="0" applyFill="0" applyBorder="0" applyAlignment="0" applyProtection="0"/>
    <xf numFmtId="44" fontId="9" fillId="0" borderId="0" applyFont="0" applyFill="0" applyBorder="0" applyAlignment="0" applyProtection="0"/>
    <xf numFmtId="3" fontId="20" fillId="0" borderId="0" applyNumberFormat="0" applyFill="0" applyBorder="0" applyAlignment="0">
      <alignment horizontal="left"/>
    </xf>
    <xf numFmtId="0" fontId="24" fillId="0" borderId="0" applyNumberFormat="0" applyBorder="0" applyAlignment="0"/>
    <xf numFmtId="0" fontId="9" fillId="0" borderId="13" applyNumberFormat="0" applyFont="0" applyFill="0" applyAlignment="0" applyProtection="0"/>
    <xf numFmtId="43" fontId="2" fillId="0" borderId="0" applyFont="0" applyFill="0" applyBorder="0" applyAlignment="0" applyProtection="0"/>
    <xf numFmtId="40" fontId="24" fillId="27" borderId="0">
      <alignment horizontal="right"/>
    </xf>
    <xf numFmtId="0" fontId="9" fillId="24" borderId="5" applyNumberFormat="0" applyFont="0" applyAlignment="0" applyProtection="0"/>
    <xf numFmtId="9" fontId="2" fillId="0" borderId="0" applyFont="0" applyFill="0" applyBorder="0" applyAlignment="0" applyProtection="0"/>
    <xf numFmtId="0" fontId="9" fillId="0" borderId="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2" fillId="0" borderId="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2" fillId="0" borderId="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2" fillId="0" borderId="0"/>
    <xf numFmtId="0" fontId="9" fillId="0" borderId="0">
      <alignment vertical="top"/>
    </xf>
    <xf numFmtId="0" fontId="2" fillId="0" borderId="0"/>
    <xf numFmtId="0" fontId="9" fillId="0" borderId="0"/>
    <xf numFmtId="0" fontId="9" fillId="0" borderId="0"/>
    <xf numFmtId="0" fontId="9" fillId="0" borderId="0"/>
    <xf numFmtId="0" fontId="9" fillId="0" borderId="0"/>
    <xf numFmtId="0" fontId="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0" fontId="9" fillId="0" borderId="0">
      <alignment vertical="top"/>
    </xf>
    <xf numFmtId="0" fontId="9" fillId="0" borderId="0">
      <alignment vertical="top"/>
    </xf>
    <xf numFmtId="44" fontId="9" fillId="0" borderId="0" applyFont="0" applyFill="0" applyBorder="0" applyAlignment="0" applyProtection="0"/>
    <xf numFmtId="175" fontId="9" fillId="0" borderId="0">
      <alignment horizontal="left" wrapText="1"/>
    </xf>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alignment vertical="top"/>
    </xf>
    <xf numFmtId="0" fontId="9" fillId="0" borderId="0">
      <alignment vertical="top"/>
    </xf>
    <xf numFmtId="0" fontId="2" fillId="0" borderId="0"/>
    <xf numFmtId="0" fontId="9" fillId="0" borderId="0">
      <alignment vertical="top"/>
    </xf>
    <xf numFmtId="0" fontId="9" fillId="0" borderId="0">
      <alignment vertical="top"/>
    </xf>
    <xf numFmtId="0" fontId="9" fillId="0" borderId="0"/>
    <xf numFmtId="43" fontId="9" fillId="0" borderId="0" applyFont="0" applyFill="0" applyBorder="0" applyAlignment="0" applyProtection="0"/>
    <xf numFmtId="0" fontId="9" fillId="0" borderId="0">
      <alignment vertical="top"/>
    </xf>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43" fontId="9"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4" fontId="9" fillId="0" borderId="0" applyFont="0" applyFill="0" applyBorder="0" applyAlignment="0" applyProtection="0"/>
    <xf numFmtId="0" fontId="2" fillId="0" borderId="0"/>
    <xf numFmtId="0" fontId="9" fillId="24" borderId="5" applyNumberFormat="0" applyFont="0" applyAlignment="0" applyProtection="0"/>
    <xf numFmtId="0" fontId="9" fillId="0" borderId="0">
      <alignment vertical="top"/>
    </xf>
    <xf numFmtId="0" fontId="9" fillId="32" borderId="0" applyNumberFormat="0" applyFont="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2" fillId="0" borderId="0"/>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43" fontId="9" fillId="0" borderId="0" applyFont="0" applyFill="0" applyBorder="0" applyAlignment="0" applyProtection="0"/>
    <xf numFmtId="0" fontId="9" fillId="0" borderId="0">
      <alignment vertical="top"/>
    </xf>
    <xf numFmtId="0" fontId="9" fillId="0" borderId="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alignment vertical="top"/>
    </xf>
    <xf numFmtId="43" fontId="9" fillId="0" borderId="0" applyFont="0" applyFill="0" applyBorder="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pplyNumberFormat="0" applyFont="0" applyFill="0" applyBorder="0" applyProtection="0">
      <alignment horizontal="right"/>
    </xf>
    <xf numFmtId="9" fontId="9" fillId="0" borderId="0" applyFont="0" applyFill="0" applyBorder="0" applyAlignment="0" applyProtection="0"/>
    <xf numFmtId="0" fontId="9" fillId="24" borderId="5" applyNumberFormat="0" applyFont="0" applyAlignment="0" applyProtection="0"/>
    <xf numFmtId="44" fontId="9" fillId="0" borderId="0" applyFont="0" applyFill="0" applyBorder="0" applyAlignment="0" applyProtection="0"/>
    <xf numFmtId="43" fontId="2" fillId="0" borderId="0" applyFont="0" applyFill="0" applyBorder="0" applyAlignment="0" applyProtection="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2" fillId="0" borderId="0"/>
    <xf numFmtId="0" fontId="9" fillId="0" borderId="0"/>
    <xf numFmtId="0" fontId="9" fillId="0" borderId="0"/>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2" fillId="0" borderId="0"/>
    <xf numFmtId="0" fontId="2" fillId="0" borderId="0"/>
    <xf numFmtId="0" fontId="2" fillId="0" borderId="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9"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0" borderId="0"/>
    <xf numFmtId="0" fontId="9" fillId="0" borderId="0"/>
    <xf numFmtId="0" fontId="9" fillId="24" borderId="5" applyNumberFormat="0" applyFont="0" applyAlignment="0" applyProtection="0"/>
    <xf numFmtId="0" fontId="9" fillId="0" borderId="0">
      <alignment vertical="top"/>
    </xf>
    <xf numFmtId="0" fontId="9" fillId="0" borderId="0">
      <alignment vertical="top"/>
    </xf>
    <xf numFmtId="0" fontId="9" fillId="0" borderId="0"/>
    <xf numFmtId="0" fontId="9" fillId="0" borderId="0"/>
    <xf numFmtId="0" fontId="2"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2"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44"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2" fillId="0" borderId="0"/>
    <xf numFmtId="0" fontId="2" fillId="0" borderId="0"/>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2" fillId="0" borderId="0"/>
    <xf numFmtId="0" fontId="9" fillId="0" borderId="0">
      <alignment vertical="top"/>
    </xf>
    <xf numFmtId="0" fontId="9" fillId="24" borderId="5" applyNumberFormat="0" applyFont="0" applyAlignment="0" applyProtection="0"/>
    <xf numFmtId="0" fontId="9" fillId="0" borderId="0"/>
    <xf numFmtId="0" fontId="9" fillId="0" borderId="0"/>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0" fontId="2" fillId="0" borderId="0"/>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2" fillId="0" borderId="0"/>
    <xf numFmtId="0" fontId="2" fillId="0" borderId="0"/>
    <xf numFmtId="0" fontId="17" fillId="23" borderId="0"/>
    <xf numFmtId="0" fontId="9" fillId="0" borderId="0"/>
    <xf numFmtId="0" fontId="9" fillId="0" borderId="0"/>
    <xf numFmtId="0" fontId="9" fillId="0" borderId="0">
      <alignment vertical="top"/>
    </xf>
    <xf numFmtId="0" fontId="2"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2" fillId="0" borderId="0"/>
    <xf numFmtId="0" fontId="2" fillId="0" borderId="0"/>
    <xf numFmtId="0" fontId="2" fillId="0" borderId="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43" fontId="2" fillId="0" borderId="0" applyFont="0" applyFill="0" applyBorder="0" applyAlignment="0" applyProtection="0"/>
    <xf numFmtId="44"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2"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188"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24" borderId="5" applyNumberFormat="0" applyFont="0" applyAlignment="0" applyProtection="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alignment vertical="top"/>
    </xf>
    <xf numFmtId="0" fontId="9" fillId="0" borderId="0"/>
    <xf numFmtId="0" fontId="9" fillId="0" borderId="0"/>
    <xf numFmtId="43" fontId="9" fillId="0" borderId="0" applyFont="0" applyFill="0" applyBorder="0" applyAlignment="0" applyProtection="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9"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9" fillId="0" borderId="0">
      <alignment vertical="top"/>
    </xf>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lignment vertical="top"/>
    </xf>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9" fillId="24" borderId="5" applyNumberFormat="0" applyFont="0" applyAlignment="0" applyProtection="0"/>
    <xf numFmtId="9" fontId="2" fillId="0" borderId="0" applyFont="0" applyFill="0" applyBorder="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0" borderId="0">
      <alignment vertical="top"/>
    </xf>
    <xf numFmtId="44" fontId="9" fillId="0" borderId="0" applyFont="0" applyFill="0" applyBorder="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0" fontId="9" fillId="0" borderId="0">
      <alignment vertical="top"/>
    </xf>
    <xf numFmtId="0" fontId="9" fillId="0" borderId="0">
      <alignment vertical="top"/>
    </xf>
    <xf numFmtId="43" fontId="2" fillId="0" borderId="0" applyFont="0" applyFill="0" applyBorder="0" applyAlignment="0" applyProtection="0"/>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24" borderId="5" applyNumberFormat="0" applyFont="0" applyAlignment="0" applyProtection="0"/>
    <xf numFmtId="0" fontId="9" fillId="0" borderId="0">
      <alignment vertical="top"/>
    </xf>
    <xf numFmtId="0" fontId="9" fillId="0" borderId="0">
      <alignment vertical="top"/>
    </xf>
    <xf numFmtId="43" fontId="9" fillId="0" borderId="0" applyFont="0" applyFill="0" applyBorder="0" applyAlignment="0" applyProtection="0"/>
    <xf numFmtId="0" fontId="9" fillId="0" borderId="0">
      <alignment vertical="top"/>
    </xf>
    <xf numFmtId="0" fontId="9" fillId="0" borderId="0">
      <alignment vertical="top"/>
    </xf>
    <xf numFmtId="0" fontId="9" fillId="0" borderId="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172"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17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9" fontId="9" fillId="0" borderId="0" applyFont="0" applyFill="0" applyBorder="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44" fontId="9" fillId="0" borderId="0" applyFont="0" applyFill="0" applyBorder="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0" borderId="0">
      <alignment vertical="top"/>
    </xf>
    <xf numFmtId="0" fontId="9" fillId="0" borderId="0"/>
    <xf numFmtId="0" fontId="9" fillId="0" borderId="0"/>
    <xf numFmtId="0" fontId="9" fillId="24" borderId="5" applyNumberFormat="0" applyFont="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44" fontId="9" fillId="0" borderId="0" applyFont="0" applyFill="0" applyBorder="0" applyAlignment="0" applyProtection="0"/>
    <xf numFmtId="44" fontId="9" fillId="0" borderId="0" applyFont="0" applyFill="0" applyBorder="0" applyAlignment="0" applyProtection="0"/>
    <xf numFmtId="0" fontId="24" fillId="0" borderId="0" applyNumberFormat="0" applyBorder="0" applyAlignment="0"/>
    <xf numFmtId="0" fontId="9" fillId="0" borderId="13" applyNumberFormat="0" applyFont="0" applyFill="0" applyAlignment="0" applyProtection="0"/>
    <xf numFmtId="40" fontId="24" fillId="27" borderId="0">
      <alignment horizontal="right"/>
    </xf>
    <xf numFmtId="9"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0" borderId="0">
      <alignment vertical="top"/>
    </xf>
    <xf numFmtId="43" fontId="9"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43" fontId="9" fillId="0" borderId="0" applyFont="0" applyFill="0" applyBorder="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2" fillId="0" borderId="0"/>
    <xf numFmtId="0" fontId="9" fillId="0" borderId="0">
      <alignment vertical="top"/>
    </xf>
    <xf numFmtId="0" fontId="9" fillId="0" borderId="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0" borderId="0"/>
    <xf numFmtId="0" fontId="9" fillId="0" borderId="0">
      <alignment vertical="top"/>
    </xf>
    <xf numFmtId="0" fontId="9" fillId="0" borderId="0">
      <alignment vertical="top"/>
    </xf>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44" fontId="9" fillId="0" borderId="0" applyFont="0" applyFill="0" applyBorder="0" applyAlignment="0" applyProtection="0"/>
    <xf numFmtId="0" fontId="9" fillId="0" borderId="0"/>
    <xf numFmtId="0" fontId="9" fillId="0" borderId="0">
      <alignment vertical="top"/>
    </xf>
    <xf numFmtId="0" fontId="9" fillId="0" borderId="0">
      <alignment vertical="top"/>
    </xf>
    <xf numFmtId="0" fontId="2" fillId="0" borderId="0"/>
    <xf numFmtId="43" fontId="9" fillId="0" borderId="0" applyFont="0" applyFill="0" applyBorder="0" applyAlignment="0" applyProtection="0"/>
    <xf numFmtId="0" fontId="9" fillId="0" borderId="0">
      <alignment vertical="top"/>
    </xf>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alignment vertical="top"/>
    </xf>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32" borderId="0" applyNumberFormat="0" applyFont="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xf numFmtId="0" fontId="9" fillId="0" borderId="0"/>
    <xf numFmtId="0" fontId="9" fillId="24" borderId="5" applyNumberFormat="0" applyFont="0" applyAlignment="0" applyProtection="0"/>
    <xf numFmtId="0" fontId="9" fillId="0" borderId="0"/>
    <xf numFmtId="0" fontId="9" fillId="24" borderId="5"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pplyNumberFormat="0" applyFont="0" applyFill="0" applyBorder="0" applyProtection="0">
      <alignment horizontal="right"/>
    </xf>
    <xf numFmtId="9" fontId="9" fillId="0" borderId="0" applyFont="0" applyFill="0" applyBorder="0" applyAlignment="0" applyProtection="0"/>
    <xf numFmtId="0" fontId="9" fillId="24" borderId="5" applyNumberFormat="0" applyFont="0" applyAlignment="0" applyProtection="0"/>
    <xf numFmtId="44" fontId="9" fillId="0" borderId="0" applyFont="0" applyFill="0" applyBorder="0" applyAlignment="0" applyProtection="0"/>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17" fillId="2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0" borderId="0">
      <alignment vertical="top"/>
    </xf>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43" fontId="9" fillId="0" borderId="0" applyFont="0" applyFill="0" applyBorder="0" applyAlignment="0" applyProtection="0"/>
    <xf numFmtId="0" fontId="9" fillId="24" borderId="5" applyNumberFormat="0" applyFont="0" applyAlignment="0" applyProtection="0"/>
    <xf numFmtId="188" fontId="9"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9" fillId="0" borderId="0"/>
    <xf numFmtId="0" fontId="9" fillId="0" borderId="0"/>
    <xf numFmtId="0" fontId="9" fillId="0" borderId="0"/>
    <xf numFmtId="0" fontId="9"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43" fontId="9" fillId="0" borderId="0" applyFont="0" applyFill="0" applyBorder="0" applyAlignment="0" applyProtection="0"/>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alignment vertical="top"/>
    </xf>
    <xf numFmtId="0" fontId="9" fillId="0" borderId="0"/>
    <xf numFmtId="0" fontId="9"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107" fillId="0" borderId="0"/>
    <xf numFmtId="0" fontId="38" fillId="0" borderId="0"/>
    <xf numFmtId="202" fontId="41" fillId="0" borderId="0"/>
    <xf numFmtId="202" fontId="41" fillId="0" borderId="0"/>
    <xf numFmtId="203" fontId="41" fillId="0" borderId="0"/>
    <xf numFmtId="203" fontId="41" fillId="0" borderId="0"/>
    <xf numFmtId="204" fontId="41" fillId="0" borderId="0"/>
    <xf numFmtId="204" fontId="41" fillId="0" borderId="0"/>
    <xf numFmtId="38" fontId="20" fillId="23" borderId="0" applyNumberFormat="0" applyBorder="0" applyAlignment="0" applyProtection="0"/>
    <xf numFmtId="38" fontId="20" fillId="23" borderId="0" applyNumberFormat="0" applyBorder="0" applyAlignment="0" applyProtection="0"/>
    <xf numFmtId="10" fontId="20" fillId="25" borderId="10" applyNumberFormat="0" applyBorder="0" applyAlignment="0" applyProtection="0"/>
    <xf numFmtId="10" fontId="20" fillId="25" borderId="10" applyNumberFormat="0" applyBorder="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0" fontId="55" fillId="7" borderId="2" applyNumberFormat="0" applyAlignment="0" applyProtection="0"/>
    <xf numFmtId="7" fontId="41" fillId="0" borderId="0"/>
    <xf numFmtId="37" fontId="135" fillId="49" borderId="0">
      <alignment horizontal="right"/>
    </xf>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36" fillId="0" borderId="13">
      <alignment horizontal="center"/>
    </xf>
    <xf numFmtId="3" fontId="63" fillId="0" borderId="0" applyFont="0" applyFill="0" applyBorder="0" applyAlignment="0" applyProtection="0"/>
  </cellStyleXfs>
  <cellXfs count="376">
    <xf numFmtId="0" fontId="0" fillId="0" borderId="0" xfId="0" applyAlignment="1"/>
    <xf numFmtId="0" fontId="0" fillId="0" borderId="13" xfId="0" applyBorder="1" applyAlignment="1"/>
    <xf numFmtId="0" fontId="0" fillId="0" borderId="0" xfId="0" applyAlignment="1">
      <alignment horizontal="center"/>
    </xf>
    <xf numFmtId="165" fontId="9" fillId="0" borderId="0" xfId="169" applyNumberFormat="1" applyFill="1"/>
    <xf numFmtId="0" fontId="0" fillId="0" borderId="0" xfId="0" applyFill="1" applyAlignment="1"/>
    <xf numFmtId="0" fontId="12" fillId="0" borderId="0" xfId="0" applyFont="1" applyAlignment="1"/>
    <xf numFmtId="165" fontId="0" fillId="0" borderId="0" xfId="0" applyNumberFormat="1" applyAlignment="1"/>
    <xf numFmtId="0" fontId="10" fillId="0" borderId="0" xfId="0" applyFont="1" applyAlignment="1">
      <alignment horizontal="left"/>
    </xf>
    <xf numFmtId="0" fontId="0" fillId="0" borderId="6" xfId="0" applyBorder="1" applyAlignment="1"/>
    <xf numFmtId="0" fontId="15" fillId="0" borderId="0" xfId="0" applyFont="1" applyAlignment="1"/>
    <xf numFmtId="0" fontId="12" fillId="0" borderId="6" xfId="0" applyFont="1" applyBorder="1" applyAlignment="1"/>
    <xf numFmtId="0" fontId="0" fillId="0" borderId="19" xfId="0" applyBorder="1" applyAlignment="1"/>
    <xf numFmtId="0" fontId="0" fillId="0" borderId="6" xfId="0" applyFill="1" applyBorder="1" applyAlignment="1"/>
    <xf numFmtId="0" fontId="15" fillId="0" borderId="6" xfId="0" applyFont="1" applyBorder="1" applyAlignment="1"/>
    <xf numFmtId="0" fontId="0" fillId="0" borderId="8" xfId="0" applyBorder="1" applyAlignment="1"/>
    <xf numFmtId="0" fontId="12" fillId="0" borderId="19" xfId="0" quotePrefix="1" applyFont="1" applyBorder="1" applyAlignment="1">
      <alignment horizontal="left"/>
    </xf>
    <xf numFmtId="0" fontId="0" fillId="0" borderId="0" xfId="0" applyBorder="1" applyAlignment="1"/>
    <xf numFmtId="0" fontId="9" fillId="0" borderId="0" xfId="0" applyFont="1" applyAlignment="1"/>
    <xf numFmtId="0" fontId="9" fillId="0" borderId="0" xfId="0" applyFont="1" applyBorder="1" applyAlignment="1"/>
    <xf numFmtId="165" fontId="0" fillId="0" borderId="8" xfId="169" applyNumberFormat="1" applyFont="1" applyBorder="1"/>
    <xf numFmtId="165" fontId="0" fillId="0" borderId="0" xfId="169" applyNumberFormat="1" applyFont="1"/>
    <xf numFmtId="5" fontId="0" fillId="0" borderId="0" xfId="0" applyNumberFormat="1" applyAlignment="1"/>
    <xf numFmtId="164" fontId="0" fillId="0" borderId="0" xfId="0" applyNumberFormat="1" applyAlignment="1"/>
    <xf numFmtId="0" fontId="12" fillId="0" borderId="19" xfId="0" applyFont="1" applyBorder="1" applyAlignment="1"/>
    <xf numFmtId="165" fontId="0" fillId="0" borderId="6" xfId="169" applyNumberFormat="1" applyFont="1" applyBorder="1"/>
    <xf numFmtId="164" fontId="0" fillId="0" borderId="0" xfId="181" applyNumberFormat="1" applyFont="1" applyFill="1"/>
    <xf numFmtId="164" fontId="0" fillId="0" borderId="0" xfId="181" applyNumberFormat="1" applyFont="1" applyBorder="1"/>
    <xf numFmtId="164" fontId="9" fillId="0" borderId="0" xfId="181" applyNumberFormat="1" applyFill="1"/>
    <xf numFmtId="0" fontId="15" fillId="0" borderId="0" xfId="0" applyFont="1" applyFill="1" applyAlignment="1"/>
    <xf numFmtId="165" fontId="0" fillId="0" borderId="8" xfId="169" applyNumberFormat="1" applyFont="1" applyFill="1" applyBorder="1"/>
    <xf numFmtId="43" fontId="0" fillId="0" borderId="0" xfId="0" applyNumberFormat="1" applyAlignment="1"/>
    <xf numFmtId="0" fontId="15" fillId="0" borderId="13" xfId="0" applyFont="1" applyFill="1" applyBorder="1" applyAlignment="1"/>
    <xf numFmtId="0" fontId="15" fillId="0" borderId="0" xfId="0" applyFont="1" applyFill="1" applyBorder="1" applyAlignment="1"/>
    <xf numFmtId="0" fontId="0" fillId="0" borderId="0" xfId="0" applyFill="1" applyBorder="1" applyAlignment="1"/>
    <xf numFmtId="165" fontId="9" fillId="0" borderId="0" xfId="169" applyNumberFormat="1" applyFill="1" applyBorder="1"/>
    <xf numFmtId="165" fontId="9" fillId="0" borderId="0" xfId="169" applyNumberFormat="1" applyFont="1" applyFill="1" applyBorder="1"/>
    <xf numFmtId="164" fontId="9" fillId="0" borderId="0" xfId="181" applyNumberFormat="1" applyFont="1" applyFill="1"/>
    <xf numFmtId="0" fontId="12" fillId="0" borderId="0" xfId="0" applyFont="1" applyBorder="1" applyAlignment="1"/>
    <xf numFmtId="164" fontId="22" fillId="33" borderId="0" xfId="181" applyNumberFormat="1" applyFont="1" applyFill="1"/>
    <xf numFmtId="10" fontId="22" fillId="33" borderId="0" xfId="254" applyNumberFormat="1" applyFont="1" applyFill="1"/>
    <xf numFmtId="0" fontId="9" fillId="0" borderId="6" xfId="0" applyFont="1" applyBorder="1" applyAlignment="1"/>
    <xf numFmtId="0" fontId="13" fillId="0" borderId="0" xfId="0" applyFont="1" applyFill="1" applyBorder="1" applyAlignment="1">
      <alignment horizontal="center"/>
    </xf>
    <xf numFmtId="0" fontId="13" fillId="0" borderId="0" xfId="0" applyFont="1" applyFill="1" applyBorder="1" applyAlignment="1"/>
    <xf numFmtId="165" fontId="9" fillId="0" borderId="6" xfId="169" applyNumberFormat="1" applyFill="1" applyBorder="1"/>
    <xf numFmtId="0" fontId="10" fillId="0" borderId="0" xfId="0" applyFont="1" applyBorder="1" applyAlignment="1">
      <alignment horizontal="left"/>
    </xf>
    <xf numFmtId="0" fontId="14" fillId="0" borderId="0" xfId="0" applyFont="1" applyBorder="1" applyAlignment="1"/>
    <xf numFmtId="0" fontId="12" fillId="0" borderId="20" xfId="0" applyFont="1" applyBorder="1" applyAlignment="1">
      <alignment horizontal="left"/>
    </xf>
    <xf numFmtId="37" fontId="15" fillId="0" borderId="0" xfId="0" applyNumberFormat="1" applyFont="1" applyFill="1" applyAlignment="1">
      <alignment horizontal="center"/>
    </xf>
    <xf numFmtId="37" fontId="12" fillId="0" borderId="19" xfId="0" applyNumberFormat="1" applyFont="1" applyFill="1" applyBorder="1" applyAlignment="1"/>
    <xf numFmtId="0" fontId="27" fillId="0" borderId="0" xfId="0" applyFont="1" applyAlignment="1">
      <alignment vertical="top"/>
    </xf>
    <xf numFmtId="0" fontId="28" fillId="0" borderId="0" xfId="0" applyFont="1" applyAlignment="1">
      <alignment vertical="top"/>
    </xf>
    <xf numFmtId="0" fontId="26" fillId="0" borderId="0" xfId="0" applyFont="1" applyAlignment="1">
      <alignment vertical="top"/>
    </xf>
    <xf numFmtId="0" fontId="24" fillId="0" borderId="0" xfId="0" quotePrefix="1" applyFont="1" applyAlignment="1">
      <alignment horizontal="right"/>
    </xf>
    <xf numFmtId="0" fontId="26" fillId="0" borderId="0" xfId="0" applyFont="1" applyFill="1">
      <alignment vertical="top"/>
    </xf>
    <xf numFmtId="0" fontId="26" fillId="0" borderId="0" xfId="0" applyFont="1" applyAlignment="1">
      <alignment horizontal="left" vertical="top"/>
    </xf>
    <xf numFmtId="165" fontId="12" fillId="0" borderId="8" xfId="0" applyNumberFormat="1" applyFont="1" applyFill="1" applyBorder="1" applyAlignment="1"/>
    <xf numFmtId="165" fontId="12" fillId="0" borderId="8" xfId="169" applyNumberFormat="1" applyFont="1" applyBorder="1"/>
    <xf numFmtId="171" fontId="9" fillId="0" borderId="0" xfId="240" applyNumberFormat="1" applyFont="1" applyFill="1" applyBorder="1"/>
    <xf numFmtId="10" fontId="0" fillId="0" borderId="0" xfId="0" applyNumberFormat="1" applyAlignment="1"/>
    <xf numFmtId="0" fontId="11" fillId="0" borderId="0" xfId="0" applyFont="1" applyBorder="1" applyAlignment="1">
      <alignment horizontal="left"/>
    </xf>
    <xf numFmtId="166" fontId="12" fillId="0" borderId="0" xfId="0" applyNumberFormat="1" applyFont="1" applyBorder="1" applyAlignment="1"/>
    <xf numFmtId="164" fontId="0" fillId="0" borderId="0" xfId="0" applyNumberFormat="1" applyBorder="1" applyAlignment="1"/>
    <xf numFmtId="0" fontId="12" fillId="0" borderId="8" xfId="0" applyFont="1" applyFill="1" applyBorder="1" applyAlignment="1"/>
    <xf numFmtId="165" fontId="0" fillId="0" borderId="0" xfId="0" applyNumberFormat="1" applyBorder="1" applyAlignment="1"/>
    <xf numFmtId="10" fontId="25" fillId="0" borderId="0" xfId="254" applyNumberFormat="1" applyFont="1" applyFill="1"/>
    <xf numFmtId="3" fontId="0" fillId="0" borderId="0" xfId="0" applyNumberFormat="1" applyAlignment="1"/>
    <xf numFmtId="3" fontId="0" fillId="0" borderId="0" xfId="0" applyNumberFormat="1" applyFill="1" applyAlignment="1"/>
    <xf numFmtId="0" fontId="0" fillId="0" borderId="0" xfId="0" applyFill="1" applyBorder="1" applyAlignment="1">
      <alignment horizontal="left" indent="1"/>
    </xf>
    <xf numFmtId="0" fontId="0" fillId="0" borderId="0" xfId="0" applyAlignment="1">
      <alignment horizontal="left" indent="1"/>
    </xf>
    <xf numFmtId="0" fontId="15" fillId="0" borderId="0" xfId="0" applyFont="1" applyAlignment="1">
      <alignment horizontal="left" indent="1"/>
    </xf>
    <xf numFmtId="10" fontId="22" fillId="33" borderId="0" xfId="254" applyNumberFormat="1" applyFont="1" applyFill="1" applyBorder="1"/>
    <xf numFmtId="165" fontId="9" fillId="0" borderId="0" xfId="169" applyNumberFormat="1" applyFont="1" applyBorder="1"/>
    <xf numFmtId="0" fontId="0" fillId="0" borderId="21" xfId="0" applyBorder="1" applyAlignment="1"/>
    <xf numFmtId="10" fontId="12" fillId="0" borderId="22" xfId="254" applyNumberFormat="1" applyFont="1" applyFill="1" applyBorder="1"/>
    <xf numFmtId="0" fontId="87" fillId="0" borderId="0" xfId="0" applyFont="1" applyBorder="1" applyAlignment="1">
      <alignment horizontal="center"/>
    </xf>
    <xf numFmtId="10" fontId="25" fillId="33" borderId="0" xfId="254" applyNumberFormat="1" applyFont="1" applyFill="1"/>
    <xf numFmtId="195" fontId="22" fillId="0" borderId="0" xfId="0" applyNumberFormat="1" applyFont="1" applyAlignment="1"/>
    <xf numFmtId="0" fontId="12" fillId="0" borderId="0" xfId="0" applyFont="1" applyBorder="1" applyAlignment="1">
      <alignment horizontal="right"/>
    </xf>
    <xf numFmtId="10" fontId="23" fillId="0" borderId="0" xfId="254" applyNumberFormat="1" applyFont="1" applyFill="1"/>
    <xf numFmtId="0" fontId="85" fillId="0" borderId="0" xfId="0" applyFont="1" applyAlignment="1">
      <alignment horizontal="center"/>
    </xf>
    <xf numFmtId="0" fontId="24" fillId="0" borderId="0" xfId="0" applyFont="1">
      <alignment vertical="top"/>
    </xf>
    <xf numFmtId="0" fontId="33" fillId="0" borderId="0" xfId="0" applyFont="1" applyFill="1" applyAlignment="1">
      <alignment horizontal="center"/>
    </xf>
    <xf numFmtId="0" fontId="19" fillId="0" borderId="0" xfId="0" applyFont="1" applyFill="1" applyAlignment="1"/>
    <xf numFmtId="49" fontId="19" fillId="0" borderId="0" xfId="0" applyNumberFormat="1" applyFont="1" applyFill="1" applyAlignment="1">
      <alignment horizontal="right"/>
    </xf>
    <xf numFmtId="168" fontId="18" fillId="0" borderId="0" xfId="0" applyNumberFormat="1" applyFont="1" applyFill="1" applyAlignment="1">
      <alignment horizontal="center"/>
    </xf>
    <xf numFmtId="0" fontId="0" fillId="0" borderId="0" xfId="0" applyBorder="1" applyAlignment="1">
      <alignment horizontal="left" indent="1"/>
    </xf>
    <xf numFmtId="0" fontId="0" fillId="0" borderId="6" xfId="0" applyBorder="1" applyAlignment="1">
      <alignment horizontal="left" indent="1"/>
    </xf>
    <xf numFmtId="0" fontId="15" fillId="0" borderId="0" xfId="0" applyFont="1" applyFill="1" applyBorder="1" applyAlignment="1">
      <alignment horizontal="left" indent="1"/>
    </xf>
    <xf numFmtId="0" fontId="0" fillId="0" borderId="0" xfId="0" quotePrefix="1" applyBorder="1" applyAlignment="1">
      <alignment horizontal="left" indent="1"/>
    </xf>
    <xf numFmtId="0" fontId="15" fillId="0" borderId="0" xfId="0" applyFont="1" applyBorder="1" applyAlignment="1">
      <alignment horizontal="left" indent="1"/>
    </xf>
    <xf numFmtId="0" fontId="15" fillId="0" borderId="13" xfId="0" applyFont="1" applyBorder="1" applyAlignment="1"/>
    <xf numFmtId="0" fontId="15" fillId="0" borderId="6" xfId="0" applyFont="1" applyBorder="1" applyAlignment="1">
      <alignment horizontal="left" indent="1"/>
    </xf>
    <xf numFmtId="0" fontId="88" fillId="0" borderId="6" xfId="0" applyFont="1" applyBorder="1" applyAlignment="1">
      <alignment horizontal="right"/>
    </xf>
    <xf numFmtId="0" fontId="88" fillId="0" borderId="6" xfId="0" applyFont="1" applyBorder="1" applyAlignment="1"/>
    <xf numFmtId="0" fontId="86" fillId="0" borderId="24" xfId="0" applyFont="1" applyBorder="1" applyAlignment="1">
      <alignment horizontal="center"/>
    </xf>
    <xf numFmtId="0" fontId="15" fillId="0" borderId="0" xfId="0" applyFont="1" applyFill="1" applyAlignment="1">
      <alignment horizontal="left" indent="1"/>
    </xf>
    <xf numFmtId="3" fontId="22" fillId="33" borderId="0" xfId="0" applyNumberFormat="1" applyFont="1" applyFill="1" applyAlignment="1"/>
    <xf numFmtId="0" fontId="0" fillId="0" borderId="0" xfId="0" quotePrefix="1" applyAlignment="1">
      <alignment horizontal="left" wrapText="1"/>
    </xf>
    <xf numFmtId="0" fontId="11" fillId="0" borderId="0" xfId="0" applyFont="1" applyAlignment="1"/>
    <xf numFmtId="0" fontId="89" fillId="0" borderId="0" xfId="0" applyFont="1" applyAlignment="1"/>
    <xf numFmtId="165" fontId="0" fillId="0" borderId="0" xfId="169" applyNumberFormat="1" applyFont="1" applyFill="1" applyBorder="1" applyAlignment="1">
      <alignment horizontal="left" indent="1"/>
    </xf>
    <xf numFmtId="165" fontId="0" fillId="0" borderId="0" xfId="169" applyNumberFormat="1" applyFont="1" applyAlignment="1"/>
    <xf numFmtId="165" fontId="9" fillId="0" borderId="0" xfId="169" applyNumberFormat="1" applyFont="1"/>
    <xf numFmtId="165" fontId="11" fillId="0" borderId="0" xfId="169" applyNumberFormat="1" applyFont="1" applyAlignment="1"/>
    <xf numFmtId="0" fontId="15" fillId="0" borderId="6" xfId="0" applyFont="1" applyFill="1" applyBorder="1" applyAlignment="1"/>
    <xf numFmtId="37" fontId="15" fillId="0" borderId="0" xfId="0" applyNumberFormat="1" applyFont="1" applyFill="1" applyAlignment="1">
      <alignment horizontal="right"/>
    </xf>
    <xf numFmtId="164" fontId="12" fillId="0" borderId="19" xfId="181" applyNumberFormat="1" applyFont="1" applyFill="1" applyBorder="1" applyAlignment="1">
      <alignment horizontal="right"/>
    </xf>
    <xf numFmtId="0" fontId="12" fillId="0" borderId="19" xfId="0" applyFont="1" applyFill="1" applyBorder="1" applyAlignment="1"/>
    <xf numFmtId="164" fontId="12" fillId="0" borderId="19" xfId="181" applyNumberFormat="1" applyFont="1" applyFill="1" applyBorder="1"/>
    <xf numFmtId="164" fontId="12" fillId="0" borderId="19" xfId="181" applyNumberFormat="1" applyFont="1" applyBorder="1"/>
    <xf numFmtId="1" fontId="22" fillId="33" borderId="0" xfId="0" applyNumberFormat="1" applyFont="1" applyFill="1" applyAlignment="1"/>
    <xf numFmtId="1" fontId="12" fillId="0" borderId="6" xfId="0" applyNumberFormat="1" applyFont="1" applyFill="1" applyBorder="1" applyAlignment="1">
      <alignment horizontal="center"/>
    </xf>
    <xf numFmtId="164" fontId="15" fillId="0" borderId="0" xfId="181" applyNumberFormat="1" applyFont="1" applyFill="1" applyAlignment="1">
      <alignment horizontal="right"/>
    </xf>
    <xf numFmtId="10" fontId="15" fillId="0" borderId="0" xfId="254" applyNumberFormat="1" applyFont="1" applyFill="1" applyAlignment="1">
      <alignment horizontal="right"/>
    </xf>
    <xf numFmtId="0" fontId="9" fillId="0" borderId="0" xfId="0" applyFont="1" applyAlignment="1">
      <alignment horizontal="left" indent="1"/>
    </xf>
    <xf numFmtId="0" fontId="9" fillId="0" borderId="0" xfId="0" applyFont="1" applyFill="1" applyBorder="1" applyAlignment="1">
      <alignment horizontal="left" indent="1"/>
    </xf>
    <xf numFmtId="0" fontId="9" fillId="0" borderId="0" xfId="0" quotePrefix="1" applyFont="1" applyBorder="1" applyAlignment="1">
      <alignment horizontal="left" indent="1"/>
    </xf>
    <xf numFmtId="0" fontId="9" fillId="0" borderId="0" xfId="0" quotePrefix="1" applyFont="1" applyAlignment="1">
      <alignment horizontal="left"/>
    </xf>
    <xf numFmtId="0" fontId="9" fillId="0" borderId="18" xfId="0" applyFont="1" applyFill="1" applyBorder="1" applyAlignment="1"/>
    <xf numFmtId="165" fontId="9" fillId="0" borderId="18" xfId="169" applyNumberFormat="1" applyFont="1" applyBorder="1"/>
    <xf numFmtId="10" fontId="22" fillId="0" borderId="0" xfId="254" applyNumberFormat="1" applyFont="1" applyFill="1"/>
    <xf numFmtId="0" fontId="0" fillId="0" borderId="0" xfId="0" applyAlignment="1"/>
    <xf numFmtId="165" fontId="0" fillId="0" borderId="0" xfId="169" applyNumberFormat="1" applyFont="1"/>
    <xf numFmtId="0" fontId="0" fillId="0" borderId="0" xfId="0" applyAlignment="1">
      <alignment horizontal="left" indent="1"/>
    </xf>
    <xf numFmtId="165" fontId="9" fillId="0" borderId="0" xfId="0" applyNumberFormat="1" applyFont="1" applyFill="1" applyAlignment="1"/>
    <xf numFmtId="165" fontId="9" fillId="0" borderId="0" xfId="169" applyNumberFormat="1" applyFill="1"/>
    <xf numFmtId="0" fontId="9" fillId="0" borderId="0" xfId="0" applyFont="1" applyBorder="1" applyAlignment="1">
      <alignment horizontal="left" indent="1"/>
    </xf>
    <xf numFmtId="0" fontId="27" fillId="0" borderId="0" xfId="0" applyFont="1" applyFill="1" applyBorder="1" applyAlignment="1">
      <alignment horizontal="left" vertical="top" wrapText="1"/>
    </xf>
    <xf numFmtId="0" fontId="9" fillId="0" borderId="0" xfId="0" applyFont="1" applyFill="1" applyAlignment="1">
      <alignment horizontal="left" wrapText="1"/>
    </xf>
    <xf numFmtId="165" fontId="9" fillId="0" borderId="0" xfId="169" applyNumberFormat="1" applyFont="1" applyFill="1" applyAlignment="1">
      <alignment horizontal="left" wrapText="1"/>
    </xf>
    <xf numFmtId="164" fontId="12" fillId="0" borderId="19" xfId="181" applyNumberFormat="1" applyFont="1" applyFill="1" applyBorder="1" applyAlignment="1">
      <alignment horizontal="left" wrapText="1"/>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5" fontId="9" fillId="0" borderId="0" xfId="0" applyNumberFormat="1" applyFont="1" applyAlignment="1"/>
    <xf numFmtId="37" fontId="12" fillId="0" borderId="0" xfId="0" applyNumberFormat="1" applyFont="1" applyFill="1" applyBorder="1" applyAlignment="1"/>
    <xf numFmtId="164" fontId="12" fillId="0" borderId="0" xfId="181" applyNumberFormat="1" applyFont="1" applyFill="1" applyBorder="1" applyAlignment="1">
      <alignment horizontal="right"/>
    </xf>
    <xf numFmtId="0" fontId="0" fillId="0" borderId="0" xfId="0" applyFill="1" applyAlignment="1"/>
    <xf numFmtId="0" fontId="12" fillId="0" borderId="0" xfId="0" applyFont="1" applyFill="1" applyAlignment="1"/>
    <xf numFmtId="165" fontId="0" fillId="0" borderId="0" xfId="169" applyNumberFormat="1" applyFont="1" applyFill="1" applyBorder="1"/>
    <xf numFmtId="165" fontId="0" fillId="0" borderId="6" xfId="169" applyNumberFormat="1" applyFont="1" applyFill="1" applyBorder="1"/>
    <xf numFmtId="165" fontId="0" fillId="0" borderId="0" xfId="169" applyNumberFormat="1" applyFont="1" applyFill="1" applyAlignment="1"/>
    <xf numFmtId="0" fontId="12" fillId="0" borderId="0" xfId="0" applyFont="1" applyFill="1" applyAlignment="1">
      <alignment horizontal="center"/>
    </xf>
    <xf numFmtId="165" fontId="12" fillId="0" borderId="8" xfId="169" applyNumberFormat="1" applyFont="1" applyFill="1" applyBorder="1"/>
    <xf numFmtId="0" fontId="27" fillId="0" borderId="0" xfId="0" applyFont="1" applyBorder="1" applyAlignment="1">
      <alignment horizontal="left" vertical="top" wrapText="1"/>
    </xf>
    <xf numFmtId="0" fontId="0" fillId="0" borderId="0" xfId="0" applyAlignment="1"/>
    <xf numFmtId="0" fontId="0" fillId="0" borderId="0" xfId="0" applyFill="1" applyAlignment="1"/>
    <xf numFmtId="0" fontId="12" fillId="0" borderId="0" xfId="0" applyFont="1" applyAlignment="1"/>
    <xf numFmtId="165" fontId="0" fillId="0" borderId="6" xfId="169" applyNumberFormat="1" applyFont="1" applyBorder="1"/>
    <xf numFmtId="0" fontId="9" fillId="0" borderId="0" xfId="0" applyFont="1" applyFill="1" applyAlignment="1"/>
    <xf numFmtId="43" fontId="0" fillId="0" borderId="0" xfId="0" applyNumberFormat="1" applyAlignment="1"/>
    <xf numFmtId="165" fontId="0" fillId="0" borderId="0" xfId="169" applyNumberFormat="1" applyFont="1" applyFill="1"/>
    <xf numFmtId="0" fontId="12" fillId="0" borderId="0" xfId="0" applyFont="1" applyFill="1" applyBorder="1" applyAlignment="1"/>
    <xf numFmtId="165" fontId="0" fillId="0" borderId="0" xfId="0" applyNumberFormat="1" applyFill="1" applyAlignment="1"/>
    <xf numFmtId="0" fontId="0" fillId="0" borderId="0" xfId="0" applyFill="1" applyBorder="1" applyAlignment="1"/>
    <xf numFmtId="0" fontId="0" fillId="0" borderId="0" xfId="0" applyFill="1" applyBorder="1" applyAlignment="1">
      <alignment horizontal="left" indent="1"/>
    </xf>
    <xf numFmtId="165" fontId="0" fillId="0" borderId="0" xfId="169" applyNumberFormat="1" applyFont="1" applyAlignment="1"/>
    <xf numFmtId="165" fontId="0" fillId="0" borderId="0" xfId="0" applyNumberFormat="1" applyFill="1" applyBorder="1" applyAlignment="1"/>
    <xf numFmtId="165" fontId="9" fillId="0" borderId="0" xfId="169" applyNumberFormat="1" applyFill="1"/>
    <xf numFmtId="165" fontId="9" fillId="0" borderId="0" xfId="169" applyNumberFormat="1" applyFont="1" applyFill="1"/>
    <xf numFmtId="164" fontId="9" fillId="0" borderId="0" xfId="0" applyNumberFormat="1" applyFont="1" applyBorder="1" applyAlignment="1"/>
    <xf numFmtId="5" fontId="9" fillId="0" borderId="0" xfId="0" applyNumberFormat="1" applyFont="1" applyBorder="1" applyAlignment="1"/>
    <xf numFmtId="165" fontId="9" fillId="0" borderId="8" xfId="169" applyNumberFormat="1" applyFont="1" applyFill="1" applyBorder="1"/>
    <xf numFmtId="165" fontId="9" fillId="0" borderId="18" xfId="169" applyNumberFormat="1" applyFont="1" applyFill="1" applyBorder="1"/>
    <xf numFmtId="165" fontId="0" fillId="0" borderId="18" xfId="169" applyNumberFormat="1" applyFont="1" applyFill="1" applyBorder="1"/>
    <xf numFmtId="0" fontId="21" fillId="0" borderId="0" xfId="0" applyFont="1" applyBorder="1" applyAlignment="1"/>
    <xf numFmtId="164" fontId="0" fillId="0" borderId="0" xfId="181" applyNumberFormat="1" applyFont="1" applyFill="1" applyAlignment="1"/>
    <xf numFmtId="165" fontId="0" fillId="0" borderId="18" xfId="169" applyNumberFormat="1" applyFont="1" applyBorder="1"/>
    <xf numFmtId="43" fontId="22" fillId="0" borderId="0" xfId="169" applyFont="1" applyFill="1"/>
    <xf numFmtId="165" fontId="11" fillId="0" borderId="0" xfId="169" applyNumberFormat="1" applyFont="1" applyFill="1" applyAlignment="1"/>
    <xf numFmtId="170" fontId="9" fillId="0" borderId="0" xfId="0" applyNumberFormat="1" applyFont="1" applyFill="1" applyAlignment="1">
      <alignment horizontal="right"/>
    </xf>
    <xf numFmtId="37" fontId="9" fillId="0" borderId="0" xfId="0" applyNumberFormat="1" applyFont="1" applyFill="1" applyAlignment="1">
      <alignment horizontal="right"/>
    </xf>
    <xf numFmtId="0" fontId="12" fillId="0" borderId="0" xfId="0" applyFont="1" applyAlignment="1">
      <alignment horizontal="center"/>
    </xf>
    <xf numFmtId="0" fontId="12" fillId="0" borderId="8" xfId="0" applyFont="1" applyBorder="1" applyAlignment="1"/>
    <xf numFmtId="0" fontId="0" fillId="0" borderId="18" xfId="0" applyBorder="1" applyAlignment="1"/>
    <xf numFmtId="0" fontId="111" fillId="0" borderId="0" xfId="0" applyFont="1" applyAlignment="1">
      <alignment horizontal="center"/>
    </xf>
    <xf numFmtId="10" fontId="22" fillId="0" borderId="0" xfId="254" applyNumberFormat="1" applyFont="1" applyFill="1" applyBorder="1"/>
    <xf numFmtId="165" fontId="22" fillId="33" borderId="0" xfId="169" applyNumberFormat="1" applyFont="1" applyFill="1" applyBorder="1"/>
    <xf numFmtId="164" fontId="9" fillId="0" borderId="0" xfId="181" applyNumberFormat="1" applyFont="1" applyFill="1" applyAlignment="1"/>
    <xf numFmtId="0" fontId="15" fillId="0" borderId="6" xfId="0" applyFont="1" applyFill="1" applyBorder="1" applyAlignment="1">
      <alignment horizontal="left" indent="1"/>
    </xf>
    <xf numFmtId="0" fontId="18" fillId="0" borderId="0" xfId="0" applyFont="1" applyFill="1" applyAlignment="1">
      <alignment horizontal="center"/>
    </xf>
    <xf numFmtId="0" fontId="14" fillId="0" borderId="0" xfId="0" applyFont="1" applyAlignment="1">
      <alignment horizontal="center"/>
    </xf>
    <xf numFmtId="165" fontId="22" fillId="43" borderId="0" xfId="169" applyNumberFormat="1" applyFont="1" applyFill="1"/>
    <xf numFmtId="169" fontId="0" fillId="0" borderId="0" xfId="254" applyNumberFormat="1" applyFont="1" applyAlignment="1"/>
    <xf numFmtId="0" fontId="12" fillId="0" borderId="13" xfId="0" applyFont="1" applyFill="1" applyBorder="1" applyAlignment="1"/>
    <xf numFmtId="0" fontId="0" fillId="0" borderId="13" xfId="0" applyFill="1" applyBorder="1" applyAlignment="1"/>
    <xf numFmtId="10" fontId="22" fillId="0" borderId="13" xfId="254" applyNumberFormat="1" applyFont="1" applyFill="1" applyBorder="1"/>
    <xf numFmtId="0" fontId="13" fillId="0" borderId="0" xfId="0" applyFont="1" applyAlignment="1"/>
    <xf numFmtId="0" fontId="12" fillId="0" borderId="13" xfId="0" applyFont="1" applyBorder="1" applyAlignment="1"/>
    <xf numFmtId="165" fontId="0" fillId="0" borderId="0" xfId="169" quotePrefix="1" applyNumberFormat="1" applyFont="1" applyFill="1" applyAlignment="1">
      <alignment horizontal="left" wrapText="1"/>
    </xf>
    <xf numFmtId="3" fontId="9" fillId="0" borderId="0" xfId="0" applyNumberFormat="1" applyFont="1" applyFill="1" applyBorder="1" applyAlignment="1"/>
    <xf numFmtId="0" fontId="9" fillId="0" borderId="0" xfId="0" applyNumberFormat="1" applyFont="1" applyFill="1" applyAlignment="1"/>
    <xf numFmtId="3" fontId="9" fillId="0" borderId="0" xfId="0" applyNumberFormat="1" applyFont="1" applyFill="1" applyAlignment="1"/>
    <xf numFmtId="169" fontId="9" fillId="0" borderId="0" xfId="254" applyNumberFormat="1" applyFont="1" applyFill="1"/>
    <xf numFmtId="0" fontId="12" fillId="0" borderId="6" xfId="0" applyFont="1" applyFill="1" applyBorder="1" applyAlignment="1">
      <alignment horizontal="right"/>
    </xf>
    <xf numFmtId="10" fontId="9" fillId="0" borderId="0" xfId="254" applyNumberFormat="1" applyFont="1" applyFill="1"/>
    <xf numFmtId="10" fontId="9" fillId="0" borderId="6" xfId="254" applyNumberFormat="1" applyFont="1" applyFill="1" applyBorder="1"/>
    <xf numFmtId="10" fontId="9" fillId="0" borderId="0" xfId="0" applyNumberFormat="1" applyFont="1" applyFill="1" applyAlignment="1"/>
    <xf numFmtId="0" fontId="112" fillId="0" borderId="0" xfId="0" applyFont="1" applyFill="1" applyAlignment="1"/>
    <xf numFmtId="0" fontId="21" fillId="0" borderId="0" xfId="0" applyFont="1" applyAlignment="1"/>
    <xf numFmtId="0" fontId="12" fillId="0" borderId="0" xfId="0" applyFont="1" applyBorder="1" applyAlignment="1">
      <alignment horizontal="center"/>
    </xf>
    <xf numFmtId="0" fontId="113" fillId="0" borderId="0" xfId="0" applyFont="1" applyBorder="1" applyAlignment="1"/>
    <xf numFmtId="0" fontId="9" fillId="0" borderId="13" xfId="0" applyFont="1" applyBorder="1" applyAlignment="1"/>
    <xf numFmtId="0" fontId="10" fillId="0" borderId="0" xfId="5436" applyFont="1" applyAlignment="1"/>
    <xf numFmtId="9" fontId="114" fillId="43" borderId="0" xfId="254" applyFont="1" applyFill="1" applyAlignment="1">
      <alignment horizontal="center"/>
    </xf>
    <xf numFmtId="0" fontId="114" fillId="33" borderId="23" xfId="0" applyFont="1" applyFill="1" applyBorder="1" applyAlignment="1">
      <alignment horizontal="center"/>
    </xf>
    <xf numFmtId="0" fontId="114" fillId="43" borderId="0" xfId="0" applyFont="1" applyFill="1" applyAlignment="1"/>
    <xf numFmtId="164" fontId="12" fillId="0" borderId="20" xfId="181" applyNumberFormat="1" applyFont="1" applyBorder="1"/>
    <xf numFmtId="164" fontId="12" fillId="0" borderId="19" xfId="181" applyNumberFormat="1" applyFont="1" applyFill="1" applyBorder="1" applyAlignment="1"/>
    <xf numFmtId="0" fontId="10" fillId="0" borderId="0" xfId="0" applyFont="1" applyFill="1" applyAlignment="1">
      <alignment horizontal="left"/>
    </xf>
    <xf numFmtId="37" fontId="15" fillId="0" borderId="13" xfId="0" applyNumberFormat="1" applyFont="1" applyFill="1" applyBorder="1" applyAlignment="1">
      <alignment horizontal="center"/>
    </xf>
    <xf numFmtId="37" fontId="15" fillId="0" borderId="0" xfId="0" applyNumberFormat="1" applyFont="1" applyFill="1" applyAlignment="1"/>
    <xf numFmtId="37" fontId="21" fillId="0" borderId="6" xfId="0" applyNumberFormat="1" applyFont="1" applyFill="1" applyBorder="1" applyAlignment="1"/>
    <xf numFmtId="196" fontId="12" fillId="0" borderId="0" xfId="0" applyNumberFormat="1" applyFont="1" applyFill="1" applyBorder="1" applyAlignment="1">
      <alignment horizontal="center"/>
    </xf>
    <xf numFmtId="37" fontId="13" fillId="0" borderId="0" xfId="0" applyNumberFormat="1" applyFont="1" applyFill="1" applyAlignment="1"/>
    <xf numFmtId="37" fontId="9" fillId="0" borderId="0" xfId="0" applyNumberFormat="1" applyFont="1" applyFill="1" applyAlignment="1"/>
    <xf numFmtId="37" fontId="12" fillId="0" borderId="0" xfId="0" applyNumberFormat="1" applyFont="1" applyFill="1" applyBorder="1" applyAlignment="1">
      <alignment horizontal="center"/>
    </xf>
    <xf numFmtId="43" fontId="15" fillId="0" borderId="0" xfId="169" applyFont="1" applyFill="1" applyAlignment="1"/>
    <xf numFmtId="39" fontId="15" fillId="0" borderId="0" xfId="0" applyNumberFormat="1" applyFont="1" applyFill="1" applyAlignment="1">
      <alignment horizontal="right"/>
    </xf>
    <xf numFmtId="170" fontId="15" fillId="0" borderId="0" xfId="0" applyNumberFormat="1" applyFont="1" applyFill="1" applyAlignment="1">
      <alignment horizontal="right"/>
    </xf>
    <xf numFmtId="37" fontId="12" fillId="0" borderId="8" xfId="0" applyNumberFormat="1" applyFont="1" applyFill="1" applyBorder="1" applyAlignment="1"/>
    <xf numFmtId="170" fontId="12" fillId="0" borderId="8" xfId="0" applyNumberFormat="1" applyFont="1" applyFill="1" applyBorder="1" applyAlignment="1">
      <alignment horizontal="right"/>
    </xf>
    <xf numFmtId="37" fontId="12" fillId="0" borderId="8" xfId="0" applyNumberFormat="1" applyFont="1" applyFill="1" applyBorder="1" applyAlignment="1">
      <alignment horizontal="right"/>
    </xf>
    <xf numFmtId="0" fontId="15" fillId="0" borderId="0" xfId="0" applyFont="1" applyFill="1" applyAlignment="1">
      <alignment horizontal="right"/>
    </xf>
    <xf numFmtId="0" fontId="12" fillId="0" borderId="18" xfId="0" applyFont="1" applyFill="1" applyBorder="1" applyAlignment="1"/>
    <xf numFmtId="165" fontId="12" fillId="0" borderId="18" xfId="169" applyNumberFormat="1" applyFont="1" applyFill="1" applyBorder="1"/>
    <xf numFmtId="0" fontId="0" fillId="0" borderId="6" xfId="0" applyFill="1" applyBorder="1" applyAlignment="1">
      <alignment horizontal="left" indent="1"/>
    </xf>
    <xf numFmtId="165" fontId="9" fillId="0" borderId="6" xfId="169" applyNumberFormat="1" applyFont="1" applyFill="1" applyBorder="1"/>
    <xf numFmtId="10" fontId="0" fillId="0" borderId="0" xfId="254" applyNumberFormat="1" applyFont="1" applyAlignment="1"/>
    <xf numFmtId="0" fontId="115" fillId="0" borderId="0" xfId="0" applyFont="1" applyAlignment="1"/>
    <xf numFmtId="0" fontId="9" fillId="0" borderId="0" xfId="27606" applyProtection="1">
      <protection locked="0"/>
    </xf>
    <xf numFmtId="0" fontId="9" fillId="0" borderId="1" xfId="27606" applyFont="1" applyBorder="1" applyProtection="1">
      <protection locked="0"/>
    </xf>
    <xf numFmtId="0" fontId="9" fillId="0" borderId="0" xfId="27606" applyBorder="1" applyProtection="1">
      <protection locked="0"/>
    </xf>
    <xf numFmtId="0" fontId="116" fillId="0" borderId="33" xfId="27606" applyFont="1" applyFill="1" applyBorder="1" applyAlignment="1" applyProtection="1">
      <alignment wrapText="1"/>
      <protection locked="0"/>
    </xf>
    <xf numFmtId="0" fontId="9" fillId="0" borderId="1" xfId="27606" applyBorder="1" applyProtection="1">
      <protection locked="0"/>
    </xf>
    <xf numFmtId="0" fontId="10" fillId="0" borderId="0" xfId="27606" applyFont="1" applyFill="1" applyBorder="1" applyAlignment="1" applyProtection="1">
      <protection locked="0"/>
    </xf>
    <xf numFmtId="0" fontId="117" fillId="45" borderId="1" xfId="27606" applyFont="1" applyFill="1" applyBorder="1" applyProtection="1">
      <protection locked="0"/>
    </xf>
    <xf numFmtId="0" fontId="9" fillId="45" borderId="0" xfId="27606" applyFill="1" applyBorder="1" applyProtection="1">
      <protection locked="0"/>
    </xf>
    <xf numFmtId="0" fontId="10" fillId="45" borderId="0" xfId="27606" applyFont="1" applyFill="1" applyBorder="1" applyAlignment="1" applyProtection="1">
      <protection locked="0"/>
    </xf>
    <xf numFmtId="0" fontId="118" fillId="45" borderId="33" xfId="27606" applyFont="1" applyFill="1" applyBorder="1" applyAlignment="1" applyProtection="1">
      <alignment horizontal="center" wrapText="1"/>
      <protection locked="0"/>
    </xf>
    <xf numFmtId="0" fontId="107" fillId="0" borderId="1" xfId="27607" applyFont="1" applyBorder="1" applyProtection="1">
      <protection locked="0"/>
    </xf>
    <xf numFmtId="0" fontId="62" fillId="0" borderId="0" xfId="27606" applyFont="1" applyBorder="1" applyProtection="1">
      <protection locked="0"/>
    </xf>
    <xf numFmtId="200" fontId="107" fillId="44" borderId="0" xfId="6870" applyNumberFormat="1" applyFont="1" applyFill="1" applyBorder="1" applyProtection="1">
      <protection locked="0"/>
    </xf>
    <xf numFmtId="0" fontId="62" fillId="0" borderId="0" xfId="27606" applyFont="1" applyFill="1" applyBorder="1" applyAlignment="1" applyProtection="1">
      <protection locked="0"/>
    </xf>
    <xf numFmtId="0" fontId="116" fillId="45" borderId="33" xfId="27606" applyFont="1" applyFill="1" applyBorder="1" applyAlignment="1" applyProtection="1">
      <alignment wrapText="1"/>
      <protection locked="0"/>
    </xf>
    <xf numFmtId="0" fontId="107" fillId="0" borderId="1" xfId="27607" applyFont="1" applyBorder="1" applyAlignment="1" applyProtection="1">
      <alignment horizontal="left" vertical="center" indent="2"/>
      <protection locked="0"/>
    </xf>
    <xf numFmtId="201" fontId="107" fillId="44" borderId="0" xfId="6870" applyNumberFormat="1" applyFont="1" applyFill="1" applyBorder="1" applyProtection="1">
      <protection locked="0"/>
    </xf>
    <xf numFmtId="200" fontId="107" fillId="46" borderId="0" xfId="6870" applyNumberFormat="1" applyFont="1" applyFill="1" applyBorder="1" applyProtection="1"/>
    <xf numFmtId="0" fontId="62" fillId="0" borderId="0" xfId="27606" quotePrefix="1" applyFont="1" applyBorder="1" applyProtection="1">
      <protection locked="0"/>
    </xf>
    <xf numFmtId="0" fontId="119" fillId="0" borderId="1" xfId="27607" applyFont="1" applyBorder="1" applyProtection="1">
      <protection locked="0"/>
    </xf>
    <xf numFmtId="200" fontId="107" fillId="46" borderId="19" xfId="6870" applyNumberFormat="1" applyFont="1" applyFill="1" applyBorder="1" applyProtection="1">
      <protection locked="0"/>
    </xf>
    <xf numFmtId="0" fontId="120" fillId="0" borderId="1" xfId="27607" applyFont="1" applyBorder="1" applyProtection="1">
      <protection locked="0"/>
    </xf>
    <xf numFmtId="201" fontId="67" fillId="0" borderId="0" xfId="6870" applyNumberFormat="1" applyFont="1" applyFill="1" applyBorder="1" applyProtection="1"/>
    <xf numFmtId="0" fontId="62" fillId="0" borderId="0" xfId="27606" applyFont="1" applyFill="1" applyBorder="1" applyProtection="1">
      <protection locked="0"/>
    </xf>
    <xf numFmtId="0" fontId="62" fillId="0" borderId="1" xfId="27606" applyFont="1" applyBorder="1" applyProtection="1">
      <protection locked="0"/>
    </xf>
    <xf numFmtId="0" fontId="62" fillId="45" borderId="0" xfId="27606" applyFont="1" applyFill="1" applyBorder="1" applyProtection="1">
      <protection locked="0"/>
    </xf>
    <xf numFmtId="0" fontId="121" fillId="0" borderId="1" xfId="27607" applyFont="1" applyBorder="1" applyProtection="1">
      <protection locked="0"/>
    </xf>
    <xf numFmtId="167" fontId="107" fillId="47" borderId="0" xfId="6192" applyNumberFormat="1" applyFont="1" applyFill="1" applyBorder="1" applyProtection="1">
      <protection locked="0"/>
    </xf>
    <xf numFmtId="0" fontId="12" fillId="47" borderId="0" xfId="27606" applyFont="1" applyFill="1" applyProtection="1">
      <protection locked="0"/>
    </xf>
    <xf numFmtId="200" fontId="107" fillId="46" borderId="18" xfId="6870" applyNumberFormat="1" applyFont="1" applyFill="1" applyBorder="1" applyProtection="1"/>
    <xf numFmtId="0" fontId="122" fillId="0" borderId="0" xfId="27606" applyFont="1" applyBorder="1" applyProtection="1">
      <protection locked="0"/>
    </xf>
    <xf numFmtId="0" fontId="107" fillId="0" borderId="1" xfId="27607" applyFont="1" applyBorder="1" applyAlignment="1" applyProtection="1">
      <alignment horizontal="left" indent="2"/>
      <protection locked="0"/>
    </xf>
    <xf numFmtId="0" fontId="9" fillId="0" borderId="0" xfId="6257"/>
    <xf numFmtId="0" fontId="123" fillId="0" borderId="1" xfId="27607" applyFont="1" applyBorder="1" applyAlignment="1" applyProtection="1">
      <alignment horizontal="left" indent="2"/>
      <protection locked="0"/>
    </xf>
    <xf numFmtId="200" fontId="107" fillId="0" borderId="0" xfId="6870" applyNumberFormat="1" applyFont="1" applyFill="1" applyBorder="1" applyProtection="1">
      <protection locked="0"/>
    </xf>
    <xf numFmtId="201" fontId="122" fillId="0" borderId="0" xfId="27606" applyNumberFormat="1" applyFont="1" applyBorder="1" applyProtection="1">
      <protection locked="0"/>
    </xf>
    <xf numFmtId="0" fontId="119" fillId="0" borderId="1" xfId="27607" applyFont="1" applyBorder="1" applyAlignment="1" applyProtection="1">
      <alignment horizontal="left"/>
      <protection locked="0"/>
    </xf>
    <xf numFmtId="200" fontId="119" fillId="46" borderId="34" xfId="6870" applyNumberFormat="1" applyFont="1" applyFill="1" applyBorder="1" applyProtection="1"/>
    <xf numFmtId="9" fontId="122" fillId="44" borderId="0" xfId="27606" applyNumberFormat="1" applyFont="1" applyFill="1" applyBorder="1" applyProtection="1">
      <protection locked="0"/>
    </xf>
    <xf numFmtId="200" fontId="107" fillId="46" borderId="6" xfId="6870" applyNumberFormat="1" applyFont="1" applyFill="1" applyBorder="1" applyProtection="1"/>
    <xf numFmtId="9" fontId="9" fillId="0" borderId="0" xfId="27606" applyNumberFormat="1" applyProtection="1">
      <protection locked="0"/>
    </xf>
    <xf numFmtId="0" fontId="67" fillId="0" borderId="1" xfId="27607" applyFont="1" applyBorder="1" applyProtection="1">
      <protection locked="0"/>
    </xf>
    <xf numFmtId="9" fontId="62" fillId="0" borderId="0" xfId="27606" applyNumberFormat="1" applyFont="1" applyBorder="1" applyProtection="1">
      <protection locked="0"/>
    </xf>
    <xf numFmtId="201" fontId="62" fillId="0" borderId="0" xfId="27606" applyNumberFormat="1" applyFont="1" applyFill="1" applyBorder="1" applyProtection="1"/>
    <xf numFmtId="0" fontId="12" fillId="0" borderId="1" xfId="27606" applyFont="1" applyBorder="1" applyProtection="1">
      <protection locked="0"/>
    </xf>
    <xf numFmtId="10" fontId="124" fillId="46" borderId="0" xfId="27606" applyNumberFormat="1" applyFont="1" applyFill="1" applyBorder="1" applyProtection="1">
      <protection locked="0"/>
    </xf>
    <xf numFmtId="167" fontId="125" fillId="0" borderId="0" xfId="27606" applyNumberFormat="1" applyFont="1" applyBorder="1" applyProtection="1">
      <protection locked="0"/>
    </xf>
    <xf numFmtId="0" fontId="120" fillId="44" borderId="0" xfId="27606" applyFont="1" applyFill="1" applyBorder="1" applyAlignment="1" applyProtection="1">
      <alignment horizontal="center" wrapText="1"/>
      <protection locked="0"/>
    </xf>
    <xf numFmtId="10" fontId="107" fillId="47" borderId="0" xfId="6192" applyNumberFormat="1" applyFont="1" applyFill="1" applyBorder="1" applyProtection="1">
      <protection locked="0"/>
    </xf>
    <xf numFmtId="0" fontId="126" fillId="45" borderId="33" xfId="27606" applyFont="1" applyFill="1" applyBorder="1" applyAlignment="1" applyProtection="1">
      <alignment wrapText="1"/>
      <protection locked="0"/>
    </xf>
    <xf numFmtId="0" fontId="122" fillId="0" borderId="1" xfId="27606" applyFont="1" applyBorder="1" applyProtection="1">
      <protection locked="0"/>
    </xf>
    <xf numFmtId="0" fontId="126" fillId="0" borderId="33" xfId="27606" applyFont="1" applyFill="1" applyBorder="1" applyAlignment="1" applyProtection="1">
      <alignment wrapText="1"/>
      <protection locked="0"/>
    </xf>
    <xf numFmtId="10" fontId="119" fillId="46" borderId="0" xfId="27606" applyNumberFormat="1" applyFont="1" applyFill="1" applyBorder="1" applyProtection="1"/>
    <xf numFmtId="0" fontId="127" fillId="0" borderId="1" xfId="27608" applyFont="1" applyBorder="1" applyProtection="1">
      <protection locked="0"/>
    </xf>
    <xf numFmtId="10" fontId="122" fillId="46" borderId="0" xfId="27606" applyNumberFormat="1" applyFont="1" applyFill="1" applyBorder="1" applyProtection="1"/>
    <xf numFmtId="10" fontId="122" fillId="46" borderId="6" xfId="27606" applyNumberFormat="1" applyFont="1" applyFill="1" applyBorder="1" applyProtection="1"/>
    <xf numFmtId="0" fontId="38" fillId="0" borderId="1" xfId="27608" applyFont="1" applyBorder="1" applyProtection="1">
      <protection locked="0"/>
    </xf>
    <xf numFmtId="10" fontId="122" fillId="0" borderId="0" xfId="27606" applyNumberFormat="1" applyFont="1" applyBorder="1" applyProtection="1">
      <protection locked="0"/>
    </xf>
    <xf numFmtId="0" fontId="38" fillId="0" borderId="1" xfId="27608" applyFont="1" applyBorder="1" applyAlignment="1" applyProtection="1">
      <alignment horizontal="left" indent="2"/>
      <protection locked="0"/>
    </xf>
    <xf numFmtId="10" fontId="107" fillId="46" borderId="6" xfId="27607" applyNumberFormat="1" applyFont="1" applyFill="1" applyBorder="1" applyProtection="1"/>
    <xf numFmtId="0" fontId="107" fillId="0" borderId="1" xfId="27607" applyFont="1" applyBorder="1" applyAlignment="1" applyProtection="1">
      <alignment horizontal="right" indent="2"/>
      <protection locked="0"/>
    </xf>
    <xf numFmtId="200" fontId="107" fillId="44" borderId="6" xfId="6870" applyNumberFormat="1" applyFont="1" applyFill="1" applyBorder="1" applyProtection="1">
      <protection locked="0"/>
    </xf>
    <xf numFmtId="0" fontId="116" fillId="45" borderId="33" xfId="27606" applyFont="1" applyFill="1" applyBorder="1" applyAlignment="1" applyProtection="1">
      <protection locked="0"/>
    </xf>
    <xf numFmtId="0" fontId="116" fillId="0" borderId="33" xfId="27606" applyFont="1" applyFill="1" applyBorder="1" applyAlignment="1" applyProtection="1">
      <protection locked="0"/>
    </xf>
    <xf numFmtId="0" fontId="107" fillId="0" borderId="1" xfId="27607" applyFont="1" applyFill="1" applyBorder="1" applyAlignment="1" applyProtection="1">
      <alignment horizontal="left" indent="2"/>
      <protection locked="0"/>
    </xf>
    <xf numFmtId="10" fontId="122" fillId="44" borderId="0" xfId="27606" applyNumberFormat="1" applyFont="1" applyFill="1" applyBorder="1" applyProtection="1">
      <protection locked="0"/>
    </xf>
    <xf numFmtId="0" fontId="116" fillId="45" borderId="33" xfId="27606" applyFont="1" applyFill="1" applyBorder="1" applyAlignment="1" applyProtection="1">
      <alignment vertical="top"/>
      <protection locked="0"/>
    </xf>
    <xf numFmtId="0" fontId="116" fillId="45" borderId="33" xfId="27606" applyFont="1" applyFill="1" applyBorder="1" applyAlignment="1" applyProtection="1">
      <alignment vertical="top" wrapText="1"/>
      <protection locked="0"/>
    </xf>
    <xf numFmtId="0" fontId="122" fillId="0" borderId="35" xfId="27606" applyFont="1" applyBorder="1" applyProtection="1">
      <protection locked="0"/>
    </xf>
    <xf numFmtId="0" fontId="62" fillId="0" borderId="6" xfId="27606" applyFont="1" applyBorder="1" applyProtection="1">
      <protection locked="0"/>
    </xf>
    <xf numFmtId="0" fontId="116" fillId="0" borderId="36" xfId="27606" applyFont="1" applyFill="1" applyBorder="1" applyAlignment="1" applyProtection="1">
      <alignment wrapText="1"/>
      <protection locked="0"/>
    </xf>
    <xf numFmtId="0" fontId="11" fillId="0" borderId="0" xfId="27606" applyFont="1" applyFill="1" applyBorder="1" applyAlignment="1" applyProtection="1">
      <protection locked="0"/>
    </xf>
    <xf numFmtId="0" fontId="116" fillId="0" borderId="0" xfId="27606" applyFont="1" applyFill="1" applyAlignment="1" applyProtection="1">
      <alignment wrapText="1"/>
      <protection locked="0"/>
    </xf>
    <xf numFmtId="0" fontId="128" fillId="0" borderId="0" xfId="27606" applyFont="1" applyFill="1" applyBorder="1" applyAlignment="1" applyProtection="1">
      <alignment wrapText="1"/>
      <protection locked="0"/>
    </xf>
    <xf numFmtId="0" fontId="10" fillId="0" borderId="0" xfId="5625" applyFont="1" applyAlignment="1">
      <alignment horizontal="left"/>
    </xf>
    <xf numFmtId="0" fontId="9" fillId="0" borderId="0" xfId="5625" applyAlignment="1"/>
    <xf numFmtId="0" fontId="9" fillId="0" borderId="0" xfId="5625" applyFill="1" applyBorder="1" applyAlignment="1"/>
    <xf numFmtId="0" fontId="9" fillId="0" borderId="13" xfId="5625" applyFont="1" applyBorder="1" applyAlignment="1"/>
    <xf numFmtId="0" fontId="9" fillId="0" borderId="13" xfId="5625" applyBorder="1" applyAlignment="1"/>
    <xf numFmtId="165" fontId="9" fillId="0" borderId="0" xfId="5625" applyNumberFormat="1" applyAlignment="1"/>
    <xf numFmtId="0" fontId="9" fillId="0" borderId="0" xfId="5625" applyFill="1" applyAlignment="1"/>
    <xf numFmtId="165" fontId="12" fillId="0" borderId="0" xfId="5625" applyNumberFormat="1" applyFont="1" applyAlignment="1"/>
    <xf numFmtId="0" fontId="12" fillId="0" borderId="0" xfId="5625" applyFont="1" applyFill="1" applyAlignment="1"/>
    <xf numFmtId="0" fontId="33" fillId="0" borderId="0" xfId="5625" applyFont="1" applyAlignment="1"/>
    <xf numFmtId="0" fontId="129" fillId="44" borderId="0" xfId="5625" applyFont="1" applyFill="1" applyAlignment="1"/>
    <xf numFmtId="165" fontId="130" fillId="44" borderId="0" xfId="169" applyNumberFormat="1" applyFont="1" applyFill="1" applyAlignment="1"/>
    <xf numFmtId="165" fontId="12" fillId="0" borderId="8" xfId="169" applyNumberFormat="1" applyFont="1" applyBorder="1" applyAlignment="1"/>
    <xf numFmtId="165" fontId="0" fillId="0" borderId="8" xfId="169" applyNumberFormat="1" applyFont="1" applyBorder="1" applyAlignment="1"/>
    <xf numFmtId="43" fontId="9" fillId="0" borderId="0" xfId="5625" applyNumberFormat="1" applyAlignment="1"/>
    <xf numFmtId="165" fontId="12" fillId="0" borderId="0" xfId="169" applyNumberFormat="1" applyFont="1" applyAlignment="1"/>
    <xf numFmtId="165" fontId="0" fillId="0" borderId="0" xfId="169" applyNumberFormat="1" applyFont="1" applyBorder="1" applyAlignment="1"/>
    <xf numFmtId="167" fontId="0" fillId="0" borderId="0" xfId="254" applyNumberFormat="1" applyFont="1" applyAlignment="1"/>
    <xf numFmtId="9" fontId="0" fillId="0" borderId="8" xfId="254" applyFont="1" applyBorder="1" applyAlignment="1"/>
    <xf numFmtId="10" fontId="0" fillId="48" borderId="0" xfId="254" applyNumberFormat="1" applyFont="1" applyFill="1" applyAlignment="1"/>
    <xf numFmtId="0" fontId="9" fillId="0" borderId="0" xfId="5625" applyAlignment="1">
      <alignment horizontal="right"/>
    </xf>
    <xf numFmtId="10" fontId="12" fillId="0" borderId="0" xfId="254" applyNumberFormat="1" applyFont="1" applyAlignment="1"/>
    <xf numFmtId="10" fontId="9" fillId="0" borderId="6" xfId="5625" applyNumberFormat="1" applyBorder="1" applyAlignment="1"/>
    <xf numFmtId="165" fontId="9" fillId="0" borderId="6" xfId="5625" applyNumberFormat="1" applyFill="1" applyBorder="1" applyAlignment="1"/>
    <xf numFmtId="0" fontId="9" fillId="0" borderId="0" xfId="5625" applyFill="1" applyAlignment="1">
      <alignment horizontal="right"/>
    </xf>
    <xf numFmtId="10" fontId="0" fillId="0" borderId="0" xfId="254" applyNumberFormat="1" applyFont="1" applyFill="1" applyAlignment="1">
      <alignment horizontal="right"/>
    </xf>
    <xf numFmtId="201" fontId="107" fillId="0" borderId="0" xfId="6870" applyNumberFormat="1" applyFont="1" applyFill="1" applyBorder="1" applyProtection="1">
      <protection locked="0"/>
    </xf>
    <xf numFmtId="200" fontId="107" fillId="0" borderId="0" xfId="6870" applyNumberFormat="1" applyFont="1" applyFill="1" applyBorder="1" applyProtection="1"/>
    <xf numFmtId="200" fontId="107" fillId="0" borderId="19" xfId="6870" applyNumberFormat="1" applyFont="1" applyFill="1" applyBorder="1" applyProtection="1">
      <protection locked="0"/>
    </xf>
    <xf numFmtId="0" fontId="131" fillId="0" borderId="0" xfId="5625" applyFont="1" applyFill="1" applyAlignment="1"/>
    <xf numFmtId="9" fontId="12" fillId="50" borderId="0" xfId="254" applyFont="1" applyFill="1" applyAlignment="1"/>
    <xf numFmtId="9" fontId="9" fillId="50" borderId="0" xfId="254" applyFill="1" applyAlignment="1"/>
    <xf numFmtId="0" fontId="15" fillId="50" borderId="0" xfId="0" applyFont="1" applyFill="1" applyBorder="1" applyAlignment="1"/>
    <xf numFmtId="0" fontId="12" fillId="50" borderId="0" xfId="0" applyFont="1" applyFill="1" applyAlignment="1">
      <alignment horizontal="center" vertical="center"/>
    </xf>
    <xf numFmtId="0" fontId="0" fillId="50" borderId="0" xfId="0" applyFill="1" applyAlignment="1"/>
    <xf numFmtId="0" fontId="15" fillId="50" borderId="0" xfId="0" applyFont="1" applyFill="1" applyAlignment="1"/>
    <xf numFmtId="0" fontId="0" fillId="50" borderId="0" xfId="0" applyFill="1" applyBorder="1" applyAlignment="1"/>
    <xf numFmtId="0" fontId="9" fillId="50" borderId="0" xfId="5625" applyFill="1" applyAlignment="1"/>
    <xf numFmtId="0" fontId="62" fillId="50" borderId="33" xfId="27606" applyFont="1" applyFill="1" applyBorder="1" applyAlignment="1" applyProtection="1">
      <alignment wrapText="1"/>
      <protection locked="0"/>
    </xf>
    <xf numFmtId="0" fontId="15" fillId="50" borderId="13" xfId="0" applyFont="1" applyFill="1" applyBorder="1" applyAlignment="1"/>
    <xf numFmtId="0" fontId="9" fillId="50" borderId="0" xfId="0" applyFont="1" applyFill="1" applyBorder="1" applyAlignment="1"/>
    <xf numFmtId="1" fontId="12" fillId="0" borderId="0" xfId="0" applyNumberFormat="1" applyFont="1" applyFill="1" applyBorder="1" applyAlignment="1">
      <alignment horizontal="center"/>
    </xf>
    <xf numFmtId="10" fontId="0" fillId="0" borderId="0" xfId="254" applyNumberFormat="1" applyFont="1" applyBorder="1" applyAlignment="1"/>
    <xf numFmtId="10" fontId="12" fillId="0" borderId="6" xfId="254" applyNumberFormat="1" applyFont="1" applyBorder="1" applyAlignment="1"/>
    <xf numFmtId="43" fontId="122" fillId="0" borderId="0" xfId="169" applyFont="1" applyFill="1" applyBorder="1" applyProtection="1">
      <protection locked="0"/>
    </xf>
    <xf numFmtId="165" fontId="12" fillId="0" borderId="8" xfId="169" applyNumberFormat="1" applyFont="1" applyFill="1" applyBorder="1" applyAlignment="1"/>
    <xf numFmtId="0" fontId="14" fillId="0" borderId="0" xfId="5625" applyFont="1" applyFill="1" applyBorder="1" applyAlignment="1"/>
    <xf numFmtId="0" fontId="9" fillId="0" borderId="0" xfId="5625" applyFill="1" applyBorder="1" applyAlignment="1">
      <alignment vertical="center"/>
    </xf>
    <xf numFmtId="10" fontId="132" fillId="0" borderId="0" xfId="254" applyNumberFormat="1" applyFont="1" applyFill="1" applyAlignment="1">
      <alignment vertical="center"/>
    </xf>
    <xf numFmtId="0" fontId="9" fillId="0" borderId="0" xfId="5625" applyFill="1" applyAlignment="1">
      <alignment vertical="center"/>
    </xf>
    <xf numFmtId="0" fontId="12" fillId="0" borderId="0" xfId="5625" applyFont="1" applyFill="1" applyBorder="1" applyAlignment="1">
      <alignment vertical="center"/>
    </xf>
    <xf numFmtId="164" fontId="15" fillId="0" borderId="0" xfId="0" applyNumberFormat="1" applyFont="1" applyFill="1" applyAlignment="1"/>
    <xf numFmtId="0" fontId="12" fillId="51" borderId="19" xfId="0" applyFont="1" applyFill="1" applyBorder="1" applyAlignment="1"/>
    <xf numFmtId="164" fontId="12" fillId="51" borderId="19" xfId="181" applyNumberFormat="1" applyFont="1" applyFill="1" applyBorder="1" applyAlignment="1">
      <alignment horizontal="right"/>
    </xf>
    <xf numFmtId="37" fontId="12" fillId="52" borderId="0" xfId="0" applyNumberFormat="1" applyFont="1" applyFill="1" applyAlignment="1"/>
    <xf numFmtId="0" fontId="12" fillId="52" borderId="0" xfId="0" applyFont="1" applyFill="1" applyAlignment="1"/>
    <xf numFmtId="10" fontId="15" fillId="0" borderId="0" xfId="254" applyNumberFormat="1" applyFont="1" applyFill="1" applyAlignment="1"/>
    <xf numFmtId="0" fontId="114" fillId="0" borderId="0" xfId="0" applyFont="1" applyFill="1" applyAlignment="1">
      <alignment horizontal="center"/>
    </xf>
    <xf numFmtId="0" fontId="9" fillId="43" borderId="0" xfId="0" applyFont="1" applyFill="1" applyAlignment="1"/>
    <xf numFmtId="44" fontId="12" fillId="0" borderId="0" xfId="181" applyNumberFormat="1" applyFont="1" applyFill="1" applyBorder="1" applyAlignment="1">
      <alignment horizontal="right"/>
    </xf>
    <xf numFmtId="0" fontId="26" fillId="0" borderId="0" xfId="0" applyFont="1" applyBorder="1" applyAlignment="1">
      <alignment horizontal="left" vertical="top"/>
    </xf>
    <xf numFmtId="0" fontId="27" fillId="0" borderId="0" xfId="0" applyFont="1" applyFill="1" applyBorder="1" applyAlignment="1">
      <alignment horizontal="left" vertical="top" wrapText="1"/>
    </xf>
    <xf numFmtId="0" fontId="27" fillId="0" borderId="0" xfId="0" applyNumberFormat="1" applyFont="1" applyBorder="1" applyAlignment="1">
      <alignment horizontal="left" vertical="top" wrapText="1"/>
    </xf>
    <xf numFmtId="0" fontId="27" fillId="0" borderId="0" xfId="0" applyFont="1" applyBorder="1" applyAlignment="1">
      <alignment horizontal="left" vertical="top" wrapText="1"/>
    </xf>
    <xf numFmtId="0" fontId="10" fillId="0" borderId="31" xfId="27606" applyFont="1" applyBorder="1" applyAlignment="1" applyProtection="1">
      <alignment horizontal="center"/>
      <protection locked="0"/>
    </xf>
    <xf numFmtId="0" fontId="10" fillId="0" borderId="18" xfId="27606" applyFont="1" applyBorder="1" applyAlignment="1" applyProtection="1">
      <alignment horizontal="center"/>
      <protection locked="0"/>
    </xf>
    <xf numFmtId="0" fontId="10" fillId="0" borderId="32" xfId="27606" applyFont="1" applyBorder="1" applyAlignment="1" applyProtection="1">
      <alignment horizontal="center"/>
      <protection locked="0"/>
    </xf>
    <xf numFmtId="0" fontId="10" fillId="44" borderId="1" xfId="27606" applyFont="1" applyFill="1" applyBorder="1" applyAlignment="1" applyProtection="1">
      <alignment horizontal="center"/>
      <protection locked="0"/>
    </xf>
    <xf numFmtId="0" fontId="10" fillId="44" borderId="0" xfId="27606" applyFont="1" applyFill="1" applyBorder="1" applyAlignment="1" applyProtection="1">
      <alignment horizontal="center"/>
      <protection locked="0"/>
    </xf>
    <xf numFmtId="0" fontId="10" fillId="44" borderId="33" xfId="27606" applyFont="1" applyFill="1" applyBorder="1" applyAlignment="1" applyProtection="1">
      <alignment horizontal="center"/>
      <protection locked="0"/>
    </xf>
    <xf numFmtId="0" fontId="116" fillId="45" borderId="33" xfId="27606" applyFont="1" applyFill="1" applyBorder="1" applyAlignment="1" applyProtection="1">
      <alignment horizontal="left" vertical="top" wrapText="1"/>
      <protection locked="0"/>
    </xf>
    <xf numFmtId="0" fontId="116" fillId="45" borderId="33" xfId="27606" applyFont="1" applyFill="1" applyBorder="1" applyAlignment="1" applyProtection="1">
      <alignment horizontal="left" vertical="center" wrapText="1"/>
      <protection locked="0"/>
    </xf>
    <xf numFmtId="0" fontId="12" fillId="0" borderId="0" xfId="0" applyFont="1" applyAlignment="1">
      <alignment horizontal="center"/>
    </xf>
  </cellXfs>
  <cellStyles count="27807">
    <cellStyle name="#,##0" xfId="1"/>
    <cellStyle name="#,##0.00¢/kWh" xfId="2"/>
    <cellStyle name="_100% Contrated_UnContracted Energy 20071120 VALUES" xfId="3"/>
    <cellStyle name="_100% Contrated_UnContracted Energy 20071120 VALUES 10" xfId="7768"/>
    <cellStyle name="_100% Contrated_UnContracted Energy 20071120 VALUES 11" xfId="7769"/>
    <cellStyle name="_100% Contrated_UnContracted Energy 20071120 VALUES 12" xfId="7770"/>
    <cellStyle name="_100% Contrated_UnContracted Energy 20071120 VALUES 13" xfId="7771"/>
    <cellStyle name="_100% Contrated_UnContracted Energy 20071120 VALUES 14" xfId="7772"/>
    <cellStyle name="_100% Contrated_UnContracted Energy 20071120 VALUES 15" xfId="7773"/>
    <cellStyle name="_100% Contrated_UnContracted Energy 20071120 VALUES 16" xfId="7774"/>
    <cellStyle name="_100% Contrated_UnContracted Energy 20071120 VALUES 17" xfId="7775"/>
    <cellStyle name="_100% Contrated_UnContracted Energy 20071120 VALUES 18" xfId="7776"/>
    <cellStyle name="_100% Contrated_UnContracted Energy 20071120 VALUES 19" xfId="7777"/>
    <cellStyle name="_100% Contrated_UnContracted Energy 20071120 VALUES 2" xfId="7778"/>
    <cellStyle name="_100% Contrated_UnContracted Energy 20071120 VALUES 20" xfId="7779"/>
    <cellStyle name="_100% Contrated_UnContracted Energy 20071120 VALUES 21" xfId="7780"/>
    <cellStyle name="_100% Contrated_UnContracted Energy 20071120 VALUES 22" xfId="7781"/>
    <cellStyle name="_100% Contrated_UnContracted Energy 20071120 VALUES 23" xfId="7782"/>
    <cellStyle name="_100% Contrated_UnContracted Energy 20071120 VALUES 24" xfId="7783"/>
    <cellStyle name="_100% Contrated_UnContracted Energy 20071120 VALUES 25" xfId="7784"/>
    <cellStyle name="_100% Contrated_UnContracted Energy 20071120 VALUES 26" xfId="7785"/>
    <cellStyle name="_100% Contrated_UnContracted Energy 20071120 VALUES 3" xfId="7786"/>
    <cellStyle name="_100% Contrated_UnContracted Energy 20071120 VALUES 4" xfId="7787"/>
    <cellStyle name="_100% Contrated_UnContracted Energy 20071120 VALUES 5" xfId="7788"/>
    <cellStyle name="_100% Contrated_UnContracted Energy 20071120 VALUES 6" xfId="7789"/>
    <cellStyle name="_100% Contrated_UnContracted Energy 20071120 VALUES 7" xfId="7790"/>
    <cellStyle name="_100% Contrated_UnContracted Energy 20071120 VALUES 8" xfId="7791"/>
    <cellStyle name="_100% Contrated_UnContracted Energy 20071120 VALUES 9" xfId="7792"/>
    <cellStyle name="_100% Contrated_UnContracted Energy 20071120 VALUES_2011 Bud IS" xfId="7793"/>
    <cellStyle name="_100% Contrated_UnContracted Energy 20071120 VALUES_BS" xfId="7794"/>
    <cellStyle name="_100% Contrated_UnContracted Energy 20071120 VALUES_BS&amp;CF" xfId="7795"/>
    <cellStyle name="_100% Contrated_UnContracted Energy 20071120 VALUES_CF" xfId="7796"/>
    <cellStyle name="_100% Contrated_UnContracted Energy 20071120 VALUES_Income Statement" xfId="7797"/>
    <cellStyle name="_100% Contrated_UnContracted Energy 20071120 VALUES_PE" xfId="7798"/>
    <cellStyle name="_100% Contrated_UnContracted Energy 20071120 VALUES_Updated Budget July 2010" xfId="7799"/>
    <cellStyle name="_2006 Plan as of 2005-06-30_v3 " xfId="4"/>
    <cellStyle name="_2006 Plan as of 2005-06-30_v3  10" xfId="7800"/>
    <cellStyle name="_2006 Plan as of 2005-06-30_v3  11" xfId="7801"/>
    <cellStyle name="_2006 Plan as of 2005-06-30_v3  12" xfId="7802"/>
    <cellStyle name="_2006 Plan as of 2005-06-30_v3  13" xfId="7803"/>
    <cellStyle name="_2006 Plan as of 2005-06-30_v3  14" xfId="7804"/>
    <cellStyle name="_2006 Plan as of 2005-06-30_v3  15" xfId="7805"/>
    <cellStyle name="_2006 Plan as of 2005-06-30_v3  16" xfId="7806"/>
    <cellStyle name="_2006 Plan as of 2005-06-30_v3  17" xfId="7807"/>
    <cellStyle name="_2006 Plan as of 2005-06-30_v3  18" xfId="7808"/>
    <cellStyle name="_2006 Plan as of 2005-06-30_v3  19" xfId="7809"/>
    <cellStyle name="_2006 Plan as of 2005-06-30_v3  2" xfId="7810"/>
    <cellStyle name="_2006 Plan as of 2005-06-30_v3  20" xfId="7811"/>
    <cellStyle name="_2006 Plan as of 2005-06-30_v3  21" xfId="7812"/>
    <cellStyle name="_2006 Plan as of 2005-06-30_v3  22" xfId="7813"/>
    <cellStyle name="_2006 Plan as of 2005-06-30_v3  23" xfId="7814"/>
    <cellStyle name="_2006 Plan as of 2005-06-30_v3  24" xfId="7815"/>
    <cellStyle name="_2006 Plan as of 2005-06-30_v3  25" xfId="7816"/>
    <cellStyle name="_2006 Plan as of 2005-06-30_v3  26" xfId="7817"/>
    <cellStyle name="_2006 Plan as of 2005-06-30_v3  3" xfId="7818"/>
    <cellStyle name="_2006 Plan as of 2005-06-30_v3  4" xfId="7819"/>
    <cellStyle name="_2006 Plan as of 2005-06-30_v3  5" xfId="7820"/>
    <cellStyle name="_2006 Plan as of 2005-06-30_v3  6" xfId="7821"/>
    <cellStyle name="_2006 Plan as of 2005-06-30_v3  7" xfId="7822"/>
    <cellStyle name="_2006 Plan as of 2005-06-30_v3  8" xfId="7823"/>
    <cellStyle name="_2006 Plan as of 2005-06-30_v3  9" xfId="7824"/>
    <cellStyle name="_2006 Plan as of 2005-06-30_v3 _2011 Bud IS" xfId="7825"/>
    <cellStyle name="_2006 Plan as of 2005-06-30_v3 _BS" xfId="7826"/>
    <cellStyle name="_2006 Plan as of 2005-06-30_v3 _BS&amp;CF" xfId="7827"/>
    <cellStyle name="_2006 Plan as of 2005-06-30_v3 _CF" xfId="7828"/>
    <cellStyle name="_2006 Plan as of 2005-06-30_v3 _Income Statement" xfId="7829"/>
    <cellStyle name="_2006 Plan as of 2005-06-30_v3 _PE" xfId="7830"/>
    <cellStyle name="_2006 Plan as of 2005-06-30_v3 _Updated Budget July 2010" xfId="7831"/>
    <cellStyle name="_2006 Plan as of 2005-06-30_v4 1" xfId="5"/>
    <cellStyle name="_2006 Plan as of 2005-06-30_v4 1 10" xfId="7832"/>
    <cellStyle name="_2006 Plan as of 2005-06-30_v4 1 11" xfId="7833"/>
    <cellStyle name="_2006 Plan as of 2005-06-30_v4 1 12" xfId="7834"/>
    <cellStyle name="_2006 Plan as of 2005-06-30_v4 1 13" xfId="7835"/>
    <cellStyle name="_2006 Plan as of 2005-06-30_v4 1 14" xfId="7836"/>
    <cellStyle name="_2006 Plan as of 2005-06-30_v4 1 15" xfId="7837"/>
    <cellStyle name="_2006 Plan as of 2005-06-30_v4 1 16" xfId="7838"/>
    <cellStyle name="_2006 Plan as of 2005-06-30_v4 1 17" xfId="7839"/>
    <cellStyle name="_2006 Plan as of 2005-06-30_v4 1 18" xfId="7840"/>
    <cellStyle name="_2006 Plan as of 2005-06-30_v4 1 19" xfId="7841"/>
    <cellStyle name="_2006 Plan as of 2005-06-30_v4 1 2" xfId="7842"/>
    <cellStyle name="_2006 Plan as of 2005-06-30_v4 1 20" xfId="7843"/>
    <cellStyle name="_2006 Plan as of 2005-06-30_v4 1 21" xfId="7844"/>
    <cellStyle name="_2006 Plan as of 2005-06-30_v4 1 22" xfId="7845"/>
    <cellStyle name="_2006 Plan as of 2005-06-30_v4 1 23" xfId="7846"/>
    <cellStyle name="_2006 Plan as of 2005-06-30_v4 1 24" xfId="7847"/>
    <cellStyle name="_2006 Plan as of 2005-06-30_v4 1 25" xfId="7848"/>
    <cellStyle name="_2006 Plan as of 2005-06-30_v4 1 26" xfId="7849"/>
    <cellStyle name="_2006 Plan as of 2005-06-30_v4 1 3" xfId="7850"/>
    <cellStyle name="_2006 Plan as of 2005-06-30_v4 1 4" xfId="7851"/>
    <cellStyle name="_2006 Plan as of 2005-06-30_v4 1 5" xfId="7852"/>
    <cellStyle name="_2006 Plan as of 2005-06-30_v4 1 6" xfId="7853"/>
    <cellStyle name="_2006 Plan as of 2005-06-30_v4 1 7" xfId="7854"/>
    <cellStyle name="_2006 Plan as of 2005-06-30_v4 1 8" xfId="7855"/>
    <cellStyle name="_2006 Plan as of 2005-06-30_v4 1 9" xfId="7856"/>
    <cellStyle name="_2006 Plan as of 2005-06-30_v4 1_2011 Bud IS" xfId="7857"/>
    <cellStyle name="_2006 Plan as of 2005-06-30_v4 1_BS" xfId="7858"/>
    <cellStyle name="_2006 Plan as of 2005-06-30_v4 1_BS&amp;CF" xfId="7859"/>
    <cellStyle name="_2006 Plan as of 2005-06-30_v4 1_CF" xfId="7860"/>
    <cellStyle name="_2006 Plan as of 2005-06-30_v4 1_Income Statement" xfId="7861"/>
    <cellStyle name="_2006 Plan as of 2005-06-30_v4 1_PE" xfId="7862"/>
    <cellStyle name="_2006 Plan as of 2005-06-30_v4 1_Updated Budget July 2010" xfId="7863"/>
    <cellStyle name="_2006 St Lawr IS budget template v3 09-9-05" xfId="6"/>
    <cellStyle name="_2006 St Lawr IS budget template v3 09-9-05 10" xfId="7864"/>
    <cellStyle name="_2006 St Lawr IS budget template v3 09-9-05 10 2" xfId="7865"/>
    <cellStyle name="_2006 St Lawr IS budget template v3 09-9-05 10 3" xfId="7866"/>
    <cellStyle name="_2006 St Lawr IS budget template v3 09-9-05 11" xfId="7867"/>
    <cellStyle name="_2006 St Lawr IS budget template v3 09-9-05 11 2" xfId="7868"/>
    <cellStyle name="_2006 St Lawr IS budget template v3 09-9-05 11 3" xfId="7869"/>
    <cellStyle name="_2006 St Lawr IS budget template v3 09-9-05 12" xfId="7870"/>
    <cellStyle name="_2006 St Lawr IS budget template v3 09-9-05 12 2" xfId="7871"/>
    <cellStyle name="_2006 St Lawr IS budget template v3 09-9-05 12 3" xfId="7872"/>
    <cellStyle name="_2006 St Lawr IS budget template v3 09-9-05 13" xfId="7873"/>
    <cellStyle name="_2006 St Lawr IS budget template v3 09-9-05 13 2" xfId="7874"/>
    <cellStyle name="_2006 St Lawr IS budget template v3 09-9-05 13 3" xfId="7875"/>
    <cellStyle name="_2006 St Lawr IS budget template v3 09-9-05 14" xfId="7876"/>
    <cellStyle name="_2006 St Lawr IS budget template v3 09-9-05 14 2" xfId="7877"/>
    <cellStyle name="_2006 St Lawr IS budget template v3 09-9-05 14 3" xfId="7878"/>
    <cellStyle name="_2006 St Lawr IS budget template v3 09-9-05 15" xfId="7879"/>
    <cellStyle name="_2006 St Lawr IS budget template v3 09-9-05 15 2" xfId="7880"/>
    <cellStyle name="_2006 St Lawr IS budget template v3 09-9-05 15 3" xfId="7881"/>
    <cellStyle name="_2006 St Lawr IS budget template v3 09-9-05 16" xfId="7882"/>
    <cellStyle name="_2006 St Lawr IS budget template v3 09-9-05 16 2" xfId="7883"/>
    <cellStyle name="_2006 St Lawr IS budget template v3 09-9-05 16 3" xfId="7884"/>
    <cellStyle name="_2006 St Lawr IS budget template v3 09-9-05 17" xfId="7885"/>
    <cellStyle name="_2006 St Lawr IS budget template v3 09-9-05 17 2" xfId="7886"/>
    <cellStyle name="_2006 St Lawr IS budget template v3 09-9-05 17 3" xfId="7887"/>
    <cellStyle name="_2006 St Lawr IS budget template v3 09-9-05 18" xfId="7888"/>
    <cellStyle name="_2006 St Lawr IS budget template v3 09-9-05 18 2" xfId="7889"/>
    <cellStyle name="_2006 St Lawr IS budget template v3 09-9-05 18 3" xfId="7890"/>
    <cellStyle name="_2006 St Lawr IS budget template v3 09-9-05 19" xfId="7891"/>
    <cellStyle name="_2006 St Lawr IS budget template v3 09-9-05 19 2" xfId="7892"/>
    <cellStyle name="_2006 St Lawr IS budget template v3 09-9-05 19 3" xfId="7893"/>
    <cellStyle name="_2006 St Lawr IS budget template v3 09-9-05 2" xfId="7"/>
    <cellStyle name="_2006 St Lawr IS budget template v3 09-9-05 2 2" xfId="4322"/>
    <cellStyle name="_2006 St Lawr IS budget template v3 09-9-05 2 3" xfId="7894"/>
    <cellStyle name="_2006 St Lawr IS budget template v3 09-9-05 2 4" xfId="21448"/>
    <cellStyle name="_2006 St Lawr IS budget template v3 09-9-05 2 5" xfId="20847"/>
    <cellStyle name="_2006 St Lawr IS budget template v3 09-9-05 2 6" xfId="21193"/>
    <cellStyle name="_2006 St Lawr IS budget template v3 09-9-05 20" xfId="7895"/>
    <cellStyle name="_2006 St Lawr IS budget template v3 09-9-05 20 2" xfId="7896"/>
    <cellStyle name="_2006 St Lawr IS budget template v3 09-9-05 20 3" xfId="7897"/>
    <cellStyle name="_2006 St Lawr IS budget template v3 09-9-05 21" xfId="7898"/>
    <cellStyle name="_2006 St Lawr IS budget template v3 09-9-05 21 2" xfId="7899"/>
    <cellStyle name="_2006 St Lawr IS budget template v3 09-9-05 21 3" xfId="7900"/>
    <cellStyle name="_2006 St Lawr IS budget template v3 09-9-05 22" xfId="7901"/>
    <cellStyle name="_2006 St Lawr IS budget template v3 09-9-05 22 2" xfId="7902"/>
    <cellStyle name="_2006 St Lawr IS budget template v3 09-9-05 22 3" xfId="7903"/>
    <cellStyle name="_2006 St Lawr IS budget template v3 09-9-05 23" xfId="7904"/>
    <cellStyle name="_2006 St Lawr IS budget template v3 09-9-05 23 2" xfId="7905"/>
    <cellStyle name="_2006 St Lawr IS budget template v3 09-9-05 23 3" xfId="7906"/>
    <cellStyle name="_2006 St Lawr IS budget template v3 09-9-05 24" xfId="7907"/>
    <cellStyle name="_2006 St Lawr IS budget template v3 09-9-05 24 2" xfId="7908"/>
    <cellStyle name="_2006 St Lawr IS budget template v3 09-9-05 24 3" xfId="7909"/>
    <cellStyle name="_2006 St Lawr IS budget template v3 09-9-05 25" xfId="7910"/>
    <cellStyle name="_2006 St Lawr IS budget template v3 09-9-05 25 2" xfId="7911"/>
    <cellStyle name="_2006 St Lawr IS budget template v3 09-9-05 25 3" xfId="7912"/>
    <cellStyle name="_2006 St Lawr IS budget template v3 09-9-05 3" xfId="7913"/>
    <cellStyle name="_2006 St Lawr IS budget template v3 09-9-05 3 2" xfId="7914"/>
    <cellStyle name="_2006 St Lawr IS budget template v3 09-9-05 3 3" xfId="7915"/>
    <cellStyle name="_2006 St Lawr IS budget template v3 09-9-05 4" xfId="7916"/>
    <cellStyle name="_2006 St Lawr IS budget template v3 09-9-05 4 2" xfId="7917"/>
    <cellStyle name="_2006 St Lawr IS budget template v3 09-9-05 4 3" xfId="7918"/>
    <cellStyle name="_2006 St Lawr IS budget template v3 09-9-05 5" xfId="7919"/>
    <cellStyle name="_2006 St Lawr IS budget template v3 09-9-05 5 2" xfId="7920"/>
    <cellStyle name="_2006 St Lawr IS budget template v3 09-9-05 5 3" xfId="7921"/>
    <cellStyle name="_2006 St Lawr IS budget template v3 09-9-05 6" xfId="7922"/>
    <cellStyle name="_2006 St Lawr IS budget template v3 09-9-05 6 2" xfId="7923"/>
    <cellStyle name="_2006 St Lawr IS budget template v3 09-9-05 6 3" xfId="7924"/>
    <cellStyle name="_2006 St Lawr IS budget template v3 09-9-05 7" xfId="7925"/>
    <cellStyle name="_2006 St Lawr IS budget template v3 09-9-05 7 2" xfId="7926"/>
    <cellStyle name="_2006 St Lawr IS budget template v3 09-9-05 7 3" xfId="7927"/>
    <cellStyle name="_2006 St Lawr IS budget template v3 09-9-05 8" xfId="7928"/>
    <cellStyle name="_2006 St Lawr IS budget template v3 09-9-05 8 2" xfId="7929"/>
    <cellStyle name="_2006 St Lawr IS budget template v3 09-9-05 8 3" xfId="7930"/>
    <cellStyle name="_2006 St Lawr IS budget template v3 09-9-05 9" xfId="7931"/>
    <cellStyle name="_2006 St Lawr IS budget template v3 09-9-05 9 2" xfId="7932"/>
    <cellStyle name="_2006 St Lawr IS budget template v3 09-9-05 9 3" xfId="7933"/>
    <cellStyle name="_2006 St Lawr IS budget template v3 09-9-05_BS" xfId="7934"/>
    <cellStyle name="_2006 St Lawr IS budget template v3 09-9-05_BS 10" xfId="7935"/>
    <cellStyle name="_2006 St Lawr IS budget template v3 09-9-05_BS 11" xfId="7936"/>
    <cellStyle name="_2006 St Lawr IS budget template v3 09-9-05_BS 12" xfId="7937"/>
    <cellStyle name="_2006 St Lawr IS budget template v3 09-9-05_BS 13" xfId="7938"/>
    <cellStyle name="_2006 St Lawr IS budget template v3 09-9-05_BS 14" xfId="7939"/>
    <cellStyle name="_2006 St Lawr IS budget template v3 09-9-05_BS 15" xfId="7940"/>
    <cellStyle name="_2006 St Lawr IS budget template v3 09-9-05_BS 16" xfId="7941"/>
    <cellStyle name="_2006 St Lawr IS budget template v3 09-9-05_BS 17" xfId="7942"/>
    <cellStyle name="_2006 St Lawr IS budget template v3 09-9-05_BS 18" xfId="7943"/>
    <cellStyle name="_2006 St Lawr IS budget template v3 09-9-05_BS 19" xfId="7944"/>
    <cellStyle name="_2006 St Lawr IS budget template v3 09-9-05_BS 2" xfId="7945"/>
    <cellStyle name="_2006 St Lawr IS budget template v3 09-9-05_BS 20" xfId="7946"/>
    <cellStyle name="_2006 St Lawr IS budget template v3 09-9-05_BS 21" xfId="7947"/>
    <cellStyle name="_2006 St Lawr IS budget template v3 09-9-05_BS 22" xfId="7948"/>
    <cellStyle name="_2006 St Lawr IS budget template v3 09-9-05_BS 23" xfId="7949"/>
    <cellStyle name="_2006 St Lawr IS budget template v3 09-9-05_BS 24" xfId="7950"/>
    <cellStyle name="_2006 St Lawr IS budget template v3 09-9-05_BS 25" xfId="7951"/>
    <cellStyle name="_2006 St Lawr IS budget template v3 09-9-05_BS 26" xfId="7952"/>
    <cellStyle name="_2006 St Lawr IS budget template v3 09-9-05_BS 27" xfId="7953"/>
    <cellStyle name="_2006 St Lawr IS budget template v3 09-9-05_BS 3" xfId="7954"/>
    <cellStyle name="_2006 St Lawr IS budget template v3 09-9-05_BS 4" xfId="7955"/>
    <cellStyle name="_2006 St Lawr IS budget template v3 09-9-05_BS 5" xfId="7956"/>
    <cellStyle name="_2006 St Lawr IS budget template v3 09-9-05_BS 6" xfId="7957"/>
    <cellStyle name="_2006 St Lawr IS budget template v3 09-9-05_BS 7" xfId="7958"/>
    <cellStyle name="_2006 St Lawr IS budget template v3 09-9-05_BS 8" xfId="7959"/>
    <cellStyle name="_2006 St Lawr IS budget template v3 09-9-05_BS 9" xfId="7960"/>
    <cellStyle name="_2006 St Lawr IS budget template v3 09-9-05_CF" xfId="7961"/>
    <cellStyle name="_2006 St Lawr IS budget template v3 09-9-05_CF 2" xfId="7962"/>
    <cellStyle name="_2006 St Lawr IS budget template v3 09-9-05_CF 3" xfId="7963"/>
    <cellStyle name="_2006 St Lawr IS budget template v3 09-9-05_CF_1" xfId="7964"/>
    <cellStyle name="_2006 St Lawr IS budget template v3 09-9-05_CF_1 10" xfId="7965"/>
    <cellStyle name="_2006 St Lawr IS budget template v3 09-9-05_CF_1 11" xfId="7966"/>
    <cellStyle name="_2006 St Lawr IS budget template v3 09-9-05_CF_1 12" xfId="7967"/>
    <cellStyle name="_2006 St Lawr IS budget template v3 09-9-05_CF_1 13" xfId="7968"/>
    <cellStyle name="_2006 St Lawr IS budget template v3 09-9-05_CF_1 14" xfId="7969"/>
    <cellStyle name="_2006 St Lawr IS budget template v3 09-9-05_CF_1 15" xfId="7970"/>
    <cellStyle name="_2006 St Lawr IS budget template v3 09-9-05_CF_1 16" xfId="7971"/>
    <cellStyle name="_2006 St Lawr IS budget template v3 09-9-05_CF_1 17" xfId="7972"/>
    <cellStyle name="_2006 St Lawr IS budget template v3 09-9-05_CF_1 18" xfId="7973"/>
    <cellStyle name="_2006 St Lawr IS budget template v3 09-9-05_CF_1 19" xfId="7974"/>
    <cellStyle name="_2006 St Lawr IS budget template v3 09-9-05_CF_1 2" xfId="7975"/>
    <cellStyle name="_2006 St Lawr IS budget template v3 09-9-05_CF_1 20" xfId="7976"/>
    <cellStyle name="_2006 St Lawr IS budget template v3 09-9-05_CF_1 21" xfId="7977"/>
    <cellStyle name="_2006 St Lawr IS budget template v3 09-9-05_CF_1 22" xfId="7978"/>
    <cellStyle name="_2006 St Lawr IS budget template v3 09-9-05_CF_1 23" xfId="7979"/>
    <cellStyle name="_2006 St Lawr IS budget template v3 09-9-05_CF_1 24" xfId="7980"/>
    <cellStyle name="_2006 St Lawr IS budget template v3 09-9-05_CF_1 25" xfId="7981"/>
    <cellStyle name="_2006 St Lawr IS budget template v3 09-9-05_CF_1 26" xfId="7982"/>
    <cellStyle name="_2006 St Lawr IS budget template v3 09-9-05_CF_1 27" xfId="7983"/>
    <cellStyle name="_2006 St Lawr IS budget template v3 09-9-05_CF_1 3" xfId="7984"/>
    <cellStyle name="_2006 St Lawr IS budget template v3 09-9-05_CF_1 4" xfId="7985"/>
    <cellStyle name="_2006 St Lawr IS budget template v3 09-9-05_CF_1 5" xfId="7986"/>
    <cellStyle name="_2006 St Lawr IS budget template v3 09-9-05_CF_1 6" xfId="7987"/>
    <cellStyle name="_2006 St Lawr IS budget template v3 09-9-05_CF_1 7" xfId="7988"/>
    <cellStyle name="_2006 St Lawr IS budget template v3 09-9-05_CF_1 8" xfId="7989"/>
    <cellStyle name="_2006 St Lawr IS budget template v3 09-9-05_CF_1 9" xfId="7990"/>
    <cellStyle name="_2006 St Lawr IS budget template v3 09-9-05_IS" xfId="7991"/>
    <cellStyle name="_2006 St Lawr IS budget template v3 09-9-05_IS 10" xfId="7992"/>
    <cellStyle name="_2006 St Lawr IS budget template v3 09-9-05_IS 11" xfId="7993"/>
    <cellStyle name="_2006 St Lawr IS budget template v3 09-9-05_IS 12" xfId="7994"/>
    <cellStyle name="_2006 St Lawr IS budget template v3 09-9-05_IS 13" xfId="7995"/>
    <cellStyle name="_2006 St Lawr IS budget template v3 09-9-05_IS 14" xfId="7996"/>
    <cellStyle name="_2006 St Lawr IS budget template v3 09-9-05_IS 15" xfId="7997"/>
    <cellStyle name="_2006 St Lawr IS budget template v3 09-9-05_IS 16" xfId="7998"/>
    <cellStyle name="_2006 St Lawr IS budget template v3 09-9-05_IS 17" xfId="7999"/>
    <cellStyle name="_2006 St Lawr IS budget template v3 09-9-05_IS 18" xfId="8000"/>
    <cellStyle name="_2006 St Lawr IS budget template v3 09-9-05_IS 19" xfId="8001"/>
    <cellStyle name="_2006 St Lawr IS budget template v3 09-9-05_IS 2" xfId="8002"/>
    <cellStyle name="_2006 St Lawr IS budget template v3 09-9-05_IS 20" xfId="8003"/>
    <cellStyle name="_2006 St Lawr IS budget template v3 09-9-05_IS 21" xfId="8004"/>
    <cellStyle name="_2006 St Lawr IS budget template v3 09-9-05_IS 22" xfId="8005"/>
    <cellStyle name="_2006 St Lawr IS budget template v3 09-9-05_IS 23" xfId="8006"/>
    <cellStyle name="_2006 St Lawr IS budget template v3 09-9-05_IS 24" xfId="8007"/>
    <cellStyle name="_2006 St Lawr IS budget template v3 09-9-05_IS 25" xfId="8008"/>
    <cellStyle name="_2006 St Lawr IS budget template v3 09-9-05_IS 26" xfId="8009"/>
    <cellStyle name="_2006 St Lawr IS budget template v3 09-9-05_IS 27" xfId="8010"/>
    <cellStyle name="_2006 St Lawr IS budget template v3 09-9-05_IS 3" xfId="8011"/>
    <cellStyle name="_2006 St Lawr IS budget template v3 09-9-05_IS 4" xfId="8012"/>
    <cellStyle name="_2006 St Lawr IS budget template v3 09-9-05_IS 5" xfId="8013"/>
    <cellStyle name="_2006 St Lawr IS budget template v3 09-9-05_IS 6" xfId="8014"/>
    <cellStyle name="_2006 St Lawr IS budget template v3 09-9-05_IS 7" xfId="8015"/>
    <cellStyle name="_2006 St Lawr IS budget template v3 09-9-05_IS 8" xfId="8016"/>
    <cellStyle name="_2006 St Lawr IS budget template v3 09-9-05_IS 9" xfId="8017"/>
    <cellStyle name="_2006 St Lawr IS budget template v3 09-9-05_PE" xfId="8018"/>
    <cellStyle name="_2006 St Lawr IS budget template v3 09-9-05_PE 2" xfId="8019"/>
    <cellStyle name="_2006 St Lawr IS budget template v3 09-9-05_PE 3" xfId="8020"/>
    <cellStyle name="_2006 St Lawr IS budget template v3 09-9-05_PE_1" xfId="8021"/>
    <cellStyle name="_2006 St Lawr IS budget template v3 09-9-05_PE_1 10" xfId="8022"/>
    <cellStyle name="_2006 St Lawr IS budget template v3 09-9-05_PE_1 11" xfId="8023"/>
    <cellStyle name="_2006 St Lawr IS budget template v3 09-9-05_PE_1 12" xfId="8024"/>
    <cellStyle name="_2006 St Lawr IS budget template v3 09-9-05_PE_1 13" xfId="8025"/>
    <cellStyle name="_2006 St Lawr IS budget template v3 09-9-05_PE_1 14" xfId="8026"/>
    <cellStyle name="_2006 St Lawr IS budget template v3 09-9-05_PE_1 15" xfId="8027"/>
    <cellStyle name="_2006 St Lawr IS budget template v3 09-9-05_PE_1 16" xfId="8028"/>
    <cellStyle name="_2006 St Lawr IS budget template v3 09-9-05_PE_1 17" xfId="8029"/>
    <cellStyle name="_2006 St Lawr IS budget template v3 09-9-05_PE_1 18" xfId="8030"/>
    <cellStyle name="_2006 St Lawr IS budget template v3 09-9-05_PE_1 19" xfId="8031"/>
    <cellStyle name="_2006 St Lawr IS budget template v3 09-9-05_PE_1 2" xfId="8032"/>
    <cellStyle name="_2006 St Lawr IS budget template v3 09-9-05_PE_1 20" xfId="8033"/>
    <cellStyle name="_2006 St Lawr IS budget template v3 09-9-05_PE_1 21" xfId="8034"/>
    <cellStyle name="_2006 St Lawr IS budget template v3 09-9-05_PE_1 22" xfId="8035"/>
    <cellStyle name="_2006 St Lawr IS budget template v3 09-9-05_PE_1 23" xfId="8036"/>
    <cellStyle name="_2006 St Lawr IS budget template v3 09-9-05_PE_1 24" xfId="8037"/>
    <cellStyle name="_2006 St Lawr IS budget template v3 09-9-05_PE_1 25" xfId="8038"/>
    <cellStyle name="_2006 St Lawr IS budget template v3 09-9-05_PE_1 26" xfId="8039"/>
    <cellStyle name="_2006 St Lawr IS budget template v3 09-9-05_PE_1 27" xfId="8040"/>
    <cellStyle name="_2006 St Lawr IS budget template v3 09-9-05_PE_1 3" xfId="8041"/>
    <cellStyle name="_2006 St Lawr IS budget template v3 09-9-05_PE_1 4" xfId="8042"/>
    <cellStyle name="_2006 St Lawr IS budget template v3 09-9-05_PE_1 5" xfId="8043"/>
    <cellStyle name="_2006 St Lawr IS budget template v3 09-9-05_PE_1 6" xfId="8044"/>
    <cellStyle name="_2006 St Lawr IS budget template v3 09-9-05_PE_1 7" xfId="8045"/>
    <cellStyle name="_2006 St Lawr IS budget template v3 09-9-05_PE_1 8" xfId="8046"/>
    <cellStyle name="_2006 St Lawr IS budget template v3 09-9-05_PE_1 9" xfId="8047"/>
    <cellStyle name="_20080229_EVERGREEN MODEL" xfId="8"/>
    <cellStyle name="_20080229_EVERGREEN MODEL 10" xfId="8048"/>
    <cellStyle name="_20080229_EVERGREEN MODEL 10 2" xfId="8049"/>
    <cellStyle name="_20080229_EVERGREEN MODEL 10 3" xfId="8050"/>
    <cellStyle name="_20080229_EVERGREEN MODEL 11" xfId="8051"/>
    <cellStyle name="_20080229_EVERGREEN MODEL 11 2" xfId="8052"/>
    <cellStyle name="_20080229_EVERGREEN MODEL 11 3" xfId="8053"/>
    <cellStyle name="_20080229_EVERGREEN MODEL 12" xfId="8054"/>
    <cellStyle name="_20080229_EVERGREEN MODEL 12 2" xfId="8055"/>
    <cellStyle name="_20080229_EVERGREEN MODEL 12 3" xfId="8056"/>
    <cellStyle name="_20080229_EVERGREEN MODEL 13" xfId="8057"/>
    <cellStyle name="_20080229_EVERGREEN MODEL 13 2" xfId="8058"/>
    <cellStyle name="_20080229_EVERGREEN MODEL 13 3" xfId="8059"/>
    <cellStyle name="_20080229_EVERGREEN MODEL 14" xfId="8060"/>
    <cellStyle name="_20080229_EVERGREEN MODEL 14 2" xfId="8061"/>
    <cellStyle name="_20080229_EVERGREEN MODEL 14 3" xfId="8062"/>
    <cellStyle name="_20080229_EVERGREEN MODEL 15" xfId="8063"/>
    <cellStyle name="_20080229_EVERGREEN MODEL 15 2" xfId="8064"/>
    <cellStyle name="_20080229_EVERGREEN MODEL 15 3" xfId="8065"/>
    <cellStyle name="_20080229_EVERGREEN MODEL 16" xfId="8066"/>
    <cellStyle name="_20080229_EVERGREEN MODEL 16 2" xfId="8067"/>
    <cellStyle name="_20080229_EVERGREEN MODEL 16 3" xfId="8068"/>
    <cellStyle name="_20080229_EVERGREEN MODEL 17" xfId="8069"/>
    <cellStyle name="_20080229_EVERGREEN MODEL 17 2" xfId="8070"/>
    <cellStyle name="_20080229_EVERGREEN MODEL 17 3" xfId="8071"/>
    <cellStyle name="_20080229_EVERGREEN MODEL 18" xfId="8072"/>
    <cellStyle name="_20080229_EVERGREEN MODEL 18 2" xfId="8073"/>
    <cellStyle name="_20080229_EVERGREEN MODEL 18 3" xfId="8074"/>
    <cellStyle name="_20080229_EVERGREEN MODEL 19" xfId="8075"/>
    <cellStyle name="_20080229_EVERGREEN MODEL 19 2" xfId="8076"/>
    <cellStyle name="_20080229_EVERGREEN MODEL 19 3" xfId="8077"/>
    <cellStyle name="_20080229_EVERGREEN MODEL 2" xfId="9"/>
    <cellStyle name="_20080229_EVERGREEN MODEL 2 2" xfId="4323"/>
    <cellStyle name="_20080229_EVERGREEN MODEL 2 3" xfId="8078"/>
    <cellStyle name="_20080229_EVERGREEN MODEL 2 4" xfId="21446"/>
    <cellStyle name="_20080229_EVERGREEN MODEL 2 5" xfId="20849"/>
    <cellStyle name="_20080229_EVERGREEN MODEL 2 6" xfId="21192"/>
    <cellStyle name="_20080229_EVERGREEN MODEL 20" xfId="8079"/>
    <cellStyle name="_20080229_EVERGREEN MODEL 20 2" xfId="8080"/>
    <cellStyle name="_20080229_EVERGREEN MODEL 20 3" xfId="8081"/>
    <cellStyle name="_20080229_EVERGREEN MODEL 21" xfId="8082"/>
    <cellStyle name="_20080229_EVERGREEN MODEL 21 2" xfId="8083"/>
    <cellStyle name="_20080229_EVERGREEN MODEL 21 3" xfId="8084"/>
    <cellStyle name="_20080229_EVERGREEN MODEL 22" xfId="8085"/>
    <cellStyle name="_20080229_EVERGREEN MODEL 22 2" xfId="8086"/>
    <cellStyle name="_20080229_EVERGREEN MODEL 22 3" xfId="8087"/>
    <cellStyle name="_20080229_EVERGREEN MODEL 23" xfId="8088"/>
    <cellStyle name="_20080229_EVERGREEN MODEL 23 2" xfId="8089"/>
    <cellStyle name="_20080229_EVERGREEN MODEL 23 3" xfId="8090"/>
    <cellStyle name="_20080229_EVERGREEN MODEL 24" xfId="8091"/>
    <cellStyle name="_20080229_EVERGREEN MODEL 24 2" xfId="8092"/>
    <cellStyle name="_20080229_EVERGREEN MODEL 24 3" xfId="8093"/>
    <cellStyle name="_20080229_EVERGREEN MODEL 25" xfId="8094"/>
    <cellStyle name="_20080229_EVERGREEN MODEL 25 2" xfId="8095"/>
    <cellStyle name="_20080229_EVERGREEN MODEL 25 3" xfId="8096"/>
    <cellStyle name="_20080229_EVERGREEN MODEL 3" xfId="8097"/>
    <cellStyle name="_20080229_EVERGREEN MODEL 3 2" xfId="8098"/>
    <cellStyle name="_20080229_EVERGREEN MODEL 3 3" xfId="8099"/>
    <cellStyle name="_20080229_EVERGREEN MODEL 4" xfId="8100"/>
    <cellStyle name="_20080229_EVERGREEN MODEL 4 2" xfId="8101"/>
    <cellStyle name="_20080229_EVERGREEN MODEL 4 3" xfId="8102"/>
    <cellStyle name="_20080229_EVERGREEN MODEL 5" xfId="8103"/>
    <cellStyle name="_20080229_EVERGREEN MODEL 5 2" xfId="8104"/>
    <cellStyle name="_20080229_EVERGREEN MODEL 5 3" xfId="8105"/>
    <cellStyle name="_20080229_EVERGREEN MODEL 6" xfId="8106"/>
    <cellStyle name="_20080229_EVERGREEN MODEL 6 2" xfId="8107"/>
    <cellStyle name="_20080229_EVERGREEN MODEL 6 3" xfId="8108"/>
    <cellStyle name="_20080229_EVERGREEN MODEL 7" xfId="8109"/>
    <cellStyle name="_20080229_EVERGREEN MODEL 7 2" xfId="8110"/>
    <cellStyle name="_20080229_EVERGREEN MODEL 7 3" xfId="8111"/>
    <cellStyle name="_20080229_EVERGREEN MODEL 8" xfId="8112"/>
    <cellStyle name="_20080229_EVERGREEN MODEL 8 2" xfId="8113"/>
    <cellStyle name="_20080229_EVERGREEN MODEL 8 3" xfId="8114"/>
    <cellStyle name="_20080229_EVERGREEN MODEL 9" xfId="8115"/>
    <cellStyle name="_20080229_EVERGREEN MODEL 9 2" xfId="8116"/>
    <cellStyle name="_20080229_EVERGREEN MODEL 9 3" xfId="8117"/>
    <cellStyle name="_20080229_EVERGREEN MODEL_BS" xfId="8118"/>
    <cellStyle name="_20080229_EVERGREEN MODEL_BS 10" xfId="8119"/>
    <cellStyle name="_20080229_EVERGREEN MODEL_BS 11" xfId="8120"/>
    <cellStyle name="_20080229_EVERGREEN MODEL_BS 12" xfId="8121"/>
    <cellStyle name="_20080229_EVERGREEN MODEL_BS 13" xfId="8122"/>
    <cellStyle name="_20080229_EVERGREEN MODEL_BS 14" xfId="8123"/>
    <cellStyle name="_20080229_EVERGREEN MODEL_BS 15" xfId="8124"/>
    <cellStyle name="_20080229_EVERGREEN MODEL_BS 16" xfId="8125"/>
    <cellStyle name="_20080229_EVERGREEN MODEL_BS 17" xfId="8126"/>
    <cellStyle name="_20080229_EVERGREEN MODEL_BS 18" xfId="8127"/>
    <cellStyle name="_20080229_EVERGREEN MODEL_BS 19" xfId="8128"/>
    <cellStyle name="_20080229_EVERGREEN MODEL_BS 2" xfId="8129"/>
    <cellStyle name="_20080229_EVERGREEN MODEL_BS 20" xfId="8130"/>
    <cellStyle name="_20080229_EVERGREEN MODEL_BS 21" xfId="8131"/>
    <cellStyle name="_20080229_EVERGREEN MODEL_BS 22" xfId="8132"/>
    <cellStyle name="_20080229_EVERGREEN MODEL_BS 23" xfId="8133"/>
    <cellStyle name="_20080229_EVERGREEN MODEL_BS 24" xfId="8134"/>
    <cellStyle name="_20080229_EVERGREEN MODEL_BS 25" xfId="8135"/>
    <cellStyle name="_20080229_EVERGREEN MODEL_BS 26" xfId="8136"/>
    <cellStyle name="_20080229_EVERGREEN MODEL_BS 27" xfId="8137"/>
    <cellStyle name="_20080229_EVERGREEN MODEL_BS 3" xfId="8138"/>
    <cellStyle name="_20080229_EVERGREEN MODEL_BS 4" xfId="8139"/>
    <cellStyle name="_20080229_EVERGREEN MODEL_BS 5" xfId="8140"/>
    <cellStyle name="_20080229_EVERGREEN MODEL_BS 6" xfId="8141"/>
    <cellStyle name="_20080229_EVERGREEN MODEL_BS 7" xfId="8142"/>
    <cellStyle name="_20080229_EVERGREEN MODEL_BS 8" xfId="8143"/>
    <cellStyle name="_20080229_EVERGREEN MODEL_BS 9" xfId="8144"/>
    <cellStyle name="_20080229_EVERGREEN MODEL_CF" xfId="8145"/>
    <cellStyle name="_20080229_EVERGREEN MODEL_CF 2" xfId="8146"/>
    <cellStyle name="_20080229_EVERGREEN MODEL_CF 3" xfId="8147"/>
    <cellStyle name="_20080229_EVERGREEN MODEL_CF_1" xfId="8148"/>
    <cellStyle name="_20080229_EVERGREEN MODEL_CF_1 10" xfId="8149"/>
    <cellStyle name="_20080229_EVERGREEN MODEL_CF_1 11" xfId="8150"/>
    <cellStyle name="_20080229_EVERGREEN MODEL_CF_1 12" xfId="8151"/>
    <cellStyle name="_20080229_EVERGREEN MODEL_CF_1 13" xfId="8152"/>
    <cellStyle name="_20080229_EVERGREEN MODEL_CF_1 14" xfId="8153"/>
    <cellStyle name="_20080229_EVERGREEN MODEL_CF_1 15" xfId="8154"/>
    <cellStyle name="_20080229_EVERGREEN MODEL_CF_1 16" xfId="8155"/>
    <cellStyle name="_20080229_EVERGREEN MODEL_CF_1 17" xfId="8156"/>
    <cellStyle name="_20080229_EVERGREEN MODEL_CF_1 18" xfId="8157"/>
    <cellStyle name="_20080229_EVERGREEN MODEL_CF_1 19" xfId="8158"/>
    <cellStyle name="_20080229_EVERGREEN MODEL_CF_1 2" xfId="8159"/>
    <cellStyle name="_20080229_EVERGREEN MODEL_CF_1 20" xfId="8160"/>
    <cellStyle name="_20080229_EVERGREEN MODEL_CF_1 21" xfId="8161"/>
    <cellStyle name="_20080229_EVERGREEN MODEL_CF_1 22" xfId="8162"/>
    <cellStyle name="_20080229_EVERGREEN MODEL_CF_1 23" xfId="8163"/>
    <cellStyle name="_20080229_EVERGREEN MODEL_CF_1 24" xfId="8164"/>
    <cellStyle name="_20080229_EVERGREEN MODEL_CF_1 25" xfId="8165"/>
    <cellStyle name="_20080229_EVERGREEN MODEL_CF_1 26" xfId="8166"/>
    <cellStyle name="_20080229_EVERGREEN MODEL_CF_1 27" xfId="8167"/>
    <cellStyle name="_20080229_EVERGREEN MODEL_CF_1 3" xfId="8168"/>
    <cellStyle name="_20080229_EVERGREEN MODEL_CF_1 4" xfId="8169"/>
    <cellStyle name="_20080229_EVERGREEN MODEL_CF_1 5" xfId="8170"/>
    <cellStyle name="_20080229_EVERGREEN MODEL_CF_1 6" xfId="8171"/>
    <cellStyle name="_20080229_EVERGREEN MODEL_CF_1 7" xfId="8172"/>
    <cellStyle name="_20080229_EVERGREEN MODEL_CF_1 8" xfId="8173"/>
    <cellStyle name="_20080229_EVERGREEN MODEL_CF_1 9" xfId="8174"/>
    <cellStyle name="_20080229_EVERGREEN MODEL_IS" xfId="8175"/>
    <cellStyle name="_20080229_EVERGREEN MODEL_IS 10" xfId="8176"/>
    <cellStyle name="_20080229_EVERGREEN MODEL_IS 11" xfId="8177"/>
    <cellStyle name="_20080229_EVERGREEN MODEL_IS 12" xfId="8178"/>
    <cellStyle name="_20080229_EVERGREEN MODEL_IS 13" xfId="8179"/>
    <cellStyle name="_20080229_EVERGREEN MODEL_IS 14" xfId="8180"/>
    <cellStyle name="_20080229_EVERGREEN MODEL_IS 15" xfId="8181"/>
    <cellStyle name="_20080229_EVERGREEN MODEL_IS 16" xfId="8182"/>
    <cellStyle name="_20080229_EVERGREEN MODEL_IS 17" xfId="8183"/>
    <cellStyle name="_20080229_EVERGREEN MODEL_IS 18" xfId="8184"/>
    <cellStyle name="_20080229_EVERGREEN MODEL_IS 19" xfId="8185"/>
    <cellStyle name="_20080229_EVERGREEN MODEL_IS 2" xfId="8186"/>
    <cellStyle name="_20080229_EVERGREEN MODEL_IS 20" xfId="8187"/>
    <cellStyle name="_20080229_EVERGREEN MODEL_IS 21" xfId="8188"/>
    <cellStyle name="_20080229_EVERGREEN MODEL_IS 22" xfId="8189"/>
    <cellStyle name="_20080229_EVERGREEN MODEL_IS 23" xfId="8190"/>
    <cellStyle name="_20080229_EVERGREEN MODEL_IS 24" xfId="8191"/>
    <cellStyle name="_20080229_EVERGREEN MODEL_IS 25" xfId="8192"/>
    <cellStyle name="_20080229_EVERGREEN MODEL_IS 26" xfId="8193"/>
    <cellStyle name="_20080229_EVERGREEN MODEL_IS 27" xfId="8194"/>
    <cellStyle name="_20080229_EVERGREEN MODEL_IS 3" xfId="8195"/>
    <cellStyle name="_20080229_EVERGREEN MODEL_IS 4" xfId="8196"/>
    <cellStyle name="_20080229_EVERGREEN MODEL_IS 5" xfId="8197"/>
    <cellStyle name="_20080229_EVERGREEN MODEL_IS 6" xfId="8198"/>
    <cellStyle name="_20080229_EVERGREEN MODEL_IS 7" xfId="8199"/>
    <cellStyle name="_20080229_EVERGREEN MODEL_IS 8" xfId="8200"/>
    <cellStyle name="_20080229_EVERGREEN MODEL_IS 9" xfId="8201"/>
    <cellStyle name="_20080229_EVERGREEN MODEL_PE" xfId="8202"/>
    <cellStyle name="_20080229_EVERGREEN MODEL_PE 2" xfId="8203"/>
    <cellStyle name="_20080229_EVERGREEN MODEL_PE 3" xfId="8204"/>
    <cellStyle name="_20080229_EVERGREEN MODEL_PE_1" xfId="8205"/>
    <cellStyle name="_20080229_EVERGREEN MODEL_PE_1 10" xfId="8206"/>
    <cellStyle name="_20080229_EVERGREEN MODEL_PE_1 11" xfId="8207"/>
    <cellStyle name="_20080229_EVERGREEN MODEL_PE_1 12" xfId="8208"/>
    <cellStyle name="_20080229_EVERGREEN MODEL_PE_1 13" xfId="8209"/>
    <cellStyle name="_20080229_EVERGREEN MODEL_PE_1 14" xfId="8210"/>
    <cellStyle name="_20080229_EVERGREEN MODEL_PE_1 15" xfId="8211"/>
    <cellStyle name="_20080229_EVERGREEN MODEL_PE_1 16" xfId="8212"/>
    <cellStyle name="_20080229_EVERGREEN MODEL_PE_1 17" xfId="8213"/>
    <cellStyle name="_20080229_EVERGREEN MODEL_PE_1 18" xfId="8214"/>
    <cellStyle name="_20080229_EVERGREEN MODEL_PE_1 19" xfId="8215"/>
    <cellStyle name="_20080229_EVERGREEN MODEL_PE_1 2" xfId="8216"/>
    <cellStyle name="_20080229_EVERGREEN MODEL_PE_1 20" xfId="8217"/>
    <cellStyle name="_20080229_EVERGREEN MODEL_PE_1 21" xfId="8218"/>
    <cellStyle name="_20080229_EVERGREEN MODEL_PE_1 22" xfId="8219"/>
    <cellStyle name="_20080229_EVERGREEN MODEL_PE_1 23" xfId="8220"/>
    <cellStyle name="_20080229_EVERGREEN MODEL_PE_1 24" xfId="8221"/>
    <cellStyle name="_20080229_EVERGREEN MODEL_PE_1 25" xfId="8222"/>
    <cellStyle name="_20080229_EVERGREEN MODEL_PE_1 26" xfId="8223"/>
    <cellStyle name="_20080229_EVERGREEN MODEL_PE_1 27" xfId="8224"/>
    <cellStyle name="_20080229_EVERGREEN MODEL_PE_1 3" xfId="8225"/>
    <cellStyle name="_20080229_EVERGREEN MODEL_PE_1 4" xfId="8226"/>
    <cellStyle name="_20080229_EVERGREEN MODEL_PE_1 5" xfId="8227"/>
    <cellStyle name="_20080229_EVERGREEN MODEL_PE_1 6" xfId="8228"/>
    <cellStyle name="_20080229_EVERGREEN MODEL_PE_1 7" xfId="8229"/>
    <cellStyle name="_20080229_EVERGREEN MODEL_PE_1 8" xfId="8230"/>
    <cellStyle name="_20080229_EVERGREEN MODEL_PE_1 9" xfId="8231"/>
    <cellStyle name="_Basis Differential - summary" xfId="10"/>
    <cellStyle name="_Basis Differential - summary 10" xfId="8232"/>
    <cellStyle name="_Basis Differential - summary 11" xfId="8233"/>
    <cellStyle name="_Basis Differential - summary 12" xfId="8234"/>
    <cellStyle name="_Basis Differential - summary 13" xfId="8235"/>
    <cellStyle name="_Basis Differential - summary 14" xfId="8236"/>
    <cellStyle name="_Basis Differential - summary 15" xfId="8237"/>
    <cellStyle name="_Basis Differential - summary 16" xfId="8238"/>
    <cellStyle name="_Basis Differential - summary 17" xfId="8239"/>
    <cellStyle name="_Basis Differential - summary 18" xfId="8240"/>
    <cellStyle name="_Basis Differential - summary 19" xfId="8241"/>
    <cellStyle name="_Basis Differential - summary 2" xfId="8242"/>
    <cellStyle name="_Basis Differential - summary 20" xfId="8243"/>
    <cellStyle name="_Basis Differential - summary 21" xfId="8244"/>
    <cellStyle name="_Basis Differential - summary 22" xfId="8245"/>
    <cellStyle name="_Basis Differential - summary 23" xfId="8246"/>
    <cellStyle name="_Basis Differential - summary 24" xfId="8247"/>
    <cellStyle name="_Basis Differential - summary 25" xfId="8248"/>
    <cellStyle name="_Basis Differential - summary 26" xfId="8249"/>
    <cellStyle name="_Basis Differential - summary 3" xfId="8250"/>
    <cellStyle name="_Basis Differential - summary 4" xfId="8251"/>
    <cellStyle name="_Basis Differential - summary 5" xfId="8252"/>
    <cellStyle name="_Basis Differential - summary 6" xfId="8253"/>
    <cellStyle name="_Basis Differential - summary 7" xfId="8254"/>
    <cellStyle name="_Basis Differential - summary 8" xfId="8255"/>
    <cellStyle name="_Basis Differential - summary 9" xfId="8256"/>
    <cellStyle name="_Basis Differential - summary_2011 Bud IS" xfId="8257"/>
    <cellStyle name="_Basis Differential - summary_BS" xfId="8258"/>
    <cellStyle name="_Basis Differential - summary_BS&amp;CF" xfId="8259"/>
    <cellStyle name="_Basis Differential - summary_CF" xfId="8260"/>
    <cellStyle name="_Basis Differential - summary_Income Statement" xfId="8261"/>
    <cellStyle name="_Basis Differential - summary_PE" xfId="8262"/>
    <cellStyle name="_Basis Differential - summary_Updated Budget July 2010" xfId="8263"/>
    <cellStyle name="_Bear Swamp Non-LIPA Hedges Trade List as at Jan 31 2007" xfId="11"/>
    <cellStyle name="_Bear Swamp Non-LIPA Hedges Trade List as at Jan 31 2007 10" xfId="8264"/>
    <cellStyle name="_Bear Swamp Non-LIPA Hedges Trade List as at Jan 31 2007 11" xfId="8265"/>
    <cellStyle name="_Bear Swamp Non-LIPA Hedges Trade List as at Jan 31 2007 12" xfId="8266"/>
    <cellStyle name="_Bear Swamp Non-LIPA Hedges Trade List as at Jan 31 2007 13" xfId="8267"/>
    <cellStyle name="_Bear Swamp Non-LIPA Hedges Trade List as at Jan 31 2007 14" xfId="8268"/>
    <cellStyle name="_Bear Swamp Non-LIPA Hedges Trade List as at Jan 31 2007 15" xfId="8269"/>
    <cellStyle name="_Bear Swamp Non-LIPA Hedges Trade List as at Jan 31 2007 16" xfId="8270"/>
    <cellStyle name="_Bear Swamp Non-LIPA Hedges Trade List as at Jan 31 2007 17" xfId="8271"/>
    <cellStyle name="_Bear Swamp Non-LIPA Hedges Trade List as at Jan 31 2007 18" xfId="8272"/>
    <cellStyle name="_Bear Swamp Non-LIPA Hedges Trade List as at Jan 31 2007 19" xfId="8273"/>
    <cellStyle name="_Bear Swamp Non-LIPA Hedges Trade List as at Jan 31 2007 2" xfId="8274"/>
    <cellStyle name="_Bear Swamp Non-LIPA Hedges Trade List as at Jan 31 2007 20" xfId="8275"/>
    <cellStyle name="_Bear Swamp Non-LIPA Hedges Trade List as at Jan 31 2007 21" xfId="8276"/>
    <cellStyle name="_Bear Swamp Non-LIPA Hedges Trade List as at Jan 31 2007 22" xfId="8277"/>
    <cellStyle name="_Bear Swamp Non-LIPA Hedges Trade List as at Jan 31 2007 23" xfId="8278"/>
    <cellStyle name="_Bear Swamp Non-LIPA Hedges Trade List as at Jan 31 2007 24" xfId="8279"/>
    <cellStyle name="_Bear Swamp Non-LIPA Hedges Trade List as at Jan 31 2007 25" xfId="8280"/>
    <cellStyle name="_Bear Swamp Non-LIPA Hedges Trade List as at Jan 31 2007 26" xfId="8281"/>
    <cellStyle name="_Bear Swamp Non-LIPA Hedges Trade List as at Jan 31 2007 3" xfId="8282"/>
    <cellStyle name="_Bear Swamp Non-LIPA Hedges Trade List as at Jan 31 2007 4" xfId="8283"/>
    <cellStyle name="_Bear Swamp Non-LIPA Hedges Trade List as at Jan 31 2007 5" xfId="8284"/>
    <cellStyle name="_Bear Swamp Non-LIPA Hedges Trade List as at Jan 31 2007 6" xfId="8285"/>
    <cellStyle name="_Bear Swamp Non-LIPA Hedges Trade List as at Jan 31 2007 7" xfId="8286"/>
    <cellStyle name="_Bear Swamp Non-LIPA Hedges Trade List as at Jan 31 2007 8" xfId="8287"/>
    <cellStyle name="_Bear Swamp Non-LIPA Hedges Trade List as at Jan 31 2007 9" xfId="8288"/>
    <cellStyle name="_Bear Swamp Non-LIPA Hedges Trade List as at Jan 31 2007_2011 Bud IS" xfId="8289"/>
    <cellStyle name="_Bear Swamp Non-LIPA Hedges Trade List as at Jan 31 2007_BS" xfId="8290"/>
    <cellStyle name="_Bear Swamp Non-LIPA Hedges Trade List as at Jan 31 2007_BS&amp;CF" xfId="8291"/>
    <cellStyle name="_Bear Swamp Non-LIPA Hedges Trade List as at Jan 31 2007_CF" xfId="8292"/>
    <cellStyle name="_Bear Swamp Non-LIPA Hedges Trade List as at Jan 31 2007_Income Statement" xfId="8293"/>
    <cellStyle name="_Bear Swamp Non-LIPA Hedges Trade List as at Jan 31 2007_PE" xfId="8294"/>
    <cellStyle name="_Bear Swamp Non-LIPA Hedges Trade List as at Jan 31 2007_Updated Budget July 2010" xfId="8295"/>
    <cellStyle name="_Bear Swamp PLAN Model 2005-03-21 (FINAL)" xfId="12"/>
    <cellStyle name="_Bear Swamp PLAN Model 2005-03-21 (FINAL) 10" xfId="8296"/>
    <cellStyle name="_Bear Swamp PLAN Model 2005-03-21 (FINAL) 10 2" xfId="8297"/>
    <cellStyle name="_Bear Swamp PLAN Model 2005-03-21 (FINAL) 10 3" xfId="8298"/>
    <cellStyle name="_Bear Swamp PLAN Model 2005-03-21 (FINAL) 11" xfId="8299"/>
    <cellStyle name="_Bear Swamp PLAN Model 2005-03-21 (FINAL) 11 2" xfId="8300"/>
    <cellStyle name="_Bear Swamp PLAN Model 2005-03-21 (FINAL) 11 3" xfId="8301"/>
    <cellStyle name="_Bear Swamp PLAN Model 2005-03-21 (FINAL) 12" xfId="8302"/>
    <cellStyle name="_Bear Swamp PLAN Model 2005-03-21 (FINAL) 12 2" xfId="8303"/>
    <cellStyle name="_Bear Swamp PLAN Model 2005-03-21 (FINAL) 12 3" xfId="8304"/>
    <cellStyle name="_Bear Swamp PLAN Model 2005-03-21 (FINAL) 13" xfId="8305"/>
    <cellStyle name="_Bear Swamp PLAN Model 2005-03-21 (FINAL) 13 2" xfId="8306"/>
    <cellStyle name="_Bear Swamp PLAN Model 2005-03-21 (FINAL) 13 3" xfId="8307"/>
    <cellStyle name="_Bear Swamp PLAN Model 2005-03-21 (FINAL) 14" xfId="8308"/>
    <cellStyle name="_Bear Swamp PLAN Model 2005-03-21 (FINAL) 14 2" xfId="8309"/>
    <cellStyle name="_Bear Swamp PLAN Model 2005-03-21 (FINAL) 14 3" xfId="8310"/>
    <cellStyle name="_Bear Swamp PLAN Model 2005-03-21 (FINAL) 15" xfId="8311"/>
    <cellStyle name="_Bear Swamp PLAN Model 2005-03-21 (FINAL) 15 2" xfId="8312"/>
    <cellStyle name="_Bear Swamp PLAN Model 2005-03-21 (FINAL) 15 3" xfId="8313"/>
    <cellStyle name="_Bear Swamp PLAN Model 2005-03-21 (FINAL) 16" xfId="8314"/>
    <cellStyle name="_Bear Swamp PLAN Model 2005-03-21 (FINAL) 16 2" xfId="8315"/>
    <cellStyle name="_Bear Swamp PLAN Model 2005-03-21 (FINAL) 16 3" xfId="8316"/>
    <cellStyle name="_Bear Swamp PLAN Model 2005-03-21 (FINAL) 17" xfId="8317"/>
    <cellStyle name="_Bear Swamp PLAN Model 2005-03-21 (FINAL) 17 2" xfId="8318"/>
    <cellStyle name="_Bear Swamp PLAN Model 2005-03-21 (FINAL) 17 3" xfId="8319"/>
    <cellStyle name="_Bear Swamp PLAN Model 2005-03-21 (FINAL) 18" xfId="8320"/>
    <cellStyle name="_Bear Swamp PLAN Model 2005-03-21 (FINAL) 18 2" xfId="8321"/>
    <cellStyle name="_Bear Swamp PLAN Model 2005-03-21 (FINAL) 18 3" xfId="8322"/>
    <cellStyle name="_Bear Swamp PLAN Model 2005-03-21 (FINAL) 19" xfId="8323"/>
    <cellStyle name="_Bear Swamp PLAN Model 2005-03-21 (FINAL) 19 2" xfId="8324"/>
    <cellStyle name="_Bear Swamp PLAN Model 2005-03-21 (FINAL) 19 3" xfId="8325"/>
    <cellStyle name="_Bear Swamp PLAN Model 2005-03-21 (FINAL) 2" xfId="13"/>
    <cellStyle name="_Bear Swamp PLAN Model 2005-03-21 (FINAL) 2 2" xfId="4324"/>
    <cellStyle name="_Bear Swamp PLAN Model 2005-03-21 (FINAL) 2 3" xfId="8326"/>
    <cellStyle name="_Bear Swamp PLAN Model 2005-03-21 (FINAL) 2 4" xfId="21442"/>
    <cellStyle name="_Bear Swamp PLAN Model 2005-03-21 (FINAL) 2 5" xfId="22270"/>
    <cellStyle name="_Bear Swamp PLAN Model 2005-03-21 (FINAL) 2 6" xfId="22507"/>
    <cellStyle name="_Bear Swamp PLAN Model 2005-03-21 (FINAL) 20" xfId="8327"/>
    <cellStyle name="_Bear Swamp PLAN Model 2005-03-21 (FINAL) 20 2" xfId="8328"/>
    <cellStyle name="_Bear Swamp PLAN Model 2005-03-21 (FINAL) 20 3" xfId="8329"/>
    <cellStyle name="_Bear Swamp PLAN Model 2005-03-21 (FINAL) 21" xfId="8330"/>
    <cellStyle name="_Bear Swamp PLAN Model 2005-03-21 (FINAL) 21 2" xfId="8331"/>
    <cellStyle name="_Bear Swamp PLAN Model 2005-03-21 (FINAL) 21 3" xfId="8332"/>
    <cellStyle name="_Bear Swamp PLAN Model 2005-03-21 (FINAL) 22" xfId="8333"/>
    <cellStyle name="_Bear Swamp PLAN Model 2005-03-21 (FINAL) 22 2" xfId="8334"/>
    <cellStyle name="_Bear Swamp PLAN Model 2005-03-21 (FINAL) 22 3" xfId="8335"/>
    <cellStyle name="_Bear Swamp PLAN Model 2005-03-21 (FINAL) 23" xfId="8336"/>
    <cellStyle name="_Bear Swamp PLAN Model 2005-03-21 (FINAL) 23 2" xfId="8337"/>
    <cellStyle name="_Bear Swamp PLAN Model 2005-03-21 (FINAL) 23 3" xfId="8338"/>
    <cellStyle name="_Bear Swamp PLAN Model 2005-03-21 (FINAL) 24" xfId="8339"/>
    <cellStyle name="_Bear Swamp PLAN Model 2005-03-21 (FINAL) 24 2" xfId="8340"/>
    <cellStyle name="_Bear Swamp PLAN Model 2005-03-21 (FINAL) 24 3" xfId="8341"/>
    <cellStyle name="_Bear Swamp PLAN Model 2005-03-21 (FINAL) 25" xfId="8342"/>
    <cellStyle name="_Bear Swamp PLAN Model 2005-03-21 (FINAL) 25 2" xfId="8343"/>
    <cellStyle name="_Bear Swamp PLAN Model 2005-03-21 (FINAL) 25 3" xfId="8344"/>
    <cellStyle name="_Bear Swamp PLAN Model 2005-03-21 (FINAL) 3" xfId="8345"/>
    <cellStyle name="_Bear Swamp PLAN Model 2005-03-21 (FINAL) 3 2" xfId="8346"/>
    <cellStyle name="_Bear Swamp PLAN Model 2005-03-21 (FINAL) 3 3" xfId="8347"/>
    <cellStyle name="_Bear Swamp PLAN Model 2005-03-21 (FINAL) 4" xfId="8348"/>
    <cellStyle name="_Bear Swamp PLAN Model 2005-03-21 (FINAL) 4 2" xfId="8349"/>
    <cellStyle name="_Bear Swamp PLAN Model 2005-03-21 (FINAL) 4 3" xfId="8350"/>
    <cellStyle name="_Bear Swamp PLAN Model 2005-03-21 (FINAL) 5" xfId="8351"/>
    <cellStyle name="_Bear Swamp PLAN Model 2005-03-21 (FINAL) 5 2" xfId="8352"/>
    <cellStyle name="_Bear Swamp PLAN Model 2005-03-21 (FINAL) 5 3" xfId="8353"/>
    <cellStyle name="_Bear Swamp PLAN Model 2005-03-21 (FINAL) 6" xfId="8354"/>
    <cellStyle name="_Bear Swamp PLAN Model 2005-03-21 (FINAL) 6 2" xfId="8355"/>
    <cellStyle name="_Bear Swamp PLAN Model 2005-03-21 (FINAL) 6 3" xfId="8356"/>
    <cellStyle name="_Bear Swamp PLAN Model 2005-03-21 (FINAL) 7" xfId="8357"/>
    <cellStyle name="_Bear Swamp PLAN Model 2005-03-21 (FINAL) 7 2" xfId="8358"/>
    <cellStyle name="_Bear Swamp PLAN Model 2005-03-21 (FINAL) 7 3" xfId="8359"/>
    <cellStyle name="_Bear Swamp PLAN Model 2005-03-21 (FINAL) 8" xfId="8360"/>
    <cellStyle name="_Bear Swamp PLAN Model 2005-03-21 (FINAL) 8 2" xfId="8361"/>
    <cellStyle name="_Bear Swamp PLAN Model 2005-03-21 (FINAL) 8 3" xfId="8362"/>
    <cellStyle name="_Bear Swamp PLAN Model 2005-03-21 (FINAL) 9" xfId="8363"/>
    <cellStyle name="_Bear Swamp PLAN Model 2005-03-21 (FINAL) 9 2" xfId="8364"/>
    <cellStyle name="_Bear Swamp PLAN Model 2005-03-21 (FINAL) 9 3" xfId="8365"/>
    <cellStyle name="_Bear Swamp PLAN Model 2005-03-21 (FINAL)_BS" xfId="8366"/>
    <cellStyle name="_Bear Swamp PLAN Model 2005-03-21 (FINAL)_BS 10" xfId="8367"/>
    <cellStyle name="_Bear Swamp PLAN Model 2005-03-21 (FINAL)_BS 11" xfId="8368"/>
    <cellStyle name="_Bear Swamp PLAN Model 2005-03-21 (FINAL)_BS 12" xfId="8369"/>
    <cellStyle name="_Bear Swamp PLAN Model 2005-03-21 (FINAL)_BS 13" xfId="8370"/>
    <cellStyle name="_Bear Swamp PLAN Model 2005-03-21 (FINAL)_BS 14" xfId="8371"/>
    <cellStyle name="_Bear Swamp PLAN Model 2005-03-21 (FINAL)_BS 15" xfId="8372"/>
    <cellStyle name="_Bear Swamp PLAN Model 2005-03-21 (FINAL)_BS 16" xfId="8373"/>
    <cellStyle name="_Bear Swamp PLAN Model 2005-03-21 (FINAL)_BS 17" xfId="8374"/>
    <cellStyle name="_Bear Swamp PLAN Model 2005-03-21 (FINAL)_BS 18" xfId="8375"/>
    <cellStyle name="_Bear Swamp PLAN Model 2005-03-21 (FINAL)_BS 19" xfId="8376"/>
    <cellStyle name="_Bear Swamp PLAN Model 2005-03-21 (FINAL)_BS 2" xfId="8377"/>
    <cellStyle name="_Bear Swamp PLAN Model 2005-03-21 (FINAL)_BS 20" xfId="8378"/>
    <cellStyle name="_Bear Swamp PLAN Model 2005-03-21 (FINAL)_BS 21" xfId="8379"/>
    <cellStyle name="_Bear Swamp PLAN Model 2005-03-21 (FINAL)_BS 22" xfId="8380"/>
    <cellStyle name="_Bear Swamp PLAN Model 2005-03-21 (FINAL)_BS 23" xfId="8381"/>
    <cellStyle name="_Bear Swamp PLAN Model 2005-03-21 (FINAL)_BS 24" xfId="8382"/>
    <cellStyle name="_Bear Swamp PLAN Model 2005-03-21 (FINAL)_BS 25" xfId="8383"/>
    <cellStyle name="_Bear Swamp PLAN Model 2005-03-21 (FINAL)_BS 26" xfId="8384"/>
    <cellStyle name="_Bear Swamp PLAN Model 2005-03-21 (FINAL)_BS 27" xfId="8385"/>
    <cellStyle name="_Bear Swamp PLAN Model 2005-03-21 (FINAL)_BS 3" xfId="8386"/>
    <cellStyle name="_Bear Swamp PLAN Model 2005-03-21 (FINAL)_BS 4" xfId="8387"/>
    <cellStyle name="_Bear Swamp PLAN Model 2005-03-21 (FINAL)_BS 5" xfId="8388"/>
    <cellStyle name="_Bear Swamp PLAN Model 2005-03-21 (FINAL)_BS 6" xfId="8389"/>
    <cellStyle name="_Bear Swamp PLAN Model 2005-03-21 (FINAL)_BS 7" xfId="8390"/>
    <cellStyle name="_Bear Swamp PLAN Model 2005-03-21 (FINAL)_BS 8" xfId="8391"/>
    <cellStyle name="_Bear Swamp PLAN Model 2005-03-21 (FINAL)_BS 9" xfId="8392"/>
    <cellStyle name="_Bear Swamp PLAN Model 2005-03-21 (FINAL)_CF" xfId="8393"/>
    <cellStyle name="_Bear Swamp PLAN Model 2005-03-21 (FINAL)_CF 2" xfId="8394"/>
    <cellStyle name="_Bear Swamp PLAN Model 2005-03-21 (FINAL)_CF 3" xfId="8395"/>
    <cellStyle name="_Bear Swamp PLAN Model 2005-03-21 (FINAL)_CF_1" xfId="8396"/>
    <cellStyle name="_Bear Swamp PLAN Model 2005-03-21 (FINAL)_CF_1 10" xfId="8397"/>
    <cellStyle name="_Bear Swamp PLAN Model 2005-03-21 (FINAL)_CF_1 11" xfId="8398"/>
    <cellStyle name="_Bear Swamp PLAN Model 2005-03-21 (FINAL)_CF_1 12" xfId="8399"/>
    <cellStyle name="_Bear Swamp PLAN Model 2005-03-21 (FINAL)_CF_1 13" xfId="8400"/>
    <cellStyle name="_Bear Swamp PLAN Model 2005-03-21 (FINAL)_CF_1 14" xfId="8401"/>
    <cellStyle name="_Bear Swamp PLAN Model 2005-03-21 (FINAL)_CF_1 15" xfId="8402"/>
    <cellStyle name="_Bear Swamp PLAN Model 2005-03-21 (FINAL)_CF_1 16" xfId="8403"/>
    <cellStyle name="_Bear Swamp PLAN Model 2005-03-21 (FINAL)_CF_1 17" xfId="8404"/>
    <cellStyle name="_Bear Swamp PLAN Model 2005-03-21 (FINAL)_CF_1 18" xfId="8405"/>
    <cellStyle name="_Bear Swamp PLAN Model 2005-03-21 (FINAL)_CF_1 19" xfId="8406"/>
    <cellStyle name="_Bear Swamp PLAN Model 2005-03-21 (FINAL)_CF_1 2" xfId="8407"/>
    <cellStyle name="_Bear Swamp PLAN Model 2005-03-21 (FINAL)_CF_1 20" xfId="8408"/>
    <cellStyle name="_Bear Swamp PLAN Model 2005-03-21 (FINAL)_CF_1 21" xfId="8409"/>
    <cellStyle name="_Bear Swamp PLAN Model 2005-03-21 (FINAL)_CF_1 22" xfId="8410"/>
    <cellStyle name="_Bear Swamp PLAN Model 2005-03-21 (FINAL)_CF_1 23" xfId="8411"/>
    <cellStyle name="_Bear Swamp PLAN Model 2005-03-21 (FINAL)_CF_1 24" xfId="8412"/>
    <cellStyle name="_Bear Swamp PLAN Model 2005-03-21 (FINAL)_CF_1 25" xfId="8413"/>
    <cellStyle name="_Bear Swamp PLAN Model 2005-03-21 (FINAL)_CF_1 26" xfId="8414"/>
    <cellStyle name="_Bear Swamp PLAN Model 2005-03-21 (FINAL)_CF_1 27" xfId="8415"/>
    <cellStyle name="_Bear Swamp PLAN Model 2005-03-21 (FINAL)_CF_1 3" xfId="8416"/>
    <cellStyle name="_Bear Swamp PLAN Model 2005-03-21 (FINAL)_CF_1 4" xfId="8417"/>
    <cellStyle name="_Bear Swamp PLAN Model 2005-03-21 (FINAL)_CF_1 5" xfId="8418"/>
    <cellStyle name="_Bear Swamp PLAN Model 2005-03-21 (FINAL)_CF_1 6" xfId="8419"/>
    <cellStyle name="_Bear Swamp PLAN Model 2005-03-21 (FINAL)_CF_1 7" xfId="8420"/>
    <cellStyle name="_Bear Swamp PLAN Model 2005-03-21 (FINAL)_CF_1 8" xfId="8421"/>
    <cellStyle name="_Bear Swamp PLAN Model 2005-03-21 (FINAL)_CF_1 9" xfId="8422"/>
    <cellStyle name="_Bear Swamp PLAN Model 2005-03-21 (FINAL)_IS" xfId="8423"/>
    <cellStyle name="_Bear Swamp PLAN Model 2005-03-21 (FINAL)_IS 10" xfId="8424"/>
    <cellStyle name="_Bear Swamp PLAN Model 2005-03-21 (FINAL)_IS 11" xfId="8425"/>
    <cellStyle name="_Bear Swamp PLAN Model 2005-03-21 (FINAL)_IS 12" xfId="8426"/>
    <cellStyle name="_Bear Swamp PLAN Model 2005-03-21 (FINAL)_IS 13" xfId="8427"/>
    <cellStyle name="_Bear Swamp PLAN Model 2005-03-21 (FINAL)_IS 14" xfId="8428"/>
    <cellStyle name="_Bear Swamp PLAN Model 2005-03-21 (FINAL)_IS 15" xfId="8429"/>
    <cellStyle name="_Bear Swamp PLAN Model 2005-03-21 (FINAL)_IS 16" xfId="8430"/>
    <cellStyle name="_Bear Swamp PLAN Model 2005-03-21 (FINAL)_IS 17" xfId="8431"/>
    <cellStyle name="_Bear Swamp PLAN Model 2005-03-21 (FINAL)_IS 18" xfId="8432"/>
    <cellStyle name="_Bear Swamp PLAN Model 2005-03-21 (FINAL)_IS 19" xfId="8433"/>
    <cellStyle name="_Bear Swamp PLAN Model 2005-03-21 (FINAL)_IS 2" xfId="8434"/>
    <cellStyle name="_Bear Swamp PLAN Model 2005-03-21 (FINAL)_IS 20" xfId="8435"/>
    <cellStyle name="_Bear Swamp PLAN Model 2005-03-21 (FINAL)_IS 21" xfId="8436"/>
    <cellStyle name="_Bear Swamp PLAN Model 2005-03-21 (FINAL)_IS 22" xfId="8437"/>
    <cellStyle name="_Bear Swamp PLAN Model 2005-03-21 (FINAL)_IS 23" xfId="8438"/>
    <cellStyle name="_Bear Swamp PLAN Model 2005-03-21 (FINAL)_IS 24" xfId="8439"/>
    <cellStyle name="_Bear Swamp PLAN Model 2005-03-21 (FINAL)_IS 25" xfId="8440"/>
    <cellStyle name="_Bear Swamp PLAN Model 2005-03-21 (FINAL)_IS 26" xfId="8441"/>
    <cellStyle name="_Bear Swamp PLAN Model 2005-03-21 (FINAL)_IS 27" xfId="8442"/>
    <cellStyle name="_Bear Swamp PLAN Model 2005-03-21 (FINAL)_IS 3" xfId="8443"/>
    <cellStyle name="_Bear Swamp PLAN Model 2005-03-21 (FINAL)_IS 4" xfId="8444"/>
    <cellStyle name="_Bear Swamp PLAN Model 2005-03-21 (FINAL)_IS 5" xfId="8445"/>
    <cellStyle name="_Bear Swamp PLAN Model 2005-03-21 (FINAL)_IS 6" xfId="8446"/>
    <cellStyle name="_Bear Swamp PLAN Model 2005-03-21 (FINAL)_IS 7" xfId="8447"/>
    <cellStyle name="_Bear Swamp PLAN Model 2005-03-21 (FINAL)_IS 8" xfId="8448"/>
    <cellStyle name="_Bear Swamp PLAN Model 2005-03-21 (FINAL)_IS 9" xfId="8449"/>
    <cellStyle name="_Bear Swamp PLAN Model 2005-03-21 (FINAL)_PE" xfId="8450"/>
    <cellStyle name="_Bear Swamp PLAN Model 2005-03-21 (FINAL)_PE 2" xfId="8451"/>
    <cellStyle name="_Bear Swamp PLAN Model 2005-03-21 (FINAL)_PE 3" xfId="8452"/>
    <cellStyle name="_Bear Swamp PLAN Model 2005-03-21 (FINAL)_PE_1" xfId="8453"/>
    <cellStyle name="_Bear Swamp PLAN Model 2005-03-21 (FINAL)_PE_1 10" xfId="8454"/>
    <cellStyle name="_Bear Swamp PLAN Model 2005-03-21 (FINAL)_PE_1 11" xfId="8455"/>
    <cellStyle name="_Bear Swamp PLAN Model 2005-03-21 (FINAL)_PE_1 12" xfId="8456"/>
    <cellStyle name="_Bear Swamp PLAN Model 2005-03-21 (FINAL)_PE_1 13" xfId="8457"/>
    <cellStyle name="_Bear Swamp PLAN Model 2005-03-21 (FINAL)_PE_1 14" xfId="8458"/>
    <cellStyle name="_Bear Swamp PLAN Model 2005-03-21 (FINAL)_PE_1 15" xfId="8459"/>
    <cellStyle name="_Bear Swamp PLAN Model 2005-03-21 (FINAL)_PE_1 16" xfId="8460"/>
    <cellStyle name="_Bear Swamp PLAN Model 2005-03-21 (FINAL)_PE_1 17" xfId="8461"/>
    <cellStyle name="_Bear Swamp PLAN Model 2005-03-21 (FINAL)_PE_1 18" xfId="8462"/>
    <cellStyle name="_Bear Swamp PLAN Model 2005-03-21 (FINAL)_PE_1 19" xfId="8463"/>
    <cellStyle name="_Bear Swamp PLAN Model 2005-03-21 (FINAL)_PE_1 2" xfId="8464"/>
    <cellStyle name="_Bear Swamp PLAN Model 2005-03-21 (FINAL)_PE_1 20" xfId="8465"/>
    <cellStyle name="_Bear Swamp PLAN Model 2005-03-21 (FINAL)_PE_1 21" xfId="8466"/>
    <cellStyle name="_Bear Swamp PLAN Model 2005-03-21 (FINAL)_PE_1 22" xfId="8467"/>
    <cellStyle name="_Bear Swamp PLAN Model 2005-03-21 (FINAL)_PE_1 23" xfId="8468"/>
    <cellStyle name="_Bear Swamp PLAN Model 2005-03-21 (FINAL)_PE_1 24" xfId="8469"/>
    <cellStyle name="_Bear Swamp PLAN Model 2005-03-21 (FINAL)_PE_1 25" xfId="8470"/>
    <cellStyle name="_Bear Swamp PLAN Model 2005-03-21 (FINAL)_PE_1 26" xfId="8471"/>
    <cellStyle name="_Bear Swamp PLAN Model 2005-03-21 (FINAL)_PE_1 27" xfId="8472"/>
    <cellStyle name="_Bear Swamp PLAN Model 2005-03-21 (FINAL)_PE_1 3" xfId="8473"/>
    <cellStyle name="_Bear Swamp PLAN Model 2005-03-21 (FINAL)_PE_1 4" xfId="8474"/>
    <cellStyle name="_Bear Swamp PLAN Model 2005-03-21 (FINAL)_PE_1 5" xfId="8475"/>
    <cellStyle name="_Bear Swamp PLAN Model 2005-03-21 (FINAL)_PE_1 6" xfId="8476"/>
    <cellStyle name="_Bear Swamp PLAN Model 2005-03-21 (FINAL)_PE_1 7" xfId="8477"/>
    <cellStyle name="_Bear Swamp PLAN Model 2005-03-21 (FINAL)_PE_1 8" xfId="8478"/>
    <cellStyle name="_Bear Swamp PLAN Model 2005-03-21 (FINAL)_PE_1 9" xfId="8479"/>
    <cellStyle name="_Bear-Fife" xfId="14"/>
    <cellStyle name="_Bear-Fife 10" xfId="8480"/>
    <cellStyle name="_Bear-Fife 11" xfId="8481"/>
    <cellStyle name="_Bear-Fife 12" xfId="8482"/>
    <cellStyle name="_Bear-Fife 13" xfId="8483"/>
    <cellStyle name="_Bear-Fife 14" xfId="8484"/>
    <cellStyle name="_Bear-Fife 15" xfId="8485"/>
    <cellStyle name="_Bear-Fife 16" xfId="8486"/>
    <cellStyle name="_Bear-Fife 17" xfId="8487"/>
    <cellStyle name="_Bear-Fife 18" xfId="8488"/>
    <cellStyle name="_Bear-Fife 19" xfId="8489"/>
    <cellStyle name="_Bear-Fife 2" xfId="8490"/>
    <cellStyle name="_Bear-Fife 20" xfId="8491"/>
    <cellStyle name="_Bear-Fife 21" xfId="8492"/>
    <cellStyle name="_Bear-Fife 22" xfId="8493"/>
    <cellStyle name="_Bear-Fife 23" xfId="8494"/>
    <cellStyle name="_Bear-Fife 24" xfId="8495"/>
    <cellStyle name="_Bear-Fife 25" xfId="8496"/>
    <cellStyle name="_Bear-Fife 26" xfId="8497"/>
    <cellStyle name="_Bear-Fife 3" xfId="8498"/>
    <cellStyle name="_Bear-Fife 4" xfId="8499"/>
    <cellStyle name="_Bear-Fife 5" xfId="8500"/>
    <cellStyle name="_Bear-Fife 6" xfId="8501"/>
    <cellStyle name="_Bear-Fife 7" xfId="8502"/>
    <cellStyle name="_Bear-Fife 8" xfId="8503"/>
    <cellStyle name="_Bear-Fife 9" xfId="8504"/>
    <cellStyle name="_Bear-Fife_2011 Bud IS" xfId="8505"/>
    <cellStyle name="_Bear-Fife_BS" xfId="8506"/>
    <cellStyle name="_Bear-Fife_BS&amp;CF" xfId="8507"/>
    <cellStyle name="_Bear-Fife_CF" xfId="8508"/>
    <cellStyle name="_Bear-Fife_Income Statement" xfId="8509"/>
    <cellStyle name="_Bear-Fife_PE" xfId="8510"/>
    <cellStyle name="_Bear-Fife_Updated Budget July 2010" xfId="8511"/>
    <cellStyle name="_Beaver Power" xfId="15"/>
    <cellStyle name="_Beaver Power 10" xfId="8512"/>
    <cellStyle name="_Beaver Power 10 2" xfId="8513"/>
    <cellStyle name="_Beaver Power 10 3" xfId="8514"/>
    <cellStyle name="_Beaver Power 11" xfId="8515"/>
    <cellStyle name="_Beaver Power 11 2" xfId="8516"/>
    <cellStyle name="_Beaver Power 11 3" xfId="8517"/>
    <cellStyle name="_Beaver Power 12" xfId="8518"/>
    <cellStyle name="_Beaver Power 12 2" xfId="8519"/>
    <cellStyle name="_Beaver Power 12 3" xfId="8520"/>
    <cellStyle name="_Beaver Power 13" xfId="8521"/>
    <cellStyle name="_Beaver Power 13 2" xfId="8522"/>
    <cellStyle name="_Beaver Power 13 3" xfId="8523"/>
    <cellStyle name="_Beaver Power 14" xfId="8524"/>
    <cellStyle name="_Beaver Power 14 2" xfId="8525"/>
    <cellStyle name="_Beaver Power 14 3" xfId="8526"/>
    <cellStyle name="_Beaver Power 15" xfId="8527"/>
    <cellStyle name="_Beaver Power 15 2" xfId="8528"/>
    <cellStyle name="_Beaver Power 15 3" xfId="8529"/>
    <cellStyle name="_Beaver Power 16" xfId="8530"/>
    <cellStyle name="_Beaver Power 16 2" xfId="8531"/>
    <cellStyle name="_Beaver Power 16 3" xfId="8532"/>
    <cellStyle name="_Beaver Power 17" xfId="8533"/>
    <cellStyle name="_Beaver Power 17 2" xfId="8534"/>
    <cellStyle name="_Beaver Power 17 3" xfId="8535"/>
    <cellStyle name="_Beaver Power 18" xfId="8536"/>
    <cellStyle name="_Beaver Power 18 2" xfId="8537"/>
    <cellStyle name="_Beaver Power 18 3" xfId="8538"/>
    <cellStyle name="_Beaver Power 19" xfId="8539"/>
    <cellStyle name="_Beaver Power 19 2" xfId="8540"/>
    <cellStyle name="_Beaver Power 19 3" xfId="8541"/>
    <cellStyle name="_Beaver Power 2" xfId="16"/>
    <cellStyle name="_Beaver Power 2 2" xfId="4325"/>
    <cellStyle name="_Beaver Power 2 3" xfId="8542"/>
    <cellStyle name="_Beaver Power 2 4" xfId="21440"/>
    <cellStyle name="_Beaver Power 2 5" xfId="20851"/>
    <cellStyle name="_Beaver Power 2 6" xfId="21191"/>
    <cellStyle name="_Beaver Power 20" xfId="8543"/>
    <cellStyle name="_Beaver Power 20 2" xfId="8544"/>
    <cellStyle name="_Beaver Power 20 3" xfId="8545"/>
    <cellStyle name="_Beaver Power 21" xfId="8546"/>
    <cellStyle name="_Beaver Power 21 2" xfId="8547"/>
    <cellStyle name="_Beaver Power 21 3" xfId="8548"/>
    <cellStyle name="_Beaver Power 22" xfId="8549"/>
    <cellStyle name="_Beaver Power 22 2" xfId="8550"/>
    <cellStyle name="_Beaver Power 22 3" xfId="8551"/>
    <cellStyle name="_Beaver Power 23" xfId="8552"/>
    <cellStyle name="_Beaver Power 23 2" xfId="8553"/>
    <cellStyle name="_Beaver Power 23 3" xfId="8554"/>
    <cellStyle name="_Beaver Power 24" xfId="8555"/>
    <cellStyle name="_Beaver Power 24 2" xfId="8556"/>
    <cellStyle name="_Beaver Power 24 3" xfId="8557"/>
    <cellStyle name="_Beaver Power 25" xfId="8558"/>
    <cellStyle name="_Beaver Power 25 2" xfId="8559"/>
    <cellStyle name="_Beaver Power 25 3" xfId="8560"/>
    <cellStyle name="_Beaver Power 3" xfId="8561"/>
    <cellStyle name="_Beaver Power 3 2" xfId="8562"/>
    <cellStyle name="_Beaver Power 3 3" xfId="8563"/>
    <cellStyle name="_Beaver Power 4" xfId="8564"/>
    <cellStyle name="_Beaver Power 4 2" xfId="8565"/>
    <cellStyle name="_Beaver Power 4 3" xfId="8566"/>
    <cellStyle name="_Beaver Power 5" xfId="8567"/>
    <cellStyle name="_Beaver Power 5 2" xfId="8568"/>
    <cellStyle name="_Beaver Power 5 3" xfId="8569"/>
    <cellStyle name="_Beaver Power 6" xfId="8570"/>
    <cellStyle name="_Beaver Power 6 2" xfId="8571"/>
    <cellStyle name="_Beaver Power 6 3" xfId="8572"/>
    <cellStyle name="_Beaver Power 7" xfId="8573"/>
    <cellStyle name="_Beaver Power 7 2" xfId="8574"/>
    <cellStyle name="_Beaver Power 7 3" xfId="8575"/>
    <cellStyle name="_Beaver Power 8" xfId="8576"/>
    <cellStyle name="_Beaver Power 8 2" xfId="8577"/>
    <cellStyle name="_Beaver Power 8 3" xfId="8578"/>
    <cellStyle name="_Beaver Power 9" xfId="8579"/>
    <cellStyle name="_Beaver Power 9 2" xfId="8580"/>
    <cellStyle name="_Beaver Power 9 3" xfId="8581"/>
    <cellStyle name="_Beaver Power_BS" xfId="8582"/>
    <cellStyle name="_Beaver Power_BS 10" xfId="8583"/>
    <cellStyle name="_Beaver Power_BS 11" xfId="8584"/>
    <cellStyle name="_Beaver Power_BS 12" xfId="8585"/>
    <cellStyle name="_Beaver Power_BS 13" xfId="8586"/>
    <cellStyle name="_Beaver Power_BS 14" xfId="8587"/>
    <cellStyle name="_Beaver Power_BS 15" xfId="8588"/>
    <cellStyle name="_Beaver Power_BS 16" xfId="8589"/>
    <cellStyle name="_Beaver Power_BS 17" xfId="8590"/>
    <cellStyle name="_Beaver Power_BS 18" xfId="8591"/>
    <cellStyle name="_Beaver Power_BS 19" xfId="8592"/>
    <cellStyle name="_Beaver Power_BS 2" xfId="8593"/>
    <cellStyle name="_Beaver Power_BS 20" xfId="8594"/>
    <cellStyle name="_Beaver Power_BS 21" xfId="8595"/>
    <cellStyle name="_Beaver Power_BS 22" xfId="8596"/>
    <cellStyle name="_Beaver Power_BS 23" xfId="8597"/>
    <cellStyle name="_Beaver Power_BS 24" xfId="8598"/>
    <cellStyle name="_Beaver Power_BS 25" xfId="8599"/>
    <cellStyle name="_Beaver Power_BS 26" xfId="8600"/>
    <cellStyle name="_Beaver Power_BS 27" xfId="8601"/>
    <cellStyle name="_Beaver Power_BS 3" xfId="8602"/>
    <cellStyle name="_Beaver Power_BS 4" xfId="8603"/>
    <cellStyle name="_Beaver Power_BS 5" xfId="8604"/>
    <cellStyle name="_Beaver Power_BS 6" xfId="8605"/>
    <cellStyle name="_Beaver Power_BS 7" xfId="8606"/>
    <cellStyle name="_Beaver Power_BS 8" xfId="8607"/>
    <cellStyle name="_Beaver Power_BS 9" xfId="8608"/>
    <cellStyle name="_Beaver Power_CF" xfId="8609"/>
    <cellStyle name="_Beaver Power_CF 2" xfId="8610"/>
    <cellStyle name="_Beaver Power_CF 3" xfId="8611"/>
    <cellStyle name="_Beaver Power_CF_1" xfId="8612"/>
    <cellStyle name="_Beaver Power_CF_1 10" xfId="8613"/>
    <cellStyle name="_Beaver Power_CF_1 11" xfId="8614"/>
    <cellStyle name="_Beaver Power_CF_1 12" xfId="8615"/>
    <cellStyle name="_Beaver Power_CF_1 13" xfId="8616"/>
    <cellStyle name="_Beaver Power_CF_1 14" xfId="8617"/>
    <cellStyle name="_Beaver Power_CF_1 15" xfId="8618"/>
    <cellStyle name="_Beaver Power_CF_1 16" xfId="8619"/>
    <cellStyle name="_Beaver Power_CF_1 17" xfId="8620"/>
    <cellStyle name="_Beaver Power_CF_1 18" xfId="8621"/>
    <cellStyle name="_Beaver Power_CF_1 19" xfId="8622"/>
    <cellStyle name="_Beaver Power_CF_1 2" xfId="8623"/>
    <cellStyle name="_Beaver Power_CF_1 20" xfId="8624"/>
    <cellStyle name="_Beaver Power_CF_1 21" xfId="8625"/>
    <cellStyle name="_Beaver Power_CF_1 22" xfId="8626"/>
    <cellStyle name="_Beaver Power_CF_1 23" xfId="8627"/>
    <cellStyle name="_Beaver Power_CF_1 24" xfId="8628"/>
    <cellStyle name="_Beaver Power_CF_1 25" xfId="8629"/>
    <cellStyle name="_Beaver Power_CF_1 26" xfId="8630"/>
    <cellStyle name="_Beaver Power_CF_1 27" xfId="8631"/>
    <cellStyle name="_Beaver Power_CF_1 3" xfId="8632"/>
    <cellStyle name="_Beaver Power_CF_1 4" xfId="8633"/>
    <cellStyle name="_Beaver Power_CF_1 5" xfId="8634"/>
    <cellStyle name="_Beaver Power_CF_1 6" xfId="8635"/>
    <cellStyle name="_Beaver Power_CF_1 7" xfId="8636"/>
    <cellStyle name="_Beaver Power_CF_1 8" xfId="8637"/>
    <cellStyle name="_Beaver Power_CF_1 9" xfId="8638"/>
    <cellStyle name="_Beaver Power_IS" xfId="8639"/>
    <cellStyle name="_Beaver Power_IS 10" xfId="8640"/>
    <cellStyle name="_Beaver Power_IS 11" xfId="8641"/>
    <cellStyle name="_Beaver Power_IS 12" xfId="8642"/>
    <cellStyle name="_Beaver Power_IS 13" xfId="8643"/>
    <cellStyle name="_Beaver Power_IS 14" xfId="8644"/>
    <cellStyle name="_Beaver Power_IS 15" xfId="8645"/>
    <cellStyle name="_Beaver Power_IS 16" xfId="8646"/>
    <cellStyle name="_Beaver Power_IS 17" xfId="8647"/>
    <cellStyle name="_Beaver Power_IS 18" xfId="8648"/>
    <cellStyle name="_Beaver Power_IS 19" xfId="8649"/>
    <cellStyle name="_Beaver Power_IS 2" xfId="8650"/>
    <cellStyle name="_Beaver Power_IS 20" xfId="8651"/>
    <cellStyle name="_Beaver Power_IS 21" xfId="8652"/>
    <cellStyle name="_Beaver Power_IS 22" xfId="8653"/>
    <cellStyle name="_Beaver Power_IS 23" xfId="8654"/>
    <cellStyle name="_Beaver Power_IS 24" xfId="8655"/>
    <cellStyle name="_Beaver Power_IS 25" xfId="8656"/>
    <cellStyle name="_Beaver Power_IS 26" xfId="8657"/>
    <cellStyle name="_Beaver Power_IS 27" xfId="8658"/>
    <cellStyle name="_Beaver Power_IS 3" xfId="8659"/>
    <cellStyle name="_Beaver Power_IS 4" xfId="8660"/>
    <cellStyle name="_Beaver Power_IS 5" xfId="8661"/>
    <cellStyle name="_Beaver Power_IS 6" xfId="8662"/>
    <cellStyle name="_Beaver Power_IS 7" xfId="8663"/>
    <cellStyle name="_Beaver Power_IS 8" xfId="8664"/>
    <cellStyle name="_Beaver Power_IS 9" xfId="8665"/>
    <cellStyle name="_Beaver Power_PE" xfId="8666"/>
    <cellStyle name="_Beaver Power_PE 2" xfId="8667"/>
    <cellStyle name="_Beaver Power_PE 3" xfId="8668"/>
    <cellStyle name="_Beaver Power_PE_1" xfId="8669"/>
    <cellStyle name="_Beaver Power_PE_1 10" xfId="8670"/>
    <cellStyle name="_Beaver Power_PE_1 11" xfId="8671"/>
    <cellStyle name="_Beaver Power_PE_1 12" xfId="8672"/>
    <cellStyle name="_Beaver Power_PE_1 13" xfId="8673"/>
    <cellStyle name="_Beaver Power_PE_1 14" xfId="8674"/>
    <cellStyle name="_Beaver Power_PE_1 15" xfId="8675"/>
    <cellStyle name="_Beaver Power_PE_1 16" xfId="8676"/>
    <cellStyle name="_Beaver Power_PE_1 17" xfId="8677"/>
    <cellStyle name="_Beaver Power_PE_1 18" xfId="8678"/>
    <cellStyle name="_Beaver Power_PE_1 19" xfId="8679"/>
    <cellStyle name="_Beaver Power_PE_1 2" xfId="8680"/>
    <cellStyle name="_Beaver Power_PE_1 20" xfId="8681"/>
    <cellStyle name="_Beaver Power_PE_1 21" xfId="8682"/>
    <cellStyle name="_Beaver Power_PE_1 22" xfId="8683"/>
    <cellStyle name="_Beaver Power_PE_1 23" xfId="8684"/>
    <cellStyle name="_Beaver Power_PE_1 24" xfId="8685"/>
    <cellStyle name="_Beaver Power_PE_1 25" xfId="8686"/>
    <cellStyle name="_Beaver Power_PE_1 26" xfId="8687"/>
    <cellStyle name="_Beaver Power_PE_1 27" xfId="8688"/>
    <cellStyle name="_Beaver Power_PE_1 3" xfId="8689"/>
    <cellStyle name="_Beaver Power_PE_1 4" xfId="8690"/>
    <cellStyle name="_Beaver Power_PE_1 5" xfId="8691"/>
    <cellStyle name="_Beaver Power_PE_1 6" xfId="8692"/>
    <cellStyle name="_Beaver Power_PE_1 7" xfId="8693"/>
    <cellStyle name="_Beaver Power_PE_1 8" xfId="8694"/>
    <cellStyle name="_Beaver Power_PE_1 9" xfId="8695"/>
    <cellStyle name="_BESA - Guarantee contingency or commitment 2Q'07_ABC_20070820" xfId="17"/>
    <cellStyle name="_BESA - Guarantee contingency or commitment 2Q'07_ABC_20070820 10" xfId="8696"/>
    <cellStyle name="_BESA - Guarantee contingency or commitment 2Q'07_ABC_20070820 10 2" xfId="8697"/>
    <cellStyle name="_BESA - Guarantee contingency or commitment 2Q'07_ABC_20070820 10 3" xfId="8698"/>
    <cellStyle name="_BESA - Guarantee contingency or commitment 2Q'07_ABC_20070820 11" xfId="8699"/>
    <cellStyle name="_BESA - Guarantee contingency or commitment 2Q'07_ABC_20070820 11 2" xfId="8700"/>
    <cellStyle name="_BESA - Guarantee contingency or commitment 2Q'07_ABC_20070820 11 3" xfId="8701"/>
    <cellStyle name="_BESA - Guarantee contingency or commitment 2Q'07_ABC_20070820 12" xfId="8702"/>
    <cellStyle name="_BESA - Guarantee contingency or commitment 2Q'07_ABC_20070820 12 2" xfId="8703"/>
    <cellStyle name="_BESA - Guarantee contingency or commitment 2Q'07_ABC_20070820 12 3" xfId="8704"/>
    <cellStyle name="_BESA - Guarantee contingency or commitment 2Q'07_ABC_20070820 13" xfId="8705"/>
    <cellStyle name="_BESA - Guarantee contingency or commitment 2Q'07_ABC_20070820 13 2" xfId="8706"/>
    <cellStyle name="_BESA - Guarantee contingency or commitment 2Q'07_ABC_20070820 13 3" xfId="8707"/>
    <cellStyle name="_BESA - Guarantee contingency or commitment 2Q'07_ABC_20070820 14" xfId="8708"/>
    <cellStyle name="_BESA - Guarantee contingency or commitment 2Q'07_ABC_20070820 14 2" xfId="8709"/>
    <cellStyle name="_BESA - Guarantee contingency or commitment 2Q'07_ABC_20070820 14 3" xfId="8710"/>
    <cellStyle name="_BESA - Guarantee contingency or commitment 2Q'07_ABC_20070820 15" xfId="8711"/>
    <cellStyle name="_BESA - Guarantee contingency or commitment 2Q'07_ABC_20070820 15 2" xfId="8712"/>
    <cellStyle name="_BESA - Guarantee contingency or commitment 2Q'07_ABC_20070820 15 3" xfId="8713"/>
    <cellStyle name="_BESA - Guarantee contingency or commitment 2Q'07_ABC_20070820 16" xfId="8714"/>
    <cellStyle name="_BESA - Guarantee contingency or commitment 2Q'07_ABC_20070820 16 2" xfId="8715"/>
    <cellStyle name="_BESA - Guarantee contingency or commitment 2Q'07_ABC_20070820 16 3" xfId="8716"/>
    <cellStyle name="_BESA - Guarantee contingency or commitment 2Q'07_ABC_20070820 17" xfId="8717"/>
    <cellStyle name="_BESA - Guarantee contingency or commitment 2Q'07_ABC_20070820 17 2" xfId="8718"/>
    <cellStyle name="_BESA - Guarantee contingency or commitment 2Q'07_ABC_20070820 17 3" xfId="8719"/>
    <cellStyle name="_BESA - Guarantee contingency or commitment 2Q'07_ABC_20070820 18" xfId="8720"/>
    <cellStyle name="_BESA - Guarantee contingency or commitment 2Q'07_ABC_20070820 18 2" xfId="8721"/>
    <cellStyle name="_BESA - Guarantee contingency or commitment 2Q'07_ABC_20070820 18 3" xfId="8722"/>
    <cellStyle name="_BESA - Guarantee contingency or commitment 2Q'07_ABC_20070820 19" xfId="8723"/>
    <cellStyle name="_BESA - Guarantee contingency or commitment 2Q'07_ABC_20070820 19 2" xfId="8724"/>
    <cellStyle name="_BESA - Guarantee contingency or commitment 2Q'07_ABC_20070820 19 3" xfId="8725"/>
    <cellStyle name="_BESA - Guarantee contingency or commitment 2Q'07_ABC_20070820 2" xfId="18"/>
    <cellStyle name="_BESA - Guarantee contingency or commitment 2Q'07_ABC_20070820 2 2" xfId="4326"/>
    <cellStyle name="_BESA - Guarantee contingency or commitment 2Q'07_ABC_20070820 2 3" xfId="8726"/>
    <cellStyle name="_BESA - Guarantee contingency or commitment 2Q'07_ABC_20070820 2 4" xfId="21439"/>
    <cellStyle name="_BESA - Guarantee contingency or commitment 2Q'07_ABC_20070820 2 5" xfId="20852"/>
    <cellStyle name="_BESA - Guarantee contingency or commitment 2Q'07_ABC_20070820 2 6" xfId="21190"/>
    <cellStyle name="_BESA - Guarantee contingency or commitment 2Q'07_ABC_20070820 20" xfId="8727"/>
    <cellStyle name="_BESA - Guarantee contingency or commitment 2Q'07_ABC_20070820 20 2" xfId="8728"/>
    <cellStyle name="_BESA - Guarantee contingency or commitment 2Q'07_ABC_20070820 20 3" xfId="8729"/>
    <cellStyle name="_BESA - Guarantee contingency or commitment 2Q'07_ABC_20070820 21" xfId="8730"/>
    <cellStyle name="_BESA - Guarantee contingency or commitment 2Q'07_ABC_20070820 21 2" xfId="8731"/>
    <cellStyle name="_BESA - Guarantee contingency or commitment 2Q'07_ABC_20070820 21 3" xfId="8732"/>
    <cellStyle name="_BESA - Guarantee contingency or commitment 2Q'07_ABC_20070820 22" xfId="8733"/>
    <cellStyle name="_BESA - Guarantee contingency or commitment 2Q'07_ABC_20070820 22 2" xfId="8734"/>
    <cellStyle name="_BESA - Guarantee contingency or commitment 2Q'07_ABC_20070820 22 3" xfId="8735"/>
    <cellStyle name="_BESA - Guarantee contingency or commitment 2Q'07_ABC_20070820 23" xfId="8736"/>
    <cellStyle name="_BESA - Guarantee contingency or commitment 2Q'07_ABC_20070820 23 2" xfId="8737"/>
    <cellStyle name="_BESA - Guarantee contingency or commitment 2Q'07_ABC_20070820 23 3" xfId="8738"/>
    <cellStyle name="_BESA - Guarantee contingency or commitment 2Q'07_ABC_20070820 24" xfId="8739"/>
    <cellStyle name="_BESA - Guarantee contingency or commitment 2Q'07_ABC_20070820 24 2" xfId="8740"/>
    <cellStyle name="_BESA - Guarantee contingency or commitment 2Q'07_ABC_20070820 24 3" xfId="8741"/>
    <cellStyle name="_BESA - Guarantee contingency or commitment 2Q'07_ABC_20070820 25" xfId="8742"/>
    <cellStyle name="_BESA - Guarantee contingency or commitment 2Q'07_ABC_20070820 25 2" xfId="8743"/>
    <cellStyle name="_BESA - Guarantee contingency or commitment 2Q'07_ABC_20070820 25 3" xfId="8744"/>
    <cellStyle name="_BESA - Guarantee contingency or commitment 2Q'07_ABC_20070820 3" xfId="8745"/>
    <cellStyle name="_BESA - Guarantee contingency or commitment 2Q'07_ABC_20070820 3 2" xfId="8746"/>
    <cellStyle name="_BESA - Guarantee contingency or commitment 2Q'07_ABC_20070820 3 3" xfId="8747"/>
    <cellStyle name="_BESA - Guarantee contingency or commitment 2Q'07_ABC_20070820 4" xfId="8748"/>
    <cellStyle name="_BESA - Guarantee contingency or commitment 2Q'07_ABC_20070820 4 2" xfId="8749"/>
    <cellStyle name="_BESA - Guarantee contingency or commitment 2Q'07_ABC_20070820 4 3" xfId="8750"/>
    <cellStyle name="_BESA - Guarantee contingency or commitment 2Q'07_ABC_20070820 5" xfId="8751"/>
    <cellStyle name="_BESA - Guarantee contingency or commitment 2Q'07_ABC_20070820 5 2" xfId="8752"/>
    <cellStyle name="_BESA - Guarantee contingency or commitment 2Q'07_ABC_20070820 5 3" xfId="8753"/>
    <cellStyle name="_BESA - Guarantee contingency or commitment 2Q'07_ABC_20070820 6" xfId="8754"/>
    <cellStyle name="_BESA - Guarantee contingency or commitment 2Q'07_ABC_20070820 6 2" xfId="8755"/>
    <cellStyle name="_BESA - Guarantee contingency or commitment 2Q'07_ABC_20070820 6 3" xfId="8756"/>
    <cellStyle name="_BESA - Guarantee contingency or commitment 2Q'07_ABC_20070820 7" xfId="8757"/>
    <cellStyle name="_BESA - Guarantee contingency or commitment 2Q'07_ABC_20070820 7 2" xfId="8758"/>
    <cellStyle name="_BESA - Guarantee contingency or commitment 2Q'07_ABC_20070820 7 3" xfId="8759"/>
    <cellStyle name="_BESA - Guarantee contingency or commitment 2Q'07_ABC_20070820 8" xfId="8760"/>
    <cellStyle name="_BESA - Guarantee contingency or commitment 2Q'07_ABC_20070820 8 2" xfId="8761"/>
    <cellStyle name="_BESA - Guarantee contingency or commitment 2Q'07_ABC_20070820 8 3" xfId="8762"/>
    <cellStyle name="_BESA - Guarantee contingency or commitment 2Q'07_ABC_20070820 9" xfId="8763"/>
    <cellStyle name="_BESA - Guarantee contingency or commitment 2Q'07_ABC_20070820 9 2" xfId="8764"/>
    <cellStyle name="_BESA - Guarantee contingency or commitment 2Q'07_ABC_20070820 9 3" xfId="8765"/>
    <cellStyle name="_BESA - Guarantee contingency or commitment 2Q'07_ABC_20070820_BS" xfId="8766"/>
    <cellStyle name="_BESA - Guarantee contingency or commitment 2Q'07_ABC_20070820_BS 10" xfId="8767"/>
    <cellStyle name="_BESA - Guarantee contingency or commitment 2Q'07_ABC_20070820_BS 11" xfId="8768"/>
    <cellStyle name="_BESA - Guarantee contingency or commitment 2Q'07_ABC_20070820_BS 12" xfId="8769"/>
    <cellStyle name="_BESA - Guarantee contingency or commitment 2Q'07_ABC_20070820_BS 13" xfId="8770"/>
    <cellStyle name="_BESA - Guarantee contingency or commitment 2Q'07_ABC_20070820_BS 14" xfId="8771"/>
    <cellStyle name="_BESA - Guarantee contingency or commitment 2Q'07_ABC_20070820_BS 15" xfId="8772"/>
    <cellStyle name="_BESA - Guarantee contingency or commitment 2Q'07_ABC_20070820_BS 16" xfId="8773"/>
    <cellStyle name="_BESA - Guarantee contingency or commitment 2Q'07_ABC_20070820_BS 17" xfId="8774"/>
    <cellStyle name="_BESA - Guarantee contingency or commitment 2Q'07_ABC_20070820_BS 18" xfId="8775"/>
    <cellStyle name="_BESA - Guarantee contingency or commitment 2Q'07_ABC_20070820_BS 19" xfId="8776"/>
    <cellStyle name="_BESA - Guarantee contingency or commitment 2Q'07_ABC_20070820_BS 2" xfId="8777"/>
    <cellStyle name="_BESA - Guarantee contingency or commitment 2Q'07_ABC_20070820_BS 20" xfId="8778"/>
    <cellStyle name="_BESA - Guarantee contingency or commitment 2Q'07_ABC_20070820_BS 21" xfId="8779"/>
    <cellStyle name="_BESA - Guarantee contingency or commitment 2Q'07_ABC_20070820_BS 22" xfId="8780"/>
    <cellStyle name="_BESA - Guarantee contingency or commitment 2Q'07_ABC_20070820_BS 23" xfId="8781"/>
    <cellStyle name="_BESA - Guarantee contingency or commitment 2Q'07_ABC_20070820_BS 24" xfId="8782"/>
    <cellStyle name="_BESA - Guarantee contingency or commitment 2Q'07_ABC_20070820_BS 25" xfId="8783"/>
    <cellStyle name="_BESA - Guarantee contingency or commitment 2Q'07_ABC_20070820_BS 26" xfId="8784"/>
    <cellStyle name="_BESA - Guarantee contingency or commitment 2Q'07_ABC_20070820_BS 27" xfId="8785"/>
    <cellStyle name="_BESA - Guarantee contingency or commitment 2Q'07_ABC_20070820_BS 3" xfId="8786"/>
    <cellStyle name="_BESA - Guarantee contingency or commitment 2Q'07_ABC_20070820_BS 4" xfId="8787"/>
    <cellStyle name="_BESA - Guarantee contingency or commitment 2Q'07_ABC_20070820_BS 5" xfId="8788"/>
    <cellStyle name="_BESA - Guarantee contingency or commitment 2Q'07_ABC_20070820_BS 6" xfId="8789"/>
    <cellStyle name="_BESA - Guarantee contingency or commitment 2Q'07_ABC_20070820_BS 7" xfId="8790"/>
    <cellStyle name="_BESA - Guarantee contingency or commitment 2Q'07_ABC_20070820_BS 8" xfId="8791"/>
    <cellStyle name="_BESA - Guarantee contingency or commitment 2Q'07_ABC_20070820_BS 9" xfId="8792"/>
    <cellStyle name="_BESA - Guarantee contingency or commitment 2Q'07_ABC_20070820_CF" xfId="8793"/>
    <cellStyle name="_BESA - Guarantee contingency or commitment 2Q'07_ABC_20070820_CF 2" xfId="8794"/>
    <cellStyle name="_BESA - Guarantee contingency or commitment 2Q'07_ABC_20070820_CF 3" xfId="8795"/>
    <cellStyle name="_BESA - Guarantee contingency or commitment 2Q'07_ABC_20070820_CF_1" xfId="8796"/>
    <cellStyle name="_BESA - Guarantee contingency or commitment 2Q'07_ABC_20070820_CF_1 10" xfId="8797"/>
    <cellStyle name="_BESA - Guarantee contingency or commitment 2Q'07_ABC_20070820_CF_1 11" xfId="8798"/>
    <cellStyle name="_BESA - Guarantee contingency or commitment 2Q'07_ABC_20070820_CF_1 12" xfId="8799"/>
    <cellStyle name="_BESA - Guarantee contingency or commitment 2Q'07_ABC_20070820_CF_1 13" xfId="8800"/>
    <cellStyle name="_BESA - Guarantee contingency or commitment 2Q'07_ABC_20070820_CF_1 14" xfId="8801"/>
    <cellStyle name="_BESA - Guarantee contingency or commitment 2Q'07_ABC_20070820_CF_1 15" xfId="8802"/>
    <cellStyle name="_BESA - Guarantee contingency or commitment 2Q'07_ABC_20070820_CF_1 16" xfId="8803"/>
    <cellStyle name="_BESA - Guarantee contingency or commitment 2Q'07_ABC_20070820_CF_1 17" xfId="8804"/>
    <cellStyle name="_BESA - Guarantee contingency or commitment 2Q'07_ABC_20070820_CF_1 18" xfId="8805"/>
    <cellStyle name="_BESA - Guarantee contingency or commitment 2Q'07_ABC_20070820_CF_1 19" xfId="8806"/>
    <cellStyle name="_BESA - Guarantee contingency or commitment 2Q'07_ABC_20070820_CF_1 2" xfId="8807"/>
    <cellStyle name="_BESA - Guarantee contingency or commitment 2Q'07_ABC_20070820_CF_1 20" xfId="8808"/>
    <cellStyle name="_BESA - Guarantee contingency or commitment 2Q'07_ABC_20070820_CF_1 21" xfId="8809"/>
    <cellStyle name="_BESA - Guarantee contingency or commitment 2Q'07_ABC_20070820_CF_1 22" xfId="8810"/>
    <cellStyle name="_BESA - Guarantee contingency or commitment 2Q'07_ABC_20070820_CF_1 23" xfId="8811"/>
    <cellStyle name="_BESA - Guarantee contingency or commitment 2Q'07_ABC_20070820_CF_1 24" xfId="8812"/>
    <cellStyle name="_BESA - Guarantee contingency or commitment 2Q'07_ABC_20070820_CF_1 25" xfId="8813"/>
    <cellStyle name="_BESA - Guarantee contingency or commitment 2Q'07_ABC_20070820_CF_1 26" xfId="8814"/>
    <cellStyle name="_BESA - Guarantee contingency or commitment 2Q'07_ABC_20070820_CF_1 27" xfId="8815"/>
    <cellStyle name="_BESA - Guarantee contingency or commitment 2Q'07_ABC_20070820_CF_1 3" xfId="8816"/>
    <cellStyle name="_BESA - Guarantee contingency or commitment 2Q'07_ABC_20070820_CF_1 4" xfId="8817"/>
    <cellStyle name="_BESA - Guarantee contingency or commitment 2Q'07_ABC_20070820_CF_1 5" xfId="8818"/>
    <cellStyle name="_BESA - Guarantee contingency or commitment 2Q'07_ABC_20070820_CF_1 6" xfId="8819"/>
    <cellStyle name="_BESA - Guarantee contingency or commitment 2Q'07_ABC_20070820_CF_1 7" xfId="8820"/>
    <cellStyle name="_BESA - Guarantee contingency or commitment 2Q'07_ABC_20070820_CF_1 8" xfId="8821"/>
    <cellStyle name="_BESA - Guarantee contingency or commitment 2Q'07_ABC_20070820_CF_1 9" xfId="8822"/>
    <cellStyle name="_BESA - Guarantee contingency or commitment 2Q'07_ABC_20070820_IS" xfId="8823"/>
    <cellStyle name="_BESA - Guarantee contingency or commitment 2Q'07_ABC_20070820_IS 10" xfId="8824"/>
    <cellStyle name="_BESA - Guarantee contingency or commitment 2Q'07_ABC_20070820_IS 11" xfId="8825"/>
    <cellStyle name="_BESA - Guarantee contingency or commitment 2Q'07_ABC_20070820_IS 12" xfId="8826"/>
    <cellStyle name="_BESA - Guarantee contingency or commitment 2Q'07_ABC_20070820_IS 13" xfId="8827"/>
    <cellStyle name="_BESA - Guarantee contingency or commitment 2Q'07_ABC_20070820_IS 14" xfId="8828"/>
    <cellStyle name="_BESA - Guarantee contingency or commitment 2Q'07_ABC_20070820_IS 15" xfId="8829"/>
    <cellStyle name="_BESA - Guarantee contingency or commitment 2Q'07_ABC_20070820_IS 16" xfId="8830"/>
    <cellStyle name="_BESA - Guarantee contingency or commitment 2Q'07_ABC_20070820_IS 17" xfId="8831"/>
    <cellStyle name="_BESA - Guarantee contingency or commitment 2Q'07_ABC_20070820_IS 18" xfId="8832"/>
    <cellStyle name="_BESA - Guarantee contingency or commitment 2Q'07_ABC_20070820_IS 19" xfId="8833"/>
    <cellStyle name="_BESA - Guarantee contingency or commitment 2Q'07_ABC_20070820_IS 2" xfId="8834"/>
    <cellStyle name="_BESA - Guarantee contingency or commitment 2Q'07_ABC_20070820_IS 20" xfId="8835"/>
    <cellStyle name="_BESA - Guarantee contingency or commitment 2Q'07_ABC_20070820_IS 21" xfId="8836"/>
    <cellStyle name="_BESA - Guarantee contingency or commitment 2Q'07_ABC_20070820_IS 22" xfId="8837"/>
    <cellStyle name="_BESA - Guarantee contingency or commitment 2Q'07_ABC_20070820_IS 23" xfId="8838"/>
    <cellStyle name="_BESA - Guarantee contingency or commitment 2Q'07_ABC_20070820_IS 24" xfId="8839"/>
    <cellStyle name="_BESA - Guarantee contingency or commitment 2Q'07_ABC_20070820_IS 25" xfId="8840"/>
    <cellStyle name="_BESA - Guarantee contingency or commitment 2Q'07_ABC_20070820_IS 26" xfId="8841"/>
    <cellStyle name="_BESA - Guarantee contingency or commitment 2Q'07_ABC_20070820_IS 27" xfId="8842"/>
    <cellStyle name="_BESA - Guarantee contingency or commitment 2Q'07_ABC_20070820_IS 3" xfId="8843"/>
    <cellStyle name="_BESA - Guarantee contingency or commitment 2Q'07_ABC_20070820_IS 4" xfId="8844"/>
    <cellStyle name="_BESA - Guarantee contingency or commitment 2Q'07_ABC_20070820_IS 5" xfId="8845"/>
    <cellStyle name="_BESA - Guarantee contingency or commitment 2Q'07_ABC_20070820_IS 6" xfId="8846"/>
    <cellStyle name="_BESA - Guarantee contingency or commitment 2Q'07_ABC_20070820_IS 7" xfId="8847"/>
    <cellStyle name="_BESA - Guarantee contingency or commitment 2Q'07_ABC_20070820_IS 8" xfId="8848"/>
    <cellStyle name="_BESA - Guarantee contingency or commitment 2Q'07_ABC_20070820_IS 9" xfId="8849"/>
    <cellStyle name="_BESA - Guarantee contingency or commitment 2Q'07_ABC_20070820_PE" xfId="8850"/>
    <cellStyle name="_BESA - Guarantee contingency or commitment 2Q'07_ABC_20070820_PE 2" xfId="8851"/>
    <cellStyle name="_BESA - Guarantee contingency or commitment 2Q'07_ABC_20070820_PE 3" xfId="8852"/>
    <cellStyle name="_BESA - Guarantee contingency or commitment 2Q'07_ABC_20070820_PE_1" xfId="8853"/>
    <cellStyle name="_BESA - Guarantee contingency or commitment 2Q'07_ABC_20070820_PE_1 10" xfId="8854"/>
    <cellStyle name="_BESA - Guarantee contingency or commitment 2Q'07_ABC_20070820_PE_1 11" xfId="8855"/>
    <cellStyle name="_BESA - Guarantee contingency or commitment 2Q'07_ABC_20070820_PE_1 12" xfId="8856"/>
    <cellStyle name="_BESA - Guarantee contingency or commitment 2Q'07_ABC_20070820_PE_1 13" xfId="8857"/>
    <cellStyle name="_BESA - Guarantee contingency or commitment 2Q'07_ABC_20070820_PE_1 14" xfId="8858"/>
    <cellStyle name="_BESA - Guarantee contingency or commitment 2Q'07_ABC_20070820_PE_1 15" xfId="8859"/>
    <cellStyle name="_BESA - Guarantee contingency or commitment 2Q'07_ABC_20070820_PE_1 16" xfId="8860"/>
    <cellStyle name="_BESA - Guarantee contingency or commitment 2Q'07_ABC_20070820_PE_1 17" xfId="8861"/>
    <cellStyle name="_BESA - Guarantee contingency or commitment 2Q'07_ABC_20070820_PE_1 18" xfId="8862"/>
    <cellStyle name="_BESA - Guarantee contingency or commitment 2Q'07_ABC_20070820_PE_1 19" xfId="8863"/>
    <cellStyle name="_BESA - Guarantee contingency or commitment 2Q'07_ABC_20070820_PE_1 2" xfId="8864"/>
    <cellStyle name="_BESA - Guarantee contingency or commitment 2Q'07_ABC_20070820_PE_1 20" xfId="8865"/>
    <cellStyle name="_BESA - Guarantee contingency or commitment 2Q'07_ABC_20070820_PE_1 21" xfId="8866"/>
    <cellStyle name="_BESA - Guarantee contingency or commitment 2Q'07_ABC_20070820_PE_1 22" xfId="8867"/>
    <cellStyle name="_BESA - Guarantee contingency or commitment 2Q'07_ABC_20070820_PE_1 23" xfId="8868"/>
    <cellStyle name="_BESA - Guarantee contingency or commitment 2Q'07_ABC_20070820_PE_1 24" xfId="8869"/>
    <cellStyle name="_BESA - Guarantee contingency or commitment 2Q'07_ABC_20070820_PE_1 25" xfId="8870"/>
    <cellStyle name="_BESA - Guarantee contingency or commitment 2Q'07_ABC_20070820_PE_1 26" xfId="8871"/>
    <cellStyle name="_BESA - Guarantee contingency or commitment 2Q'07_ABC_20070820_PE_1 27" xfId="8872"/>
    <cellStyle name="_BESA - Guarantee contingency or commitment 2Q'07_ABC_20070820_PE_1 3" xfId="8873"/>
    <cellStyle name="_BESA - Guarantee contingency or commitment 2Q'07_ABC_20070820_PE_1 4" xfId="8874"/>
    <cellStyle name="_BESA - Guarantee contingency or commitment 2Q'07_ABC_20070820_PE_1 5" xfId="8875"/>
    <cellStyle name="_BESA - Guarantee contingency or commitment 2Q'07_ABC_20070820_PE_1 6" xfId="8876"/>
    <cellStyle name="_BESA - Guarantee contingency or commitment 2Q'07_ABC_20070820_PE_1 7" xfId="8877"/>
    <cellStyle name="_BESA - Guarantee contingency or commitment 2Q'07_ABC_20070820_PE_1 8" xfId="8878"/>
    <cellStyle name="_BESA - Guarantee contingency or commitment 2Q'07_ABC_20070820_PE_1 9" xfId="8879"/>
    <cellStyle name="_Book2" xfId="19"/>
    <cellStyle name="_Book2 10" xfId="8880"/>
    <cellStyle name="_Book2 11" xfId="8881"/>
    <cellStyle name="_Book2 12" xfId="8882"/>
    <cellStyle name="_Book2 13" xfId="8883"/>
    <cellStyle name="_Book2 14" xfId="8884"/>
    <cellStyle name="_Book2 15" xfId="8885"/>
    <cellStyle name="_Book2 16" xfId="8886"/>
    <cellStyle name="_Book2 17" xfId="8887"/>
    <cellStyle name="_Book2 18" xfId="8888"/>
    <cellStyle name="_Book2 19" xfId="8889"/>
    <cellStyle name="_Book2 2" xfId="8890"/>
    <cellStyle name="_Book2 20" xfId="8891"/>
    <cellStyle name="_Book2 21" xfId="8892"/>
    <cellStyle name="_Book2 22" xfId="8893"/>
    <cellStyle name="_Book2 23" xfId="8894"/>
    <cellStyle name="_Book2 24" xfId="8895"/>
    <cellStyle name="_Book2 25" xfId="8896"/>
    <cellStyle name="_Book2 26" xfId="8897"/>
    <cellStyle name="_Book2 3" xfId="8898"/>
    <cellStyle name="_Book2 4" xfId="8899"/>
    <cellStyle name="_Book2 5" xfId="8900"/>
    <cellStyle name="_Book2 6" xfId="8901"/>
    <cellStyle name="_Book2 7" xfId="8902"/>
    <cellStyle name="_Book2 8" xfId="8903"/>
    <cellStyle name="_Book2 9" xfId="8904"/>
    <cellStyle name="_Book2_2011 Bud IS" xfId="8905"/>
    <cellStyle name="_Book2_BS" xfId="8906"/>
    <cellStyle name="_Book2_BS&amp;CF" xfId="8907"/>
    <cellStyle name="_Book2_CF" xfId="8908"/>
    <cellStyle name="_Book2_Income Statement" xfId="8909"/>
    <cellStyle name="_Book2_PE" xfId="8910"/>
    <cellStyle name="_Book2_Updated Budget July 2010" xfId="8911"/>
    <cellStyle name="_BPI conso Q2-2005" xfId="20"/>
    <cellStyle name="_BPI conso Q2-2005 10" xfId="8912"/>
    <cellStyle name="_BPI conso Q2-2005 10 2" xfId="8913"/>
    <cellStyle name="_BPI conso Q2-2005 10 3" xfId="8914"/>
    <cellStyle name="_BPI conso Q2-2005 11" xfId="8915"/>
    <cellStyle name="_BPI conso Q2-2005 11 2" xfId="8916"/>
    <cellStyle name="_BPI conso Q2-2005 11 3" xfId="8917"/>
    <cellStyle name="_BPI conso Q2-2005 12" xfId="8918"/>
    <cellStyle name="_BPI conso Q2-2005 12 2" xfId="8919"/>
    <cellStyle name="_BPI conso Q2-2005 12 3" xfId="8920"/>
    <cellStyle name="_BPI conso Q2-2005 13" xfId="8921"/>
    <cellStyle name="_BPI conso Q2-2005 13 2" xfId="8922"/>
    <cellStyle name="_BPI conso Q2-2005 13 3" xfId="8923"/>
    <cellStyle name="_BPI conso Q2-2005 14" xfId="8924"/>
    <cellStyle name="_BPI conso Q2-2005 14 2" xfId="8925"/>
    <cellStyle name="_BPI conso Q2-2005 14 3" xfId="8926"/>
    <cellStyle name="_BPI conso Q2-2005 15" xfId="8927"/>
    <cellStyle name="_BPI conso Q2-2005 15 2" xfId="8928"/>
    <cellStyle name="_BPI conso Q2-2005 15 3" xfId="8929"/>
    <cellStyle name="_BPI conso Q2-2005 16" xfId="8930"/>
    <cellStyle name="_BPI conso Q2-2005 16 2" xfId="8931"/>
    <cellStyle name="_BPI conso Q2-2005 16 3" xfId="8932"/>
    <cellStyle name="_BPI conso Q2-2005 17" xfId="8933"/>
    <cellStyle name="_BPI conso Q2-2005 17 2" xfId="8934"/>
    <cellStyle name="_BPI conso Q2-2005 17 3" xfId="8935"/>
    <cellStyle name="_BPI conso Q2-2005 18" xfId="8936"/>
    <cellStyle name="_BPI conso Q2-2005 18 2" xfId="8937"/>
    <cellStyle name="_BPI conso Q2-2005 18 3" xfId="8938"/>
    <cellStyle name="_BPI conso Q2-2005 19" xfId="8939"/>
    <cellStyle name="_BPI conso Q2-2005 19 2" xfId="8940"/>
    <cellStyle name="_BPI conso Q2-2005 19 3" xfId="8941"/>
    <cellStyle name="_BPI conso Q2-2005 2" xfId="21"/>
    <cellStyle name="_BPI conso Q2-2005 2 2" xfId="4327"/>
    <cellStyle name="_BPI conso Q2-2005 2 3" xfId="8942"/>
    <cellStyle name="_BPI conso Q2-2005 2 4" xfId="21436"/>
    <cellStyle name="_BPI conso Q2-2005 2 5" xfId="20855"/>
    <cellStyle name="_BPI conso Q2-2005 2 6" xfId="21189"/>
    <cellStyle name="_BPI conso Q2-2005 20" xfId="8943"/>
    <cellStyle name="_BPI conso Q2-2005 20 2" xfId="8944"/>
    <cellStyle name="_BPI conso Q2-2005 20 3" xfId="8945"/>
    <cellStyle name="_BPI conso Q2-2005 21" xfId="8946"/>
    <cellStyle name="_BPI conso Q2-2005 21 2" xfId="8947"/>
    <cellStyle name="_BPI conso Q2-2005 21 3" xfId="8948"/>
    <cellStyle name="_BPI conso Q2-2005 22" xfId="8949"/>
    <cellStyle name="_BPI conso Q2-2005 22 2" xfId="8950"/>
    <cellStyle name="_BPI conso Q2-2005 22 3" xfId="8951"/>
    <cellStyle name="_BPI conso Q2-2005 23" xfId="8952"/>
    <cellStyle name="_BPI conso Q2-2005 23 2" xfId="8953"/>
    <cellStyle name="_BPI conso Q2-2005 23 3" xfId="8954"/>
    <cellStyle name="_BPI conso Q2-2005 24" xfId="8955"/>
    <cellStyle name="_BPI conso Q2-2005 24 2" xfId="8956"/>
    <cellStyle name="_BPI conso Q2-2005 24 3" xfId="8957"/>
    <cellStyle name="_BPI conso Q2-2005 25" xfId="8958"/>
    <cellStyle name="_BPI conso Q2-2005 25 2" xfId="8959"/>
    <cellStyle name="_BPI conso Q2-2005 25 3" xfId="8960"/>
    <cellStyle name="_BPI conso Q2-2005 3" xfId="8961"/>
    <cellStyle name="_BPI conso Q2-2005 3 2" xfId="8962"/>
    <cellStyle name="_BPI conso Q2-2005 3 3" xfId="8963"/>
    <cellStyle name="_BPI conso Q2-2005 4" xfId="8964"/>
    <cellStyle name="_BPI conso Q2-2005 4 2" xfId="8965"/>
    <cellStyle name="_BPI conso Q2-2005 4 3" xfId="8966"/>
    <cellStyle name="_BPI conso Q2-2005 5" xfId="8967"/>
    <cellStyle name="_BPI conso Q2-2005 5 2" xfId="8968"/>
    <cellStyle name="_BPI conso Q2-2005 5 3" xfId="8969"/>
    <cellStyle name="_BPI conso Q2-2005 6" xfId="8970"/>
    <cellStyle name="_BPI conso Q2-2005 6 2" xfId="8971"/>
    <cellStyle name="_BPI conso Q2-2005 6 3" xfId="8972"/>
    <cellStyle name="_BPI conso Q2-2005 7" xfId="8973"/>
    <cellStyle name="_BPI conso Q2-2005 7 2" xfId="8974"/>
    <cellStyle name="_BPI conso Q2-2005 7 3" xfId="8975"/>
    <cellStyle name="_BPI conso Q2-2005 8" xfId="8976"/>
    <cellStyle name="_BPI conso Q2-2005 8 2" xfId="8977"/>
    <cellStyle name="_BPI conso Q2-2005 8 3" xfId="8978"/>
    <cellStyle name="_BPI conso Q2-2005 9" xfId="8979"/>
    <cellStyle name="_BPI conso Q2-2005 9 2" xfId="8980"/>
    <cellStyle name="_BPI conso Q2-2005 9 3" xfId="8981"/>
    <cellStyle name="_BPI conso Q2-2005_BS" xfId="8982"/>
    <cellStyle name="_BPI conso Q2-2005_BS 10" xfId="8983"/>
    <cellStyle name="_BPI conso Q2-2005_BS 11" xfId="8984"/>
    <cellStyle name="_BPI conso Q2-2005_BS 12" xfId="8985"/>
    <cellStyle name="_BPI conso Q2-2005_BS 13" xfId="8986"/>
    <cellStyle name="_BPI conso Q2-2005_BS 14" xfId="8987"/>
    <cellStyle name="_BPI conso Q2-2005_BS 15" xfId="8988"/>
    <cellStyle name="_BPI conso Q2-2005_BS 16" xfId="8989"/>
    <cellStyle name="_BPI conso Q2-2005_BS 17" xfId="8990"/>
    <cellStyle name="_BPI conso Q2-2005_BS 18" xfId="8991"/>
    <cellStyle name="_BPI conso Q2-2005_BS 19" xfId="8992"/>
    <cellStyle name="_BPI conso Q2-2005_BS 2" xfId="8993"/>
    <cellStyle name="_BPI conso Q2-2005_BS 20" xfId="8994"/>
    <cellStyle name="_BPI conso Q2-2005_BS 21" xfId="8995"/>
    <cellStyle name="_BPI conso Q2-2005_BS 22" xfId="8996"/>
    <cellStyle name="_BPI conso Q2-2005_BS 23" xfId="8997"/>
    <cellStyle name="_BPI conso Q2-2005_BS 24" xfId="8998"/>
    <cellStyle name="_BPI conso Q2-2005_BS 25" xfId="8999"/>
    <cellStyle name="_BPI conso Q2-2005_BS 26" xfId="9000"/>
    <cellStyle name="_BPI conso Q2-2005_BS 27" xfId="9001"/>
    <cellStyle name="_BPI conso Q2-2005_BS 3" xfId="9002"/>
    <cellStyle name="_BPI conso Q2-2005_BS 4" xfId="9003"/>
    <cellStyle name="_BPI conso Q2-2005_BS 5" xfId="9004"/>
    <cellStyle name="_BPI conso Q2-2005_BS 6" xfId="9005"/>
    <cellStyle name="_BPI conso Q2-2005_BS 7" xfId="9006"/>
    <cellStyle name="_BPI conso Q2-2005_BS 8" xfId="9007"/>
    <cellStyle name="_BPI conso Q2-2005_BS 9" xfId="9008"/>
    <cellStyle name="_BPI conso Q2-2005_CF" xfId="9009"/>
    <cellStyle name="_BPI conso Q2-2005_CF 2" xfId="9010"/>
    <cellStyle name="_BPI conso Q2-2005_CF 3" xfId="9011"/>
    <cellStyle name="_BPI conso Q2-2005_CF_1" xfId="9012"/>
    <cellStyle name="_BPI conso Q2-2005_CF_1 10" xfId="9013"/>
    <cellStyle name="_BPI conso Q2-2005_CF_1 11" xfId="9014"/>
    <cellStyle name="_BPI conso Q2-2005_CF_1 12" xfId="9015"/>
    <cellStyle name="_BPI conso Q2-2005_CF_1 13" xfId="9016"/>
    <cellStyle name="_BPI conso Q2-2005_CF_1 14" xfId="9017"/>
    <cellStyle name="_BPI conso Q2-2005_CF_1 15" xfId="9018"/>
    <cellStyle name="_BPI conso Q2-2005_CF_1 16" xfId="9019"/>
    <cellStyle name="_BPI conso Q2-2005_CF_1 17" xfId="9020"/>
    <cellStyle name="_BPI conso Q2-2005_CF_1 18" xfId="9021"/>
    <cellStyle name="_BPI conso Q2-2005_CF_1 19" xfId="9022"/>
    <cellStyle name="_BPI conso Q2-2005_CF_1 2" xfId="9023"/>
    <cellStyle name="_BPI conso Q2-2005_CF_1 20" xfId="9024"/>
    <cellStyle name="_BPI conso Q2-2005_CF_1 21" xfId="9025"/>
    <cellStyle name="_BPI conso Q2-2005_CF_1 22" xfId="9026"/>
    <cellStyle name="_BPI conso Q2-2005_CF_1 23" xfId="9027"/>
    <cellStyle name="_BPI conso Q2-2005_CF_1 24" xfId="9028"/>
    <cellStyle name="_BPI conso Q2-2005_CF_1 25" xfId="9029"/>
    <cellStyle name="_BPI conso Q2-2005_CF_1 26" xfId="9030"/>
    <cellStyle name="_BPI conso Q2-2005_CF_1 27" xfId="9031"/>
    <cellStyle name="_BPI conso Q2-2005_CF_1 3" xfId="9032"/>
    <cellStyle name="_BPI conso Q2-2005_CF_1 4" xfId="9033"/>
    <cellStyle name="_BPI conso Q2-2005_CF_1 5" xfId="9034"/>
    <cellStyle name="_BPI conso Q2-2005_CF_1 6" xfId="9035"/>
    <cellStyle name="_BPI conso Q2-2005_CF_1 7" xfId="9036"/>
    <cellStyle name="_BPI conso Q2-2005_CF_1 8" xfId="9037"/>
    <cellStyle name="_BPI conso Q2-2005_CF_1 9" xfId="9038"/>
    <cellStyle name="_BPI conso Q2-2005_IS" xfId="9039"/>
    <cellStyle name="_BPI conso Q2-2005_IS 10" xfId="9040"/>
    <cellStyle name="_BPI conso Q2-2005_IS 11" xfId="9041"/>
    <cellStyle name="_BPI conso Q2-2005_IS 12" xfId="9042"/>
    <cellStyle name="_BPI conso Q2-2005_IS 13" xfId="9043"/>
    <cellStyle name="_BPI conso Q2-2005_IS 14" xfId="9044"/>
    <cellStyle name="_BPI conso Q2-2005_IS 15" xfId="9045"/>
    <cellStyle name="_BPI conso Q2-2005_IS 16" xfId="9046"/>
    <cellStyle name="_BPI conso Q2-2005_IS 17" xfId="9047"/>
    <cellStyle name="_BPI conso Q2-2005_IS 18" xfId="9048"/>
    <cellStyle name="_BPI conso Q2-2005_IS 19" xfId="9049"/>
    <cellStyle name="_BPI conso Q2-2005_IS 2" xfId="9050"/>
    <cellStyle name="_BPI conso Q2-2005_IS 20" xfId="9051"/>
    <cellStyle name="_BPI conso Q2-2005_IS 21" xfId="9052"/>
    <cellStyle name="_BPI conso Q2-2005_IS 22" xfId="9053"/>
    <cellStyle name="_BPI conso Q2-2005_IS 23" xfId="9054"/>
    <cellStyle name="_BPI conso Q2-2005_IS 24" xfId="9055"/>
    <cellStyle name="_BPI conso Q2-2005_IS 25" xfId="9056"/>
    <cellStyle name="_BPI conso Q2-2005_IS 26" xfId="9057"/>
    <cellStyle name="_BPI conso Q2-2005_IS 27" xfId="9058"/>
    <cellStyle name="_BPI conso Q2-2005_IS 3" xfId="9059"/>
    <cellStyle name="_BPI conso Q2-2005_IS 4" xfId="9060"/>
    <cellStyle name="_BPI conso Q2-2005_IS 5" xfId="9061"/>
    <cellStyle name="_BPI conso Q2-2005_IS 6" xfId="9062"/>
    <cellStyle name="_BPI conso Q2-2005_IS 7" xfId="9063"/>
    <cellStyle name="_BPI conso Q2-2005_IS 8" xfId="9064"/>
    <cellStyle name="_BPI conso Q2-2005_IS 9" xfId="9065"/>
    <cellStyle name="_BPI conso Q2-2005_PE" xfId="9066"/>
    <cellStyle name="_BPI conso Q2-2005_PE 2" xfId="9067"/>
    <cellStyle name="_BPI conso Q2-2005_PE 3" xfId="9068"/>
    <cellStyle name="_BPI conso Q2-2005_PE_1" xfId="9069"/>
    <cellStyle name="_BPI conso Q2-2005_PE_1 10" xfId="9070"/>
    <cellStyle name="_BPI conso Q2-2005_PE_1 11" xfId="9071"/>
    <cellStyle name="_BPI conso Q2-2005_PE_1 12" xfId="9072"/>
    <cellStyle name="_BPI conso Q2-2005_PE_1 13" xfId="9073"/>
    <cellStyle name="_BPI conso Q2-2005_PE_1 14" xfId="9074"/>
    <cellStyle name="_BPI conso Q2-2005_PE_1 15" xfId="9075"/>
    <cellStyle name="_BPI conso Q2-2005_PE_1 16" xfId="9076"/>
    <cellStyle name="_BPI conso Q2-2005_PE_1 17" xfId="9077"/>
    <cellStyle name="_BPI conso Q2-2005_PE_1 18" xfId="9078"/>
    <cellStyle name="_BPI conso Q2-2005_PE_1 19" xfId="9079"/>
    <cellStyle name="_BPI conso Q2-2005_PE_1 2" xfId="9080"/>
    <cellStyle name="_BPI conso Q2-2005_PE_1 20" xfId="9081"/>
    <cellStyle name="_BPI conso Q2-2005_PE_1 21" xfId="9082"/>
    <cellStyle name="_BPI conso Q2-2005_PE_1 22" xfId="9083"/>
    <cellStyle name="_BPI conso Q2-2005_PE_1 23" xfId="9084"/>
    <cellStyle name="_BPI conso Q2-2005_PE_1 24" xfId="9085"/>
    <cellStyle name="_BPI conso Q2-2005_PE_1 25" xfId="9086"/>
    <cellStyle name="_BPI conso Q2-2005_PE_1 26" xfId="9087"/>
    <cellStyle name="_BPI conso Q2-2005_PE_1 27" xfId="9088"/>
    <cellStyle name="_BPI conso Q2-2005_PE_1 3" xfId="9089"/>
    <cellStyle name="_BPI conso Q2-2005_PE_1 4" xfId="9090"/>
    <cellStyle name="_BPI conso Q2-2005_PE_1 5" xfId="9091"/>
    <cellStyle name="_BPI conso Q2-2005_PE_1 6" xfId="9092"/>
    <cellStyle name="_BPI conso Q2-2005_PE_1 7" xfId="9093"/>
    <cellStyle name="_BPI conso Q2-2005_PE_1 8" xfId="9094"/>
    <cellStyle name="_BPI conso Q2-2005_PE_1 9" xfId="9095"/>
    <cellStyle name="_BRP CONSO MODEL FINAL (Sent June 9)" xfId="22"/>
    <cellStyle name="_BRP CONSO MODEL FINAL (Sent June 9) 10" xfId="9096"/>
    <cellStyle name="_BRP CONSO MODEL FINAL (Sent June 9) 10 2" xfId="9097"/>
    <cellStyle name="_BRP CONSO MODEL FINAL (Sent June 9) 10 3" xfId="9098"/>
    <cellStyle name="_BRP CONSO MODEL FINAL (Sent June 9) 11" xfId="9099"/>
    <cellStyle name="_BRP CONSO MODEL FINAL (Sent June 9) 11 2" xfId="9100"/>
    <cellStyle name="_BRP CONSO MODEL FINAL (Sent June 9) 11 3" xfId="9101"/>
    <cellStyle name="_BRP CONSO MODEL FINAL (Sent June 9) 12" xfId="9102"/>
    <cellStyle name="_BRP CONSO MODEL FINAL (Sent June 9) 12 2" xfId="9103"/>
    <cellStyle name="_BRP CONSO MODEL FINAL (Sent June 9) 12 3" xfId="9104"/>
    <cellStyle name="_BRP CONSO MODEL FINAL (Sent June 9) 13" xfId="9105"/>
    <cellStyle name="_BRP CONSO MODEL FINAL (Sent June 9) 13 2" xfId="9106"/>
    <cellStyle name="_BRP CONSO MODEL FINAL (Sent June 9) 13 3" xfId="9107"/>
    <cellStyle name="_BRP CONSO MODEL FINAL (Sent June 9) 14" xfId="9108"/>
    <cellStyle name="_BRP CONSO MODEL FINAL (Sent June 9) 14 2" xfId="9109"/>
    <cellStyle name="_BRP CONSO MODEL FINAL (Sent June 9) 14 3" xfId="9110"/>
    <cellStyle name="_BRP CONSO MODEL FINAL (Sent June 9) 15" xfId="9111"/>
    <cellStyle name="_BRP CONSO MODEL FINAL (Sent June 9) 15 2" xfId="9112"/>
    <cellStyle name="_BRP CONSO MODEL FINAL (Sent June 9) 15 3" xfId="9113"/>
    <cellStyle name="_BRP CONSO MODEL FINAL (Sent June 9) 16" xfId="9114"/>
    <cellStyle name="_BRP CONSO MODEL FINAL (Sent June 9) 16 2" xfId="9115"/>
    <cellStyle name="_BRP CONSO MODEL FINAL (Sent June 9) 16 3" xfId="9116"/>
    <cellStyle name="_BRP CONSO MODEL FINAL (Sent June 9) 17" xfId="9117"/>
    <cellStyle name="_BRP CONSO MODEL FINAL (Sent June 9) 17 2" xfId="9118"/>
    <cellStyle name="_BRP CONSO MODEL FINAL (Sent June 9) 17 3" xfId="9119"/>
    <cellStyle name="_BRP CONSO MODEL FINAL (Sent June 9) 18" xfId="9120"/>
    <cellStyle name="_BRP CONSO MODEL FINAL (Sent June 9) 18 2" xfId="9121"/>
    <cellStyle name="_BRP CONSO MODEL FINAL (Sent June 9) 18 3" xfId="9122"/>
    <cellStyle name="_BRP CONSO MODEL FINAL (Sent June 9) 19" xfId="9123"/>
    <cellStyle name="_BRP CONSO MODEL FINAL (Sent June 9) 19 2" xfId="9124"/>
    <cellStyle name="_BRP CONSO MODEL FINAL (Sent June 9) 19 3" xfId="9125"/>
    <cellStyle name="_BRP CONSO MODEL FINAL (Sent June 9) 2" xfId="23"/>
    <cellStyle name="_BRP CONSO MODEL FINAL (Sent June 9) 2 2" xfId="4328"/>
    <cellStyle name="_BRP CONSO MODEL FINAL (Sent June 9) 2 3" xfId="9126"/>
    <cellStyle name="_BRP CONSO MODEL FINAL (Sent June 9) 2 4" xfId="21434"/>
    <cellStyle name="_BRP CONSO MODEL FINAL (Sent June 9) 2 5" xfId="20857"/>
    <cellStyle name="_BRP CONSO MODEL FINAL (Sent June 9) 2 6" xfId="21188"/>
    <cellStyle name="_BRP CONSO MODEL FINAL (Sent June 9) 20" xfId="9127"/>
    <cellStyle name="_BRP CONSO MODEL FINAL (Sent June 9) 20 2" xfId="9128"/>
    <cellStyle name="_BRP CONSO MODEL FINAL (Sent June 9) 20 3" xfId="9129"/>
    <cellStyle name="_BRP CONSO MODEL FINAL (Sent June 9) 21" xfId="9130"/>
    <cellStyle name="_BRP CONSO MODEL FINAL (Sent June 9) 21 2" xfId="9131"/>
    <cellStyle name="_BRP CONSO MODEL FINAL (Sent June 9) 21 3" xfId="9132"/>
    <cellStyle name="_BRP CONSO MODEL FINAL (Sent June 9) 22" xfId="9133"/>
    <cellStyle name="_BRP CONSO MODEL FINAL (Sent June 9) 22 2" xfId="9134"/>
    <cellStyle name="_BRP CONSO MODEL FINAL (Sent June 9) 22 3" xfId="9135"/>
    <cellStyle name="_BRP CONSO MODEL FINAL (Sent June 9) 23" xfId="9136"/>
    <cellStyle name="_BRP CONSO MODEL FINAL (Sent June 9) 23 2" xfId="9137"/>
    <cellStyle name="_BRP CONSO MODEL FINAL (Sent June 9) 23 3" xfId="9138"/>
    <cellStyle name="_BRP CONSO MODEL FINAL (Sent June 9) 24" xfId="9139"/>
    <cellStyle name="_BRP CONSO MODEL FINAL (Sent June 9) 24 2" xfId="9140"/>
    <cellStyle name="_BRP CONSO MODEL FINAL (Sent June 9) 24 3" xfId="9141"/>
    <cellStyle name="_BRP CONSO MODEL FINAL (Sent June 9) 25" xfId="9142"/>
    <cellStyle name="_BRP CONSO MODEL FINAL (Sent June 9) 25 2" xfId="9143"/>
    <cellStyle name="_BRP CONSO MODEL FINAL (Sent June 9) 25 3" xfId="9144"/>
    <cellStyle name="_BRP CONSO MODEL FINAL (Sent June 9) 3" xfId="9145"/>
    <cellStyle name="_BRP CONSO MODEL FINAL (Sent June 9) 3 2" xfId="9146"/>
    <cellStyle name="_BRP CONSO MODEL FINAL (Sent June 9) 3 3" xfId="9147"/>
    <cellStyle name="_BRP CONSO MODEL FINAL (Sent June 9) 4" xfId="9148"/>
    <cellStyle name="_BRP CONSO MODEL FINAL (Sent June 9) 4 2" xfId="9149"/>
    <cellStyle name="_BRP CONSO MODEL FINAL (Sent June 9) 4 3" xfId="9150"/>
    <cellStyle name="_BRP CONSO MODEL FINAL (Sent June 9) 5" xfId="9151"/>
    <cellStyle name="_BRP CONSO MODEL FINAL (Sent June 9) 5 2" xfId="9152"/>
    <cellStyle name="_BRP CONSO MODEL FINAL (Sent June 9) 5 3" xfId="9153"/>
    <cellStyle name="_BRP CONSO MODEL FINAL (Sent June 9) 6" xfId="9154"/>
    <cellStyle name="_BRP CONSO MODEL FINAL (Sent June 9) 6 2" xfId="9155"/>
    <cellStyle name="_BRP CONSO MODEL FINAL (Sent June 9) 6 3" xfId="9156"/>
    <cellStyle name="_BRP CONSO MODEL FINAL (Sent June 9) 7" xfId="9157"/>
    <cellStyle name="_BRP CONSO MODEL FINAL (Sent June 9) 7 2" xfId="9158"/>
    <cellStyle name="_BRP CONSO MODEL FINAL (Sent June 9) 7 3" xfId="9159"/>
    <cellStyle name="_BRP CONSO MODEL FINAL (Sent June 9) 8" xfId="9160"/>
    <cellStyle name="_BRP CONSO MODEL FINAL (Sent June 9) 8 2" xfId="9161"/>
    <cellStyle name="_BRP CONSO MODEL FINAL (Sent June 9) 8 3" xfId="9162"/>
    <cellStyle name="_BRP CONSO MODEL FINAL (Sent June 9) 9" xfId="9163"/>
    <cellStyle name="_BRP CONSO MODEL FINAL (Sent June 9) 9 2" xfId="9164"/>
    <cellStyle name="_BRP CONSO MODEL FINAL (Sent June 9) 9 3" xfId="9165"/>
    <cellStyle name="_BRP CONSO MODEL FINAL (Sent June 9)_BS" xfId="9166"/>
    <cellStyle name="_BRP CONSO MODEL FINAL (Sent June 9)_BS 10" xfId="9167"/>
    <cellStyle name="_BRP CONSO MODEL FINAL (Sent June 9)_BS 11" xfId="9168"/>
    <cellStyle name="_BRP CONSO MODEL FINAL (Sent June 9)_BS 12" xfId="9169"/>
    <cellStyle name="_BRP CONSO MODEL FINAL (Sent June 9)_BS 13" xfId="9170"/>
    <cellStyle name="_BRP CONSO MODEL FINAL (Sent June 9)_BS 14" xfId="9171"/>
    <cellStyle name="_BRP CONSO MODEL FINAL (Sent June 9)_BS 15" xfId="9172"/>
    <cellStyle name="_BRP CONSO MODEL FINAL (Sent June 9)_BS 16" xfId="9173"/>
    <cellStyle name="_BRP CONSO MODEL FINAL (Sent June 9)_BS 17" xfId="9174"/>
    <cellStyle name="_BRP CONSO MODEL FINAL (Sent June 9)_BS 18" xfId="9175"/>
    <cellStyle name="_BRP CONSO MODEL FINAL (Sent June 9)_BS 19" xfId="9176"/>
    <cellStyle name="_BRP CONSO MODEL FINAL (Sent June 9)_BS 2" xfId="9177"/>
    <cellStyle name="_BRP CONSO MODEL FINAL (Sent June 9)_BS 20" xfId="9178"/>
    <cellStyle name="_BRP CONSO MODEL FINAL (Sent June 9)_BS 21" xfId="9179"/>
    <cellStyle name="_BRP CONSO MODEL FINAL (Sent June 9)_BS 22" xfId="9180"/>
    <cellStyle name="_BRP CONSO MODEL FINAL (Sent June 9)_BS 23" xfId="9181"/>
    <cellStyle name="_BRP CONSO MODEL FINAL (Sent June 9)_BS 24" xfId="9182"/>
    <cellStyle name="_BRP CONSO MODEL FINAL (Sent June 9)_BS 25" xfId="9183"/>
    <cellStyle name="_BRP CONSO MODEL FINAL (Sent June 9)_BS 26" xfId="9184"/>
    <cellStyle name="_BRP CONSO MODEL FINAL (Sent June 9)_BS 27" xfId="9185"/>
    <cellStyle name="_BRP CONSO MODEL FINAL (Sent June 9)_BS 3" xfId="9186"/>
    <cellStyle name="_BRP CONSO MODEL FINAL (Sent June 9)_BS 4" xfId="9187"/>
    <cellStyle name="_BRP CONSO MODEL FINAL (Sent June 9)_BS 5" xfId="9188"/>
    <cellStyle name="_BRP CONSO MODEL FINAL (Sent June 9)_BS 6" xfId="9189"/>
    <cellStyle name="_BRP CONSO MODEL FINAL (Sent June 9)_BS 7" xfId="9190"/>
    <cellStyle name="_BRP CONSO MODEL FINAL (Sent June 9)_BS 8" xfId="9191"/>
    <cellStyle name="_BRP CONSO MODEL FINAL (Sent June 9)_BS 9" xfId="9192"/>
    <cellStyle name="_BRP CONSO MODEL FINAL (Sent June 9)_CF" xfId="9193"/>
    <cellStyle name="_BRP CONSO MODEL FINAL (Sent June 9)_CF 2" xfId="9194"/>
    <cellStyle name="_BRP CONSO MODEL FINAL (Sent June 9)_CF 3" xfId="9195"/>
    <cellStyle name="_BRP CONSO MODEL FINAL (Sent June 9)_CF_1" xfId="9196"/>
    <cellStyle name="_BRP CONSO MODEL FINAL (Sent June 9)_CF_1 10" xfId="9197"/>
    <cellStyle name="_BRP CONSO MODEL FINAL (Sent June 9)_CF_1 11" xfId="9198"/>
    <cellStyle name="_BRP CONSO MODEL FINAL (Sent June 9)_CF_1 12" xfId="9199"/>
    <cellStyle name="_BRP CONSO MODEL FINAL (Sent June 9)_CF_1 13" xfId="9200"/>
    <cellStyle name="_BRP CONSO MODEL FINAL (Sent June 9)_CF_1 14" xfId="9201"/>
    <cellStyle name="_BRP CONSO MODEL FINAL (Sent June 9)_CF_1 15" xfId="9202"/>
    <cellStyle name="_BRP CONSO MODEL FINAL (Sent June 9)_CF_1 16" xfId="9203"/>
    <cellStyle name="_BRP CONSO MODEL FINAL (Sent June 9)_CF_1 17" xfId="9204"/>
    <cellStyle name="_BRP CONSO MODEL FINAL (Sent June 9)_CF_1 18" xfId="9205"/>
    <cellStyle name="_BRP CONSO MODEL FINAL (Sent June 9)_CF_1 19" xfId="9206"/>
    <cellStyle name="_BRP CONSO MODEL FINAL (Sent June 9)_CF_1 2" xfId="9207"/>
    <cellStyle name="_BRP CONSO MODEL FINAL (Sent June 9)_CF_1 20" xfId="9208"/>
    <cellStyle name="_BRP CONSO MODEL FINAL (Sent June 9)_CF_1 21" xfId="9209"/>
    <cellStyle name="_BRP CONSO MODEL FINAL (Sent June 9)_CF_1 22" xfId="9210"/>
    <cellStyle name="_BRP CONSO MODEL FINAL (Sent June 9)_CF_1 23" xfId="9211"/>
    <cellStyle name="_BRP CONSO MODEL FINAL (Sent June 9)_CF_1 24" xfId="9212"/>
    <cellStyle name="_BRP CONSO MODEL FINAL (Sent June 9)_CF_1 25" xfId="9213"/>
    <cellStyle name="_BRP CONSO MODEL FINAL (Sent June 9)_CF_1 26" xfId="9214"/>
    <cellStyle name="_BRP CONSO MODEL FINAL (Sent June 9)_CF_1 27" xfId="9215"/>
    <cellStyle name="_BRP CONSO MODEL FINAL (Sent June 9)_CF_1 3" xfId="9216"/>
    <cellStyle name="_BRP CONSO MODEL FINAL (Sent June 9)_CF_1 4" xfId="9217"/>
    <cellStyle name="_BRP CONSO MODEL FINAL (Sent June 9)_CF_1 5" xfId="9218"/>
    <cellStyle name="_BRP CONSO MODEL FINAL (Sent June 9)_CF_1 6" xfId="9219"/>
    <cellStyle name="_BRP CONSO MODEL FINAL (Sent June 9)_CF_1 7" xfId="9220"/>
    <cellStyle name="_BRP CONSO MODEL FINAL (Sent June 9)_CF_1 8" xfId="9221"/>
    <cellStyle name="_BRP CONSO MODEL FINAL (Sent June 9)_CF_1 9" xfId="9222"/>
    <cellStyle name="_BRP CONSO MODEL FINAL (Sent June 9)_IS" xfId="9223"/>
    <cellStyle name="_BRP CONSO MODEL FINAL (Sent June 9)_IS 10" xfId="9224"/>
    <cellStyle name="_BRP CONSO MODEL FINAL (Sent June 9)_IS 11" xfId="9225"/>
    <cellStyle name="_BRP CONSO MODEL FINAL (Sent June 9)_IS 12" xfId="9226"/>
    <cellStyle name="_BRP CONSO MODEL FINAL (Sent June 9)_IS 13" xfId="9227"/>
    <cellStyle name="_BRP CONSO MODEL FINAL (Sent June 9)_IS 14" xfId="9228"/>
    <cellStyle name="_BRP CONSO MODEL FINAL (Sent June 9)_IS 15" xfId="9229"/>
    <cellStyle name="_BRP CONSO MODEL FINAL (Sent June 9)_IS 16" xfId="9230"/>
    <cellStyle name="_BRP CONSO MODEL FINAL (Sent June 9)_IS 17" xfId="9231"/>
    <cellStyle name="_BRP CONSO MODEL FINAL (Sent June 9)_IS 18" xfId="9232"/>
    <cellStyle name="_BRP CONSO MODEL FINAL (Sent June 9)_IS 19" xfId="9233"/>
    <cellStyle name="_BRP CONSO MODEL FINAL (Sent June 9)_IS 2" xfId="9234"/>
    <cellStyle name="_BRP CONSO MODEL FINAL (Sent June 9)_IS 20" xfId="9235"/>
    <cellStyle name="_BRP CONSO MODEL FINAL (Sent June 9)_IS 21" xfId="9236"/>
    <cellStyle name="_BRP CONSO MODEL FINAL (Sent June 9)_IS 22" xfId="9237"/>
    <cellStyle name="_BRP CONSO MODEL FINAL (Sent June 9)_IS 23" xfId="9238"/>
    <cellStyle name="_BRP CONSO MODEL FINAL (Sent June 9)_IS 24" xfId="9239"/>
    <cellStyle name="_BRP CONSO MODEL FINAL (Sent June 9)_IS 25" xfId="9240"/>
    <cellStyle name="_BRP CONSO MODEL FINAL (Sent June 9)_IS 26" xfId="9241"/>
    <cellStyle name="_BRP CONSO MODEL FINAL (Sent June 9)_IS 27" xfId="9242"/>
    <cellStyle name="_BRP CONSO MODEL FINAL (Sent June 9)_IS 3" xfId="9243"/>
    <cellStyle name="_BRP CONSO MODEL FINAL (Sent June 9)_IS 4" xfId="9244"/>
    <cellStyle name="_BRP CONSO MODEL FINAL (Sent June 9)_IS 5" xfId="9245"/>
    <cellStyle name="_BRP CONSO MODEL FINAL (Sent June 9)_IS 6" xfId="9246"/>
    <cellStyle name="_BRP CONSO MODEL FINAL (Sent June 9)_IS 7" xfId="9247"/>
    <cellStyle name="_BRP CONSO MODEL FINAL (Sent June 9)_IS 8" xfId="9248"/>
    <cellStyle name="_BRP CONSO MODEL FINAL (Sent June 9)_IS 9" xfId="9249"/>
    <cellStyle name="_BRP CONSO MODEL FINAL (Sent June 9)_PE" xfId="9250"/>
    <cellStyle name="_BRP CONSO MODEL FINAL (Sent June 9)_PE 2" xfId="9251"/>
    <cellStyle name="_BRP CONSO MODEL FINAL (Sent June 9)_PE 3" xfId="9252"/>
    <cellStyle name="_BRP CONSO MODEL FINAL (Sent June 9)_PE_1" xfId="9253"/>
    <cellStyle name="_BRP CONSO MODEL FINAL (Sent June 9)_PE_1 10" xfId="9254"/>
    <cellStyle name="_BRP CONSO MODEL FINAL (Sent June 9)_PE_1 11" xfId="9255"/>
    <cellStyle name="_BRP CONSO MODEL FINAL (Sent June 9)_PE_1 12" xfId="9256"/>
    <cellStyle name="_BRP CONSO MODEL FINAL (Sent June 9)_PE_1 13" xfId="9257"/>
    <cellStyle name="_BRP CONSO MODEL FINAL (Sent June 9)_PE_1 14" xfId="9258"/>
    <cellStyle name="_BRP CONSO MODEL FINAL (Sent June 9)_PE_1 15" xfId="9259"/>
    <cellStyle name="_BRP CONSO MODEL FINAL (Sent June 9)_PE_1 16" xfId="9260"/>
    <cellStyle name="_BRP CONSO MODEL FINAL (Sent June 9)_PE_1 17" xfId="9261"/>
    <cellStyle name="_BRP CONSO MODEL FINAL (Sent June 9)_PE_1 18" xfId="9262"/>
    <cellStyle name="_BRP CONSO MODEL FINAL (Sent June 9)_PE_1 19" xfId="9263"/>
    <cellStyle name="_BRP CONSO MODEL FINAL (Sent June 9)_PE_1 2" xfId="9264"/>
    <cellStyle name="_BRP CONSO MODEL FINAL (Sent June 9)_PE_1 20" xfId="9265"/>
    <cellStyle name="_BRP CONSO MODEL FINAL (Sent June 9)_PE_1 21" xfId="9266"/>
    <cellStyle name="_BRP CONSO MODEL FINAL (Sent June 9)_PE_1 22" xfId="9267"/>
    <cellStyle name="_BRP CONSO MODEL FINAL (Sent June 9)_PE_1 23" xfId="9268"/>
    <cellStyle name="_BRP CONSO MODEL FINAL (Sent June 9)_PE_1 24" xfId="9269"/>
    <cellStyle name="_BRP CONSO MODEL FINAL (Sent June 9)_PE_1 25" xfId="9270"/>
    <cellStyle name="_BRP CONSO MODEL FINAL (Sent June 9)_PE_1 26" xfId="9271"/>
    <cellStyle name="_BRP CONSO MODEL FINAL (Sent June 9)_PE_1 27" xfId="9272"/>
    <cellStyle name="_BRP CONSO MODEL FINAL (Sent June 9)_PE_1 3" xfId="9273"/>
    <cellStyle name="_BRP CONSO MODEL FINAL (Sent June 9)_PE_1 4" xfId="9274"/>
    <cellStyle name="_BRP CONSO MODEL FINAL (Sent June 9)_PE_1 5" xfId="9275"/>
    <cellStyle name="_BRP CONSO MODEL FINAL (Sent June 9)_PE_1 6" xfId="9276"/>
    <cellStyle name="_BRP CONSO MODEL FINAL (Sent June 9)_PE_1 7" xfId="9277"/>
    <cellStyle name="_BRP CONSO MODEL FINAL (Sent June 9)_PE_1 8" xfId="9278"/>
    <cellStyle name="_BRP CONSO MODEL FINAL (Sent June 9)_PE_1 9" xfId="9279"/>
    <cellStyle name="_Carmichael" xfId="24"/>
    <cellStyle name="_Carmichael 10" xfId="9280"/>
    <cellStyle name="_Carmichael 10 2" xfId="9281"/>
    <cellStyle name="_Carmichael 10 3" xfId="9282"/>
    <cellStyle name="_Carmichael 11" xfId="9283"/>
    <cellStyle name="_Carmichael 11 2" xfId="9284"/>
    <cellStyle name="_Carmichael 11 3" xfId="9285"/>
    <cellStyle name="_Carmichael 12" xfId="9286"/>
    <cellStyle name="_Carmichael 12 2" xfId="9287"/>
    <cellStyle name="_Carmichael 12 3" xfId="9288"/>
    <cellStyle name="_Carmichael 13" xfId="9289"/>
    <cellStyle name="_Carmichael 13 2" xfId="9290"/>
    <cellStyle name="_Carmichael 13 3" xfId="9291"/>
    <cellStyle name="_Carmichael 14" xfId="9292"/>
    <cellStyle name="_Carmichael 14 2" xfId="9293"/>
    <cellStyle name="_Carmichael 14 3" xfId="9294"/>
    <cellStyle name="_Carmichael 15" xfId="9295"/>
    <cellStyle name="_Carmichael 15 2" xfId="9296"/>
    <cellStyle name="_Carmichael 15 3" xfId="9297"/>
    <cellStyle name="_Carmichael 16" xfId="9298"/>
    <cellStyle name="_Carmichael 16 2" xfId="9299"/>
    <cellStyle name="_Carmichael 16 3" xfId="9300"/>
    <cellStyle name="_Carmichael 17" xfId="9301"/>
    <cellStyle name="_Carmichael 17 2" xfId="9302"/>
    <cellStyle name="_Carmichael 17 3" xfId="9303"/>
    <cellStyle name="_Carmichael 18" xfId="9304"/>
    <cellStyle name="_Carmichael 18 2" xfId="9305"/>
    <cellStyle name="_Carmichael 18 3" xfId="9306"/>
    <cellStyle name="_Carmichael 19" xfId="9307"/>
    <cellStyle name="_Carmichael 19 2" xfId="9308"/>
    <cellStyle name="_Carmichael 19 3" xfId="9309"/>
    <cellStyle name="_Carmichael 2" xfId="25"/>
    <cellStyle name="_Carmichael 2 2" xfId="4329"/>
    <cellStyle name="_Carmichael 2 3" xfId="9310"/>
    <cellStyle name="_Carmichael 2 4" xfId="21433"/>
    <cellStyle name="_Carmichael 2 5" xfId="20858"/>
    <cellStyle name="_Carmichael 2 6" xfId="21187"/>
    <cellStyle name="_Carmichael 20" xfId="9311"/>
    <cellStyle name="_Carmichael 20 2" xfId="9312"/>
    <cellStyle name="_Carmichael 20 3" xfId="9313"/>
    <cellStyle name="_Carmichael 21" xfId="9314"/>
    <cellStyle name="_Carmichael 21 2" xfId="9315"/>
    <cellStyle name="_Carmichael 21 3" xfId="9316"/>
    <cellStyle name="_Carmichael 22" xfId="9317"/>
    <cellStyle name="_Carmichael 22 2" xfId="9318"/>
    <cellStyle name="_Carmichael 22 3" xfId="9319"/>
    <cellStyle name="_Carmichael 23" xfId="9320"/>
    <cellStyle name="_Carmichael 23 2" xfId="9321"/>
    <cellStyle name="_Carmichael 23 3" xfId="9322"/>
    <cellStyle name="_Carmichael 24" xfId="9323"/>
    <cellStyle name="_Carmichael 24 2" xfId="9324"/>
    <cellStyle name="_Carmichael 24 3" xfId="9325"/>
    <cellStyle name="_Carmichael 25" xfId="9326"/>
    <cellStyle name="_Carmichael 25 2" xfId="9327"/>
    <cellStyle name="_Carmichael 25 3" xfId="9328"/>
    <cellStyle name="_Carmichael 3" xfId="9329"/>
    <cellStyle name="_Carmichael 3 2" xfId="9330"/>
    <cellStyle name="_Carmichael 3 3" xfId="9331"/>
    <cellStyle name="_Carmichael 4" xfId="9332"/>
    <cellStyle name="_Carmichael 4 2" xfId="9333"/>
    <cellStyle name="_Carmichael 4 3" xfId="9334"/>
    <cellStyle name="_Carmichael 5" xfId="9335"/>
    <cellStyle name="_Carmichael 5 2" xfId="9336"/>
    <cellStyle name="_Carmichael 5 3" xfId="9337"/>
    <cellStyle name="_Carmichael 6" xfId="9338"/>
    <cellStyle name="_Carmichael 6 2" xfId="9339"/>
    <cellStyle name="_Carmichael 6 3" xfId="9340"/>
    <cellStyle name="_Carmichael 7" xfId="9341"/>
    <cellStyle name="_Carmichael 7 2" xfId="9342"/>
    <cellStyle name="_Carmichael 7 3" xfId="9343"/>
    <cellStyle name="_Carmichael 8" xfId="9344"/>
    <cellStyle name="_Carmichael 8 2" xfId="9345"/>
    <cellStyle name="_Carmichael 8 3" xfId="9346"/>
    <cellStyle name="_Carmichael 9" xfId="9347"/>
    <cellStyle name="_Carmichael 9 2" xfId="9348"/>
    <cellStyle name="_Carmichael 9 3" xfId="9349"/>
    <cellStyle name="_Carmichael_BS" xfId="9350"/>
    <cellStyle name="_Carmichael_BS 10" xfId="9351"/>
    <cellStyle name="_Carmichael_BS 11" xfId="9352"/>
    <cellStyle name="_Carmichael_BS 12" xfId="9353"/>
    <cellStyle name="_Carmichael_BS 13" xfId="9354"/>
    <cellStyle name="_Carmichael_BS 14" xfId="9355"/>
    <cellStyle name="_Carmichael_BS 15" xfId="9356"/>
    <cellStyle name="_Carmichael_BS 16" xfId="9357"/>
    <cellStyle name="_Carmichael_BS 17" xfId="9358"/>
    <cellStyle name="_Carmichael_BS 18" xfId="9359"/>
    <cellStyle name="_Carmichael_BS 19" xfId="9360"/>
    <cellStyle name="_Carmichael_BS 2" xfId="9361"/>
    <cellStyle name="_Carmichael_BS 20" xfId="9362"/>
    <cellStyle name="_Carmichael_BS 21" xfId="9363"/>
    <cellStyle name="_Carmichael_BS 22" xfId="9364"/>
    <cellStyle name="_Carmichael_BS 23" xfId="9365"/>
    <cellStyle name="_Carmichael_BS 24" xfId="9366"/>
    <cellStyle name="_Carmichael_BS 25" xfId="9367"/>
    <cellStyle name="_Carmichael_BS 26" xfId="9368"/>
    <cellStyle name="_Carmichael_BS 27" xfId="9369"/>
    <cellStyle name="_Carmichael_BS 3" xfId="9370"/>
    <cellStyle name="_Carmichael_BS 4" xfId="9371"/>
    <cellStyle name="_Carmichael_BS 5" xfId="9372"/>
    <cellStyle name="_Carmichael_BS 6" xfId="9373"/>
    <cellStyle name="_Carmichael_BS 7" xfId="9374"/>
    <cellStyle name="_Carmichael_BS 8" xfId="9375"/>
    <cellStyle name="_Carmichael_BS 9" xfId="9376"/>
    <cellStyle name="_Carmichael_CF" xfId="9377"/>
    <cellStyle name="_Carmichael_CF 2" xfId="9378"/>
    <cellStyle name="_Carmichael_CF 3" xfId="9379"/>
    <cellStyle name="_Carmichael_CF_1" xfId="9380"/>
    <cellStyle name="_Carmichael_CF_1 10" xfId="9381"/>
    <cellStyle name="_Carmichael_CF_1 11" xfId="9382"/>
    <cellStyle name="_Carmichael_CF_1 12" xfId="9383"/>
    <cellStyle name="_Carmichael_CF_1 13" xfId="9384"/>
    <cellStyle name="_Carmichael_CF_1 14" xfId="9385"/>
    <cellStyle name="_Carmichael_CF_1 15" xfId="9386"/>
    <cellStyle name="_Carmichael_CF_1 16" xfId="9387"/>
    <cellStyle name="_Carmichael_CF_1 17" xfId="9388"/>
    <cellStyle name="_Carmichael_CF_1 18" xfId="9389"/>
    <cellStyle name="_Carmichael_CF_1 19" xfId="9390"/>
    <cellStyle name="_Carmichael_CF_1 2" xfId="9391"/>
    <cellStyle name="_Carmichael_CF_1 20" xfId="9392"/>
    <cellStyle name="_Carmichael_CF_1 21" xfId="9393"/>
    <cellStyle name="_Carmichael_CF_1 22" xfId="9394"/>
    <cellStyle name="_Carmichael_CF_1 23" xfId="9395"/>
    <cellStyle name="_Carmichael_CF_1 24" xfId="9396"/>
    <cellStyle name="_Carmichael_CF_1 25" xfId="9397"/>
    <cellStyle name="_Carmichael_CF_1 26" xfId="9398"/>
    <cellStyle name="_Carmichael_CF_1 27" xfId="9399"/>
    <cellStyle name="_Carmichael_CF_1 3" xfId="9400"/>
    <cellStyle name="_Carmichael_CF_1 4" xfId="9401"/>
    <cellStyle name="_Carmichael_CF_1 5" xfId="9402"/>
    <cellStyle name="_Carmichael_CF_1 6" xfId="9403"/>
    <cellStyle name="_Carmichael_CF_1 7" xfId="9404"/>
    <cellStyle name="_Carmichael_CF_1 8" xfId="9405"/>
    <cellStyle name="_Carmichael_CF_1 9" xfId="9406"/>
    <cellStyle name="_Carmichael_IS" xfId="9407"/>
    <cellStyle name="_Carmichael_IS 10" xfId="9408"/>
    <cellStyle name="_Carmichael_IS 11" xfId="9409"/>
    <cellStyle name="_Carmichael_IS 12" xfId="9410"/>
    <cellStyle name="_Carmichael_IS 13" xfId="9411"/>
    <cellStyle name="_Carmichael_IS 14" xfId="9412"/>
    <cellStyle name="_Carmichael_IS 15" xfId="9413"/>
    <cellStyle name="_Carmichael_IS 16" xfId="9414"/>
    <cellStyle name="_Carmichael_IS 17" xfId="9415"/>
    <cellStyle name="_Carmichael_IS 18" xfId="9416"/>
    <cellStyle name="_Carmichael_IS 19" xfId="9417"/>
    <cellStyle name="_Carmichael_IS 2" xfId="9418"/>
    <cellStyle name="_Carmichael_IS 20" xfId="9419"/>
    <cellStyle name="_Carmichael_IS 21" xfId="9420"/>
    <cellStyle name="_Carmichael_IS 22" xfId="9421"/>
    <cellStyle name="_Carmichael_IS 23" xfId="9422"/>
    <cellStyle name="_Carmichael_IS 24" xfId="9423"/>
    <cellStyle name="_Carmichael_IS 25" xfId="9424"/>
    <cellStyle name="_Carmichael_IS 26" xfId="9425"/>
    <cellStyle name="_Carmichael_IS 27" xfId="9426"/>
    <cellStyle name="_Carmichael_IS 3" xfId="9427"/>
    <cellStyle name="_Carmichael_IS 4" xfId="9428"/>
    <cellStyle name="_Carmichael_IS 5" xfId="9429"/>
    <cellStyle name="_Carmichael_IS 6" xfId="9430"/>
    <cellStyle name="_Carmichael_IS 7" xfId="9431"/>
    <cellStyle name="_Carmichael_IS 8" xfId="9432"/>
    <cellStyle name="_Carmichael_IS 9" xfId="9433"/>
    <cellStyle name="_Carmichael_PE" xfId="9434"/>
    <cellStyle name="_Carmichael_PE 2" xfId="9435"/>
    <cellStyle name="_Carmichael_PE 3" xfId="9436"/>
    <cellStyle name="_Carmichael_PE_1" xfId="9437"/>
    <cellStyle name="_Carmichael_PE_1 10" xfId="9438"/>
    <cellStyle name="_Carmichael_PE_1 11" xfId="9439"/>
    <cellStyle name="_Carmichael_PE_1 12" xfId="9440"/>
    <cellStyle name="_Carmichael_PE_1 13" xfId="9441"/>
    <cellStyle name="_Carmichael_PE_1 14" xfId="9442"/>
    <cellStyle name="_Carmichael_PE_1 15" xfId="9443"/>
    <cellStyle name="_Carmichael_PE_1 16" xfId="9444"/>
    <cellStyle name="_Carmichael_PE_1 17" xfId="9445"/>
    <cellStyle name="_Carmichael_PE_1 18" xfId="9446"/>
    <cellStyle name="_Carmichael_PE_1 19" xfId="9447"/>
    <cellStyle name="_Carmichael_PE_1 2" xfId="9448"/>
    <cellStyle name="_Carmichael_PE_1 20" xfId="9449"/>
    <cellStyle name="_Carmichael_PE_1 21" xfId="9450"/>
    <cellStyle name="_Carmichael_PE_1 22" xfId="9451"/>
    <cellStyle name="_Carmichael_PE_1 23" xfId="9452"/>
    <cellStyle name="_Carmichael_PE_1 24" xfId="9453"/>
    <cellStyle name="_Carmichael_PE_1 25" xfId="9454"/>
    <cellStyle name="_Carmichael_PE_1 26" xfId="9455"/>
    <cellStyle name="_Carmichael_PE_1 27" xfId="9456"/>
    <cellStyle name="_Carmichael_PE_1 3" xfId="9457"/>
    <cellStyle name="_Carmichael_PE_1 4" xfId="9458"/>
    <cellStyle name="_Carmichael_PE_1 5" xfId="9459"/>
    <cellStyle name="_Carmichael_PE_1 6" xfId="9460"/>
    <cellStyle name="_Carmichael_PE_1 7" xfId="9461"/>
    <cellStyle name="_Carmichael_PE_1 8" xfId="9462"/>
    <cellStyle name="_Carmichael_PE_1 9" xfId="9463"/>
    <cellStyle name="_Copy of 2008 Budget by Legal Entity_major maintenance split" xfId="26"/>
    <cellStyle name="_Copy of 2008 Budget by Legal Entity_major maintenance split 10" xfId="9464"/>
    <cellStyle name="_Copy of 2008 Budget by Legal Entity_major maintenance split 11" xfId="9465"/>
    <cellStyle name="_Copy of 2008 Budget by Legal Entity_major maintenance split 12" xfId="9466"/>
    <cellStyle name="_Copy of 2008 Budget by Legal Entity_major maintenance split 13" xfId="9467"/>
    <cellStyle name="_Copy of 2008 Budget by Legal Entity_major maintenance split 14" xfId="9468"/>
    <cellStyle name="_Copy of 2008 Budget by Legal Entity_major maintenance split 15" xfId="9469"/>
    <cellStyle name="_Copy of 2008 Budget by Legal Entity_major maintenance split 16" xfId="9470"/>
    <cellStyle name="_Copy of 2008 Budget by Legal Entity_major maintenance split 17" xfId="9471"/>
    <cellStyle name="_Copy of 2008 Budget by Legal Entity_major maintenance split 18" xfId="9472"/>
    <cellStyle name="_Copy of 2008 Budget by Legal Entity_major maintenance split 19" xfId="9473"/>
    <cellStyle name="_Copy of 2008 Budget by Legal Entity_major maintenance split 2" xfId="9474"/>
    <cellStyle name="_Copy of 2008 Budget by Legal Entity_major maintenance split 20" xfId="9475"/>
    <cellStyle name="_Copy of 2008 Budget by Legal Entity_major maintenance split 21" xfId="9476"/>
    <cellStyle name="_Copy of 2008 Budget by Legal Entity_major maintenance split 22" xfId="9477"/>
    <cellStyle name="_Copy of 2008 Budget by Legal Entity_major maintenance split 23" xfId="9478"/>
    <cellStyle name="_Copy of 2008 Budget by Legal Entity_major maintenance split 24" xfId="9479"/>
    <cellStyle name="_Copy of 2008 Budget by Legal Entity_major maintenance split 25" xfId="9480"/>
    <cellStyle name="_Copy of 2008 Budget by Legal Entity_major maintenance split 26" xfId="9481"/>
    <cellStyle name="_Copy of 2008 Budget by Legal Entity_major maintenance split 3" xfId="9482"/>
    <cellStyle name="_Copy of 2008 Budget by Legal Entity_major maintenance split 4" xfId="9483"/>
    <cellStyle name="_Copy of 2008 Budget by Legal Entity_major maintenance split 5" xfId="9484"/>
    <cellStyle name="_Copy of 2008 Budget by Legal Entity_major maintenance split 6" xfId="9485"/>
    <cellStyle name="_Copy of 2008 Budget by Legal Entity_major maintenance split 7" xfId="9486"/>
    <cellStyle name="_Copy of 2008 Budget by Legal Entity_major maintenance split 8" xfId="9487"/>
    <cellStyle name="_Copy of 2008 Budget by Legal Entity_major maintenance split 9" xfId="9488"/>
    <cellStyle name="_Copy of 2008 Budget by Legal Entity_major maintenance split_2011 Bud IS" xfId="9489"/>
    <cellStyle name="_Copy of 2008 Budget by Legal Entity_major maintenance split_BS" xfId="9490"/>
    <cellStyle name="_Copy of 2008 Budget by Legal Entity_major maintenance split_BS&amp;CF" xfId="9491"/>
    <cellStyle name="_Copy of 2008 Budget by Legal Entity_major maintenance split_CF" xfId="9492"/>
    <cellStyle name="_Copy of 2008 Budget by Legal Entity_major maintenance split_Income Statement" xfId="9493"/>
    <cellStyle name="_Copy of 2008 Budget by Legal Entity_major maintenance split_PE" xfId="9494"/>
    <cellStyle name="_Copy of 2008 Budget by Legal Entity_major maintenance split_Updated Budget July 2010" xfId="9495"/>
    <cellStyle name="_Copy of Planilha de Apoio7 - quick formatted" xfId="27"/>
    <cellStyle name="_Copy of Planilha de Apoio7 - quick formatted 10" xfId="9496"/>
    <cellStyle name="_Copy of Planilha de Apoio7 - quick formatted 11" xfId="9497"/>
    <cellStyle name="_Copy of Planilha de Apoio7 - quick formatted 12" xfId="9498"/>
    <cellStyle name="_Copy of Planilha de Apoio7 - quick formatted 13" xfId="9499"/>
    <cellStyle name="_Copy of Planilha de Apoio7 - quick formatted 14" xfId="9500"/>
    <cellStyle name="_Copy of Planilha de Apoio7 - quick formatted 15" xfId="9501"/>
    <cellStyle name="_Copy of Planilha de Apoio7 - quick formatted 16" xfId="9502"/>
    <cellStyle name="_Copy of Planilha de Apoio7 - quick formatted 17" xfId="9503"/>
    <cellStyle name="_Copy of Planilha de Apoio7 - quick formatted 18" xfId="9504"/>
    <cellStyle name="_Copy of Planilha de Apoio7 - quick formatted 19" xfId="9505"/>
    <cellStyle name="_Copy of Planilha de Apoio7 - quick formatted 2" xfId="9506"/>
    <cellStyle name="_Copy of Planilha de Apoio7 - quick formatted 20" xfId="9507"/>
    <cellStyle name="_Copy of Planilha de Apoio7 - quick formatted 21" xfId="9508"/>
    <cellStyle name="_Copy of Planilha de Apoio7 - quick formatted 22" xfId="9509"/>
    <cellStyle name="_Copy of Planilha de Apoio7 - quick formatted 23" xfId="9510"/>
    <cellStyle name="_Copy of Planilha de Apoio7 - quick formatted 24" xfId="9511"/>
    <cellStyle name="_Copy of Planilha de Apoio7 - quick formatted 25" xfId="9512"/>
    <cellStyle name="_Copy of Planilha de Apoio7 - quick formatted 26" xfId="9513"/>
    <cellStyle name="_Copy of Planilha de Apoio7 - quick formatted 3" xfId="9514"/>
    <cellStyle name="_Copy of Planilha de Apoio7 - quick formatted 4" xfId="9515"/>
    <cellStyle name="_Copy of Planilha de Apoio7 - quick formatted 5" xfId="9516"/>
    <cellStyle name="_Copy of Planilha de Apoio7 - quick formatted 6" xfId="9517"/>
    <cellStyle name="_Copy of Planilha de Apoio7 - quick formatted 7" xfId="9518"/>
    <cellStyle name="_Copy of Planilha de Apoio7 - quick formatted 8" xfId="9519"/>
    <cellStyle name="_Copy of Planilha de Apoio7 - quick formatted 9" xfId="9520"/>
    <cellStyle name="_Copy of Planilha de Apoio7 - quick formatted_2011 Bud IS" xfId="9521"/>
    <cellStyle name="_Copy of Planilha de Apoio7 - quick formatted_BS" xfId="9522"/>
    <cellStyle name="_Copy of Planilha de Apoio7 - quick formatted_BS&amp;CF" xfId="9523"/>
    <cellStyle name="_Copy of Planilha de Apoio7 - quick formatted_CF" xfId="9524"/>
    <cellStyle name="_Copy of Planilha de Apoio7 - quick formatted_Income Statement" xfId="9525"/>
    <cellStyle name="_Copy of Planilha de Apoio7 - quick formatted_PE" xfId="9526"/>
    <cellStyle name="_Copy of Planilha de Apoio7 - quick formatted_Updated Budget July 2010" xfId="9527"/>
    <cellStyle name="_Current Price Deck" xfId="28"/>
    <cellStyle name="_Current Price Deck 10" xfId="9528"/>
    <cellStyle name="_Current Price Deck 10 2" xfId="9529"/>
    <cellStyle name="_Current Price Deck 10 3" xfId="9530"/>
    <cellStyle name="_Current Price Deck 11" xfId="9531"/>
    <cellStyle name="_Current Price Deck 11 2" xfId="9532"/>
    <cellStyle name="_Current Price Deck 11 3" xfId="9533"/>
    <cellStyle name="_Current Price Deck 12" xfId="9534"/>
    <cellStyle name="_Current Price Deck 12 2" xfId="9535"/>
    <cellStyle name="_Current Price Deck 12 3" xfId="9536"/>
    <cellStyle name="_Current Price Deck 13" xfId="9537"/>
    <cellStyle name="_Current Price Deck 13 2" xfId="9538"/>
    <cellStyle name="_Current Price Deck 13 3" xfId="9539"/>
    <cellStyle name="_Current Price Deck 14" xfId="9540"/>
    <cellStyle name="_Current Price Deck 14 2" xfId="9541"/>
    <cellStyle name="_Current Price Deck 14 3" xfId="9542"/>
    <cellStyle name="_Current Price Deck 15" xfId="9543"/>
    <cellStyle name="_Current Price Deck 15 2" xfId="9544"/>
    <cellStyle name="_Current Price Deck 15 3" xfId="9545"/>
    <cellStyle name="_Current Price Deck 16" xfId="9546"/>
    <cellStyle name="_Current Price Deck 16 2" xfId="9547"/>
    <cellStyle name="_Current Price Deck 16 3" xfId="9548"/>
    <cellStyle name="_Current Price Deck 17" xfId="9549"/>
    <cellStyle name="_Current Price Deck 17 2" xfId="9550"/>
    <cellStyle name="_Current Price Deck 17 3" xfId="9551"/>
    <cellStyle name="_Current Price Deck 18" xfId="9552"/>
    <cellStyle name="_Current Price Deck 18 2" xfId="9553"/>
    <cellStyle name="_Current Price Deck 18 3" xfId="9554"/>
    <cellStyle name="_Current Price Deck 19" xfId="9555"/>
    <cellStyle name="_Current Price Deck 19 2" xfId="9556"/>
    <cellStyle name="_Current Price Deck 19 3" xfId="9557"/>
    <cellStyle name="_Current Price Deck 2" xfId="29"/>
    <cellStyle name="_Current Price Deck 2 2" xfId="4330"/>
    <cellStyle name="_Current Price Deck 2 3" xfId="9558"/>
    <cellStyle name="_Current Price Deck 2 4" xfId="21432"/>
    <cellStyle name="_Current Price Deck 2 5" xfId="20859"/>
    <cellStyle name="_Current Price Deck 2 6" xfId="21186"/>
    <cellStyle name="_Current Price Deck 20" xfId="9559"/>
    <cellStyle name="_Current Price Deck 20 2" xfId="9560"/>
    <cellStyle name="_Current Price Deck 20 3" xfId="9561"/>
    <cellStyle name="_Current Price Deck 21" xfId="9562"/>
    <cellStyle name="_Current Price Deck 21 2" xfId="9563"/>
    <cellStyle name="_Current Price Deck 21 3" xfId="9564"/>
    <cellStyle name="_Current Price Deck 22" xfId="9565"/>
    <cellStyle name="_Current Price Deck 22 2" xfId="9566"/>
    <cellStyle name="_Current Price Deck 22 3" xfId="9567"/>
    <cellStyle name="_Current Price Deck 23" xfId="9568"/>
    <cellStyle name="_Current Price Deck 23 2" xfId="9569"/>
    <cellStyle name="_Current Price Deck 23 3" xfId="9570"/>
    <cellStyle name="_Current Price Deck 24" xfId="9571"/>
    <cellStyle name="_Current Price Deck 24 2" xfId="9572"/>
    <cellStyle name="_Current Price Deck 24 3" xfId="9573"/>
    <cellStyle name="_Current Price Deck 25" xfId="9574"/>
    <cellStyle name="_Current Price Deck 25 2" xfId="9575"/>
    <cellStyle name="_Current Price Deck 25 3" xfId="9576"/>
    <cellStyle name="_Current Price Deck 3" xfId="9577"/>
    <cellStyle name="_Current Price Deck 3 2" xfId="9578"/>
    <cellStyle name="_Current Price Deck 3 3" xfId="9579"/>
    <cellStyle name="_Current Price Deck 4" xfId="9580"/>
    <cellStyle name="_Current Price Deck 4 2" xfId="9581"/>
    <cellStyle name="_Current Price Deck 4 3" xfId="9582"/>
    <cellStyle name="_Current Price Deck 5" xfId="9583"/>
    <cellStyle name="_Current Price Deck 5 2" xfId="9584"/>
    <cellStyle name="_Current Price Deck 5 3" xfId="9585"/>
    <cellStyle name="_Current Price Deck 6" xfId="9586"/>
    <cellStyle name="_Current Price Deck 6 2" xfId="9587"/>
    <cellStyle name="_Current Price Deck 6 3" xfId="9588"/>
    <cellStyle name="_Current Price Deck 7" xfId="9589"/>
    <cellStyle name="_Current Price Deck 7 2" xfId="9590"/>
    <cellStyle name="_Current Price Deck 7 3" xfId="9591"/>
    <cellStyle name="_Current Price Deck 8" xfId="9592"/>
    <cellStyle name="_Current Price Deck 8 2" xfId="9593"/>
    <cellStyle name="_Current Price Deck 8 3" xfId="9594"/>
    <cellStyle name="_Current Price Deck 9" xfId="9595"/>
    <cellStyle name="_Current Price Deck 9 2" xfId="9596"/>
    <cellStyle name="_Current Price Deck 9 3" xfId="9597"/>
    <cellStyle name="_Current Price Deck_BS" xfId="9598"/>
    <cellStyle name="_Current Price Deck_BS 10" xfId="9599"/>
    <cellStyle name="_Current Price Deck_BS 11" xfId="9600"/>
    <cellStyle name="_Current Price Deck_BS 12" xfId="9601"/>
    <cellStyle name="_Current Price Deck_BS 13" xfId="9602"/>
    <cellStyle name="_Current Price Deck_BS 14" xfId="9603"/>
    <cellStyle name="_Current Price Deck_BS 15" xfId="9604"/>
    <cellStyle name="_Current Price Deck_BS 16" xfId="9605"/>
    <cellStyle name="_Current Price Deck_BS 17" xfId="9606"/>
    <cellStyle name="_Current Price Deck_BS 18" xfId="9607"/>
    <cellStyle name="_Current Price Deck_BS 19" xfId="9608"/>
    <cellStyle name="_Current Price Deck_BS 2" xfId="9609"/>
    <cellStyle name="_Current Price Deck_BS 20" xfId="9610"/>
    <cellStyle name="_Current Price Deck_BS 21" xfId="9611"/>
    <cellStyle name="_Current Price Deck_BS 22" xfId="9612"/>
    <cellStyle name="_Current Price Deck_BS 23" xfId="9613"/>
    <cellStyle name="_Current Price Deck_BS 24" xfId="9614"/>
    <cellStyle name="_Current Price Deck_BS 25" xfId="9615"/>
    <cellStyle name="_Current Price Deck_BS 26" xfId="9616"/>
    <cellStyle name="_Current Price Deck_BS 27" xfId="9617"/>
    <cellStyle name="_Current Price Deck_BS 3" xfId="9618"/>
    <cellStyle name="_Current Price Deck_BS 4" xfId="9619"/>
    <cellStyle name="_Current Price Deck_BS 5" xfId="9620"/>
    <cellStyle name="_Current Price Deck_BS 6" xfId="9621"/>
    <cellStyle name="_Current Price Deck_BS 7" xfId="9622"/>
    <cellStyle name="_Current Price Deck_BS 8" xfId="9623"/>
    <cellStyle name="_Current Price Deck_BS 9" xfId="9624"/>
    <cellStyle name="_Current Price Deck_CF" xfId="9625"/>
    <cellStyle name="_Current Price Deck_CF 2" xfId="9626"/>
    <cellStyle name="_Current Price Deck_CF 3" xfId="9627"/>
    <cellStyle name="_Current Price Deck_CF_1" xfId="9628"/>
    <cellStyle name="_Current Price Deck_CF_1 10" xfId="9629"/>
    <cellStyle name="_Current Price Deck_CF_1 11" xfId="9630"/>
    <cellStyle name="_Current Price Deck_CF_1 12" xfId="9631"/>
    <cellStyle name="_Current Price Deck_CF_1 13" xfId="9632"/>
    <cellStyle name="_Current Price Deck_CF_1 14" xfId="9633"/>
    <cellStyle name="_Current Price Deck_CF_1 15" xfId="9634"/>
    <cellStyle name="_Current Price Deck_CF_1 16" xfId="9635"/>
    <cellStyle name="_Current Price Deck_CF_1 17" xfId="9636"/>
    <cellStyle name="_Current Price Deck_CF_1 18" xfId="9637"/>
    <cellStyle name="_Current Price Deck_CF_1 19" xfId="9638"/>
    <cellStyle name="_Current Price Deck_CF_1 2" xfId="9639"/>
    <cellStyle name="_Current Price Deck_CF_1 20" xfId="9640"/>
    <cellStyle name="_Current Price Deck_CF_1 21" xfId="9641"/>
    <cellStyle name="_Current Price Deck_CF_1 22" xfId="9642"/>
    <cellStyle name="_Current Price Deck_CF_1 23" xfId="9643"/>
    <cellStyle name="_Current Price Deck_CF_1 24" xfId="9644"/>
    <cellStyle name="_Current Price Deck_CF_1 25" xfId="9645"/>
    <cellStyle name="_Current Price Deck_CF_1 26" xfId="9646"/>
    <cellStyle name="_Current Price Deck_CF_1 27" xfId="9647"/>
    <cellStyle name="_Current Price Deck_CF_1 3" xfId="9648"/>
    <cellStyle name="_Current Price Deck_CF_1 4" xfId="9649"/>
    <cellStyle name="_Current Price Deck_CF_1 5" xfId="9650"/>
    <cellStyle name="_Current Price Deck_CF_1 6" xfId="9651"/>
    <cellStyle name="_Current Price Deck_CF_1 7" xfId="9652"/>
    <cellStyle name="_Current Price Deck_CF_1 8" xfId="9653"/>
    <cellStyle name="_Current Price Deck_CF_1 9" xfId="9654"/>
    <cellStyle name="_Current Price Deck_IS" xfId="9655"/>
    <cellStyle name="_Current Price Deck_IS 10" xfId="9656"/>
    <cellStyle name="_Current Price Deck_IS 11" xfId="9657"/>
    <cellStyle name="_Current Price Deck_IS 12" xfId="9658"/>
    <cellStyle name="_Current Price Deck_IS 13" xfId="9659"/>
    <cellStyle name="_Current Price Deck_IS 14" xfId="9660"/>
    <cellStyle name="_Current Price Deck_IS 15" xfId="9661"/>
    <cellStyle name="_Current Price Deck_IS 16" xfId="9662"/>
    <cellStyle name="_Current Price Deck_IS 17" xfId="9663"/>
    <cellStyle name="_Current Price Deck_IS 18" xfId="9664"/>
    <cellStyle name="_Current Price Deck_IS 19" xfId="9665"/>
    <cellStyle name="_Current Price Deck_IS 2" xfId="9666"/>
    <cellStyle name="_Current Price Deck_IS 20" xfId="9667"/>
    <cellStyle name="_Current Price Deck_IS 21" xfId="9668"/>
    <cellStyle name="_Current Price Deck_IS 22" xfId="9669"/>
    <cellStyle name="_Current Price Deck_IS 23" xfId="9670"/>
    <cellStyle name="_Current Price Deck_IS 24" xfId="9671"/>
    <cellStyle name="_Current Price Deck_IS 25" xfId="9672"/>
    <cellStyle name="_Current Price Deck_IS 26" xfId="9673"/>
    <cellStyle name="_Current Price Deck_IS 27" xfId="9674"/>
    <cellStyle name="_Current Price Deck_IS 3" xfId="9675"/>
    <cellStyle name="_Current Price Deck_IS 4" xfId="9676"/>
    <cellStyle name="_Current Price Deck_IS 5" xfId="9677"/>
    <cellStyle name="_Current Price Deck_IS 6" xfId="9678"/>
    <cellStyle name="_Current Price Deck_IS 7" xfId="9679"/>
    <cellStyle name="_Current Price Deck_IS 8" xfId="9680"/>
    <cellStyle name="_Current Price Deck_IS 9" xfId="9681"/>
    <cellStyle name="_Current Price Deck_PE" xfId="9682"/>
    <cellStyle name="_Current Price Deck_PE 2" xfId="9683"/>
    <cellStyle name="_Current Price Deck_PE 3" xfId="9684"/>
    <cellStyle name="_Current Price Deck_PE_1" xfId="9685"/>
    <cellStyle name="_Current Price Deck_PE_1 10" xfId="9686"/>
    <cellStyle name="_Current Price Deck_PE_1 11" xfId="9687"/>
    <cellStyle name="_Current Price Deck_PE_1 12" xfId="9688"/>
    <cellStyle name="_Current Price Deck_PE_1 13" xfId="9689"/>
    <cellStyle name="_Current Price Deck_PE_1 14" xfId="9690"/>
    <cellStyle name="_Current Price Deck_PE_1 15" xfId="9691"/>
    <cellStyle name="_Current Price Deck_PE_1 16" xfId="9692"/>
    <cellStyle name="_Current Price Deck_PE_1 17" xfId="9693"/>
    <cellStyle name="_Current Price Deck_PE_1 18" xfId="9694"/>
    <cellStyle name="_Current Price Deck_PE_1 19" xfId="9695"/>
    <cellStyle name="_Current Price Deck_PE_1 2" xfId="9696"/>
    <cellStyle name="_Current Price Deck_PE_1 20" xfId="9697"/>
    <cellStyle name="_Current Price Deck_PE_1 21" xfId="9698"/>
    <cellStyle name="_Current Price Deck_PE_1 22" xfId="9699"/>
    <cellStyle name="_Current Price Deck_PE_1 23" xfId="9700"/>
    <cellStyle name="_Current Price Deck_PE_1 24" xfId="9701"/>
    <cellStyle name="_Current Price Deck_PE_1 25" xfId="9702"/>
    <cellStyle name="_Current Price Deck_PE_1 26" xfId="9703"/>
    <cellStyle name="_Current Price Deck_PE_1 27" xfId="9704"/>
    <cellStyle name="_Current Price Deck_PE_1 3" xfId="9705"/>
    <cellStyle name="_Current Price Deck_PE_1 4" xfId="9706"/>
    <cellStyle name="_Current Price Deck_PE_1 5" xfId="9707"/>
    <cellStyle name="_Current Price Deck_PE_1 6" xfId="9708"/>
    <cellStyle name="_Current Price Deck_PE_1 7" xfId="9709"/>
    <cellStyle name="_Current Price Deck_PE_1 8" xfId="9710"/>
    <cellStyle name="_Current Price Deck_PE_1 9" xfId="9711"/>
    <cellStyle name="_Deep Creek  Piney Model" xfId="30"/>
    <cellStyle name="_Deep Creek  Piney Model 10" xfId="9712"/>
    <cellStyle name="_Deep Creek  Piney Model 10 2" xfId="9713"/>
    <cellStyle name="_Deep Creek  Piney Model 10 3" xfId="9714"/>
    <cellStyle name="_Deep Creek  Piney Model 11" xfId="9715"/>
    <cellStyle name="_Deep Creek  Piney Model 11 2" xfId="9716"/>
    <cellStyle name="_Deep Creek  Piney Model 11 3" xfId="9717"/>
    <cellStyle name="_Deep Creek  Piney Model 12" xfId="9718"/>
    <cellStyle name="_Deep Creek  Piney Model 12 2" xfId="9719"/>
    <cellStyle name="_Deep Creek  Piney Model 12 3" xfId="9720"/>
    <cellStyle name="_Deep Creek  Piney Model 13" xfId="9721"/>
    <cellStyle name="_Deep Creek  Piney Model 13 2" xfId="9722"/>
    <cellStyle name="_Deep Creek  Piney Model 13 3" xfId="9723"/>
    <cellStyle name="_Deep Creek  Piney Model 14" xfId="9724"/>
    <cellStyle name="_Deep Creek  Piney Model 14 2" xfId="9725"/>
    <cellStyle name="_Deep Creek  Piney Model 14 3" xfId="9726"/>
    <cellStyle name="_Deep Creek  Piney Model 15" xfId="9727"/>
    <cellStyle name="_Deep Creek  Piney Model 15 2" xfId="9728"/>
    <cellStyle name="_Deep Creek  Piney Model 15 3" xfId="9729"/>
    <cellStyle name="_Deep Creek  Piney Model 16" xfId="9730"/>
    <cellStyle name="_Deep Creek  Piney Model 16 2" xfId="9731"/>
    <cellStyle name="_Deep Creek  Piney Model 16 3" xfId="9732"/>
    <cellStyle name="_Deep Creek  Piney Model 17" xfId="9733"/>
    <cellStyle name="_Deep Creek  Piney Model 17 2" xfId="9734"/>
    <cellStyle name="_Deep Creek  Piney Model 17 3" xfId="9735"/>
    <cellStyle name="_Deep Creek  Piney Model 18" xfId="9736"/>
    <cellStyle name="_Deep Creek  Piney Model 18 2" xfId="9737"/>
    <cellStyle name="_Deep Creek  Piney Model 18 3" xfId="9738"/>
    <cellStyle name="_Deep Creek  Piney Model 19" xfId="9739"/>
    <cellStyle name="_Deep Creek  Piney Model 19 2" xfId="9740"/>
    <cellStyle name="_Deep Creek  Piney Model 19 3" xfId="9741"/>
    <cellStyle name="_Deep Creek  Piney Model 2" xfId="31"/>
    <cellStyle name="_Deep Creek  Piney Model 2 2" xfId="4331"/>
    <cellStyle name="_Deep Creek  Piney Model 2 3" xfId="9742"/>
    <cellStyle name="_Deep Creek  Piney Model 2 4" xfId="21431"/>
    <cellStyle name="_Deep Creek  Piney Model 2 5" xfId="20860"/>
    <cellStyle name="_Deep Creek  Piney Model 2 6" xfId="21185"/>
    <cellStyle name="_Deep Creek  Piney Model 20" xfId="9743"/>
    <cellStyle name="_Deep Creek  Piney Model 20 2" xfId="9744"/>
    <cellStyle name="_Deep Creek  Piney Model 20 3" xfId="9745"/>
    <cellStyle name="_Deep Creek  Piney Model 21" xfId="9746"/>
    <cellStyle name="_Deep Creek  Piney Model 21 2" xfId="9747"/>
    <cellStyle name="_Deep Creek  Piney Model 21 3" xfId="9748"/>
    <cellStyle name="_Deep Creek  Piney Model 22" xfId="9749"/>
    <cellStyle name="_Deep Creek  Piney Model 22 2" xfId="9750"/>
    <cellStyle name="_Deep Creek  Piney Model 22 3" xfId="9751"/>
    <cellStyle name="_Deep Creek  Piney Model 23" xfId="9752"/>
    <cellStyle name="_Deep Creek  Piney Model 23 2" xfId="9753"/>
    <cellStyle name="_Deep Creek  Piney Model 23 3" xfId="9754"/>
    <cellStyle name="_Deep Creek  Piney Model 24" xfId="9755"/>
    <cellStyle name="_Deep Creek  Piney Model 24 2" xfId="9756"/>
    <cellStyle name="_Deep Creek  Piney Model 24 3" xfId="9757"/>
    <cellStyle name="_Deep Creek  Piney Model 25" xfId="9758"/>
    <cellStyle name="_Deep Creek  Piney Model 25 2" xfId="9759"/>
    <cellStyle name="_Deep Creek  Piney Model 25 3" xfId="9760"/>
    <cellStyle name="_Deep Creek  Piney Model 3" xfId="9761"/>
    <cellStyle name="_Deep Creek  Piney Model 3 2" xfId="9762"/>
    <cellStyle name="_Deep Creek  Piney Model 3 3" xfId="9763"/>
    <cellStyle name="_Deep Creek  Piney Model 4" xfId="9764"/>
    <cellStyle name="_Deep Creek  Piney Model 4 2" xfId="9765"/>
    <cellStyle name="_Deep Creek  Piney Model 4 3" xfId="9766"/>
    <cellStyle name="_Deep Creek  Piney Model 5" xfId="9767"/>
    <cellStyle name="_Deep Creek  Piney Model 5 2" xfId="9768"/>
    <cellStyle name="_Deep Creek  Piney Model 5 3" xfId="9769"/>
    <cellStyle name="_Deep Creek  Piney Model 6" xfId="9770"/>
    <cellStyle name="_Deep Creek  Piney Model 6 2" xfId="9771"/>
    <cellStyle name="_Deep Creek  Piney Model 6 3" xfId="9772"/>
    <cellStyle name="_Deep Creek  Piney Model 7" xfId="9773"/>
    <cellStyle name="_Deep Creek  Piney Model 7 2" xfId="9774"/>
    <cellStyle name="_Deep Creek  Piney Model 7 3" xfId="9775"/>
    <cellStyle name="_Deep Creek  Piney Model 8" xfId="9776"/>
    <cellStyle name="_Deep Creek  Piney Model 8 2" xfId="9777"/>
    <cellStyle name="_Deep Creek  Piney Model 8 3" xfId="9778"/>
    <cellStyle name="_Deep Creek  Piney Model 9" xfId="9779"/>
    <cellStyle name="_Deep Creek  Piney Model 9 2" xfId="9780"/>
    <cellStyle name="_Deep Creek  Piney Model 9 3" xfId="9781"/>
    <cellStyle name="_Deep Creek  Piney Model_BS" xfId="9782"/>
    <cellStyle name="_Deep Creek  Piney Model_BS 10" xfId="9783"/>
    <cellStyle name="_Deep Creek  Piney Model_BS 11" xfId="9784"/>
    <cellStyle name="_Deep Creek  Piney Model_BS 12" xfId="9785"/>
    <cellStyle name="_Deep Creek  Piney Model_BS 13" xfId="9786"/>
    <cellStyle name="_Deep Creek  Piney Model_BS 14" xfId="9787"/>
    <cellStyle name="_Deep Creek  Piney Model_BS 15" xfId="9788"/>
    <cellStyle name="_Deep Creek  Piney Model_BS 16" xfId="9789"/>
    <cellStyle name="_Deep Creek  Piney Model_BS 17" xfId="9790"/>
    <cellStyle name="_Deep Creek  Piney Model_BS 18" xfId="9791"/>
    <cellStyle name="_Deep Creek  Piney Model_BS 19" xfId="9792"/>
    <cellStyle name="_Deep Creek  Piney Model_BS 2" xfId="9793"/>
    <cellStyle name="_Deep Creek  Piney Model_BS 20" xfId="9794"/>
    <cellStyle name="_Deep Creek  Piney Model_BS 21" xfId="9795"/>
    <cellStyle name="_Deep Creek  Piney Model_BS 22" xfId="9796"/>
    <cellStyle name="_Deep Creek  Piney Model_BS 23" xfId="9797"/>
    <cellStyle name="_Deep Creek  Piney Model_BS 24" xfId="9798"/>
    <cellStyle name="_Deep Creek  Piney Model_BS 25" xfId="9799"/>
    <cellStyle name="_Deep Creek  Piney Model_BS 26" xfId="9800"/>
    <cellStyle name="_Deep Creek  Piney Model_BS 27" xfId="9801"/>
    <cellStyle name="_Deep Creek  Piney Model_BS 3" xfId="9802"/>
    <cellStyle name="_Deep Creek  Piney Model_BS 4" xfId="9803"/>
    <cellStyle name="_Deep Creek  Piney Model_BS 5" xfId="9804"/>
    <cellStyle name="_Deep Creek  Piney Model_BS 6" xfId="9805"/>
    <cellStyle name="_Deep Creek  Piney Model_BS 7" xfId="9806"/>
    <cellStyle name="_Deep Creek  Piney Model_BS 8" xfId="9807"/>
    <cellStyle name="_Deep Creek  Piney Model_BS 9" xfId="9808"/>
    <cellStyle name="_Deep Creek  Piney Model_CF" xfId="9809"/>
    <cellStyle name="_Deep Creek  Piney Model_CF 2" xfId="9810"/>
    <cellStyle name="_Deep Creek  Piney Model_CF 3" xfId="9811"/>
    <cellStyle name="_Deep Creek  Piney Model_CF_1" xfId="9812"/>
    <cellStyle name="_Deep Creek  Piney Model_CF_1 10" xfId="9813"/>
    <cellStyle name="_Deep Creek  Piney Model_CF_1 11" xfId="9814"/>
    <cellStyle name="_Deep Creek  Piney Model_CF_1 12" xfId="9815"/>
    <cellStyle name="_Deep Creek  Piney Model_CF_1 13" xfId="9816"/>
    <cellStyle name="_Deep Creek  Piney Model_CF_1 14" xfId="9817"/>
    <cellStyle name="_Deep Creek  Piney Model_CF_1 15" xfId="9818"/>
    <cellStyle name="_Deep Creek  Piney Model_CF_1 16" xfId="9819"/>
    <cellStyle name="_Deep Creek  Piney Model_CF_1 17" xfId="9820"/>
    <cellStyle name="_Deep Creek  Piney Model_CF_1 18" xfId="9821"/>
    <cellStyle name="_Deep Creek  Piney Model_CF_1 19" xfId="9822"/>
    <cellStyle name="_Deep Creek  Piney Model_CF_1 2" xfId="9823"/>
    <cellStyle name="_Deep Creek  Piney Model_CF_1 20" xfId="9824"/>
    <cellStyle name="_Deep Creek  Piney Model_CF_1 21" xfId="9825"/>
    <cellStyle name="_Deep Creek  Piney Model_CF_1 22" xfId="9826"/>
    <cellStyle name="_Deep Creek  Piney Model_CF_1 23" xfId="9827"/>
    <cellStyle name="_Deep Creek  Piney Model_CF_1 24" xfId="9828"/>
    <cellStyle name="_Deep Creek  Piney Model_CF_1 25" xfId="9829"/>
    <cellStyle name="_Deep Creek  Piney Model_CF_1 26" xfId="9830"/>
    <cellStyle name="_Deep Creek  Piney Model_CF_1 27" xfId="9831"/>
    <cellStyle name="_Deep Creek  Piney Model_CF_1 3" xfId="9832"/>
    <cellStyle name="_Deep Creek  Piney Model_CF_1 4" xfId="9833"/>
    <cellStyle name="_Deep Creek  Piney Model_CF_1 5" xfId="9834"/>
    <cellStyle name="_Deep Creek  Piney Model_CF_1 6" xfId="9835"/>
    <cellStyle name="_Deep Creek  Piney Model_CF_1 7" xfId="9836"/>
    <cellStyle name="_Deep Creek  Piney Model_CF_1 8" xfId="9837"/>
    <cellStyle name="_Deep Creek  Piney Model_CF_1 9" xfId="9838"/>
    <cellStyle name="_Deep Creek  Piney Model_IS" xfId="9839"/>
    <cellStyle name="_Deep Creek  Piney Model_IS 10" xfId="9840"/>
    <cellStyle name="_Deep Creek  Piney Model_IS 11" xfId="9841"/>
    <cellStyle name="_Deep Creek  Piney Model_IS 12" xfId="9842"/>
    <cellStyle name="_Deep Creek  Piney Model_IS 13" xfId="9843"/>
    <cellStyle name="_Deep Creek  Piney Model_IS 14" xfId="9844"/>
    <cellStyle name="_Deep Creek  Piney Model_IS 15" xfId="9845"/>
    <cellStyle name="_Deep Creek  Piney Model_IS 16" xfId="9846"/>
    <cellStyle name="_Deep Creek  Piney Model_IS 17" xfId="9847"/>
    <cellStyle name="_Deep Creek  Piney Model_IS 18" xfId="9848"/>
    <cellStyle name="_Deep Creek  Piney Model_IS 19" xfId="9849"/>
    <cellStyle name="_Deep Creek  Piney Model_IS 2" xfId="9850"/>
    <cellStyle name="_Deep Creek  Piney Model_IS 20" xfId="9851"/>
    <cellStyle name="_Deep Creek  Piney Model_IS 21" xfId="9852"/>
    <cellStyle name="_Deep Creek  Piney Model_IS 22" xfId="9853"/>
    <cellStyle name="_Deep Creek  Piney Model_IS 23" xfId="9854"/>
    <cellStyle name="_Deep Creek  Piney Model_IS 24" xfId="9855"/>
    <cellStyle name="_Deep Creek  Piney Model_IS 25" xfId="9856"/>
    <cellStyle name="_Deep Creek  Piney Model_IS 26" xfId="9857"/>
    <cellStyle name="_Deep Creek  Piney Model_IS 27" xfId="9858"/>
    <cellStyle name="_Deep Creek  Piney Model_IS 3" xfId="9859"/>
    <cellStyle name="_Deep Creek  Piney Model_IS 4" xfId="9860"/>
    <cellStyle name="_Deep Creek  Piney Model_IS 5" xfId="9861"/>
    <cellStyle name="_Deep Creek  Piney Model_IS 6" xfId="9862"/>
    <cellStyle name="_Deep Creek  Piney Model_IS 7" xfId="9863"/>
    <cellStyle name="_Deep Creek  Piney Model_IS 8" xfId="9864"/>
    <cellStyle name="_Deep Creek  Piney Model_IS 9" xfId="9865"/>
    <cellStyle name="_Deep Creek  Piney Model_PE" xfId="9866"/>
    <cellStyle name="_Deep Creek  Piney Model_PE 2" xfId="9867"/>
    <cellStyle name="_Deep Creek  Piney Model_PE 3" xfId="9868"/>
    <cellStyle name="_Deep Creek  Piney Model_PE_1" xfId="9869"/>
    <cellStyle name="_Deep Creek  Piney Model_PE_1 10" xfId="9870"/>
    <cellStyle name="_Deep Creek  Piney Model_PE_1 11" xfId="9871"/>
    <cellStyle name="_Deep Creek  Piney Model_PE_1 12" xfId="9872"/>
    <cellStyle name="_Deep Creek  Piney Model_PE_1 13" xfId="9873"/>
    <cellStyle name="_Deep Creek  Piney Model_PE_1 14" xfId="9874"/>
    <cellStyle name="_Deep Creek  Piney Model_PE_1 15" xfId="9875"/>
    <cellStyle name="_Deep Creek  Piney Model_PE_1 16" xfId="9876"/>
    <cellStyle name="_Deep Creek  Piney Model_PE_1 17" xfId="9877"/>
    <cellStyle name="_Deep Creek  Piney Model_PE_1 18" xfId="9878"/>
    <cellStyle name="_Deep Creek  Piney Model_PE_1 19" xfId="9879"/>
    <cellStyle name="_Deep Creek  Piney Model_PE_1 2" xfId="9880"/>
    <cellStyle name="_Deep Creek  Piney Model_PE_1 20" xfId="9881"/>
    <cellStyle name="_Deep Creek  Piney Model_PE_1 21" xfId="9882"/>
    <cellStyle name="_Deep Creek  Piney Model_PE_1 22" xfId="9883"/>
    <cellStyle name="_Deep Creek  Piney Model_PE_1 23" xfId="9884"/>
    <cellStyle name="_Deep Creek  Piney Model_PE_1 24" xfId="9885"/>
    <cellStyle name="_Deep Creek  Piney Model_PE_1 25" xfId="9886"/>
    <cellStyle name="_Deep Creek  Piney Model_PE_1 26" xfId="9887"/>
    <cellStyle name="_Deep Creek  Piney Model_PE_1 27" xfId="9888"/>
    <cellStyle name="_Deep Creek  Piney Model_PE_1 3" xfId="9889"/>
    <cellStyle name="_Deep Creek  Piney Model_PE_1 4" xfId="9890"/>
    <cellStyle name="_Deep Creek  Piney Model_PE_1 5" xfId="9891"/>
    <cellStyle name="_Deep Creek  Piney Model_PE_1 6" xfId="9892"/>
    <cellStyle name="_Deep Creek  Piney Model_PE_1 7" xfId="9893"/>
    <cellStyle name="_Deep Creek  Piney Model_PE_1 8" xfId="9894"/>
    <cellStyle name="_Deep Creek  Piney Model_PE_1 9" xfId="9895"/>
    <cellStyle name="_East Twin Creek financial model" xfId="32"/>
    <cellStyle name="_East Twin Creek financial model 10" xfId="9896"/>
    <cellStyle name="_East Twin Creek financial model 10 2" xfId="9897"/>
    <cellStyle name="_East Twin Creek financial model 10 3" xfId="9898"/>
    <cellStyle name="_East Twin Creek financial model 11" xfId="9899"/>
    <cellStyle name="_East Twin Creek financial model 11 2" xfId="9900"/>
    <cellStyle name="_East Twin Creek financial model 11 3" xfId="9901"/>
    <cellStyle name="_East Twin Creek financial model 12" xfId="9902"/>
    <cellStyle name="_East Twin Creek financial model 12 2" xfId="9903"/>
    <cellStyle name="_East Twin Creek financial model 12 3" xfId="9904"/>
    <cellStyle name="_East Twin Creek financial model 13" xfId="9905"/>
    <cellStyle name="_East Twin Creek financial model 13 2" xfId="9906"/>
    <cellStyle name="_East Twin Creek financial model 13 3" xfId="9907"/>
    <cellStyle name="_East Twin Creek financial model 14" xfId="9908"/>
    <cellStyle name="_East Twin Creek financial model 14 2" xfId="9909"/>
    <cellStyle name="_East Twin Creek financial model 14 3" xfId="9910"/>
    <cellStyle name="_East Twin Creek financial model 15" xfId="9911"/>
    <cellStyle name="_East Twin Creek financial model 15 2" xfId="9912"/>
    <cellStyle name="_East Twin Creek financial model 15 3" xfId="9913"/>
    <cellStyle name="_East Twin Creek financial model 16" xfId="9914"/>
    <cellStyle name="_East Twin Creek financial model 16 2" xfId="9915"/>
    <cellStyle name="_East Twin Creek financial model 16 3" xfId="9916"/>
    <cellStyle name="_East Twin Creek financial model 17" xfId="9917"/>
    <cellStyle name="_East Twin Creek financial model 17 2" xfId="9918"/>
    <cellStyle name="_East Twin Creek financial model 17 3" xfId="9919"/>
    <cellStyle name="_East Twin Creek financial model 18" xfId="9920"/>
    <cellStyle name="_East Twin Creek financial model 18 2" xfId="9921"/>
    <cellStyle name="_East Twin Creek financial model 18 3" xfId="9922"/>
    <cellStyle name="_East Twin Creek financial model 19" xfId="9923"/>
    <cellStyle name="_East Twin Creek financial model 19 2" xfId="9924"/>
    <cellStyle name="_East Twin Creek financial model 19 3" xfId="9925"/>
    <cellStyle name="_East Twin Creek financial model 2" xfId="33"/>
    <cellStyle name="_East Twin Creek financial model 2 2" xfId="4332"/>
    <cellStyle name="_East Twin Creek financial model 2 3" xfId="9926"/>
    <cellStyle name="_East Twin Creek financial model 2 4" xfId="21430"/>
    <cellStyle name="_East Twin Creek financial model 2 5" xfId="20861"/>
    <cellStyle name="_East Twin Creek financial model 2 6" xfId="21184"/>
    <cellStyle name="_East Twin Creek financial model 20" xfId="9927"/>
    <cellStyle name="_East Twin Creek financial model 20 2" xfId="9928"/>
    <cellStyle name="_East Twin Creek financial model 20 3" xfId="9929"/>
    <cellStyle name="_East Twin Creek financial model 21" xfId="9930"/>
    <cellStyle name="_East Twin Creek financial model 21 2" xfId="9931"/>
    <cellStyle name="_East Twin Creek financial model 21 3" xfId="9932"/>
    <cellStyle name="_East Twin Creek financial model 22" xfId="9933"/>
    <cellStyle name="_East Twin Creek financial model 22 2" xfId="9934"/>
    <cellStyle name="_East Twin Creek financial model 22 3" xfId="9935"/>
    <cellStyle name="_East Twin Creek financial model 23" xfId="9936"/>
    <cellStyle name="_East Twin Creek financial model 23 2" xfId="9937"/>
    <cellStyle name="_East Twin Creek financial model 23 3" xfId="9938"/>
    <cellStyle name="_East Twin Creek financial model 24" xfId="9939"/>
    <cellStyle name="_East Twin Creek financial model 24 2" xfId="9940"/>
    <cellStyle name="_East Twin Creek financial model 24 3" xfId="9941"/>
    <cellStyle name="_East Twin Creek financial model 25" xfId="9942"/>
    <cellStyle name="_East Twin Creek financial model 25 2" xfId="9943"/>
    <cellStyle name="_East Twin Creek financial model 25 3" xfId="9944"/>
    <cellStyle name="_East Twin Creek financial model 3" xfId="9945"/>
    <cellStyle name="_East Twin Creek financial model 3 2" xfId="9946"/>
    <cellStyle name="_East Twin Creek financial model 3 3" xfId="9947"/>
    <cellStyle name="_East Twin Creek financial model 4" xfId="9948"/>
    <cellStyle name="_East Twin Creek financial model 4 2" xfId="9949"/>
    <cellStyle name="_East Twin Creek financial model 4 3" xfId="9950"/>
    <cellStyle name="_East Twin Creek financial model 5" xfId="9951"/>
    <cellStyle name="_East Twin Creek financial model 5 2" xfId="9952"/>
    <cellStyle name="_East Twin Creek financial model 5 3" xfId="9953"/>
    <cellStyle name="_East Twin Creek financial model 6" xfId="9954"/>
    <cellStyle name="_East Twin Creek financial model 6 2" xfId="9955"/>
    <cellStyle name="_East Twin Creek financial model 6 3" xfId="9956"/>
    <cellStyle name="_East Twin Creek financial model 7" xfId="9957"/>
    <cellStyle name="_East Twin Creek financial model 7 2" xfId="9958"/>
    <cellStyle name="_East Twin Creek financial model 7 3" xfId="9959"/>
    <cellStyle name="_East Twin Creek financial model 8" xfId="9960"/>
    <cellStyle name="_East Twin Creek financial model 8 2" xfId="9961"/>
    <cellStyle name="_East Twin Creek financial model 8 3" xfId="9962"/>
    <cellStyle name="_East Twin Creek financial model 9" xfId="9963"/>
    <cellStyle name="_East Twin Creek financial model 9 2" xfId="9964"/>
    <cellStyle name="_East Twin Creek financial model 9 3" xfId="9965"/>
    <cellStyle name="_East Twin Creek financial model_BS" xfId="9966"/>
    <cellStyle name="_East Twin Creek financial model_BS 10" xfId="9967"/>
    <cellStyle name="_East Twin Creek financial model_BS 11" xfId="9968"/>
    <cellStyle name="_East Twin Creek financial model_BS 12" xfId="9969"/>
    <cellStyle name="_East Twin Creek financial model_BS 13" xfId="9970"/>
    <cellStyle name="_East Twin Creek financial model_BS 14" xfId="9971"/>
    <cellStyle name="_East Twin Creek financial model_BS 15" xfId="9972"/>
    <cellStyle name="_East Twin Creek financial model_BS 16" xfId="9973"/>
    <cellStyle name="_East Twin Creek financial model_BS 17" xfId="9974"/>
    <cellStyle name="_East Twin Creek financial model_BS 18" xfId="9975"/>
    <cellStyle name="_East Twin Creek financial model_BS 19" xfId="9976"/>
    <cellStyle name="_East Twin Creek financial model_BS 2" xfId="9977"/>
    <cellStyle name="_East Twin Creek financial model_BS 20" xfId="9978"/>
    <cellStyle name="_East Twin Creek financial model_BS 21" xfId="9979"/>
    <cellStyle name="_East Twin Creek financial model_BS 22" xfId="9980"/>
    <cellStyle name="_East Twin Creek financial model_BS 23" xfId="9981"/>
    <cellStyle name="_East Twin Creek financial model_BS 24" xfId="9982"/>
    <cellStyle name="_East Twin Creek financial model_BS 25" xfId="9983"/>
    <cellStyle name="_East Twin Creek financial model_BS 26" xfId="9984"/>
    <cellStyle name="_East Twin Creek financial model_BS 27" xfId="9985"/>
    <cellStyle name="_East Twin Creek financial model_BS 3" xfId="9986"/>
    <cellStyle name="_East Twin Creek financial model_BS 4" xfId="9987"/>
    <cellStyle name="_East Twin Creek financial model_BS 5" xfId="9988"/>
    <cellStyle name="_East Twin Creek financial model_BS 6" xfId="9989"/>
    <cellStyle name="_East Twin Creek financial model_BS 7" xfId="9990"/>
    <cellStyle name="_East Twin Creek financial model_BS 8" xfId="9991"/>
    <cellStyle name="_East Twin Creek financial model_BS 9" xfId="9992"/>
    <cellStyle name="_East Twin Creek financial model_CF" xfId="9993"/>
    <cellStyle name="_East Twin Creek financial model_CF 2" xfId="9994"/>
    <cellStyle name="_East Twin Creek financial model_CF 3" xfId="9995"/>
    <cellStyle name="_East Twin Creek financial model_CF_1" xfId="9996"/>
    <cellStyle name="_East Twin Creek financial model_CF_1 10" xfId="9997"/>
    <cellStyle name="_East Twin Creek financial model_CF_1 11" xfId="9998"/>
    <cellStyle name="_East Twin Creek financial model_CF_1 12" xfId="9999"/>
    <cellStyle name="_East Twin Creek financial model_CF_1 13" xfId="10000"/>
    <cellStyle name="_East Twin Creek financial model_CF_1 14" xfId="10001"/>
    <cellStyle name="_East Twin Creek financial model_CF_1 15" xfId="10002"/>
    <cellStyle name="_East Twin Creek financial model_CF_1 16" xfId="10003"/>
    <cellStyle name="_East Twin Creek financial model_CF_1 17" xfId="10004"/>
    <cellStyle name="_East Twin Creek financial model_CF_1 18" xfId="10005"/>
    <cellStyle name="_East Twin Creek financial model_CF_1 19" xfId="10006"/>
    <cellStyle name="_East Twin Creek financial model_CF_1 2" xfId="10007"/>
    <cellStyle name="_East Twin Creek financial model_CF_1 20" xfId="10008"/>
    <cellStyle name="_East Twin Creek financial model_CF_1 21" xfId="10009"/>
    <cellStyle name="_East Twin Creek financial model_CF_1 22" xfId="10010"/>
    <cellStyle name="_East Twin Creek financial model_CF_1 23" xfId="10011"/>
    <cellStyle name="_East Twin Creek financial model_CF_1 24" xfId="10012"/>
    <cellStyle name="_East Twin Creek financial model_CF_1 25" xfId="10013"/>
    <cellStyle name="_East Twin Creek financial model_CF_1 26" xfId="10014"/>
    <cellStyle name="_East Twin Creek financial model_CF_1 27" xfId="10015"/>
    <cellStyle name="_East Twin Creek financial model_CF_1 3" xfId="10016"/>
    <cellStyle name="_East Twin Creek financial model_CF_1 4" xfId="10017"/>
    <cellStyle name="_East Twin Creek financial model_CF_1 5" xfId="10018"/>
    <cellStyle name="_East Twin Creek financial model_CF_1 6" xfId="10019"/>
    <cellStyle name="_East Twin Creek financial model_CF_1 7" xfId="10020"/>
    <cellStyle name="_East Twin Creek financial model_CF_1 8" xfId="10021"/>
    <cellStyle name="_East Twin Creek financial model_CF_1 9" xfId="10022"/>
    <cellStyle name="_East Twin Creek financial model_IS" xfId="10023"/>
    <cellStyle name="_East Twin Creek financial model_IS 10" xfId="10024"/>
    <cellStyle name="_East Twin Creek financial model_IS 11" xfId="10025"/>
    <cellStyle name="_East Twin Creek financial model_IS 12" xfId="10026"/>
    <cellStyle name="_East Twin Creek financial model_IS 13" xfId="10027"/>
    <cellStyle name="_East Twin Creek financial model_IS 14" xfId="10028"/>
    <cellStyle name="_East Twin Creek financial model_IS 15" xfId="10029"/>
    <cellStyle name="_East Twin Creek financial model_IS 16" xfId="10030"/>
    <cellStyle name="_East Twin Creek financial model_IS 17" xfId="10031"/>
    <cellStyle name="_East Twin Creek financial model_IS 18" xfId="10032"/>
    <cellStyle name="_East Twin Creek financial model_IS 19" xfId="10033"/>
    <cellStyle name="_East Twin Creek financial model_IS 2" xfId="10034"/>
    <cellStyle name="_East Twin Creek financial model_IS 20" xfId="10035"/>
    <cellStyle name="_East Twin Creek financial model_IS 21" xfId="10036"/>
    <cellStyle name="_East Twin Creek financial model_IS 22" xfId="10037"/>
    <cellStyle name="_East Twin Creek financial model_IS 23" xfId="10038"/>
    <cellStyle name="_East Twin Creek financial model_IS 24" xfId="10039"/>
    <cellStyle name="_East Twin Creek financial model_IS 25" xfId="10040"/>
    <cellStyle name="_East Twin Creek financial model_IS 26" xfId="10041"/>
    <cellStyle name="_East Twin Creek financial model_IS 27" xfId="10042"/>
    <cellStyle name="_East Twin Creek financial model_IS 3" xfId="10043"/>
    <cellStyle name="_East Twin Creek financial model_IS 4" xfId="10044"/>
    <cellStyle name="_East Twin Creek financial model_IS 5" xfId="10045"/>
    <cellStyle name="_East Twin Creek financial model_IS 6" xfId="10046"/>
    <cellStyle name="_East Twin Creek financial model_IS 7" xfId="10047"/>
    <cellStyle name="_East Twin Creek financial model_IS 8" xfId="10048"/>
    <cellStyle name="_East Twin Creek financial model_IS 9" xfId="10049"/>
    <cellStyle name="_East Twin Creek financial model_PE" xfId="10050"/>
    <cellStyle name="_East Twin Creek financial model_PE 2" xfId="10051"/>
    <cellStyle name="_East Twin Creek financial model_PE 3" xfId="10052"/>
    <cellStyle name="_East Twin Creek financial model_PE_1" xfId="10053"/>
    <cellStyle name="_East Twin Creek financial model_PE_1 10" xfId="10054"/>
    <cellStyle name="_East Twin Creek financial model_PE_1 11" xfId="10055"/>
    <cellStyle name="_East Twin Creek financial model_PE_1 12" xfId="10056"/>
    <cellStyle name="_East Twin Creek financial model_PE_1 13" xfId="10057"/>
    <cellStyle name="_East Twin Creek financial model_PE_1 14" xfId="10058"/>
    <cellStyle name="_East Twin Creek financial model_PE_1 15" xfId="10059"/>
    <cellStyle name="_East Twin Creek financial model_PE_1 16" xfId="10060"/>
    <cellStyle name="_East Twin Creek financial model_PE_1 17" xfId="10061"/>
    <cellStyle name="_East Twin Creek financial model_PE_1 18" xfId="10062"/>
    <cellStyle name="_East Twin Creek financial model_PE_1 19" xfId="10063"/>
    <cellStyle name="_East Twin Creek financial model_PE_1 2" xfId="10064"/>
    <cellStyle name="_East Twin Creek financial model_PE_1 20" xfId="10065"/>
    <cellStyle name="_East Twin Creek financial model_PE_1 21" xfId="10066"/>
    <cellStyle name="_East Twin Creek financial model_PE_1 22" xfId="10067"/>
    <cellStyle name="_East Twin Creek financial model_PE_1 23" xfId="10068"/>
    <cellStyle name="_East Twin Creek financial model_PE_1 24" xfId="10069"/>
    <cellStyle name="_East Twin Creek financial model_PE_1 25" xfId="10070"/>
    <cellStyle name="_East Twin Creek financial model_PE_1 26" xfId="10071"/>
    <cellStyle name="_East Twin Creek financial model_PE_1 27" xfId="10072"/>
    <cellStyle name="_East Twin Creek financial model_PE_1 3" xfId="10073"/>
    <cellStyle name="_East Twin Creek financial model_PE_1 4" xfId="10074"/>
    <cellStyle name="_East Twin Creek financial model_PE_1 5" xfId="10075"/>
    <cellStyle name="_East Twin Creek financial model_PE_1 6" xfId="10076"/>
    <cellStyle name="_East Twin Creek financial model_PE_1 7" xfId="10077"/>
    <cellStyle name="_East Twin Creek financial model_PE_1 8" xfId="10078"/>
    <cellStyle name="_East Twin Creek financial model_PE_1 9" xfId="10079"/>
    <cellStyle name="_Expenses  Price Decks for recent acquisitions 2005-03-09" xfId="34"/>
    <cellStyle name="_Expenses  Price Decks for recent acquisitions 2005-03-09 10" xfId="10080"/>
    <cellStyle name="_Expenses  Price Decks for recent acquisitions 2005-03-09 10 2" xfId="10081"/>
    <cellStyle name="_Expenses  Price Decks for recent acquisitions 2005-03-09 10 3" xfId="10082"/>
    <cellStyle name="_Expenses  Price Decks for recent acquisitions 2005-03-09 11" xfId="10083"/>
    <cellStyle name="_Expenses  Price Decks for recent acquisitions 2005-03-09 11 2" xfId="10084"/>
    <cellStyle name="_Expenses  Price Decks for recent acquisitions 2005-03-09 11 3" xfId="10085"/>
    <cellStyle name="_Expenses  Price Decks for recent acquisitions 2005-03-09 12" xfId="10086"/>
    <cellStyle name="_Expenses  Price Decks for recent acquisitions 2005-03-09 12 2" xfId="10087"/>
    <cellStyle name="_Expenses  Price Decks for recent acquisitions 2005-03-09 12 3" xfId="10088"/>
    <cellStyle name="_Expenses  Price Decks for recent acquisitions 2005-03-09 13" xfId="10089"/>
    <cellStyle name="_Expenses  Price Decks for recent acquisitions 2005-03-09 13 2" xfId="10090"/>
    <cellStyle name="_Expenses  Price Decks for recent acquisitions 2005-03-09 13 3" xfId="10091"/>
    <cellStyle name="_Expenses  Price Decks for recent acquisitions 2005-03-09 14" xfId="10092"/>
    <cellStyle name="_Expenses  Price Decks for recent acquisitions 2005-03-09 14 2" xfId="10093"/>
    <cellStyle name="_Expenses  Price Decks for recent acquisitions 2005-03-09 14 3" xfId="10094"/>
    <cellStyle name="_Expenses  Price Decks for recent acquisitions 2005-03-09 15" xfId="10095"/>
    <cellStyle name="_Expenses  Price Decks for recent acquisitions 2005-03-09 15 2" xfId="10096"/>
    <cellStyle name="_Expenses  Price Decks for recent acquisitions 2005-03-09 15 3" xfId="10097"/>
    <cellStyle name="_Expenses  Price Decks for recent acquisitions 2005-03-09 16" xfId="10098"/>
    <cellStyle name="_Expenses  Price Decks for recent acquisitions 2005-03-09 16 2" xfId="10099"/>
    <cellStyle name="_Expenses  Price Decks for recent acquisitions 2005-03-09 16 3" xfId="10100"/>
    <cellStyle name="_Expenses  Price Decks for recent acquisitions 2005-03-09 17" xfId="10101"/>
    <cellStyle name="_Expenses  Price Decks for recent acquisitions 2005-03-09 17 2" xfId="10102"/>
    <cellStyle name="_Expenses  Price Decks for recent acquisitions 2005-03-09 17 3" xfId="10103"/>
    <cellStyle name="_Expenses  Price Decks for recent acquisitions 2005-03-09 18" xfId="10104"/>
    <cellStyle name="_Expenses  Price Decks for recent acquisitions 2005-03-09 18 2" xfId="10105"/>
    <cellStyle name="_Expenses  Price Decks for recent acquisitions 2005-03-09 18 3" xfId="10106"/>
    <cellStyle name="_Expenses  Price Decks for recent acquisitions 2005-03-09 19" xfId="10107"/>
    <cellStyle name="_Expenses  Price Decks for recent acquisitions 2005-03-09 19 2" xfId="10108"/>
    <cellStyle name="_Expenses  Price Decks for recent acquisitions 2005-03-09 19 3" xfId="10109"/>
    <cellStyle name="_Expenses  Price Decks for recent acquisitions 2005-03-09 2" xfId="35"/>
    <cellStyle name="_Expenses  Price Decks for recent acquisitions 2005-03-09 2 2" xfId="4333"/>
    <cellStyle name="_Expenses  Price Decks for recent acquisitions 2005-03-09 2 3" xfId="10110"/>
    <cellStyle name="_Expenses  Price Decks for recent acquisitions 2005-03-09 2 4" xfId="21429"/>
    <cellStyle name="_Expenses  Price Decks for recent acquisitions 2005-03-09 2 5" xfId="20862"/>
    <cellStyle name="_Expenses  Price Decks for recent acquisitions 2005-03-09 2 6" xfId="21183"/>
    <cellStyle name="_Expenses  Price Decks for recent acquisitions 2005-03-09 20" xfId="10111"/>
    <cellStyle name="_Expenses  Price Decks for recent acquisitions 2005-03-09 20 2" xfId="10112"/>
    <cellStyle name="_Expenses  Price Decks for recent acquisitions 2005-03-09 20 3" xfId="10113"/>
    <cellStyle name="_Expenses  Price Decks for recent acquisitions 2005-03-09 21" xfId="10114"/>
    <cellStyle name="_Expenses  Price Decks for recent acquisitions 2005-03-09 21 2" xfId="10115"/>
    <cellStyle name="_Expenses  Price Decks for recent acquisitions 2005-03-09 21 3" xfId="10116"/>
    <cellStyle name="_Expenses  Price Decks for recent acquisitions 2005-03-09 22" xfId="10117"/>
    <cellStyle name="_Expenses  Price Decks for recent acquisitions 2005-03-09 22 2" xfId="10118"/>
    <cellStyle name="_Expenses  Price Decks for recent acquisitions 2005-03-09 22 3" xfId="10119"/>
    <cellStyle name="_Expenses  Price Decks for recent acquisitions 2005-03-09 23" xfId="10120"/>
    <cellStyle name="_Expenses  Price Decks for recent acquisitions 2005-03-09 23 2" xfId="10121"/>
    <cellStyle name="_Expenses  Price Decks for recent acquisitions 2005-03-09 23 3" xfId="10122"/>
    <cellStyle name="_Expenses  Price Decks for recent acquisitions 2005-03-09 24" xfId="10123"/>
    <cellStyle name="_Expenses  Price Decks for recent acquisitions 2005-03-09 24 2" xfId="10124"/>
    <cellStyle name="_Expenses  Price Decks for recent acquisitions 2005-03-09 24 3" xfId="10125"/>
    <cellStyle name="_Expenses  Price Decks for recent acquisitions 2005-03-09 25" xfId="10126"/>
    <cellStyle name="_Expenses  Price Decks for recent acquisitions 2005-03-09 25 2" xfId="10127"/>
    <cellStyle name="_Expenses  Price Decks for recent acquisitions 2005-03-09 25 3" xfId="10128"/>
    <cellStyle name="_Expenses  Price Decks for recent acquisitions 2005-03-09 3" xfId="10129"/>
    <cellStyle name="_Expenses  Price Decks for recent acquisitions 2005-03-09 3 2" xfId="10130"/>
    <cellStyle name="_Expenses  Price Decks for recent acquisitions 2005-03-09 3 3" xfId="10131"/>
    <cellStyle name="_Expenses  Price Decks for recent acquisitions 2005-03-09 4" xfId="10132"/>
    <cellStyle name="_Expenses  Price Decks for recent acquisitions 2005-03-09 4 2" xfId="10133"/>
    <cellStyle name="_Expenses  Price Decks for recent acquisitions 2005-03-09 4 3" xfId="10134"/>
    <cellStyle name="_Expenses  Price Decks for recent acquisitions 2005-03-09 5" xfId="10135"/>
    <cellStyle name="_Expenses  Price Decks for recent acquisitions 2005-03-09 5 2" xfId="10136"/>
    <cellStyle name="_Expenses  Price Decks for recent acquisitions 2005-03-09 5 3" xfId="10137"/>
    <cellStyle name="_Expenses  Price Decks for recent acquisitions 2005-03-09 6" xfId="10138"/>
    <cellStyle name="_Expenses  Price Decks for recent acquisitions 2005-03-09 6 2" xfId="10139"/>
    <cellStyle name="_Expenses  Price Decks for recent acquisitions 2005-03-09 6 3" xfId="10140"/>
    <cellStyle name="_Expenses  Price Decks for recent acquisitions 2005-03-09 7" xfId="10141"/>
    <cellStyle name="_Expenses  Price Decks for recent acquisitions 2005-03-09 7 2" xfId="10142"/>
    <cellStyle name="_Expenses  Price Decks for recent acquisitions 2005-03-09 7 3" xfId="10143"/>
    <cellStyle name="_Expenses  Price Decks for recent acquisitions 2005-03-09 8" xfId="10144"/>
    <cellStyle name="_Expenses  Price Decks for recent acquisitions 2005-03-09 8 2" xfId="10145"/>
    <cellStyle name="_Expenses  Price Decks for recent acquisitions 2005-03-09 8 3" xfId="10146"/>
    <cellStyle name="_Expenses  Price Decks for recent acquisitions 2005-03-09 9" xfId="10147"/>
    <cellStyle name="_Expenses  Price Decks for recent acquisitions 2005-03-09 9 2" xfId="10148"/>
    <cellStyle name="_Expenses  Price Decks for recent acquisitions 2005-03-09 9 3" xfId="10149"/>
    <cellStyle name="_Expenses  Price Decks for recent acquisitions 2005-03-09_BS" xfId="10150"/>
    <cellStyle name="_Expenses  Price Decks for recent acquisitions 2005-03-09_BS 10" xfId="10151"/>
    <cellStyle name="_Expenses  Price Decks for recent acquisitions 2005-03-09_BS 11" xfId="10152"/>
    <cellStyle name="_Expenses  Price Decks for recent acquisitions 2005-03-09_BS 12" xfId="10153"/>
    <cellStyle name="_Expenses  Price Decks for recent acquisitions 2005-03-09_BS 13" xfId="10154"/>
    <cellStyle name="_Expenses  Price Decks for recent acquisitions 2005-03-09_BS 14" xfId="10155"/>
    <cellStyle name="_Expenses  Price Decks for recent acquisitions 2005-03-09_BS 15" xfId="10156"/>
    <cellStyle name="_Expenses  Price Decks for recent acquisitions 2005-03-09_BS 16" xfId="10157"/>
    <cellStyle name="_Expenses  Price Decks for recent acquisitions 2005-03-09_BS 17" xfId="10158"/>
    <cellStyle name="_Expenses  Price Decks for recent acquisitions 2005-03-09_BS 18" xfId="10159"/>
    <cellStyle name="_Expenses  Price Decks for recent acquisitions 2005-03-09_BS 19" xfId="10160"/>
    <cellStyle name="_Expenses  Price Decks for recent acquisitions 2005-03-09_BS 2" xfId="10161"/>
    <cellStyle name="_Expenses  Price Decks for recent acquisitions 2005-03-09_BS 20" xfId="10162"/>
    <cellStyle name="_Expenses  Price Decks for recent acquisitions 2005-03-09_BS 21" xfId="10163"/>
    <cellStyle name="_Expenses  Price Decks for recent acquisitions 2005-03-09_BS 22" xfId="10164"/>
    <cellStyle name="_Expenses  Price Decks for recent acquisitions 2005-03-09_BS 23" xfId="10165"/>
    <cellStyle name="_Expenses  Price Decks for recent acquisitions 2005-03-09_BS 24" xfId="10166"/>
    <cellStyle name="_Expenses  Price Decks for recent acquisitions 2005-03-09_BS 25" xfId="10167"/>
    <cellStyle name="_Expenses  Price Decks for recent acquisitions 2005-03-09_BS 26" xfId="10168"/>
    <cellStyle name="_Expenses  Price Decks for recent acquisitions 2005-03-09_BS 27" xfId="10169"/>
    <cellStyle name="_Expenses  Price Decks for recent acquisitions 2005-03-09_BS 3" xfId="10170"/>
    <cellStyle name="_Expenses  Price Decks for recent acquisitions 2005-03-09_BS 4" xfId="10171"/>
    <cellStyle name="_Expenses  Price Decks for recent acquisitions 2005-03-09_BS 5" xfId="10172"/>
    <cellStyle name="_Expenses  Price Decks for recent acquisitions 2005-03-09_BS 6" xfId="10173"/>
    <cellStyle name="_Expenses  Price Decks for recent acquisitions 2005-03-09_BS 7" xfId="10174"/>
    <cellStyle name="_Expenses  Price Decks for recent acquisitions 2005-03-09_BS 8" xfId="10175"/>
    <cellStyle name="_Expenses  Price Decks for recent acquisitions 2005-03-09_BS 9" xfId="10176"/>
    <cellStyle name="_Expenses  Price Decks for recent acquisitions 2005-03-09_CF" xfId="10177"/>
    <cellStyle name="_Expenses  Price Decks for recent acquisitions 2005-03-09_CF 2" xfId="10178"/>
    <cellStyle name="_Expenses  Price Decks for recent acquisitions 2005-03-09_CF 3" xfId="10179"/>
    <cellStyle name="_Expenses  Price Decks for recent acquisitions 2005-03-09_CF_1" xfId="10180"/>
    <cellStyle name="_Expenses  Price Decks for recent acquisitions 2005-03-09_CF_1 10" xfId="10181"/>
    <cellStyle name="_Expenses  Price Decks for recent acquisitions 2005-03-09_CF_1 11" xfId="10182"/>
    <cellStyle name="_Expenses  Price Decks for recent acquisitions 2005-03-09_CF_1 12" xfId="10183"/>
    <cellStyle name="_Expenses  Price Decks for recent acquisitions 2005-03-09_CF_1 13" xfId="10184"/>
    <cellStyle name="_Expenses  Price Decks for recent acquisitions 2005-03-09_CF_1 14" xfId="10185"/>
    <cellStyle name="_Expenses  Price Decks for recent acquisitions 2005-03-09_CF_1 15" xfId="10186"/>
    <cellStyle name="_Expenses  Price Decks for recent acquisitions 2005-03-09_CF_1 16" xfId="10187"/>
    <cellStyle name="_Expenses  Price Decks for recent acquisitions 2005-03-09_CF_1 17" xfId="10188"/>
    <cellStyle name="_Expenses  Price Decks for recent acquisitions 2005-03-09_CF_1 18" xfId="10189"/>
    <cellStyle name="_Expenses  Price Decks for recent acquisitions 2005-03-09_CF_1 19" xfId="10190"/>
    <cellStyle name="_Expenses  Price Decks for recent acquisitions 2005-03-09_CF_1 2" xfId="10191"/>
    <cellStyle name="_Expenses  Price Decks for recent acquisitions 2005-03-09_CF_1 20" xfId="10192"/>
    <cellStyle name="_Expenses  Price Decks for recent acquisitions 2005-03-09_CF_1 21" xfId="10193"/>
    <cellStyle name="_Expenses  Price Decks for recent acquisitions 2005-03-09_CF_1 22" xfId="10194"/>
    <cellStyle name="_Expenses  Price Decks for recent acquisitions 2005-03-09_CF_1 23" xfId="10195"/>
    <cellStyle name="_Expenses  Price Decks for recent acquisitions 2005-03-09_CF_1 24" xfId="10196"/>
    <cellStyle name="_Expenses  Price Decks for recent acquisitions 2005-03-09_CF_1 25" xfId="10197"/>
    <cellStyle name="_Expenses  Price Decks for recent acquisitions 2005-03-09_CF_1 26" xfId="10198"/>
    <cellStyle name="_Expenses  Price Decks for recent acquisitions 2005-03-09_CF_1 27" xfId="10199"/>
    <cellStyle name="_Expenses  Price Decks for recent acquisitions 2005-03-09_CF_1 3" xfId="10200"/>
    <cellStyle name="_Expenses  Price Decks for recent acquisitions 2005-03-09_CF_1 4" xfId="10201"/>
    <cellStyle name="_Expenses  Price Decks for recent acquisitions 2005-03-09_CF_1 5" xfId="10202"/>
    <cellStyle name="_Expenses  Price Decks for recent acquisitions 2005-03-09_CF_1 6" xfId="10203"/>
    <cellStyle name="_Expenses  Price Decks for recent acquisitions 2005-03-09_CF_1 7" xfId="10204"/>
    <cellStyle name="_Expenses  Price Decks for recent acquisitions 2005-03-09_CF_1 8" xfId="10205"/>
    <cellStyle name="_Expenses  Price Decks for recent acquisitions 2005-03-09_CF_1 9" xfId="10206"/>
    <cellStyle name="_Expenses  Price Decks for recent acquisitions 2005-03-09_IS" xfId="10207"/>
    <cellStyle name="_Expenses  Price Decks for recent acquisitions 2005-03-09_IS 10" xfId="10208"/>
    <cellStyle name="_Expenses  Price Decks for recent acquisitions 2005-03-09_IS 11" xfId="10209"/>
    <cellStyle name="_Expenses  Price Decks for recent acquisitions 2005-03-09_IS 12" xfId="10210"/>
    <cellStyle name="_Expenses  Price Decks for recent acquisitions 2005-03-09_IS 13" xfId="10211"/>
    <cellStyle name="_Expenses  Price Decks for recent acquisitions 2005-03-09_IS 14" xfId="10212"/>
    <cellStyle name="_Expenses  Price Decks for recent acquisitions 2005-03-09_IS 15" xfId="10213"/>
    <cellStyle name="_Expenses  Price Decks for recent acquisitions 2005-03-09_IS 16" xfId="10214"/>
    <cellStyle name="_Expenses  Price Decks for recent acquisitions 2005-03-09_IS 17" xfId="10215"/>
    <cellStyle name="_Expenses  Price Decks for recent acquisitions 2005-03-09_IS 18" xfId="10216"/>
    <cellStyle name="_Expenses  Price Decks for recent acquisitions 2005-03-09_IS 19" xfId="10217"/>
    <cellStyle name="_Expenses  Price Decks for recent acquisitions 2005-03-09_IS 2" xfId="10218"/>
    <cellStyle name="_Expenses  Price Decks for recent acquisitions 2005-03-09_IS 20" xfId="10219"/>
    <cellStyle name="_Expenses  Price Decks for recent acquisitions 2005-03-09_IS 21" xfId="10220"/>
    <cellStyle name="_Expenses  Price Decks for recent acquisitions 2005-03-09_IS 22" xfId="10221"/>
    <cellStyle name="_Expenses  Price Decks for recent acquisitions 2005-03-09_IS 23" xfId="10222"/>
    <cellStyle name="_Expenses  Price Decks for recent acquisitions 2005-03-09_IS 24" xfId="10223"/>
    <cellStyle name="_Expenses  Price Decks for recent acquisitions 2005-03-09_IS 25" xfId="10224"/>
    <cellStyle name="_Expenses  Price Decks for recent acquisitions 2005-03-09_IS 26" xfId="10225"/>
    <cellStyle name="_Expenses  Price Decks for recent acquisitions 2005-03-09_IS 27" xfId="10226"/>
    <cellStyle name="_Expenses  Price Decks for recent acquisitions 2005-03-09_IS 3" xfId="10227"/>
    <cellStyle name="_Expenses  Price Decks for recent acquisitions 2005-03-09_IS 4" xfId="10228"/>
    <cellStyle name="_Expenses  Price Decks for recent acquisitions 2005-03-09_IS 5" xfId="10229"/>
    <cellStyle name="_Expenses  Price Decks for recent acquisitions 2005-03-09_IS 6" xfId="10230"/>
    <cellStyle name="_Expenses  Price Decks for recent acquisitions 2005-03-09_IS 7" xfId="10231"/>
    <cellStyle name="_Expenses  Price Decks for recent acquisitions 2005-03-09_IS 8" xfId="10232"/>
    <cellStyle name="_Expenses  Price Decks for recent acquisitions 2005-03-09_IS 9" xfId="10233"/>
    <cellStyle name="_Expenses  Price Decks for recent acquisitions 2005-03-09_PE" xfId="10234"/>
    <cellStyle name="_Expenses  Price Decks for recent acquisitions 2005-03-09_PE 2" xfId="10235"/>
    <cellStyle name="_Expenses  Price Decks for recent acquisitions 2005-03-09_PE 3" xfId="10236"/>
    <cellStyle name="_Expenses  Price Decks for recent acquisitions 2005-03-09_PE_1" xfId="10237"/>
    <cellStyle name="_Expenses  Price Decks for recent acquisitions 2005-03-09_PE_1 10" xfId="10238"/>
    <cellStyle name="_Expenses  Price Decks for recent acquisitions 2005-03-09_PE_1 11" xfId="10239"/>
    <cellStyle name="_Expenses  Price Decks for recent acquisitions 2005-03-09_PE_1 12" xfId="10240"/>
    <cellStyle name="_Expenses  Price Decks for recent acquisitions 2005-03-09_PE_1 13" xfId="10241"/>
    <cellStyle name="_Expenses  Price Decks for recent acquisitions 2005-03-09_PE_1 14" xfId="10242"/>
    <cellStyle name="_Expenses  Price Decks for recent acquisitions 2005-03-09_PE_1 15" xfId="10243"/>
    <cellStyle name="_Expenses  Price Decks for recent acquisitions 2005-03-09_PE_1 16" xfId="10244"/>
    <cellStyle name="_Expenses  Price Decks for recent acquisitions 2005-03-09_PE_1 17" xfId="10245"/>
    <cellStyle name="_Expenses  Price Decks for recent acquisitions 2005-03-09_PE_1 18" xfId="10246"/>
    <cellStyle name="_Expenses  Price Decks for recent acquisitions 2005-03-09_PE_1 19" xfId="10247"/>
    <cellStyle name="_Expenses  Price Decks for recent acquisitions 2005-03-09_PE_1 2" xfId="10248"/>
    <cellStyle name="_Expenses  Price Decks for recent acquisitions 2005-03-09_PE_1 20" xfId="10249"/>
    <cellStyle name="_Expenses  Price Decks for recent acquisitions 2005-03-09_PE_1 21" xfId="10250"/>
    <cellStyle name="_Expenses  Price Decks for recent acquisitions 2005-03-09_PE_1 22" xfId="10251"/>
    <cellStyle name="_Expenses  Price Decks for recent acquisitions 2005-03-09_PE_1 23" xfId="10252"/>
    <cellStyle name="_Expenses  Price Decks for recent acquisitions 2005-03-09_PE_1 24" xfId="10253"/>
    <cellStyle name="_Expenses  Price Decks for recent acquisitions 2005-03-09_PE_1 25" xfId="10254"/>
    <cellStyle name="_Expenses  Price Decks for recent acquisitions 2005-03-09_PE_1 26" xfId="10255"/>
    <cellStyle name="_Expenses  Price Decks for recent acquisitions 2005-03-09_PE_1 27" xfId="10256"/>
    <cellStyle name="_Expenses  Price Decks for recent acquisitions 2005-03-09_PE_1 3" xfId="10257"/>
    <cellStyle name="_Expenses  Price Decks for recent acquisitions 2005-03-09_PE_1 4" xfId="10258"/>
    <cellStyle name="_Expenses  Price Decks for recent acquisitions 2005-03-09_PE_1 5" xfId="10259"/>
    <cellStyle name="_Expenses  Price Decks for recent acquisitions 2005-03-09_PE_1 6" xfId="10260"/>
    <cellStyle name="_Expenses  Price Decks for recent acquisitions 2005-03-09_PE_1 7" xfId="10261"/>
    <cellStyle name="_Expenses  Price Decks for recent acquisitions 2005-03-09_PE_1 8" xfId="10262"/>
    <cellStyle name="_Expenses  Price Decks for recent acquisitions 2005-03-09_PE_1 9" xfId="10263"/>
    <cellStyle name="_Financial Model Rumford Falls 1-30-09" xfId="36"/>
    <cellStyle name="_Financial Model Rumford Falls 1-30-09 10" xfId="10264"/>
    <cellStyle name="_Financial Model Rumford Falls 1-30-09 10 2" xfId="10265"/>
    <cellStyle name="_Financial Model Rumford Falls 1-30-09 10 3" xfId="10266"/>
    <cellStyle name="_Financial Model Rumford Falls 1-30-09 11" xfId="10267"/>
    <cellStyle name="_Financial Model Rumford Falls 1-30-09 11 2" xfId="10268"/>
    <cellStyle name="_Financial Model Rumford Falls 1-30-09 11 3" xfId="10269"/>
    <cellStyle name="_Financial Model Rumford Falls 1-30-09 12" xfId="10270"/>
    <cellStyle name="_Financial Model Rumford Falls 1-30-09 12 2" xfId="10271"/>
    <cellStyle name="_Financial Model Rumford Falls 1-30-09 12 3" xfId="10272"/>
    <cellStyle name="_Financial Model Rumford Falls 1-30-09 13" xfId="10273"/>
    <cellStyle name="_Financial Model Rumford Falls 1-30-09 13 2" xfId="10274"/>
    <cellStyle name="_Financial Model Rumford Falls 1-30-09 13 3" xfId="10275"/>
    <cellStyle name="_Financial Model Rumford Falls 1-30-09 14" xfId="10276"/>
    <cellStyle name="_Financial Model Rumford Falls 1-30-09 14 2" xfId="10277"/>
    <cellStyle name="_Financial Model Rumford Falls 1-30-09 14 3" xfId="10278"/>
    <cellStyle name="_Financial Model Rumford Falls 1-30-09 15" xfId="10279"/>
    <cellStyle name="_Financial Model Rumford Falls 1-30-09 15 2" xfId="10280"/>
    <cellStyle name="_Financial Model Rumford Falls 1-30-09 15 3" xfId="10281"/>
    <cellStyle name="_Financial Model Rumford Falls 1-30-09 16" xfId="10282"/>
    <cellStyle name="_Financial Model Rumford Falls 1-30-09 16 2" xfId="10283"/>
    <cellStyle name="_Financial Model Rumford Falls 1-30-09 16 3" xfId="10284"/>
    <cellStyle name="_Financial Model Rumford Falls 1-30-09 17" xfId="10285"/>
    <cellStyle name="_Financial Model Rumford Falls 1-30-09 17 2" xfId="10286"/>
    <cellStyle name="_Financial Model Rumford Falls 1-30-09 17 3" xfId="10287"/>
    <cellStyle name="_Financial Model Rumford Falls 1-30-09 18" xfId="10288"/>
    <cellStyle name="_Financial Model Rumford Falls 1-30-09 18 2" xfId="10289"/>
    <cellStyle name="_Financial Model Rumford Falls 1-30-09 18 3" xfId="10290"/>
    <cellStyle name="_Financial Model Rumford Falls 1-30-09 19" xfId="10291"/>
    <cellStyle name="_Financial Model Rumford Falls 1-30-09 19 2" xfId="10292"/>
    <cellStyle name="_Financial Model Rumford Falls 1-30-09 19 3" xfId="10293"/>
    <cellStyle name="_Financial Model Rumford Falls 1-30-09 2" xfId="37"/>
    <cellStyle name="_Financial Model Rumford Falls 1-30-09 2 2" xfId="4334"/>
    <cellStyle name="_Financial Model Rumford Falls 1-30-09 2 3" xfId="10294"/>
    <cellStyle name="_Financial Model Rumford Falls 1-30-09 2 4" xfId="21428"/>
    <cellStyle name="_Financial Model Rumford Falls 1-30-09 2 5" xfId="20863"/>
    <cellStyle name="_Financial Model Rumford Falls 1-30-09 2 6" xfId="21182"/>
    <cellStyle name="_Financial Model Rumford Falls 1-30-09 20" xfId="10295"/>
    <cellStyle name="_Financial Model Rumford Falls 1-30-09 20 2" xfId="10296"/>
    <cellStyle name="_Financial Model Rumford Falls 1-30-09 20 3" xfId="10297"/>
    <cellStyle name="_Financial Model Rumford Falls 1-30-09 21" xfId="10298"/>
    <cellStyle name="_Financial Model Rumford Falls 1-30-09 21 2" xfId="10299"/>
    <cellStyle name="_Financial Model Rumford Falls 1-30-09 21 3" xfId="10300"/>
    <cellStyle name="_Financial Model Rumford Falls 1-30-09 22" xfId="10301"/>
    <cellStyle name="_Financial Model Rumford Falls 1-30-09 22 2" xfId="10302"/>
    <cellStyle name="_Financial Model Rumford Falls 1-30-09 22 3" xfId="10303"/>
    <cellStyle name="_Financial Model Rumford Falls 1-30-09 23" xfId="10304"/>
    <cellStyle name="_Financial Model Rumford Falls 1-30-09 23 2" xfId="10305"/>
    <cellStyle name="_Financial Model Rumford Falls 1-30-09 23 3" xfId="10306"/>
    <cellStyle name="_Financial Model Rumford Falls 1-30-09 24" xfId="10307"/>
    <cellStyle name="_Financial Model Rumford Falls 1-30-09 24 2" xfId="10308"/>
    <cellStyle name="_Financial Model Rumford Falls 1-30-09 24 3" xfId="10309"/>
    <cellStyle name="_Financial Model Rumford Falls 1-30-09 25" xfId="10310"/>
    <cellStyle name="_Financial Model Rumford Falls 1-30-09 25 2" xfId="10311"/>
    <cellStyle name="_Financial Model Rumford Falls 1-30-09 25 3" xfId="10312"/>
    <cellStyle name="_Financial Model Rumford Falls 1-30-09 3" xfId="10313"/>
    <cellStyle name="_Financial Model Rumford Falls 1-30-09 3 2" xfId="10314"/>
    <cellStyle name="_Financial Model Rumford Falls 1-30-09 3 3" xfId="10315"/>
    <cellStyle name="_Financial Model Rumford Falls 1-30-09 4" xfId="10316"/>
    <cellStyle name="_Financial Model Rumford Falls 1-30-09 4 2" xfId="10317"/>
    <cellStyle name="_Financial Model Rumford Falls 1-30-09 4 3" xfId="10318"/>
    <cellStyle name="_Financial Model Rumford Falls 1-30-09 5" xfId="10319"/>
    <cellStyle name="_Financial Model Rumford Falls 1-30-09 5 2" xfId="10320"/>
    <cellStyle name="_Financial Model Rumford Falls 1-30-09 5 3" xfId="10321"/>
    <cellStyle name="_Financial Model Rumford Falls 1-30-09 6" xfId="10322"/>
    <cellStyle name="_Financial Model Rumford Falls 1-30-09 6 2" xfId="10323"/>
    <cellStyle name="_Financial Model Rumford Falls 1-30-09 6 3" xfId="10324"/>
    <cellStyle name="_Financial Model Rumford Falls 1-30-09 7" xfId="10325"/>
    <cellStyle name="_Financial Model Rumford Falls 1-30-09 7 2" xfId="10326"/>
    <cellStyle name="_Financial Model Rumford Falls 1-30-09 7 3" xfId="10327"/>
    <cellStyle name="_Financial Model Rumford Falls 1-30-09 8" xfId="10328"/>
    <cellStyle name="_Financial Model Rumford Falls 1-30-09 8 2" xfId="10329"/>
    <cellStyle name="_Financial Model Rumford Falls 1-30-09 8 3" xfId="10330"/>
    <cellStyle name="_Financial Model Rumford Falls 1-30-09 9" xfId="10331"/>
    <cellStyle name="_Financial Model Rumford Falls 1-30-09 9 2" xfId="10332"/>
    <cellStyle name="_Financial Model Rumford Falls 1-30-09 9 3" xfId="10333"/>
    <cellStyle name="_Financial Model Rumford Falls 1-30-09_BS" xfId="10334"/>
    <cellStyle name="_Financial Model Rumford Falls 1-30-09_BS 10" xfId="10335"/>
    <cellStyle name="_Financial Model Rumford Falls 1-30-09_BS 11" xfId="10336"/>
    <cellStyle name="_Financial Model Rumford Falls 1-30-09_BS 12" xfId="10337"/>
    <cellStyle name="_Financial Model Rumford Falls 1-30-09_BS 13" xfId="10338"/>
    <cellStyle name="_Financial Model Rumford Falls 1-30-09_BS 14" xfId="10339"/>
    <cellStyle name="_Financial Model Rumford Falls 1-30-09_BS 15" xfId="10340"/>
    <cellStyle name="_Financial Model Rumford Falls 1-30-09_BS 16" xfId="10341"/>
    <cellStyle name="_Financial Model Rumford Falls 1-30-09_BS 17" xfId="10342"/>
    <cellStyle name="_Financial Model Rumford Falls 1-30-09_BS 18" xfId="10343"/>
    <cellStyle name="_Financial Model Rumford Falls 1-30-09_BS 19" xfId="10344"/>
    <cellStyle name="_Financial Model Rumford Falls 1-30-09_BS 2" xfId="10345"/>
    <cellStyle name="_Financial Model Rumford Falls 1-30-09_BS 20" xfId="10346"/>
    <cellStyle name="_Financial Model Rumford Falls 1-30-09_BS 21" xfId="10347"/>
    <cellStyle name="_Financial Model Rumford Falls 1-30-09_BS 22" xfId="10348"/>
    <cellStyle name="_Financial Model Rumford Falls 1-30-09_BS 23" xfId="10349"/>
    <cellStyle name="_Financial Model Rumford Falls 1-30-09_BS 24" xfId="10350"/>
    <cellStyle name="_Financial Model Rumford Falls 1-30-09_BS 25" xfId="10351"/>
    <cellStyle name="_Financial Model Rumford Falls 1-30-09_BS 26" xfId="10352"/>
    <cellStyle name="_Financial Model Rumford Falls 1-30-09_BS 27" xfId="10353"/>
    <cellStyle name="_Financial Model Rumford Falls 1-30-09_BS 3" xfId="10354"/>
    <cellStyle name="_Financial Model Rumford Falls 1-30-09_BS 4" xfId="10355"/>
    <cellStyle name="_Financial Model Rumford Falls 1-30-09_BS 5" xfId="10356"/>
    <cellStyle name="_Financial Model Rumford Falls 1-30-09_BS 6" xfId="10357"/>
    <cellStyle name="_Financial Model Rumford Falls 1-30-09_BS 7" xfId="10358"/>
    <cellStyle name="_Financial Model Rumford Falls 1-30-09_BS 8" xfId="10359"/>
    <cellStyle name="_Financial Model Rumford Falls 1-30-09_BS 9" xfId="10360"/>
    <cellStyle name="_Financial Model Rumford Falls 1-30-09_CF" xfId="10361"/>
    <cellStyle name="_Financial Model Rumford Falls 1-30-09_CF 2" xfId="10362"/>
    <cellStyle name="_Financial Model Rumford Falls 1-30-09_CF 3" xfId="10363"/>
    <cellStyle name="_Financial Model Rumford Falls 1-30-09_CF_1" xfId="10364"/>
    <cellStyle name="_Financial Model Rumford Falls 1-30-09_CF_1 10" xfId="10365"/>
    <cellStyle name="_Financial Model Rumford Falls 1-30-09_CF_1 11" xfId="10366"/>
    <cellStyle name="_Financial Model Rumford Falls 1-30-09_CF_1 12" xfId="10367"/>
    <cellStyle name="_Financial Model Rumford Falls 1-30-09_CF_1 13" xfId="10368"/>
    <cellStyle name="_Financial Model Rumford Falls 1-30-09_CF_1 14" xfId="10369"/>
    <cellStyle name="_Financial Model Rumford Falls 1-30-09_CF_1 15" xfId="10370"/>
    <cellStyle name="_Financial Model Rumford Falls 1-30-09_CF_1 16" xfId="10371"/>
    <cellStyle name="_Financial Model Rumford Falls 1-30-09_CF_1 17" xfId="10372"/>
    <cellStyle name="_Financial Model Rumford Falls 1-30-09_CF_1 18" xfId="10373"/>
    <cellStyle name="_Financial Model Rumford Falls 1-30-09_CF_1 19" xfId="10374"/>
    <cellStyle name="_Financial Model Rumford Falls 1-30-09_CF_1 2" xfId="10375"/>
    <cellStyle name="_Financial Model Rumford Falls 1-30-09_CF_1 20" xfId="10376"/>
    <cellStyle name="_Financial Model Rumford Falls 1-30-09_CF_1 21" xfId="10377"/>
    <cellStyle name="_Financial Model Rumford Falls 1-30-09_CF_1 22" xfId="10378"/>
    <cellStyle name="_Financial Model Rumford Falls 1-30-09_CF_1 23" xfId="10379"/>
    <cellStyle name="_Financial Model Rumford Falls 1-30-09_CF_1 24" xfId="10380"/>
    <cellStyle name="_Financial Model Rumford Falls 1-30-09_CF_1 25" xfId="10381"/>
    <cellStyle name="_Financial Model Rumford Falls 1-30-09_CF_1 26" xfId="10382"/>
    <cellStyle name="_Financial Model Rumford Falls 1-30-09_CF_1 27" xfId="10383"/>
    <cellStyle name="_Financial Model Rumford Falls 1-30-09_CF_1 3" xfId="10384"/>
    <cellStyle name="_Financial Model Rumford Falls 1-30-09_CF_1 4" xfId="10385"/>
    <cellStyle name="_Financial Model Rumford Falls 1-30-09_CF_1 5" xfId="10386"/>
    <cellStyle name="_Financial Model Rumford Falls 1-30-09_CF_1 6" xfId="10387"/>
    <cellStyle name="_Financial Model Rumford Falls 1-30-09_CF_1 7" xfId="10388"/>
    <cellStyle name="_Financial Model Rumford Falls 1-30-09_CF_1 8" xfId="10389"/>
    <cellStyle name="_Financial Model Rumford Falls 1-30-09_CF_1 9" xfId="10390"/>
    <cellStyle name="_Financial Model Rumford Falls 1-30-09_IS" xfId="10391"/>
    <cellStyle name="_Financial Model Rumford Falls 1-30-09_IS 10" xfId="10392"/>
    <cellStyle name="_Financial Model Rumford Falls 1-30-09_IS 11" xfId="10393"/>
    <cellStyle name="_Financial Model Rumford Falls 1-30-09_IS 12" xfId="10394"/>
    <cellStyle name="_Financial Model Rumford Falls 1-30-09_IS 13" xfId="10395"/>
    <cellStyle name="_Financial Model Rumford Falls 1-30-09_IS 14" xfId="10396"/>
    <cellStyle name="_Financial Model Rumford Falls 1-30-09_IS 15" xfId="10397"/>
    <cellStyle name="_Financial Model Rumford Falls 1-30-09_IS 16" xfId="10398"/>
    <cellStyle name="_Financial Model Rumford Falls 1-30-09_IS 17" xfId="10399"/>
    <cellStyle name="_Financial Model Rumford Falls 1-30-09_IS 18" xfId="10400"/>
    <cellStyle name="_Financial Model Rumford Falls 1-30-09_IS 19" xfId="10401"/>
    <cellStyle name="_Financial Model Rumford Falls 1-30-09_IS 2" xfId="10402"/>
    <cellStyle name="_Financial Model Rumford Falls 1-30-09_IS 20" xfId="10403"/>
    <cellStyle name="_Financial Model Rumford Falls 1-30-09_IS 21" xfId="10404"/>
    <cellStyle name="_Financial Model Rumford Falls 1-30-09_IS 22" xfId="10405"/>
    <cellStyle name="_Financial Model Rumford Falls 1-30-09_IS 23" xfId="10406"/>
    <cellStyle name="_Financial Model Rumford Falls 1-30-09_IS 24" xfId="10407"/>
    <cellStyle name="_Financial Model Rumford Falls 1-30-09_IS 25" xfId="10408"/>
    <cellStyle name="_Financial Model Rumford Falls 1-30-09_IS 26" xfId="10409"/>
    <cellStyle name="_Financial Model Rumford Falls 1-30-09_IS 27" xfId="10410"/>
    <cellStyle name="_Financial Model Rumford Falls 1-30-09_IS 3" xfId="10411"/>
    <cellStyle name="_Financial Model Rumford Falls 1-30-09_IS 4" xfId="10412"/>
    <cellStyle name="_Financial Model Rumford Falls 1-30-09_IS 5" xfId="10413"/>
    <cellStyle name="_Financial Model Rumford Falls 1-30-09_IS 6" xfId="10414"/>
    <cellStyle name="_Financial Model Rumford Falls 1-30-09_IS 7" xfId="10415"/>
    <cellStyle name="_Financial Model Rumford Falls 1-30-09_IS 8" xfId="10416"/>
    <cellStyle name="_Financial Model Rumford Falls 1-30-09_IS 9" xfId="10417"/>
    <cellStyle name="_Financial Model Rumford Falls 1-30-09_PE" xfId="10418"/>
    <cellStyle name="_Financial Model Rumford Falls 1-30-09_PE 2" xfId="10419"/>
    <cellStyle name="_Financial Model Rumford Falls 1-30-09_PE 3" xfId="10420"/>
    <cellStyle name="_Financial Model Rumford Falls 1-30-09_PE_1" xfId="10421"/>
    <cellStyle name="_Financial Model Rumford Falls 1-30-09_PE_1 10" xfId="10422"/>
    <cellStyle name="_Financial Model Rumford Falls 1-30-09_PE_1 11" xfId="10423"/>
    <cellStyle name="_Financial Model Rumford Falls 1-30-09_PE_1 12" xfId="10424"/>
    <cellStyle name="_Financial Model Rumford Falls 1-30-09_PE_1 13" xfId="10425"/>
    <cellStyle name="_Financial Model Rumford Falls 1-30-09_PE_1 14" xfId="10426"/>
    <cellStyle name="_Financial Model Rumford Falls 1-30-09_PE_1 15" xfId="10427"/>
    <cellStyle name="_Financial Model Rumford Falls 1-30-09_PE_1 16" xfId="10428"/>
    <cellStyle name="_Financial Model Rumford Falls 1-30-09_PE_1 17" xfId="10429"/>
    <cellStyle name="_Financial Model Rumford Falls 1-30-09_PE_1 18" xfId="10430"/>
    <cellStyle name="_Financial Model Rumford Falls 1-30-09_PE_1 19" xfId="10431"/>
    <cellStyle name="_Financial Model Rumford Falls 1-30-09_PE_1 2" xfId="10432"/>
    <cellStyle name="_Financial Model Rumford Falls 1-30-09_PE_1 20" xfId="10433"/>
    <cellStyle name="_Financial Model Rumford Falls 1-30-09_PE_1 21" xfId="10434"/>
    <cellStyle name="_Financial Model Rumford Falls 1-30-09_PE_1 22" xfId="10435"/>
    <cellStyle name="_Financial Model Rumford Falls 1-30-09_PE_1 23" xfId="10436"/>
    <cellStyle name="_Financial Model Rumford Falls 1-30-09_PE_1 24" xfId="10437"/>
    <cellStyle name="_Financial Model Rumford Falls 1-30-09_PE_1 25" xfId="10438"/>
    <cellStyle name="_Financial Model Rumford Falls 1-30-09_PE_1 26" xfId="10439"/>
    <cellStyle name="_Financial Model Rumford Falls 1-30-09_PE_1 27" xfId="10440"/>
    <cellStyle name="_Financial Model Rumford Falls 1-30-09_PE_1 3" xfId="10441"/>
    <cellStyle name="_Financial Model Rumford Falls 1-30-09_PE_1 4" xfId="10442"/>
    <cellStyle name="_Financial Model Rumford Falls 1-30-09_PE_1 5" xfId="10443"/>
    <cellStyle name="_Financial Model Rumford Falls 1-30-09_PE_1 6" xfId="10444"/>
    <cellStyle name="_Financial Model Rumford Falls 1-30-09_PE_1 7" xfId="10445"/>
    <cellStyle name="_Financial Model Rumford Falls 1-30-09_PE_1 8" xfId="10446"/>
    <cellStyle name="_Financial Model Rumford Falls 1-30-09_PE_1 9" xfId="10447"/>
    <cellStyle name="_FM - Cataguazes - In Generation - 2007-09-05 REAL" xfId="38"/>
    <cellStyle name="_FM - Cataguazes - In Generation - 2007-09-05 REAL 10" xfId="10448"/>
    <cellStyle name="_FM - Cataguazes - In Generation - 2007-09-05 REAL 10 2" xfId="10449"/>
    <cellStyle name="_FM - Cataguazes - In Generation - 2007-09-05 REAL 10 3" xfId="10450"/>
    <cellStyle name="_FM - Cataguazes - In Generation - 2007-09-05 REAL 11" xfId="10451"/>
    <cellStyle name="_FM - Cataguazes - In Generation - 2007-09-05 REAL 11 2" xfId="10452"/>
    <cellStyle name="_FM - Cataguazes - In Generation - 2007-09-05 REAL 11 3" xfId="10453"/>
    <cellStyle name="_FM - Cataguazes - In Generation - 2007-09-05 REAL 12" xfId="10454"/>
    <cellStyle name="_FM - Cataguazes - In Generation - 2007-09-05 REAL 12 2" xfId="10455"/>
    <cellStyle name="_FM - Cataguazes - In Generation - 2007-09-05 REAL 12 3" xfId="10456"/>
    <cellStyle name="_FM - Cataguazes - In Generation - 2007-09-05 REAL 13" xfId="10457"/>
    <cellStyle name="_FM - Cataguazes - In Generation - 2007-09-05 REAL 13 2" xfId="10458"/>
    <cellStyle name="_FM - Cataguazes - In Generation - 2007-09-05 REAL 13 3" xfId="10459"/>
    <cellStyle name="_FM - Cataguazes - In Generation - 2007-09-05 REAL 14" xfId="10460"/>
    <cellStyle name="_FM - Cataguazes - In Generation - 2007-09-05 REAL 14 2" xfId="10461"/>
    <cellStyle name="_FM - Cataguazes - In Generation - 2007-09-05 REAL 14 3" xfId="10462"/>
    <cellStyle name="_FM - Cataguazes - In Generation - 2007-09-05 REAL 15" xfId="10463"/>
    <cellStyle name="_FM - Cataguazes - In Generation - 2007-09-05 REAL 15 2" xfId="10464"/>
    <cellStyle name="_FM - Cataguazes - In Generation - 2007-09-05 REAL 15 3" xfId="10465"/>
    <cellStyle name="_FM - Cataguazes - In Generation - 2007-09-05 REAL 16" xfId="10466"/>
    <cellStyle name="_FM - Cataguazes - In Generation - 2007-09-05 REAL 16 2" xfId="10467"/>
    <cellStyle name="_FM - Cataguazes - In Generation - 2007-09-05 REAL 16 3" xfId="10468"/>
    <cellStyle name="_FM - Cataguazes - In Generation - 2007-09-05 REAL 17" xfId="10469"/>
    <cellStyle name="_FM - Cataguazes - In Generation - 2007-09-05 REAL 17 2" xfId="10470"/>
    <cellStyle name="_FM - Cataguazes - In Generation - 2007-09-05 REAL 17 3" xfId="10471"/>
    <cellStyle name="_FM - Cataguazes - In Generation - 2007-09-05 REAL 18" xfId="10472"/>
    <cellStyle name="_FM - Cataguazes - In Generation - 2007-09-05 REAL 18 2" xfId="10473"/>
    <cellStyle name="_FM - Cataguazes - In Generation - 2007-09-05 REAL 18 3" xfId="10474"/>
    <cellStyle name="_FM - Cataguazes - In Generation - 2007-09-05 REAL 19" xfId="10475"/>
    <cellStyle name="_FM - Cataguazes - In Generation - 2007-09-05 REAL 19 2" xfId="10476"/>
    <cellStyle name="_FM - Cataguazes - In Generation - 2007-09-05 REAL 19 3" xfId="10477"/>
    <cellStyle name="_FM - Cataguazes - In Generation - 2007-09-05 REAL 2" xfId="39"/>
    <cellStyle name="_FM - Cataguazes - In Generation - 2007-09-05 REAL 2 2" xfId="4335"/>
    <cellStyle name="_FM - Cataguazes - In Generation - 2007-09-05 REAL 2 3" xfId="10478"/>
    <cellStyle name="_FM - Cataguazes - In Generation - 2007-09-05 REAL 2 4" xfId="21427"/>
    <cellStyle name="_FM - Cataguazes - In Generation - 2007-09-05 REAL 2 5" xfId="20864"/>
    <cellStyle name="_FM - Cataguazes - In Generation - 2007-09-05 REAL 2 6" xfId="21181"/>
    <cellStyle name="_FM - Cataguazes - In Generation - 2007-09-05 REAL 20" xfId="10479"/>
    <cellStyle name="_FM - Cataguazes - In Generation - 2007-09-05 REAL 20 2" xfId="10480"/>
    <cellStyle name="_FM - Cataguazes - In Generation - 2007-09-05 REAL 20 3" xfId="10481"/>
    <cellStyle name="_FM - Cataguazes - In Generation - 2007-09-05 REAL 21" xfId="10482"/>
    <cellStyle name="_FM - Cataguazes - In Generation - 2007-09-05 REAL 21 2" xfId="10483"/>
    <cellStyle name="_FM - Cataguazes - In Generation - 2007-09-05 REAL 21 3" xfId="10484"/>
    <cellStyle name="_FM - Cataguazes - In Generation - 2007-09-05 REAL 22" xfId="10485"/>
    <cellStyle name="_FM - Cataguazes - In Generation - 2007-09-05 REAL 22 2" xfId="10486"/>
    <cellStyle name="_FM - Cataguazes - In Generation - 2007-09-05 REAL 22 3" xfId="10487"/>
    <cellStyle name="_FM - Cataguazes - In Generation - 2007-09-05 REAL 23" xfId="10488"/>
    <cellStyle name="_FM - Cataguazes - In Generation - 2007-09-05 REAL 23 2" xfId="10489"/>
    <cellStyle name="_FM - Cataguazes - In Generation - 2007-09-05 REAL 23 3" xfId="10490"/>
    <cellStyle name="_FM - Cataguazes - In Generation - 2007-09-05 REAL 24" xfId="10491"/>
    <cellStyle name="_FM - Cataguazes - In Generation - 2007-09-05 REAL 24 2" xfId="10492"/>
    <cellStyle name="_FM - Cataguazes - In Generation - 2007-09-05 REAL 24 3" xfId="10493"/>
    <cellStyle name="_FM - Cataguazes - In Generation - 2007-09-05 REAL 25" xfId="10494"/>
    <cellStyle name="_FM - Cataguazes - In Generation - 2007-09-05 REAL 25 2" xfId="10495"/>
    <cellStyle name="_FM - Cataguazes - In Generation - 2007-09-05 REAL 25 3" xfId="10496"/>
    <cellStyle name="_FM - Cataguazes - In Generation - 2007-09-05 REAL 3" xfId="10497"/>
    <cellStyle name="_FM - Cataguazes - In Generation - 2007-09-05 REAL 3 2" xfId="10498"/>
    <cellStyle name="_FM - Cataguazes - In Generation - 2007-09-05 REAL 3 3" xfId="10499"/>
    <cellStyle name="_FM - Cataguazes - In Generation - 2007-09-05 REAL 4" xfId="10500"/>
    <cellStyle name="_FM - Cataguazes - In Generation - 2007-09-05 REAL 4 2" xfId="10501"/>
    <cellStyle name="_FM - Cataguazes - In Generation - 2007-09-05 REAL 4 3" xfId="10502"/>
    <cellStyle name="_FM - Cataguazes - In Generation - 2007-09-05 REAL 5" xfId="10503"/>
    <cellStyle name="_FM - Cataguazes - In Generation - 2007-09-05 REAL 5 2" xfId="10504"/>
    <cellStyle name="_FM - Cataguazes - In Generation - 2007-09-05 REAL 5 3" xfId="10505"/>
    <cellStyle name="_FM - Cataguazes - In Generation - 2007-09-05 REAL 6" xfId="10506"/>
    <cellStyle name="_FM - Cataguazes - In Generation - 2007-09-05 REAL 6 2" xfId="10507"/>
    <cellStyle name="_FM - Cataguazes - In Generation - 2007-09-05 REAL 6 3" xfId="10508"/>
    <cellStyle name="_FM - Cataguazes - In Generation - 2007-09-05 REAL 7" xfId="10509"/>
    <cellStyle name="_FM - Cataguazes - In Generation - 2007-09-05 REAL 7 2" xfId="10510"/>
    <cellStyle name="_FM - Cataguazes - In Generation - 2007-09-05 REAL 7 3" xfId="10511"/>
    <cellStyle name="_FM - Cataguazes - In Generation - 2007-09-05 REAL 8" xfId="10512"/>
    <cellStyle name="_FM - Cataguazes - In Generation - 2007-09-05 REAL 8 2" xfId="10513"/>
    <cellStyle name="_FM - Cataguazes - In Generation - 2007-09-05 REAL 8 3" xfId="10514"/>
    <cellStyle name="_FM - Cataguazes - In Generation - 2007-09-05 REAL 9" xfId="10515"/>
    <cellStyle name="_FM - Cataguazes - In Generation - 2007-09-05 REAL 9 2" xfId="10516"/>
    <cellStyle name="_FM - Cataguazes - In Generation - 2007-09-05 REAL 9 3" xfId="10517"/>
    <cellStyle name="_FM - Cataguazes - In Generation - 2007-09-05 REAL_BS" xfId="10518"/>
    <cellStyle name="_FM - Cataguazes - In Generation - 2007-09-05 REAL_BS 10" xfId="10519"/>
    <cellStyle name="_FM - Cataguazes - In Generation - 2007-09-05 REAL_BS 11" xfId="10520"/>
    <cellStyle name="_FM - Cataguazes - In Generation - 2007-09-05 REAL_BS 12" xfId="10521"/>
    <cellStyle name="_FM - Cataguazes - In Generation - 2007-09-05 REAL_BS 13" xfId="10522"/>
    <cellStyle name="_FM - Cataguazes - In Generation - 2007-09-05 REAL_BS 14" xfId="10523"/>
    <cellStyle name="_FM - Cataguazes - In Generation - 2007-09-05 REAL_BS 15" xfId="10524"/>
    <cellStyle name="_FM - Cataguazes - In Generation - 2007-09-05 REAL_BS 16" xfId="10525"/>
    <cellStyle name="_FM - Cataguazes - In Generation - 2007-09-05 REAL_BS 17" xfId="10526"/>
    <cellStyle name="_FM - Cataguazes - In Generation - 2007-09-05 REAL_BS 18" xfId="10527"/>
    <cellStyle name="_FM - Cataguazes - In Generation - 2007-09-05 REAL_BS 19" xfId="10528"/>
    <cellStyle name="_FM - Cataguazes - In Generation - 2007-09-05 REAL_BS 2" xfId="10529"/>
    <cellStyle name="_FM - Cataguazes - In Generation - 2007-09-05 REAL_BS 20" xfId="10530"/>
    <cellStyle name="_FM - Cataguazes - In Generation - 2007-09-05 REAL_BS 21" xfId="10531"/>
    <cellStyle name="_FM - Cataguazes - In Generation - 2007-09-05 REAL_BS 22" xfId="10532"/>
    <cellStyle name="_FM - Cataguazes - In Generation - 2007-09-05 REAL_BS 23" xfId="10533"/>
    <cellStyle name="_FM - Cataguazes - In Generation - 2007-09-05 REAL_BS 24" xfId="10534"/>
    <cellStyle name="_FM - Cataguazes - In Generation - 2007-09-05 REAL_BS 25" xfId="10535"/>
    <cellStyle name="_FM - Cataguazes - In Generation - 2007-09-05 REAL_BS 26" xfId="10536"/>
    <cellStyle name="_FM - Cataguazes - In Generation - 2007-09-05 REAL_BS 27" xfId="10537"/>
    <cellStyle name="_FM - Cataguazes - In Generation - 2007-09-05 REAL_BS 3" xfId="10538"/>
    <cellStyle name="_FM - Cataguazes - In Generation - 2007-09-05 REAL_BS 4" xfId="10539"/>
    <cellStyle name="_FM - Cataguazes - In Generation - 2007-09-05 REAL_BS 5" xfId="10540"/>
    <cellStyle name="_FM - Cataguazes - In Generation - 2007-09-05 REAL_BS 6" xfId="10541"/>
    <cellStyle name="_FM - Cataguazes - In Generation - 2007-09-05 REAL_BS 7" xfId="10542"/>
    <cellStyle name="_FM - Cataguazes - In Generation - 2007-09-05 REAL_BS 8" xfId="10543"/>
    <cellStyle name="_FM - Cataguazes - In Generation - 2007-09-05 REAL_BS 9" xfId="10544"/>
    <cellStyle name="_FM - Cataguazes - In Generation - 2007-09-05 REAL_CF" xfId="10545"/>
    <cellStyle name="_FM - Cataguazes - In Generation - 2007-09-05 REAL_CF 2" xfId="10546"/>
    <cellStyle name="_FM - Cataguazes - In Generation - 2007-09-05 REAL_CF 3" xfId="10547"/>
    <cellStyle name="_FM - Cataguazes - In Generation - 2007-09-05 REAL_CF_1" xfId="10548"/>
    <cellStyle name="_FM - Cataguazes - In Generation - 2007-09-05 REAL_CF_1 10" xfId="10549"/>
    <cellStyle name="_FM - Cataguazes - In Generation - 2007-09-05 REAL_CF_1 11" xfId="10550"/>
    <cellStyle name="_FM - Cataguazes - In Generation - 2007-09-05 REAL_CF_1 12" xfId="10551"/>
    <cellStyle name="_FM - Cataguazes - In Generation - 2007-09-05 REAL_CF_1 13" xfId="10552"/>
    <cellStyle name="_FM - Cataguazes - In Generation - 2007-09-05 REAL_CF_1 14" xfId="10553"/>
    <cellStyle name="_FM - Cataguazes - In Generation - 2007-09-05 REAL_CF_1 15" xfId="10554"/>
    <cellStyle name="_FM - Cataguazes - In Generation - 2007-09-05 REAL_CF_1 16" xfId="10555"/>
    <cellStyle name="_FM - Cataguazes - In Generation - 2007-09-05 REAL_CF_1 17" xfId="10556"/>
    <cellStyle name="_FM - Cataguazes - In Generation - 2007-09-05 REAL_CF_1 18" xfId="10557"/>
    <cellStyle name="_FM - Cataguazes - In Generation - 2007-09-05 REAL_CF_1 19" xfId="10558"/>
    <cellStyle name="_FM - Cataguazes - In Generation - 2007-09-05 REAL_CF_1 2" xfId="10559"/>
    <cellStyle name="_FM - Cataguazes - In Generation - 2007-09-05 REAL_CF_1 20" xfId="10560"/>
    <cellStyle name="_FM - Cataguazes - In Generation - 2007-09-05 REAL_CF_1 21" xfId="10561"/>
    <cellStyle name="_FM - Cataguazes - In Generation - 2007-09-05 REAL_CF_1 22" xfId="10562"/>
    <cellStyle name="_FM - Cataguazes - In Generation - 2007-09-05 REAL_CF_1 23" xfId="10563"/>
    <cellStyle name="_FM - Cataguazes - In Generation - 2007-09-05 REAL_CF_1 24" xfId="10564"/>
    <cellStyle name="_FM - Cataguazes - In Generation - 2007-09-05 REAL_CF_1 25" xfId="10565"/>
    <cellStyle name="_FM - Cataguazes - In Generation - 2007-09-05 REAL_CF_1 26" xfId="10566"/>
    <cellStyle name="_FM - Cataguazes - In Generation - 2007-09-05 REAL_CF_1 27" xfId="10567"/>
    <cellStyle name="_FM - Cataguazes - In Generation - 2007-09-05 REAL_CF_1 3" xfId="10568"/>
    <cellStyle name="_FM - Cataguazes - In Generation - 2007-09-05 REAL_CF_1 4" xfId="10569"/>
    <cellStyle name="_FM - Cataguazes - In Generation - 2007-09-05 REAL_CF_1 5" xfId="10570"/>
    <cellStyle name="_FM - Cataguazes - In Generation - 2007-09-05 REAL_CF_1 6" xfId="10571"/>
    <cellStyle name="_FM - Cataguazes - In Generation - 2007-09-05 REAL_CF_1 7" xfId="10572"/>
    <cellStyle name="_FM - Cataguazes - In Generation - 2007-09-05 REAL_CF_1 8" xfId="10573"/>
    <cellStyle name="_FM - Cataguazes - In Generation - 2007-09-05 REAL_CF_1 9" xfId="10574"/>
    <cellStyle name="_FM - Cataguazes - In Generation - 2007-09-05 REAL_IS" xfId="10575"/>
    <cellStyle name="_FM - Cataguazes - In Generation - 2007-09-05 REAL_IS 10" xfId="10576"/>
    <cellStyle name="_FM - Cataguazes - In Generation - 2007-09-05 REAL_IS 11" xfId="10577"/>
    <cellStyle name="_FM - Cataguazes - In Generation - 2007-09-05 REAL_IS 12" xfId="10578"/>
    <cellStyle name="_FM - Cataguazes - In Generation - 2007-09-05 REAL_IS 13" xfId="10579"/>
    <cellStyle name="_FM - Cataguazes - In Generation - 2007-09-05 REAL_IS 14" xfId="10580"/>
    <cellStyle name="_FM - Cataguazes - In Generation - 2007-09-05 REAL_IS 15" xfId="10581"/>
    <cellStyle name="_FM - Cataguazes - In Generation - 2007-09-05 REAL_IS 16" xfId="10582"/>
    <cellStyle name="_FM - Cataguazes - In Generation - 2007-09-05 REAL_IS 17" xfId="10583"/>
    <cellStyle name="_FM - Cataguazes - In Generation - 2007-09-05 REAL_IS 18" xfId="10584"/>
    <cellStyle name="_FM - Cataguazes - In Generation - 2007-09-05 REAL_IS 19" xfId="10585"/>
    <cellStyle name="_FM - Cataguazes - In Generation - 2007-09-05 REAL_IS 2" xfId="10586"/>
    <cellStyle name="_FM - Cataguazes - In Generation - 2007-09-05 REAL_IS 20" xfId="10587"/>
    <cellStyle name="_FM - Cataguazes - In Generation - 2007-09-05 REAL_IS 21" xfId="10588"/>
    <cellStyle name="_FM - Cataguazes - In Generation - 2007-09-05 REAL_IS 22" xfId="10589"/>
    <cellStyle name="_FM - Cataguazes - In Generation - 2007-09-05 REAL_IS 23" xfId="10590"/>
    <cellStyle name="_FM - Cataguazes - In Generation - 2007-09-05 REAL_IS 24" xfId="10591"/>
    <cellStyle name="_FM - Cataguazes - In Generation - 2007-09-05 REAL_IS 25" xfId="10592"/>
    <cellStyle name="_FM - Cataguazes - In Generation - 2007-09-05 REAL_IS 26" xfId="10593"/>
    <cellStyle name="_FM - Cataguazes - In Generation - 2007-09-05 REAL_IS 27" xfId="10594"/>
    <cellStyle name="_FM - Cataguazes - In Generation - 2007-09-05 REAL_IS 3" xfId="10595"/>
    <cellStyle name="_FM - Cataguazes - In Generation - 2007-09-05 REAL_IS 4" xfId="10596"/>
    <cellStyle name="_FM - Cataguazes - In Generation - 2007-09-05 REAL_IS 5" xfId="10597"/>
    <cellStyle name="_FM - Cataguazes - In Generation - 2007-09-05 REAL_IS 6" xfId="10598"/>
    <cellStyle name="_FM - Cataguazes - In Generation - 2007-09-05 REAL_IS 7" xfId="10599"/>
    <cellStyle name="_FM - Cataguazes - In Generation - 2007-09-05 REAL_IS 8" xfId="10600"/>
    <cellStyle name="_FM - Cataguazes - In Generation - 2007-09-05 REAL_IS 9" xfId="10601"/>
    <cellStyle name="_FM - Cataguazes - In Generation - 2007-09-05 REAL_PE" xfId="10602"/>
    <cellStyle name="_FM - Cataguazes - In Generation - 2007-09-05 REAL_PE 2" xfId="10603"/>
    <cellStyle name="_FM - Cataguazes - In Generation - 2007-09-05 REAL_PE 3" xfId="10604"/>
    <cellStyle name="_FM - Cataguazes - In Generation - 2007-09-05 REAL_PE_1" xfId="10605"/>
    <cellStyle name="_FM - Cataguazes - In Generation - 2007-09-05 REAL_PE_1 10" xfId="10606"/>
    <cellStyle name="_FM - Cataguazes - In Generation - 2007-09-05 REAL_PE_1 11" xfId="10607"/>
    <cellStyle name="_FM - Cataguazes - In Generation - 2007-09-05 REAL_PE_1 12" xfId="10608"/>
    <cellStyle name="_FM - Cataguazes - In Generation - 2007-09-05 REAL_PE_1 13" xfId="10609"/>
    <cellStyle name="_FM - Cataguazes - In Generation - 2007-09-05 REAL_PE_1 14" xfId="10610"/>
    <cellStyle name="_FM - Cataguazes - In Generation - 2007-09-05 REAL_PE_1 15" xfId="10611"/>
    <cellStyle name="_FM - Cataguazes - In Generation - 2007-09-05 REAL_PE_1 16" xfId="10612"/>
    <cellStyle name="_FM - Cataguazes - In Generation - 2007-09-05 REAL_PE_1 17" xfId="10613"/>
    <cellStyle name="_FM - Cataguazes - In Generation - 2007-09-05 REAL_PE_1 18" xfId="10614"/>
    <cellStyle name="_FM - Cataguazes - In Generation - 2007-09-05 REAL_PE_1 19" xfId="10615"/>
    <cellStyle name="_FM - Cataguazes - In Generation - 2007-09-05 REAL_PE_1 2" xfId="10616"/>
    <cellStyle name="_FM - Cataguazes - In Generation - 2007-09-05 REAL_PE_1 20" xfId="10617"/>
    <cellStyle name="_FM - Cataguazes - In Generation - 2007-09-05 REAL_PE_1 21" xfId="10618"/>
    <cellStyle name="_FM - Cataguazes - In Generation - 2007-09-05 REAL_PE_1 22" xfId="10619"/>
    <cellStyle name="_FM - Cataguazes - In Generation - 2007-09-05 REAL_PE_1 23" xfId="10620"/>
    <cellStyle name="_FM - Cataguazes - In Generation - 2007-09-05 REAL_PE_1 24" xfId="10621"/>
    <cellStyle name="_FM - Cataguazes - In Generation - 2007-09-05 REAL_PE_1 25" xfId="10622"/>
    <cellStyle name="_FM - Cataguazes - In Generation - 2007-09-05 REAL_PE_1 26" xfId="10623"/>
    <cellStyle name="_FM - Cataguazes - In Generation - 2007-09-05 REAL_PE_1 27" xfId="10624"/>
    <cellStyle name="_FM - Cataguazes - In Generation - 2007-09-05 REAL_PE_1 3" xfId="10625"/>
    <cellStyle name="_FM - Cataguazes - In Generation - 2007-09-05 REAL_PE_1 4" xfId="10626"/>
    <cellStyle name="_FM - Cataguazes - In Generation - 2007-09-05 REAL_PE_1 5" xfId="10627"/>
    <cellStyle name="_FM - Cataguazes - In Generation - 2007-09-05 REAL_PE_1 6" xfId="10628"/>
    <cellStyle name="_FM - Cataguazes - In Generation - 2007-09-05 REAL_PE_1 7" xfId="10629"/>
    <cellStyle name="_FM - Cataguazes - In Generation - 2007-09-05 REAL_PE_1 8" xfId="10630"/>
    <cellStyle name="_FM - Cataguazes - In Generation - 2007-09-05 REAL_PE_1 9" xfId="10631"/>
    <cellStyle name="_Glen Ferris Option 10 20-year Capex Plan - DRAFT" xfId="40"/>
    <cellStyle name="_Glen Ferris Option 10 20-year Capex Plan - DRAFT 10" xfId="10632"/>
    <cellStyle name="_Glen Ferris Option 10 20-year Capex Plan - DRAFT 11" xfId="10633"/>
    <cellStyle name="_Glen Ferris Option 10 20-year Capex Plan - DRAFT 12" xfId="10634"/>
    <cellStyle name="_Glen Ferris Option 10 20-year Capex Plan - DRAFT 13" xfId="10635"/>
    <cellStyle name="_Glen Ferris Option 10 20-year Capex Plan - DRAFT 14" xfId="10636"/>
    <cellStyle name="_Glen Ferris Option 10 20-year Capex Plan - DRAFT 15" xfId="10637"/>
    <cellStyle name="_Glen Ferris Option 10 20-year Capex Plan - DRAFT 16" xfId="10638"/>
    <cellStyle name="_Glen Ferris Option 10 20-year Capex Plan - DRAFT 17" xfId="10639"/>
    <cellStyle name="_Glen Ferris Option 10 20-year Capex Plan - DRAFT 18" xfId="10640"/>
    <cellStyle name="_Glen Ferris Option 10 20-year Capex Plan - DRAFT 19" xfId="10641"/>
    <cellStyle name="_Glen Ferris Option 10 20-year Capex Plan - DRAFT 2" xfId="10642"/>
    <cellStyle name="_Glen Ferris Option 10 20-year Capex Plan - DRAFT 20" xfId="10643"/>
    <cellStyle name="_Glen Ferris Option 10 20-year Capex Plan - DRAFT 21" xfId="10644"/>
    <cellStyle name="_Glen Ferris Option 10 20-year Capex Plan - DRAFT 22" xfId="10645"/>
    <cellStyle name="_Glen Ferris Option 10 20-year Capex Plan - DRAFT 23" xfId="10646"/>
    <cellStyle name="_Glen Ferris Option 10 20-year Capex Plan - DRAFT 24" xfId="10647"/>
    <cellStyle name="_Glen Ferris Option 10 20-year Capex Plan - DRAFT 25" xfId="10648"/>
    <cellStyle name="_Glen Ferris Option 10 20-year Capex Plan - DRAFT 26" xfId="10649"/>
    <cellStyle name="_Glen Ferris Option 10 20-year Capex Plan - DRAFT 3" xfId="10650"/>
    <cellStyle name="_Glen Ferris Option 10 20-year Capex Plan - DRAFT 4" xfId="10651"/>
    <cellStyle name="_Glen Ferris Option 10 20-year Capex Plan - DRAFT 5" xfId="10652"/>
    <cellStyle name="_Glen Ferris Option 10 20-year Capex Plan - DRAFT 6" xfId="10653"/>
    <cellStyle name="_Glen Ferris Option 10 20-year Capex Plan - DRAFT 7" xfId="10654"/>
    <cellStyle name="_Glen Ferris Option 10 20-year Capex Plan - DRAFT 8" xfId="10655"/>
    <cellStyle name="_Glen Ferris Option 10 20-year Capex Plan - DRAFT 9" xfId="10656"/>
    <cellStyle name="_Glen Ferris Option 10 20-year Capex Plan - DRAFT_2011 Bud IS" xfId="10657"/>
    <cellStyle name="_Glen Ferris Option 10 20-year Capex Plan - DRAFT_BS" xfId="10658"/>
    <cellStyle name="_Glen Ferris Option 10 20-year Capex Plan - DRAFT_BS&amp;CF" xfId="10659"/>
    <cellStyle name="_Glen Ferris Option 10 20-year Capex Plan - DRAFT_CF" xfId="10660"/>
    <cellStyle name="_Glen Ferris Option 10 20-year Capex Plan - DRAFT_Income Statement" xfId="10661"/>
    <cellStyle name="_Glen Ferris Option 10 20-year Capex Plan - DRAFT_PE" xfId="10662"/>
    <cellStyle name="_Glen Ferris Option 10 20-year Capex Plan - DRAFT_Updated Budget July 2010" xfId="10663"/>
    <cellStyle name="_Itiquira" xfId="41"/>
    <cellStyle name="_Itiquira 10" xfId="10664"/>
    <cellStyle name="_Itiquira 10 2" xfId="10665"/>
    <cellStyle name="_Itiquira 10 3" xfId="10666"/>
    <cellStyle name="_Itiquira 11" xfId="10667"/>
    <cellStyle name="_Itiquira 11 2" xfId="10668"/>
    <cellStyle name="_Itiquira 11 3" xfId="10669"/>
    <cellStyle name="_Itiquira 12" xfId="10670"/>
    <cellStyle name="_Itiquira 12 2" xfId="10671"/>
    <cellStyle name="_Itiquira 12 3" xfId="10672"/>
    <cellStyle name="_Itiquira 13" xfId="10673"/>
    <cellStyle name="_Itiquira 13 2" xfId="10674"/>
    <cellStyle name="_Itiquira 13 3" xfId="10675"/>
    <cellStyle name="_Itiquira 14" xfId="10676"/>
    <cellStyle name="_Itiquira 14 2" xfId="10677"/>
    <cellStyle name="_Itiquira 14 3" xfId="10678"/>
    <cellStyle name="_Itiquira 15" xfId="10679"/>
    <cellStyle name="_Itiquira 15 2" xfId="10680"/>
    <cellStyle name="_Itiquira 15 3" xfId="10681"/>
    <cellStyle name="_Itiquira 16" xfId="10682"/>
    <cellStyle name="_Itiquira 16 2" xfId="10683"/>
    <cellStyle name="_Itiquira 16 3" xfId="10684"/>
    <cellStyle name="_Itiquira 17" xfId="10685"/>
    <cellStyle name="_Itiquira 17 2" xfId="10686"/>
    <cellStyle name="_Itiquira 17 3" xfId="10687"/>
    <cellStyle name="_Itiquira 18" xfId="10688"/>
    <cellStyle name="_Itiquira 18 2" xfId="10689"/>
    <cellStyle name="_Itiquira 18 3" xfId="10690"/>
    <cellStyle name="_Itiquira 19" xfId="10691"/>
    <cellStyle name="_Itiquira 19 2" xfId="10692"/>
    <cellStyle name="_Itiquira 19 3" xfId="10693"/>
    <cellStyle name="_Itiquira 2" xfId="42"/>
    <cellStyle name="_Itiquira 2 2" xfId="4336"/>
    <cellStyle name="_Itiquira 2 3" xfId="10694"/>
    <cellStyle name="_Itiquira 2 4" xfId="21425"/>
    <cellStyle name="_Itiquira 2 5" xfId="20865"/>
    <cellStyle name="_Itiquira 2 6" xfId="21180"/>
    <cellStyle name="_Itiquira 20" xfId="10695"/>
    <cellStyle name="_Itiquira 20 2" xfId="10696"/>
    <cellStyle name="_Itiquira 20 3" xfId="10697"/>
    <cellStyle name="_Itiquira 21" xfId="10698"/>
    <cellStyle name="_Itiquira 21 2" xfId="10699"/>
    <cellStyle name="_Itiquira 21 3" xfId="10700"/>
    <cellStyle name="_Itiquira 22" xfId="10701"/>
    <cellStyle name="_Itiquira 22 2" xfId="10702"/>
    <cellStyle name="_Itiquira 22 3" xfId="10703"/>
    <cellStyle name="_Itiquira 23" xfId="10704"/>
    <cellStyle name="_Itiquira 23 2" xfId="10705"/>
    <cellStyle name="_Itiquira 23 3" xfId="10706"/>
    <cellStyle name="_Itiquira 24" xfId="10707"/>
    <cellStyle name="_Itiquira 24 2" xfId="10708"/>
    <cellStyle name="_Itiquira 24 3" xfId="10709"/>
    <cellStyle name="_Itiquira 25" xfId="10710"/>
    <cellStyle name="_Itiquira 25 2" xfId="10711"/>
    <cellStyle name="_Itiquira 25 3" xfId="10712"/>
    <cellStyle name="_Itiquira 3" xfId="10713"/>
    <cellStyle name="_Itiquira 3 2" xfId="10714"/>
    <cellStyle name="_Itiquira 3 3" xfId="10715"/>
    <cellStyle name="_Itiquira 4" xfId="10716"/>
    <cellStyle name="_Itiquira 4 2" xfId="10717"/>
    <cellStyle name="_Itiquira 4 3" xfId="10718"/>
    <cellStyle name="_Itiquira 5" xfId="10719"/>
    <cellStyle name="_Itiquira 5 2" xfId="10720"/>
    <cellStyle name="_Itiquira 5 3" xfId="10721"/>
    <cellStyle name="_Itiquira 6" xfId="10722"/>
    <cellStyle name="_Itiquira 6 2" xfId="10723"/>
    <cellStyle name="_Itiquira 6 3" xfId="10724"/>
    <cellStyle name="_Itiquira 7" xfId="10725"/>
    <cellStyle name="_Itiquira 7 2" xfId="10726"/>
    <cellStyle name="_Itiquira 7 3" xfId="10727"/>
    <cellStyle name="_Itiquira 8" xfId="10728"/>
    <cellStyle name="_Itiquira 8 2" xfId="10729"/>
    <cellStyle name="_Itiquira 8 3" xfId="10730"/>
    <cellStyle name="_Itiquira 9" xfId="10731"/>
    <cellStyle name="_Itiquira 9 2" xfId="10732"/>
    <cellStyle name="_Itiquira 9 3" xfId="10733"/>
    <cellStyle name="_Itiquira_BS" xfId="10734"/>
    <cellStyle name="_Itiquira_BS 10" xfId="10735"/>
    <cellStyle name="_Itiquira_BS 11" xfId="10736"/>
    <cellStyle name="_Itiquira_BS 12" xfId="10737"/>
    <cellStyle name="_Itiquira_BS 13" xfId="10738"/>
    <cellStyle name="_Itiquira_BS 14" xfId="10739"/>
    <cellStyle name="_Itiquira_BS 15" xfId="10740"/>
    <cellStyle name="_Itiquira_BS 16" xfId="10741"/>
    <cellStyle name="_Itiquira_BS 17" xfId="10742"/>
    <cellStyle name="_Itiquira_BS 18" xfId="10743"/>
    <cellStyle name="_Itiquira_BS 19" xfId="10744"/>
    <cellStyle name="_Itiquira_BS 2" xfId="10745"/>
    <cellStyle name="_Itiquira_BS 20" xfId="10746"/>
    <cellStyle name="_Itiquira_BS 21" xfId="10747"/>
    <cellStyle name="_Itiquira_BS 22" xfId="10748"/>
    <cellStyle name="_Itiquira_BS 23" xfId="10749"/>
    <cellStyle name="_Itiquira_BS 24" xfId="10750"/>
    <cellStyle name="_Itiquira_BS 25" xfId="10751"/>
    <cellStyle name="_Itiquira_BS 26" xfId="10752"/>
    <cellStyle name="_Itiquira_BS 27" xfId="10753"/>
    <cellStyle name="_Itiquira_BS 3" xfId="10754"/>
    <cellStyle name="_Itiquira_BS 4" xfId="10755"/>
    <cellStyle name="_Itiquira_BS 5" xfId="10756"/>
    <cellStyle name="_Itiquira_BS 6" xfId="10757"/>
    <cellStyle name="_Itiquira_BS 7" xfId="10758"/>
    <cellStyle name="_Itiquira_BS 8" xfId="10759"/>
    <cellStyle name="_Itiquira_BS 9" xfId="10760"/>
    <cellStyle name="_Itiquira_CF" xfId="10761"/>
    <cellStyle name="_Itiquira_CF 2" xfId="10762"/>
    <cellStyle name="_Itiquira_CF 3" xfId="10763"/>
    <cellStyle name="_Itiquira_CF_1" xfId="10764"/>
    <cellStyle name="_Itiquira_CF_1 10" xfId="10765"/>
    <cellStyle name="_Itiquira_CF_1 11" xfId="10766"/>
    <cellStyle name="_Itiquira_CF_1 12" xfId="10767"/>
    <cellStyle name="_Itiquira_CF_1 13" xfId="10768"/>
    <cellStyle name="_Itiquira_CF_1 14" xfId="10769"/>
    <cellStyle name="_Itiquira_CF_1 15" xfId="10770"/>
    <cellStyle name="_Itiquira_CF_1 16" xfId="10771"/>
    <cellStyle name="_Itiquira_CF_1 17" xfId="10772"/>
    <cellStyle name="_Itiquira_CF_1 18" xfId="10773"/>
    <cellStyle name="_Itiquira_CF_1 19" xfId="10774"/>
    <cellStyle name="_Itiquira_CF_1 2" xfId="10775"/>
    <cellStyle name="_Itiquira_CF_1 20" xfId="10776"/>
    <cellStyle name="_Itiquira_CF_1 21" xfId="10777"/>
    <cellStyle name="_Itiquira_CF_1 22" xfId="10778"/>
    <cellStyle name="_Itiquira_CF_1 23" xfId="10779"/>
    <cellStyle name="_Itiquira_CF_1 24" xfId="10780"/>
    <cellStyle name="_Itiquira_CF_1 25" xfId="10781"/>
    <cellStyle name="_Itiquira_CF_1 26" xfId="10782"/>
    <cellStyle name="_Itiquira_CF_1 27" xfId="10783"/>
    <cellStyle name="_Itiquira_CF_1 3" xfId="10784"/>
    <cellStyle name="_Itiquira_CF_1 4" xfId="10785"/>
    <cellStyle name="_Itiquira_CF_1 5" xfId="10786"/>
    <cellStyle name="_Itiquira_CF_1 6" xfId="10787"/>
    <cellStyle name="_Itiquira_CF_1 7" xfId="10788"/>
    <cellStyle name="_Itiquira_CF_1 8" xfId="10789"/>
    <cellStyle name="_Itiquira_CF_1 9" xfId="10790"/>
    <cellStyle name="_Itiquira_IS" xfId="10791"/>
    <cellStyle name="_Itiquira_IS 10" xfId="10792"/>
    <cellStyle name="_Itiquira_IS 11" xfId="10793"/>
    <cellStyle name="_Itiquira_IS 12" xfId="10794"/>
    <cellStyle name="_Itiquira_IS 13" xfId="10795"/>
    <cellStyle name="_Itiquira_IS 14" xfId="10796"/>
    <cellStyle name="_Itiquira_IS 15" xfId="10797"/>
    <cellStyle name="_Itiquira_IS 16" xfId="10798"/>
    <cellStyle name="_Itiquira_IS 17" xfId="10799"/>
    <cellStyle name="_Itiquira_IS 18" xfId="10800"/>
    <cellStyle name="_Itiquira_IS 19" xfId="10801"/>
    <cellStyle name="_Itiquira_IS 2" xfId="10802"/>
    <cellStyle name="_Itiquira_IS 20" xfId="10803"/>
    <cellStyle name="_Itiquira_IS 21" xfId="10804"/>
    <cellStyle name="_Itiquira_IS 22" xfId="10805"/>
    <cellStyle name="_Itiquira_IS 23" xfId="10806"/>
    <cellStyle name="_Itiquira_IS 24" xfId="10807"/>
    <cellStyle name="_Itiquira_IS 25" xfId="10808"/>
    <cellStyle name="_Itiquira_IS 26" xfId="10809"/>
    <cellStyle name="_Itiquira_IS 27" xfId="10810"/>
    <cellStyle name="_Itiquira_IS 3" xfId="10811"/>
    <cellStyle name="_Itiquira_IS 4" xfId="10812"/>
    <cellStyle name="_Itiquira_IS 5" xfId="10813"/>
    <cellStyle name="_Itiquira_IS 6" xfId="10814"/>
    <cellStyle name="_Itiquira_IS 7" xfId="10815"/>
    <cellStyle name="_Itiquira_IS 8" xfId="10816"/>
    <cellStyle name="_Itiquira_IS 9" xfId="10817"/>
    <cellStyle name="_Itiquira_PE" xfId="10818"/>
    <cellStyle name="_Itiquira_PE 2" xfId="10819"/>
    <cellStyle name="_Itiquira_PE 3" xfId="10820"/>
    <cellStyle name="_Itiquira_PE_1" xfId="10821"/>
    <cellStyle name="_Itiquira_PE_1 10" xfId="10822"/>
    <cellStyle name="_Itiquira_PE_1 11" xfId="10823"/>
    <cellStyle name="_Itiquira_PE_1 12" xfId="10824"/>
    <cellStyle name="_Itiquira_PE_1 13" xfId="10825"/>
    <cellStyle name="_Itiquira_PE_1 14" xfId="10826"/>
    <cellStyle name="_Itiquira_PE_1 15" xfId="10827"/>
    <cellStyle name="_Itiquira_PE_1 16" xfId="10828"/>
    <cellStyle name="_Itiquira_PE_1 17" xfId="10829"/>
    <cellStyle name="_Itiquira_PE_1 18" xfId="10830"/>
    <cellStyle name="_Itiquira_PE_1 19" xfId="10831"/>
    <cellStyle name="_Itiquira_PE_1 2" xfId="10832"/>
    <cellStyle name="_Itiquira_PE_1 20" xfId="10833"/>
    <cellStyle name="_Itiquira_PE_1 21" xfId="10834"/>
    <cellStyle name="_Itiquira_PE_1 22" xfId="10835"/>
    <cellStyle name="_Itiquira_PE_1 23" xfId="10836"/>
    <cellStyle name="_Itiquira_PE_1 24" xfId="10837"/>
    <cellStyle name="_Itiquira_PE_1 25" xfId="10838"/>
    <cellStyle name="_Itiquira_PE_1 26" xfId="10839"/>
    <cellStyle name="_Itiquira_PE_1 27" xfId="10840"/>
    <cellStyle name="_Itiquira_PE_1 3" xfId="10841"/>
    <cellStyle name="_Itiquira_PE_1 4" xfId="10842"/>
    <cellStyle name="_Itiquira_PE_1 5" xfId="10843"/>
    <cellStyle name="_Itiquira_PE_1 6" xfId="10844"/>
    <cellStyle name="_Itiquira_PE_1 7" xfId="10845"/>
    <cellStyle name="_Itiquira_PE_1 8" xfId="10846"/>
    <cellStyle name="_Itiquira_PE_1 9" xfId="10847"/>
    <cellStyle name="_LIPA" xfId="43"/>
    <cellStyle name="_LIPA 10" xfId="10848"/>
    <cellStyle name="_LIPA 10 2" xfId="10849"/>
    <cellStyle name="_LIPA 10 3" xfId="10850"/>
    <cellStyle name="_LIPA 11" xfId="10851"/>
    <cellStyle name="_LIPA 11 2" xfId="10852"/>
    <cellStyle name="_LIPA 11 3" xfId="10853"/>
    <cellStyle name="_LIPA 12" xfId="10854"/>
    <cellStyle name="_LIPA 12 2" xfId="10855"/>
    <cellStyle name="_LIPA 12 3" xfId="10856"/>
    <cellStyle name="_LIPA 13" xfId="10857"/>
    <cellStyle name="_LIPA 13 2" xfId="10858"/>
    <cellStyle name="_LIPA 13 3" xfId="10859"/>
    <cellStyle name="_LIPA 14" xfId="10860"/>
    <cellStyle name="_LIPA 14 2" xfId="10861"/>
    <cellStyle name="_LIPA 14 3" xfId="10862"/>
    <cellStyle name="_LIPA 15" xfId="10863"/>
    <cellStyle name="_LIPA 15 2" xfId="10864"/>
    <cellStyle name="_LIPA 15 3" xfId="10865"/>
    <cellStyle name="_LIPA 16" xfId="10866"/>
    <cellStyle name="_LIPA 16 2" xfId="10867"/>
    <cellStyle name="_LIPA 16 3" xfId="10868"/>
    <cellStyle name="_LIPA 17" xfId="10869"/>
    <cellStyle name="_LIPA 17 2" xfId="10870"/>
    <cellStyle name="_LIPA 17 3" xfId="10871"/>
    <cellStyle name="_LIPA 18" xfId="10872"/>
    <cellStyle name="_LIPA 18 2" xfId="10873"/>
    <cellStyle name="_LIPA 18 3" xfId="10874"/>
    <cellStyle name="_LIPA 19" xfId="10875"/>
    <cellStyle name="_LIPA 19 2" xfId="10876"/>
    <cellStyle name="_LIPA 19 3" xfId="10877"/>
    <cellStyle name="_LIPA 2" xfId="44"/>
    <cellStyle name="_LIPA 2 2" xfId="4337"/>
    <cellStyle name="_LIPA 2 3" xfId="10878"/>
    <cellStyle name="_LIPA 2 4" xfId="21424"/>
    <cellStyle name="_LIPA 2 5" xfId="20866"/>
    <cellStyle name="_LIPA 2 6" xfId="21179"/>
    <cellStyle name="_LIPA 20" xfId="10879"/>
    <cellStyle name="_LIPA 20 2" xfId="10880"/>
    <cellStyle name="_LIPA 20 3" xfId="10881"/>
    <cellStyle name="_LIPA 21" xfId="10882"/>
    <cellStyle name="_LIPA 21 2" xfId="10883"/>
    <cellStyle name="_LIPA 21 3" xfId="10884"/>
    <cellStyle name="_LIPA 22" xfId="10885"/>
    <cellStyle name="_LIPA 22 2" xfId="10886"/>
    <cellStyle name="_LIPA 22 3" xfId="10887"/>
    <cellStyle name="_LIPA 23" xfId="10888"/>
    <cellStyle name="_LIPA 23 2" xfId="10889"/>
    <cellStyle name="_LIPA 23 3" xfId="10890"/>
    <cellStyle name="_LIPA 24" xfId="10891"/>
    <cellStyle name="_LIPA 24 2" xfId="10892"/>
    <cellStyle name="_LIPA 24 3" xfId="10893"/>
    <cellStyle name="_LIPA 25" xfId="10894"/>
    <cellStyle name="_LIPA 25 2" xfId="10895"/>
    <cellStyle name="_LIPA 25 3" xfId="10896"/>
    <cellStyle name="_LIPA 3" xfId="10897"/>
    <cellStyle name="_LIPA 3 2" xfId="10898"/>
    <cellStyle name="_LIPA 3 3" xfId="10899"/>
    <cellStyle name="_LIPA 4" xfId="10900"/>
    <cellStyle name="_LIPA 4 2" xfId="10901"/>
    <cellStyle name="_LIPA 4 3" xfId="10902"/>
    <cellStyle name="_LIPA 5" xfId="10903"/>
    <cellStyle name="_LIPA 5 2" xfId="10904"/>
    <cellStyle name="_LIPA 5 3" xfId="10905"/>
    <cellStyle name="_LIPA 6" xfId="10906"/>
    <cellStyle name="_LIPA 6 2" xfId="10907"/>
    <cellStyle name="_LIPA 6 3" xfId="10908"/>
    <cellStyle name="_LIPA 7" xfId="10909"/>
    <cellStyle name="_LIPA 7 2" xfId="10910"/>
    <cellStyle name="_LIPA 7 3" xfId="10911"/>
    <cellStyle name="_LIPA 8" xfId="10912"/>
    <cellStyle name="_LIPA 8 2" xfId="10913"/>
    <cellStyle name="_LIPA 8 3" xfId="10914"/>
    <cellStyle name="_LIPA 9" xfId="10915"/>
    <cellStyle name="_LIPA 9 2" xfId="10916"/>
    <cellStyle name="_LIPA 9 3" xfId="10917"/>
    <cellStyle name="_LIPA_BS" xfId="10918"/>
    <cellStyle name="_LIPA_BS 10" xfId="10919"/>
    <cellStyle name="_LIPA_BS 11" xfId="10920"/>
    <cellStyle name="_LIPA_BS 12" xfId="10921"/>
    <cellStyle name="_LIPA_BS 13" xfId="10922"/>
    <cellStyle name="_LIPA_BS 14" xfId="10923"/>
    <cellStyle name="_LIPA_BS 15" xfId="10924"/>
    <cellStyle name="_LIPA_BS 16" xfId="10925"/>
    <cellStyle name="_LIPA_BS 17" xfId="10926"/>
    <cellStyle name="_LIPA_BS 18" xfId="10927"/>
    <cellStyle name="_LIPA_BS 19" xfId="10928"/>
    <cellStyle name="_LIPA_BS 2" xfId="10929"/>
    <cellStyle name="_LIPA_BS 20" xfId="10930"/>
    <cellStyle name="_LIPA_BS 21" xfId="10931"/>
    <cellStyle name="_LIPA_BS 22" xfId="10932"/>
    <cellStyle name="_LIPA_BS 23" xfId="10933"/>
    <cellStyle name="_LIPA_BS 24" xfId="10934"/>
    <cellStyle name="_LIPA_BS 25" xfId="10935"/>
    <cellStyle name="_LIPA_BS 26" xfId="10936"/>
    <cellStyle name="_LIPA_BS 27" xfId="10937"/>
    <cellStyle name="_LIPA_BS 3" xfId="10938"/>
    <cellStyle name="_LIPA_BS 4" xfId="10939"/>
    <cellStyle name="_LIPA_BS 5" xfId="10940"/>
    <cellStyle name="_LIPA_BS 6" xfId="10941"/>
    <cellStyle name="_LIPA_BS 7" xfId="10942"/>
    <cellStyle name="_LIPA_BS 8" xfId="10943"/>
    <cellStyle name="_LIPA_BS 9" xfId="10944"/>
    <cellStyle name="_LIPA_CF" xfId="10945"/>
    <cellStyle name="_LIPA_CF 2" xfId="10946"/>
    <cellStyle name="_LIPA_CF 3" xfId="10947"/>
    <cellStyle name="_LIPA_CF_1" xfId="10948"/>
    <cellStyle name="_LIPA_CF_1 10" xfId="10949"/>
    <cellStyle name="_LIPA_CF_1 11" xfId="10950"/>
    <cellStyle name="_LIPA_CF_1 12" xfId="10951"/>
    <cellStyle name="_LIPA_CF_1 13" xfId="10952"/>
    <cellStyle name="_LIPA_CF_1 14" xfId="10953"/>
    <cellStyle name="_LIPA_CF_1 15" xfId="10954"/>
    <cellStyle name="_LIPA_CF_1 16" xfId="10955"/>
    <cellStyle name="_LIPA_CF_1 17" xfId="10956"/>
    <cellStyle name="_LIPA_CF_1 18" xfId="10957"/>
    <cellStyle name="_LIPA_CF_1 19" xfId="10958"/>
    <cellStyle name="_LIPA_CF_1 2" xfId="10959"/>
    <cellStyle name="_LIPA_CF_1 20" xfId="10960"/>
    <cellStyle name="_LIPA_CF_1 21" xfId="10961"/>
    <cellStyle name="_LIPA_CF_1 22" xfId="10962"/>
    <cellStyle name="_LIPA_CF_1 23" xfId="10963"/>
    <cellStyle name="_LIPA_CF_1 24" xfId="10964"/>
    <cellStyle name="_LIPA_CF_1 25" xfId="10965"/>
    <cellStyle name="_LIPA_CF_1 26" xfId="10966"/>
    <cellStyle name="_LIPA_CF_1 27" xfId="10967"/>
    <cellStyle name="_LIPA_CF_1 3" xfId="10968"/>
    <cellStyle name="_LIPA_CF_1 4" xfId="10969"/>
    <cellStyle name="_LIPA_CF_1 5" xfId="10970"/>
    <cellStyle name="_LIPA_CF_1 6" xfId="10971"/>
    <cellStyle name="_LIPA_CF_1 7" xfId="10972"/>
    <cellStyle name="_LIPA_CF_1 8" xfId="10973"/>
    <cellStyle name="_LIPA_CF_1 9" xfId="10974"/>
    <cellStyle name="_LIPA_IS" xfId="10975"/>
    <cellStyle name="_LIPA_IS 10" xfId="10976"/>
    <cellStyle name="_LIPA_IS 11" xfId="10977"/>
    <cellStyle name="_LIPA_IS 12" xfId="10978"/>
    <cellStyle name="_LIPA_IS 13" xfId="10979"/>
    <cellStyle name="_LIPA_IS 14" xfId="10980"/>
    <cellStyle name="_LIPA_IS 15" xfId="10981"/>
    <cellStyle name="_LIPA_IS 16" xfId="10982"/>
    <cellStyle name="_LIPA_IS 17" xfId="10983"/>
    <cellStyle name="_LIPA_IS 18" xfId="10984"/>
    <cellStyle name="_LIPA_IS 19" xfId="10985"/>
    <cellStyle name="_LIPA_IS 2" xfId="10986"/>
    <cellStyle name="_LIPA_IS 20" xfId="10987"/>
    <cellStyle name="_LIPA_IS 21" xfId="10988"/>
    <cellStyle name="_LIPA_IS 22" xfId="10989"/>
    <cellStyle name="_LIPA_IS 23" xfId="10990"/>
    <cellStyle name="_LIPA_IS 24" xfId="10991"/>
    <cellStyle name="_LIPA_IS 25" xfId="10992"/>
    <cellStyle name="_LIPA_IS 26" xfId="10993"/>
    <cellStyle name="_LIPA_IS 27" xfId="10994"/>
    <cellStyle name="_LIPA_IS 3" xfId="10995"/>
    <cellStyle name="_LIPA_IS 4" xfId="10996"/>
    <cellStyle name="_LIPA_IS 5" xfId="10997"/>
    <cellStyle name="_LIPA_IS 6" xfId="10998"/>
    <cellStyle name="_LIPA_IS 7" xfId="10999"/>
    <cellStyle name="_LIPA_IS 8" xfId="11000"/>
    <cellStyle name="_LIPA_IS 9" xfId="11001"/>
    <cellStyle name="_LIPA_PE" xfId="11002"/>
    <cellStyle name="_LIPA_PE 2" xfId="11003"/>
    <cellStyle name="_LIPA_PE 3" xfId="11004"/>
    <cellStyle name="_LIPA_PE_1" xfId="11005"/>
    <cellStyle name="_LIPA_PE_1 10" xfId="11006"/>
    <cellStyle name="_LIPA_PE_1 11" xfId="11007"/>
    <cellStyle name="_LIPA_PE_1 12" xfId="11008"/>
    <cellStyle name="_LIPA_PE_1 13" xfId="11009"/>
    <cellStyle name="_LIPA_PE_1 14" xfId="11010"/>
    <cellStyle name="_LIPA_PE_1 15" xfId="11011"/>
    <cellStyle name="_LIPA_PE_1 16" xfId="11012"/>
    <cellStyle name="_LIPA_PE_1 17" xfId="11013"/>
    <cellStyle name="_LIPA_PE_1 18" xfId="11014"/>
    <cellStyle name="_LIPA_PE_1 19" xfId="11015"/>
    <cellStyle name="_LIPA_PE_1 2" xfId="11016"/>
    <cellStyle name="_LIPA_PE_1 20" xfId="11017"/>
    <cellStyle name="_LIPA_PE_1 21" xfId="11018"/>
    <cellStyle name="_LIPA_PE_1 22" xfId="11019"/>
    <cellStyle name="_LIPA_PE_1 23" xfId="11020"/>
    <cellStyle name="_LIPA_PE_1 24" xfId="11021"/>
    <cellStyle name="_LIPA_PE_1 25" xfId="11022"/>
    <cellStyle name="_LIPA_PE_1 26" xfId="11023"/>
    <cellStyle name="_LIPA_PE_1 27" xfId="11024"/>
    <cellStyle name="_LIPA_PE_1 3" xfId="11025"/>
    <cellStyle name="_LIPA_PE_1 4" xfId="11026"/>
    <cellStyle name="_LIPA_PE_1 5" xfId="11027"/>
    <cellStyle name="_LIPA_PE_1 6" xfId="11028"/>
    <cellStyle name="_LIPA_PE_1 7" xfId="11029"/>
    <cellStyle name="_LIPA_PE_1 8" xfId="11030"/>
    <cellStyle name="_LIPA_PE_1 9" xfId="11031"/>
    <cellStyle name="_LOPC 2006 Major Maintenance budget" xfId="45"/>
    <cellStyle name="_LOPC 2006 Major Maintenance budget 10" xfId="11032"/>
    <cellStyle name="_LOPC 2006 Major Maintenance budget 10 2" xfId="11033"/>
    <cellStyle name="_LOPC 2006 Major Maintenance budget 10 3" xfId="11034"/>
    <cellStyle name="_LOPC 2006 Major Maintenance budget 11" xfId="11035"/>
    <cellStyle name="_LOPC 2006 Major Maintenance budget 11 2" xfId="11036"/>
    <cellStyle name="_LOPC 2006 Major Maintenance budget 11 3" xfId="11037"/>
    <cellStyle name="_LOPC 2006 Major Maintenance budget 12" xfId="11038"/>
    <cellStyle name="_LOPC 2006 Major Maintenance budget 12 2" xfId="11039"/>
    <cellStyle name="_LOPC 2006 Major Maintenance budget 12 3" xfId="11040"/>
    <cellStyle name="_LOPC 2006 Major Maintenance budget 13" xfId="11041"/>
    <cellStyle name="_LOPC 2006 Major Maintenance budget 13 2" xfId="11042"/>
    <cellStyle name="_LOPC 2006 Major Maintenance budget 13 3" xfId="11043"/>
    <cellStyle name="_LOPC 2006 Major Maintenance budget 14" xfId="11044"/>
    <cellStyle name="_LOPC 2006 Major Maintenance budget 14 2" xfId="11045"/>
    <cellStyle name="_LOPC 2006 Major Maintenance budget 14 3" xfId="11046"/>
    <cellStyle name="_LOPC 2006 Major Maintenance budget 15" xfId="11047"/>
    <cellStyle name="_LOPC 2006 Major Maintenance budget 15 2" xfId="11048"/>
    <cellStyle name="_LOPC 2006 Major Maintenance budget 15 3" xfId="11049"/>
    <cellStyle name="_LOPC 2006 Major Maintenance budget 16" xfId="11050"/>
    <cellStyle name="_LOPC 2006 Major Maintenance budget 16 2" xfId="11051"/>
    <cellStyle name="_LOPC 2006 Major Maintenance budget 16 3" xfId="11052"/>
    <cellStyle name="_LOPC 2006 Major Maintenance budget 17" xfId="11053"/>
    <cellStyle name="_LOPC 2006 Major Maintenance budget 17 2" xfId="11054"/>
    <cellStyle name="_LOPC 2006 Major Maintenance budget 17 3" xfId="11055"/>
    <cellStyle name="_LOPC 2006 Major Maintenance budget 18" xfId="11056"/>
    <cellStyle name="_LOPC 2006 Major Maintenance budget 18 2" xfId="11057"/>
    <cellStyle name="_LOPC 2006 Major Maintenance budget 18 3" xfId="11058"/>
    <cellStyle name="_LOPC 2006 Major Maintenance budget 19" xfId="11059"/>
    <cellStyle name="_LOPC 2006 Major Maintenance budget 19 2" xfId="11060"/>
    <cellStyle name="_LOPC 2006 Major Maintenance budget 19 3" xfId="11061"/>
    <cellStyle name="_LOPC 2006 Major Maintenance budget 2" xfId="46"/>
    <cellStyle name="_LOPC 2006 Major Maintenance budget 2 2" xfId="4338"/>
    <cellStyle name="_LOPC 2006 Major Maintenance budget 2 3" xfId="11062"/>
    <cellStyle name="_LOPC 2006 Major Maintenance budget 2 4" xfId="21422"/>
    <cellStyle name="_LOPC 2006 Major Maintenance budget 2 5" xfId="20867"/>
    <cellStyle name="_LOPC 2006 Major Maintenance budget 2 6" xfId="21178"/>
    <cellStyle name="_LOPC 2006 Major Maintenance budget 20" xfId="11063"/>
    <cellStyle name="_LOPC 2006 Major Maintenance budget 20 2" xfId="11064"/>
    <cellStyle name="_LOPC 2006 Major Maintenance budget 20 3" xfId="11065"/>
    <cellStyle name="_LOPC 2006 Major Maintenance budget 21" xfId="11066"/>
    <cellStyle name="_LOPC 2006 Major Maintenance budget 21 2" xfId="11067"/>
    <cellStyle name="_LOPC 2006 Major Maintenance budget 21 3" xfId="11068"/>
    <cellStyle name="_LOPC 2006 Major Maintenance budget 22" xfId="11069"/>
    <cellStyle name="_LOPC 2006 Major Maintenance budget 22 2" xfId="11070"/>
    <cellStyle name="_LOPC 2006 Major Maintenance budget 22 3" xfId="11071"/>
    <cellStyle name="_LOPC 2006 Major Maintenance budget 23" xfId="11072"/>
    <cellStyle name="_LOPC 2006 Major Maintenance budget 23 2" xfId="11073"/>
    <cellStyle name="_LOPC 2006 Major Maintenance budget 23 3" xfId="11074"/>
    <cellStyle name="_LOPC 2006 Major Maintenance budget 24" xfId="11075"/>
    <cellStyle name="_LOPC 2006 Major Maintenance budget 24 2" xfId="11076"/>
    <cellStyle name="_LOPC 2006 Major Maintenance budget 24 3" xfId="11077"/>
    <cellStyle name="_LOPC 2006 Major Maintenance budget 25" xfId="11078"/>
    <cellStyle name="_LOPC 2006 Major Maintenance budget 25 2" xfId="11079"/>
    <cellStyle name="_LOPC 2006 Major Maintenance budget 25 3" xfId="11080"/>
    <cellStyle name="_LOPC 2006 Major Maintenance budget 3" xfId="11081"/>
    <cellStyle name="_LOPC 2006 Major Maintenance budget 3 2" xfId="11082"/>
    <cellStyle name="_LOPC 2006 Major Maintenance budget 3 3" xfId="11083"/>
    <cellStyle name="_LOPC 2006 Major Maintenance budget 4" xfId="11084"/>
    <cellStyle name="_LOPC 2006 Major Maintenance budget 4 2" xfId="11085"/>
    <cellStyle name="_LOPC 2006 Major Maintenance budget 4 3" xfId="11086"/>
    <cellStyle name="_LOPC 2006 Major Maintenance budget 5" xfId="11087"/>
    <cellStyle name="_LOPC 2006 Major Maintenance budget 5 2" xfId="11088"/>
    <cellStyle name="_LOPC 2006 Major Maintenance budget 5 3" xfId="11089"/>
    <cellStyle name="_LOPC 2006 Major Maintenance budget 6" xfId="11090"/>
    <cellStyle name="_LOPC 2006 Major Maintenance budget 6 2" xfId="11091"/>
    <cellStyle name="_LOPC 2006 Major Maintenance budget 6 3" xfId="11092"/>
    <cellStyle name="_LOPC 2006 Major Maintenance budget 7" xfId="11093"/>
    <cellStyle name="_LOPC 2006 Major Maintenance budget 7 2" xfId="11094"/>
    <cellStyle name="_LOPC 2006 Major Maintenance budget 7 3" xfId="11095"/>
    <cellStyle name="_LOPC 2006 Major Maintenance budget 8" xfId="11096"/>
    <cellStyle name="_LOPC 2006 Major Maintenance budget 8 2" xfId="11097"/>
    <cellStyle name="_LOPC 2006 Major Maintenance budget 8 3" xfId="11098"/>
    <cellStyle name="_LOPC 2006 Major Maintenance budget 9" xfId="11099"/>
    <cellStyle name="_LOPC 2006 Major Maintenance budget 9 2" xfId="11100"/>
    <cellStyle name="_LOPC 2006 Major Maintenance budget 9 3" xfId="11101"/>
    <cellStyle name="_LOPC 2006 Major Maintenance budget_BS" xfId="11102"/>
    <cellStyle name="_LOPC 2006 Major Maintenance budget_BS 10" xfId="11103"/>
    <cellStyle name="_LOPC 2006 Major Maintenance budget_BS 11" xfId="11104"/>
    <cellStyle name="_LOPC 2006 Major Maintenance budget_BS 12" xfId="11105"/>
    <cellStyle name="_LOPC 2006 Major Maintenance budget_BS 13" xfId="11106"/>
    <cellStyle name="_LOPC 2006 Major Maintenance budget_BS 14" xfId="11107"/>
    <cellStyle name="_LOPC 2006 Major Maintenance budget_BS 15" xfId="11108"/>
    <cellStyle name="_LOPC 2006 Major Maintenance budget_BS 16" xfId="11109"/>
    <cellStyle name="_LOPC 2006 Major Maintenance budget_BS 17" xfId="11110"/>
    <cellStyle name="_LOPC 2006 Major Maintenance budget_BS 18" xfId="11111"/>
    <cellStyle name="_LOPC 2006 Major Maintenance budget_BS 19" xfId="11112"/>
    <cellStyle name="_LOPC 2006 Major Maintenance budget_BS 2" xfId="11113"/>
    <cellStyle name="_LOPC 2006 Major Maintenance budget_BS 20" xfId="11114"/>
    <cellStyle name="_LOPC 2006 Major Maintenance budget_BS 21" xfId="11115"/>
    <cellStyle name="_LOPC 2006 Major Maintenance budget_BS 22" xfId="11116"/>
    <cellStyle name="_LOPC 2006 Major Maintenance budget_BS 23" xfId="11117"/>
    <cellStyle name="_LOPC 2006 Major Maintenance budget_BS 24" xfId="11118"/>
    <cellStyle name="_LOPC 2006 Major Maintenance budget_BS 25" xfId="11119"/>
    <cellStyle name="_LOPC 2006 Major Maintenance budget_BS 26" xfId="11120"/>
    <cellStyle name="_LOPC 2006 Major Maintenance budget_BS 27" xfId="11121"/>
    <cellStyle name="_LOPC 2006 Major Maintenance budget_BS 3" xfId="11122"/>
    <cellStyle name="_LOPC 2006 Major Maintenance budget_BS 4" xfId="11123"/>
    <cellStyle name="_LOPC 2006 Major Maintenance budget_BS 5" xfId="11124"/>
    <cellStyle name="_LOPC 2006 Major Maintenance budget_BS 6" xfId="11125"/>
    <cellStyle name="_LOPC 2006 Major Maintenance budget_BS 7" xfId="11126"/>
    <cellStyle name="_LOPC 2006 Major Maintenance budget_BS 8" xfId="11127"/>
    <cellStyle name="_LOPC 2006 Major Maintenance budget_BS 9" xfId="11128"/>
    <cellStyle name="_LOPC 2006 Major Maintenance budget_CF" xfId="11129"/>
    <cellStyle name="_LOPC 2006 Major Maintenance budget_CF 2" xfId="11130"/>
    <cellStyle name="_LOPC 2006 Major Maintenance budget_CF 3" xfId="11131"/>
    <cellStyle name="_LOPC 2006 Major Maintenance budget_CF_1" xfId="11132"/>
    <cellStyle name="_LOPC 2006 Major Maintenance budget_CF_1 10" xfId="11133"/>
    <cellStyle name="_LOPC 2006 Major Maintenance budget_CF_1 11" xfId="11134"/>
    <cellStyle name="_LOPC 2006 Major Maintenance budget_CF_1 12" xfId="11135"/>
    <cellStyle name="_LOPC 2006 Major Maintenance budget_CF_1 13" xfId="11136"/>
    <cellStyle name="_LOPC 2006 Major Maintenance budget_CF_1 14" xfId="11137"/>
    <cellStyle name="_LOPC 2006 Major Maintenance budget_CF_1 15" xfId="11138"/>
    <cellStyle name="_LOPC 2006 Major Maintenance budget_CF_1 16" xfId="11139"/>
    <cellStyle name="_LOPC 2006 Major Maintenance budget_CF_1 17" xfId="11140"/>
    <cellStyle name="_LOPC 2006 Major Maintenance budget_CF_1 18" xfId="11141"/>
    <cellStyle name="_LOPC 2006 Major Maintenance budget_CF_1 19" xfId="11142"/>
    <cellStyle name="_LOPC 2006 Major Maintenance budget_CF_1 2" xfId="11143"/>
    <cellStyle name="_LOPC 2006 Major Maintenance budget_CF_1 20" xfId="11144"/>
    <cellStyle name="_LOPC 2006 Major Maintenance budget_CF_1 21" xfId="11145"/>
    <cellStyle name="_LOPC 2006 Major Maintenance budget_CF_1 22" xfId="11146"/>
    <cellStyle name="_LOPC 2006 Major Maintenance budget_CF_1 23" xfId="11147"/>
    <cellStyle name="_LOPC 2006 Major Maintenance budget_CF_1 24" xfId="11148"/>
    <cellStyle name="_LOPC 2006 Major Maintenance budget_CF_1 25" xfId="11149"/>
    <cellStyle name="_LOPC 2006 Major Maintenance budget_CF_1 26" xfId="11150"/>
    <cellStyle name="_LOPC 2006 Major Maintenance budget_CF_1 27" xfId="11151"/>
    <cellStyle name="_LOPC 2006 Major Maintenance budget_CF_1 3" xfId="11152"/>
    <cellStyle name="_LOPC 2006 Major Maintenance budget_CF_1 4" xfId="11153"/>
    <cellStyle name="_LOPC 2006 Major Maintenance budget_CF_1 5" xfId="11154"/>
    <cellStyle name="_LOPC 2006 Major Maintenance budget_CF_1 6" xfId="11155"/>
    <cellStyle name="_LOPC 2006 Major Maintenance budget_CF_1 7" xfId="11156"/>
    <cellStyle name="_LOPC 2006 Major Maintenance budget_CF_1 8" xfId="11157"/>
    <cellStyle name="_LOPC 2006 Major Maintenance budget_CF_1 9" xfId="11158"/>
    <cellStyle name="_LOPC 2006 Major Maintenance budget_IS" xfId="11159"/>
    <cellStyle name="_LOPC 2006 Major Maintenance budget_IS 10" xfId="11160"/>
    <cellStyle name="_LOPC 2006 Major Maintenance budget_IS 11" xfId="11161"/>
    <cellStyle name="_LOPC 2006 Major Maintenance budget_IS 12" xfId="11162"/>
    <cellStyle name="_LOPC 2006 Major Maintenance budget_IS 13" xfId="11163"/>
    <cellStyle name="_LOPC 2006 Major Maintenance budget_IS 14" xfId="11164"/>
    <cellStyle name="_LOPC 2006 Major Maintenance budget_IS 15" xfId="11165"/>
    <cellStyle name="_LOPC 2006 Major Maintenance budget_IS 16" xfId="11166"/>
    <cellStyle name="_LOPC 2006 Major Maintenance budget_IS 17" xfId="11167"/>
    <cellStyle name="_LOPC 2006 Major Maintenance budget_IS 18" xfId="11168"/>
    <cellStyle name="_LOPC 2006 Major Maintenance budget_IS 19" xfId="11169"/>
    <cellStyle name="_LOPC 2006 Major Maintenance budget_IS 2" xfId="11170"/>
    <cellStyle name="_LOPC 2006 Major Maintenance budget_IS 20" xfId="11171"/>
    <cellStyle name="_LOPC 2006 Major Maintenance budget_IS 21" xfId="11172"/>
    <cellStyle name="_LOPC 2006 Major Maintenance budget_IS 22" xfId="11173"/>
    <cellStyle name="_LOPC 2006 Major Maintenance budget_IS 23" xfId="11174"/>
    <cellStyle name="_LOPC 2006 Major Maintenance budget_IS 24" xfId="11175"/>
    <cellStyle name="_LOPC 2006 Major Maintenance budget_IS 25" xfId="11176"/>
    <cellStyle name="_LOPC 2006 Major Maintenance budget_IS 26" xfId="11177"/>
    <cellStyle name="_LOPC 2006 Major Maintenance budget_IS 27" xfId="11178"/>
    <cellStyle name="_LOPC 2006 Major Maintenance budget_IS 3" xfId="11179"/>
    <cellStyle name="_LOPC 2006 Major Maintenance budget_IS 4" xfId="11180"/>
    <cellStyle name="_LOPC 2006 Major Maintenance budget_IS 5" xfId="11181"/>
    <cellStyle name="_LOPC 2006 Major Maintenance budget_IS 6" xfId="11182"/>
    <cellStyle name="_LOPC 2006 Major Maintenance budget_IS 7" xfId="11183"/>
    <cellStyle name="_LOPC 2006 Major Maintenance budget_IS 8" xfId="11184"/>
    <cellStyle name="_LOPC 2006 Major Maintenance budget_IS 9" xfId="11185"/>
    <cellStyle name="_LOPC 2006 Major Maintenance budget_PE" xfId="11186"/>
    <cellStyle name="_LOPC 2006 Major Maintenance budget_PE 2" xfId="11187"/>
    <cellStyle name="_LOPC 2006 Major Maintenance budget_PE 3" xfId="11188"/>
    <cellStyle name="_LOPC 2006 Major Maintenance budget_PE_1" xfId="11189"/>
    <cellStyle name="_LOPC 2006 Major Maintenance budget_PE_1 10" xfId="11190"/>
    <cellStyle name="_LOPC 2006 Major Maintenance budget_PE_1 11" xfId="11191"/>
    <cellStyle name="_LOPC 2006 Major Maintenance budget_PE_1 12" xfId="11192"/>
    <cellStyle name="_LOPC 2006 Major Maintenance budget_PE_1 13" xfId="11193"/>
    <cellStyle name="_LOPC 2006 Major Maintenance budget_PE_1 14" xfId="11194"/>
    <cellStyle name="_LOPC 2006 Major Maintenance budget_PE_1 15" xfId="11195"/>
    <cellStyle name="_LOPC 2006 Major Maintenance budget_PE_1 16" xfId="11196"/>
    <cellStyle name="_LOPC 2006 Major Maintenance budget_PE_1 17" xfId="11197"/>
    <cellStyle name="_LOPC 2006 Major Maintenance budget_PE_1 18" xfId="11198"/>
    <cellStyle name="_LOPC 2006 Major Maintenance budget_PE_1 19" xfId="11199"/>
    <cellStyle name="_LOPC 2006 Major Maintenance budget_PE_1 2" xfId="11200"/>
    <cellStyle name="_LOPC 2006 Major Maintenance budget_PE_1 20" xfId="11201"/>
    <cellStyle name="_LOPC 2006 Major Maintenance budget_PE_1 21" xfId="11202"/>
    <cellStyle name="_LOPC 2006 Major Maintenance budget_PE_1 22" xfId="11203"/>
    <cellStyle name="_LOPC 2006 Major Maintenance budget_PE_1 23" xfId="11204"/>
    <cellStyle name="_LOPC 2006 Major Maintenance budget_PE_1 24" xfId="11205"/>
    <cellStyle name="_LOPC 2006 Major Maintenance budget_PE_1 25" xfId="11206"/>
    <cellStyle name="_LOPC 2006 Major Maintenance budget_PE_1 26" xfId="11207"/>
    <cellStyle name="_LOPC 2006 Major Maintenance budget_PE_1 27" xfId="11208"/>
    <cellStyle name="_LOPC 2006 Major Maintenance budget_PE_1 3" xfId="11209"/>
    <cellStyle name="_LOPC 2006 Major Maintenance budget_PE_1 4" xfId="11210"/>
    <cellStyle name="_LOPC 2006 Major Maintenance budget_PE_1 5" xfId="11211"/>
    <cellStyle name="_LOPC 2006 Major Maintenance budget_PE_1 6" xfId="11212"/>
    <cellStyle name="_LOPC 2006 Major Maintenance budget_PE_1 7" xfId="11213"/>
    <cellStyle name="_LOPC 2006 Major Maintenance budget_PE_1 8" xfId="11214"/>
    <cellStyle name="_LOPC 2006 Major Maintenance budget_PE_1 9" xfId="11215"/>
    <cellStyle name="_LZ_MISSISSIPPI" xfId="47"/>
    <cellStyle name="_LZ_MISSISSIPPI 10" xfId="11216"/>
    <cellStyle name="_LZ_MISSISSIPPI 10 2" xfId="11217"/>
    <cellStyle name="_LZ_MISSISSIPPI 10 3" xfId="11218"/>
    <cellStyle name="_LZ_MISSISSIPPI 11" xfId="11219"/>
    <cellStyle name="_LZ_MISSISSIPPI 11 2" xfId="11220"/>
    <cellStyle name="_LZ_MISSISSIPPI 11 3" xfId="11221"/>
    <cellStyle name="_LZ_MISSISSIPPI 12" xfId="11222"/>
    <cellStyle name="_LZ_MISSISSIPPI 12 2" xfId="11223"/>
    <cellStyle name="_LZ_MISSISSIPPI 12 3" xfId="11224"/>
    <cellStyle name="_LZ_MISSISSIPPI 13" xfId="11225"/>
    <cellStyle name="_LZ_MISSISSIPPI 13 2" xfId="11226"/>
    <cellStyle name="_LZ_MISSISSIPPI 13 3" xfId="11227"/>
    <cellStyle name="_LZ_MISSISSIPPI 14" xfId="11228"/>
    <cellStyle name="_LZ_MISSISSIPPI 14 2" xfId="11229"/>
    <cellStyle name="_LZ_MISSISSIPPI 14 3" xfId="11230"/>
    <cellStyle name="_LZ_MISSISSIPPI 15" xfId="11231"/>
    <cellStyle name="_LZ_MISSISSIPPI 15 2" xfId="11232"/>
    <cellStyle name="_LZ_MISSISSIPPI 15 3" xfId="11233"/>
    <cellStyle name="_LZ_MISSISSIPPI 16" xfId="11234"/>
    <cellStyle name="_LZ_MISSISSIPPI 16 2" xfId="11235"/>
    <cellStyle name="_LZ_MISSISSIPPI 16 3" xfId="11236"/>
    <cellStyle name="_LZ_MISSISSIPPI 17" xfId="11237"/>
    <cellStyle name="_LZ_MISSISSIPPI 17 2" xfId="11238"/>
    <cellStyle name="_LZ_MISSISSIPPI 17 3" xfId="11239"/>
    <cellStyle name="_LZ_MISSISSIPPI 18" xfId="11240"/>
    <cellStyle name="_LZ_MISSISSIPPI 18 2" xfId="11241"/>
    <cellStyle name="_LZ_MISSISSIPPI 18 3" xfId="11242"/>
    <cellStyle name="_LZ_MISSISSIPPI 19" xfId="11243"/>
    <cellStyle name="_LZ_MISSISSIPPI 19 2" xfId="11244"/>
    <cellStyle name="_LZ_MISSISSIPPI 19 3" xfId="11245"/>
    <cellStyle name="_LZ_MISSISSIPPI 2" xfId="48"/>
    <cellStyle name="_LZ_MISSISSIPPI 2 2" xfId="4339"/>
    <cellStyle name="_LZ_MISSISSIPPI 2 3" xfId="11246"/>
    <cellStyle name="_LZ_MISSISSIPPI 2 4" xfId="18609"/>
    <cellStyle name="_LZ_MISSISSIPPI 2 5" xfId="23205"/>
    <cellStyle name="_LZ_MISSISSIPPI 2 6" xfId="25103"/>
    <cellStyle name="_LZ_MISSISSIPPI 20" xfId="11247"/>
    <cellStyle name="_LZ_MISSISSIPPI 20 2" xfId="11248"/>
    <cellStyle name="_LZ_MISSISSIPPI 20 3" xfId="11249"/>
    <cellStyle name="_LZ_MISSISSIPPI 21" xfId="11250"/>
    <cellStyle name="_LZ_MISSISSIPPI 21 2" xfId="11251"/>
    <cellStyle name="_LZ_MISSISSIPPI 21 3" xfId="11252"/>
    <cellStyle name="_LZ_MISSISSIPPI 22" xfId="11253"/>
    <cellStyle name="_LZ_MISSISSIPPI 22 2" xfId="11254"/>
    <cellStyle name="_LZ_MISSISSIPPI 22 3" xfId="11255"/>
    <cellStyle name="_LZ_MISSISSIPPI 23" xfId="11256"/>
    <cellStyle name="_LZ_MISSISSIPPI 23 2" xfId="11257"/>
    <cellStyle name="_LZ_MISSISSIPPI 23 3" xfId="11258"/>
    <cellStyle name="_LZ_MISSISSIPPI 24" xfId="11259"/>
    <cellStyle name="_LZ_MISSISSIPPI 24 2" xfId="11260"/>
    <cellStyle name="_LZ_MISSISSIPPI 24 3" xfId="11261"/>
    <cellStyle name="_LZ_MISSISSIPPI 25" xfId="11262"/>
    <cellStyle name="_LZ_MISSISSIPPI 25 2" xfId="11263"/>
    <cellStyle name="_LZ_MISSISSIPPI 25 3" xfId="11264"/>
    <cellStyle name="_LZ_MISSISSIPPI 3" xfId="11265"/>
    <cellStyle name="_LZ_MISSISSIPPI 3 2" xfId="11266"/>
    <cellStyle name="_LZ_MISSISSIPPI 3 3" xfId="11267"/>
    <cellStyle name="_LZ_MISSISSIPPI 4" xfId="11268"/>
    <cellStyle name="_LZ_MISSISSIPPI 4 2" xfId="11269"/>
    <cellStyle name="_LZ_MISSISSIPPI 4 3" xfId="11270"/>
    <cellStyle name="_LZ_MISSISSIPPI 5" xfId="11271"/>
    <cellStyle name="_LZ_MISSISSIPPI 5 2" xfId="11272"/>
    <cellStyle name="_LZ_MISSISSIPPI 5 3" xfId="11273"/>
    <cellStyle name="_LZ_MISSISSIPPI 6" xfId="11274"/>
    <cellStyle name="_LZ_MISSISSIPPI 6 2" xfId="11275"/>
    <cellStyle name="_LZ_MISSISSIPPI 6 3" xfId="11276"/>
    <cellStyle name="_LZ_MISSISSIPPI 7" xfId="11277"/>
    <cellStyle name="_LZ_MISSISSIPPI 7 2" xfId="11278"/>
    <cellStyle name="_LZ_MISSISSIPPI 7 3" xfId="11279"/>
    <cellStyle name="_LZ_MISSISSIPPI 8" xfId="11280"/>
    <cellStyle name="_LZ_MISSISSIPPI 8 2" xfId="11281"/>
    <cellStyle name="_LZ_MISSISSIPPI 8 3" xfId="11282"/>
    <cellStyle name="_LZ_MISSISSIPPI 9" xfId="11283"/>
    <cellStyle name="_LZ_MISSISSIPPI 9 2" xfId="11284"/>
    <cellStyle name="_LZ_MISSISSIPPI 9 3" xfId="11285"/>
    <cellStyle name="_LZ_MISSISSIPPI_BS" xfId="11286"/>
    <cellStyle name="_LZ_MISSISSIPPI_BS 10" xfId="11287"/>
    <cellStyle name="_LZ_MISSISSIPPI_BS 11" xfId="11288"/>
    <cellStyle name="_LZ_MISSISSIPPI_BS 12" xfId="11289"/>
    <cellStyle name="_LZ_MISSISSIPPI_BS 13" xfId="11290"/>
    <cellStyle name="_LZ_MISSISSIPPI_BS 14" xfId="11291"/>
    <cellStyle name="_LZ_MISSISSIPPI_BS 15" xfId="11292"/>
    <cellStyle name="_LZ_MISSISSIPPI_BS 16" xfId="11293"/>
    <cellStyle name="_LZ_MISSISSIPPI_BS 17" xfId="11294"/>
    <cellStyle name="_LZ_MISSISSIPPI_BS 18" xfId="11295"/>
    <cellStyle name="_LZ_MISSISSIPPI_BS 19" xfId="11296"/>
    <cellStyle name="_LZ_MISSISSIPPI_BS 2" xfId="11297"/>
    <cellStyle name="_LZ_MISSISSIPPI_BS 20" xfId="11298"/>
    <cellStyle name="_LZ_MISSISSIPPI_BS 21" xfId="11299"/>
    <cellStyle name="_LZ_MISSISSIPPI_BS 22" xfId="11300"/>
    <cellStyle name="_LZ_MISSISSIPPI_BS 23" xfId="11301"/>
    <cellStyle name="_LZ_MISSISSIPPI_BS 24" xfId="11302"/>
    <cellStyle name="_LZ_MISSISSIPPI_BS 25" xfId="11303"/>
    <cellStyle name="_LZ_MISSISSIPPI_BS 26" xfId="11304"/>
    <cellStyle name="_LZ_MISSISSIPPI_BS 27" xfId="11305"/>
    <cellStyle name="_LZ_MISSISSIPPI_BS 3" xfId="11306"/>
    <cellStyle name="_LZ_MISSISSIPPI_BS 4" xfId="11307"/>
    <cellStyle name="_LZ_MISSISSIPPI_BS 5" xfId="11308"/>
    <cellStyle name="_LZ_MISSISSIPPI_BS 6" xfId="11309"/>
    <cellStyle name="_LZ_MISSISSIPPI_BS 7" xfId="11310"/>
    <cellStyle name="_LZ_MISSISSIPPI_BS 8" xfId="11311"/>
    <cellStyle name="_LZ_MISSISSIPPI_BS 9" xfId="11312"/>
    <cellStyle name="_LZ_MISSISSIPPI_CF" xfId="11313"/>
    <cellStyle name="_LZ_MISSISSIPPI_CF 2" xfId="11314"/>
    <cellStyle name="_LZ_MISSISSIPPI_CF 3" xfId="11315"/>
    <cellStyle name="_LZ_MISSISSIPPI_CF_1" xfId="11316"/>
    <cellStyle name="_LZ_MISSISSIPPI_CF_1 10" xfId="11317"/>
    <cellStyle name="_LZ_MISSISSIPPI_CF_1 11" xfId="11318"/>
    <cellStyle name="_LZ_MISSISSIPPI_CF_1 12" xfId="11319"/>
    <cellStyle name="_LZ_MISSISSIPPI_CF_1 13" xfId="11320"/>
    <cellStyle name="_LZ_MISSISSIPPI_CF_1 14" xfId="11321"/>
    <cellStyle name="_LZ_MISSISSIPPI_CF_1 15" xfId="11322"/>
    <cellStyle name="_LZ_MISSISSIPPI_CF_1 16" xfId="11323"/>
    <cellStyle name="_LZ_MISSISSIPPI_CF_1 17" xfId="11324"/>
    <cellStyle name="_LZ_MISSISSIPPI_CF_1 18" xfId="11325"/>
    <cellStyle name="_LZ_MISSISSIPPI_CF_1 19" xfId="11326"/>
    <cellStyle name="_LZ_MISSISSIPPI_CF_1 2" xfId="11327"/>
    <cellStyle name="_LZ_MISSISSIPPI_CF_1 20" xfId="11328"/>
    <cellStyle name="_LZ_MISSISSIPPI_CF_1 21" xfId="11329"/>
    <cellStyle name="_LZ_MISSISSIPPI_CF_1 22" xfId="11330"/>
    <cellStyle name="_LZ_MISSISSIPPI_CF_1 23" xfId="11331"/>
    <cellStyle name="_LZ_MISSISSIPPI_CF_1 24" xfId="11332"/>
    <cellStyle name="_LZ_MISSISSIPPI_CF_1 25" xfId="11333"/>
    <cellStyle name="_LZ_MISSISSIPPI_CF_1 26" xfId="11334"/>
    <cellStyle name="_LZ_MISSISSIPPI_CF_1 27" xfId="11335"/>
    <cellStyle name="_LZ_MISSISSIPPI_CF_1 3" xfId="11336"/>
    <cellStyle name="_LZ_MISSISSIPPI_CF_1 4" xfId="11337"/>
    <cellStyle name="_LZ_MISSISSIPPI_CF_1 5" xfId="11338"/>
    <cellStyle name="_LZ_MISSISSIPPI_CF_1 6" xfId="11339"/>
    <cellStyle name="_LZ_MISSISSIPPI_CF_1 7" xfId="11340"/>
    <cellStyle name="_LZ_MISSISSIPPI_CF_1 8" xfId="11341"/>
    <cellStyle name="_LZ_MISSISSIPPI_CF_1 9" xfId="11342"/>
    <cellStyle name="_LZ_MISSISSIPPI_IS" xfId="11343"/>
    <cellStyle name="_LZ_MISSISSIPPI_IS 10" xfId="11344"/>
    <cellStyle name="_LZ_MISSISSIPPI_IS 11" xfId="11345"/>
    <cellStyle name="_LZ_MISSISSIPPI_IS 12" xfId="11346"/>
    <cellStyle name="_LZ_MISSISSIPPI_IS 13" xfId="11347"/>
    <cellStyle name="_LZ_MISSISSIPPI_IS 14" xfId="11348"/>
    <cellStyle name="_LZ_MISSISSIPPI_IS 15" xfId="11349"/>
    <cellStyle name="_LZ_MISSISSIPPI_IS 16" xfId="11350"/>
    <cellStyle name="_LZ_MISSISSIPPI_IS 17" xfId="11351"/>
    <cellStyle name="_LZ_MISSISSIPPI_IS 18" xfId="11352"/>
    <cellStyle name="_LZ_MISSISSIPPI_IS 19" xfId="11353"/>
    <cellStyle name="_LZ_MISSISSIPPI_IS 2" xfId="11354"/>
    <cellStyle name="_LZ_MISSISSIPPI_IS 20" xfId="11355"/>
    <cellStyle name="_LZ_MISSISSIPPI_IS 21" xfId="11356"/>
    <cellStyle name="_LZ_MISSISSIPPI_IS 22" xfId="11357"/>
    <cellStyle name="_LZ_MISSISSIPPI_IS 23" xfId="11358"/>
    <cellStyle name="_LZ_MISSISSIPPI_IS 24" xfId="11359"/>
    <cellStyle name="_LZ_MISSISSIPPI_IS 25" xfId="11360"/>
    <cellStyle name="_LZ_MISSISSIPPI_IS 26" xfId="11361"/>
    <cellStyle name="_LZ_MISSISSIPPI_IS 27" xfId="11362"/>
    <cellStyle name="_LZ_MISSISSIPPI_IS 3" xfId="11363"/>
    <cellStyle name="_LZ_MISSISSIPPI_IS 4" xfId="11364"/>
    <cellStyle name="_LZ_MISSISSIPPI_IS 5" xfId="11365"/>
    <cellStyle name="_LZ_MISSISSIPPI_IS 6" xfId="11366"/>
    <cellStyle name="_LZ_MISSISSIPPI_IS 7" xfId="11367"/>
    <cellStyle name="_LZ_MISSISSIPPI_IS 8" xfId="11368"/>
    <cellStyle name="_LZ_MISSISSIPPI_IS 9" xfId="11369"/>
    <cellStyle name="_LZ_MISSISSIPPI_PE" xfId="11370"/>
    <cellStyle name="_LZ_MISSISSIPPI_PE 2" xfId="11371"/>
    <cellStyle name="_LZ_MISSISSIPPI_PE 3" xfId="11372"/>
    <cellStyle name="_LZ_MISSISSIPPI_PE_1" xfId="11373"/>
    <cellStyle name="_LZ_MISSISSIPPI_PE_1 10" xfId="11374"/>
    <cellStyle name="_LZ_MISSISSIPPI_PE_1 11" xfId="11375"/>
    <cellStyle name="_LZ_MISSISSIPPI_PE_1 12" xfId="11376"/>
    <cellStyle name="_LZ_MISSISSIPPI_PE_1 13" xfId="11377"/>
    <cellStyle name="_LZ_MISSISSIPPI_PE_1 14" xfId="11378"/>
    <cellStyle name="_LZ_MISSISSIPPI_PE_1 15" xfId="11379"/>
    <cellStyle name="_LZ_MISSISSIPPI_PE_1 16" xfId="11380"/>
    <cellStyle name="_LZ_MISSISSIPPI_PE_1 17" xfId="11381"/>
    <cellStyle name="_LZ_MISSISSIPPI_PE_1 18" xfId="11382"/>
    <cellStyle name="_LZ_MISSISSIPPI_PE_1 19" xfId="11383"/>
    <cellStyle name="_LZ_MISSISSIPPI_PE_1 2" xfId="11384"/>
    <cellStyle name="_LZ_MISSISSIPPI_PE_1 20" xfId="11385"/>
    <cellStyle name="_LZ_MISSISSIPPI_PE_1 21" xfId="11386"/>
    <cellStyle name="_LZ_MISSISSIPPI_PE_1 22" xfId="11387"/>
    <cellStyle name="_LZ_MISSISSIPPI_PE_1 23" xfId="11388"/>
    <cellStyle name="_LZ_MISSISSIPPI_PE_1 24" xfId="11389"/>
    <cellStyle name="_LZ_MISSISSIPPI_PE_1 25" xfId="11390"/>
    <cellStyle name="_LZ_MISSISSIPPI_PE_1 26" xfId="11391"/>
    <cellStyle name="_LZ_MISSISSIPPI_PE_1 27" xfId="11392"/>
    <cellStyle name="_LZ_MISSISSIPPI_PE_1 3" xfId="11393"/>
    <cellStyle name="_LZ_MISSISSIPPI_PE_1 4" xfId="11394"/>
    <cellStyle name="_LZ_MISSISSIPPI_PE_1 5" xfId="11395"/>
    <cellStyle name="_LZ_MISSISSIPPI_PE_1 6" xfId="11396"/>
    <cellStyle name="_LZ_MISSISSIPPI_PE_1 7" xfId="11397"/>
    <cellStyle name="_LZ_MISSISSIPPI_PE_1 8" xfId="11398"/>
    <cellStyle name="_LZ_MISSISSIPPI_PE_1 9" xfId="11399"/>
    <cellStyle name="_MGw Generation 2006 Plan as of 2005-06-30 " xfId="49"/>
    <cellStyle name="_MGw Generation 2006 Plan as of 2005-06-30  10" xfId="11400"/>
    <cellStyle name="_MGw Generation 2006 Plan as of 2005-06-30  11" xfId="11401"/>
    <cellStyle name="_MGw Generation 2006 Plan as of 2005-06-30  12" xfId="11402"/>
    <cellStyle name="_MGw Generation 2006 Plan as of 2005-06-30  13" xfId="11403"/>
    <cellStyle name="_MGw Generation 2006 Plan as of 2005-06-30  14" xfId="11404"/>
    <cellStyle name="_MGw Generation 2006 Plan as of 2005-06-30  15" xfId="11405"/>
    <cellStyle name="_MGw Generation 2006 Plan as of 2005-06-30  16" xfId="11406"/>
    <cellStyle name="_MGw Generation 2006 Plan as of 2005-06-30  17" xfId="11407"/>
    <cellStyle name="_MGw Generation 2006 Plan as of 2005-06-30  18" xfId="11408"/>
    <cellStyle name="_MGw Generation 2006 Plan as of 2005-06-30  19" xfId="11409"/>
    <cellStyle name="_MGw Generation 2006 Plan as of 2005-06-30  2" xfId="11410"/>
    <cellStyle name="_MGw Generation 2006 Plan as of 2005-06-30  20" xfId="11411"/>
    <cellStyle name="_MGw Generation 2006 Plan as of 2005-06-30  21" xfId="11412"/>
    <cellStyle name="_MGw Generation 2006 Plan as of 2005-06-30  22" xfId="11413"/>
    <cellStyle name="_MGw Generation 2006 Plan as of 2005-06-30  23" xfId="11414"/>
    <cellStyle name="_MGw Generation 2006 Plan as of 2005-06-30  24" xfId="11415"/>
    <cellStyle name="_MGw Generation 2006 Plan as of 2005-06-30  25" xfId="11416"/>
    <cellStyle name="_MGw Generation 2006 Plan as of 2005-06-30  26" xfId="11417"/>
    <cellStyle name="_MGw Generation 2006 Plan as of 2005-06-30  3" xfId="11418"/>
    <cellStyle name="_MGw Generation 2006 Plan as of 2005-06-30  4" xfId="11419"/>
    <cellStyle name="_MGw Generation 2006 Plan as of 2005-06-30  5" xfId="11420"/>
    <cellStyle name="_MGw Generation 2006 Plan as of 2005-06-30  6" xfId="11421"/>
    <cellStyle name="_MGw Generation 2006 Plan as of 2005-06-30  7" xfId="11422"/>
    <cellStyle name="_MGw Generation 2006 Plan as of 2005-06-30  8" xfId="11423"/>
    <cellStyle name="_MGw Generation 2006 Plan as of 2005-06-30  9" xfId="11424"/>
    <cellStyle name="_MGw Generation 2006 Plan as of 2005-06-30 _2011 Bud IS" xfId="11425"/>
    <cellStyle name="_MGw Generation 2006 Plan as of 2005-06-30 _BS" xfId="11426"/>
    <cellStyle name="_MGw Generation 2006 Plan as of 2005-06-30 _BS&amp;CF" xfId="11427"/>
    <cellStyle name="_MGw Generation 2006 Plan as of 2005-06-30 _CF" xfId="11428"/>
    <cellStyle name="_MGw Generation 2006 Plan as of 2005-06-30 _Income Statement" xfId="11429"/>
    <cellStyle name="_MGw Generation 2006 Plan as of 2005-06-30 _PE" xfId="11430"/>
    <cellStyle name="_MGw Generation 2006 Plan as of 2005-06-30 _Updated Budget July 2010" xfId="11431"/>
    <cellStyle name="_NewEng" xfId="50"/>
    <cellStyle name="_Ontario-FS-July 05" xfId="51"/>
    <cellStyle name="_Ontario-FS-July 05 10" xfId="11432"/>
    <cellStyle name="_Ontario-FS-July 05 10 2" xfId="11433"/>
    <cellStyle name="_Ontario-FS-July 05 10 3" xfId="11434"/>
    <cellStyle name="_Ontario-FS-July 05 11" xfId="11435"/>
    <cellStyle name="_Ontario-FS-July 05 11 2" xfId="11436"/>
    <cellStyle name="_Ontario-FS-July 05 11 3" xfId="11437"/>
    <cellStyle name="_Ontario-FS-July 05 12" xfId="11438"/>
    <cellStyle name="_Ontario-FS-July 05 12 2" xfId="11439"/>
    <cellStyle name="_Ontario-FS-July 05 12 3" xfId="11440"/>
    <cellStyle name="_Ontario-FS-July 05 13" xfId="11441"/>
    <cellStyle name="_Ontario-FS-July 05 13 2" xfId="11442"/>
    <cellStyle name="_Ontario-FS-July 05 13 3" xfId="11443"/>
    <cellStyle name="_Ontario-FS-July 05 14" xfId="11444"/>
    <cellStyle name="_Ontario-FS-July 05 14 2" xfId="11445"/>
    <cellStyle name="_Ontario-FS-July 05 14 3" xfId="11446"/>
    <cellStyle name="_Ontario-FS-July 05 15" xfId="11447"/>
    <cellStyle name="_Ontario-FS-July 05 15 2" xfId="11448"/>
    <cellStyle name="_Ontario-FS-July 05 15 3" xfId="11449"/>
    <cellStyle name="_Ontario-FS-July 05 16" xfId="11450"/>
    <cellStyle name="_Ontario-FS-July 05 16 2" xfId="11451"/>
    <cellStyle name="_Ontario-FS-July 05 16 3" xfId="11452"/>
    <cellStyle name="_Ontario-FS-July 05 17" xfId="11453"/>
    <cellStyle name="_Ontario-FS-July 05 17 2" xfId="11454"/>
    <cellStyle name="_Ontario-FS-July 05 17 3" xfId="11455"/>
    <cellStyle name="_Ontario-FS-July 05 18" xfId="11456"/>
    <cellStyle name="_Ontario-FS-July 05 18 2" xfId="11457"/>
    <cellStyle name="_Ontario-FS-July 05 18 3" xfId="11458"/>
    <cellStyle name="_Ontario-FS-July 05 19" xfId="11459"/>
    <cellStyle name="_Ontario-FS-July 05 19 2" xfId="11460"/>
    <cellStyle name="_Ontario-FS-July 05 19 3" xfId="11461"/>
    <cellStyle name="_Ontario-FS-July 05 2" xfId="52"/>
    <cellStyle name="_Ontario-FS-July 05 2 2" xfId="4340"/>
    <cellStyle name="_Ontario-FS-July 05 2 3" xfId="11462"/>
    <cellStyle name="_Ontario-FS-July 05 2 4" xfId="21970"/>
    <cellStyle name="_Ontario-FS-July 05 2 5" xfId="20426"/>
    <cellStyle name="_Ontario-FS-July 05 2 6" xfId="23607"/>
    <cellStyle name="_Ontario-FS-July 05 20" xfId="11463"/>
    <cellStyle name="_Ontario-FS-July 05 20 2" xfId="11464"/>
    <cellStyle name="_Ontario-FS-July 05 20 3" xfId="11465"/>
    <cellStyle name="_Ontario-FS-July 05 21" xfId="11466"/>
    <cellStyle name="_Ontario-FS-July 05 21 2" xfId="11467"/>
    <cellStyle name="_Ontario-FS-July 05 21 3" xfId="11468"/>
    <cellStyle name="_Ontario-FS-July 05 22" xfId="11469"/>
    <cellStyle name="_Ontario-FS-July 05 22 2" xfId="11470"/>
    <cellStyle name="_Ontario-FS-July 05 22 3" xfId="11471"/>
    <cellStyle name="_Ontario-FS-July 05 23" xfId="11472"/>
    <cellStyle name="_Ontario-FS-July 05 23 2" xfId="11473"/>
    <cellStyle name="_Ontario-FS-July 05 23 3" xfId="11474"/>
    <cellStyle name="_Ontario-FS-July 05 24" xfId="11475"/>
    <cellStyle name="_Ontario-FS-July 05 24 2" xfId="11476"/>
    <cellStyle name="_Ontario-FS-July 05 24 3" xfId="11477"/>
    <cellStyle name="_Ontario-FS-July 05 25" xfId="11478"/>
    <cellStyle name="_Ontario-FS-July 05 25 2" xfId="11479"/>
    <cellStyle name="_Ontario-FS-July 05 25 3" xfId="11480"/>
    <cellStyle name="_Ontario-FS-July 05 3" xfId="11481"/>
    <cellStyle name="_Ontario-FS-July 05 3 2" xfId="11482"/>
    <cellStyle name="_Ontario-FS-July 05 3 3" xfId="11483"/>
    <cellStyle name="_Ontario-FS-July 05 4" xfId="11484"/>
    <cellStyle name="_Ontario-FS-July 05 4 2" xfId="11485"/>
    <cellStyle name="_Ontario-FS-July 05 4 3" xfId="11486"/>
    <cellStyle name="_Ontario-FS-July 05 5" xfId="11487"/>
    <cellStyle name="_Ontario-FS-July 05 5 2" xfId="11488"/>
    <cellStyle name="_Ontario-FS-July 05 5 3" xfId="11489"/>
    <cellStyle name="_Ontario-FS-July 05 6" xfId="11490"/>
    <cellStyle name="_Ontario-FS-July 05 6 2" xfId="11491"/>
    <cellStyle name="_Ontario-FS-July 05 6 3" xfId="11492"/>
    <cellStyle name="_Ontario-FS-July 05 7" xfId="11493"/>
    <cellStyle name="_Ontario-FS-July 05 7 2" xfId="11494"/>
    <cellStyle name="_Ontario-FS-July 05 7 3" xfId="11495"/>
    <cellStyle name="_Ontario-FS-July 05 8" xfId="11496"/>
    <cellStyle name="_Ontario-FS-July 05 8 2" xfId="11497"/>
    <cellStyle name="_Ontario-FS-July 05 8 3" xfId="11498"/>
    <cellStyle name="_Ontario-FS-July 05 9" xfId="11499"/>
    <cellStyle name="_Ontario-FS-July 05 9 2" xfId="11500"/>
    <cellStyle name="_Ontario-FS-July 05 9 3" xfId="11501"/>
    <cellStyle name="_Ontario-FS-July 05_BS" xfId="11502"/>
    <cellStyle name="_Ontario-FS-July 05_BS 10" xfId="11503"/>
    <cellStyle name="_Ontario-FS-July 05_BS 11" xfId="11504"/>
    <cellStyle name="_Ontario-FS-July 05_BS 12" xfId="11505"/>
    <cellStyle name="_Ontario-FS-July 05_BS 13" xfId="11506"/>
    <cellStyle name="_Ontario-FS-July 05_BS 14" xfId="11507"/>
    <cellStyle name="_Ontario-FS-July 05_BS 15" xfId="11508"/>
    <cellStyle name="_Ontario-FS-July 05_BS 16" xfId="11509"/>
    <cellStyle name="_Ontario-FS-July 05_BS 17" xfId="11510"/>
    <cellStyle name="_Ontario-FS-July 05_BS 18" xfId="11511"/>
    <cellStyle name="_Ontario-FS-July 05_BS 19" xfId="11512"/>
    <cellStyle name="_Ontario-FS-July 05_BS 2" xfId="11513"/>
    <cellStyle name="_Ontario-FS-July 05_BS 20" xfId="11514"/>
    <cellStyle name="_Ontario-FS-July 05_BS 21" xfId="11515"/>
    <cellStyle name="_Ontario-FS-July 05_BS 22" xfId="11516"/>
    <cellStyle name="_Ontario-FS-July 05_BS 23" xfId="11517"/>
    <cellStyle name="_Ontario-FS-July 05_BS 24" xfId="11518"/>
    <cellStyle name="_Ontario-FS-July 05_BS 25" xfId="11519"/>
    <cellStyle name="_Ontario-FS-July 05_BS 26" xfId="11520"/>
    <cellStyle name="_Ontario-FS-July 05_BS 27" xfId="11521"/>
    <cellStyle name="_Ontario-FS-July 05_BS 3" xfId="11522"/>
    <cellStyle name="_Ontario-FS-July 05_BS 4" xfId="11523"/>
    <cellStyle name="_Ontario-FS-July 05_BS 5" xfId="11524"/>
    <cellStyle name="_Ontario-FS-July 05_BS 6" xfId="11525"/>
    <cellStyle name="_Ontario-FS-July 05_BS 7" xfId="11526"/>
    <cellStyle name="_Ontario-FS-July 05_BS 8" xfId="11527"/>
    <cellStyle name="_Ontario-FS-July 05_BS 9" xfId="11528"/>
    <cellStyle name="_Ontario-FS-July 05_CF" xfId="11529"/>
    <cellStyle name="_Ontario-FS-July 05_CF 2" xfId="11530"/>
    <cellStyle name="_Ontario-FS-July 05_CF 3" xfId="11531"/>
    <cellStyle name="_Ontario-FS-July 05_CF_1" xfId="11532"/>
    <cellStyle name="_Ontario-FS-July 05_CF_1 10" xfId="11533"/>
    <cellStyle name="_Ontario-FS-July 05_CF_1 11" xfId="11534"/>
    <cellStyle name="_Ontario-FS-July 05_CF_1 12" xfId="11535"/>
    <cellStyle name="_Ontario-FS-July 05_CF_1 13" xfId="11536"/>
    <cellStyle name="_Ontario-FS-July 05_CF_1 14" xfId="11537"/>
    <cellStyle name="_Ontario-FS-July 05_CF_1 15" xfId="11538"/>
    <cellStyle name="_Ontario-FS-July 05_CF_1 16" xfId="11539"/>
    <cellStyle name="_Ontario-FS-July 05_CF_1 17" xfId="11540"/>
    <cellStyle name="_Ontario-FS-July 05_CF_1 18" xfId="11541"/>
    <cellStyle name="_Ontario-FS-July 05_CF_1 19" xfId="11542"/>
    <cellStyle name="_Ontario-FS-July 05_CF_1 2" xfId="11543"/>
    <cellStyle name="_Ontario-FS-July 05_CF_1 20" xfId="11544"/>
    <cellStyle name="_Ontario-FS-July 05_CF_1 21" xfId="11545"/>
    <cellStyle name="_Ontario-FS-July 05_CF_1 22" xfId="11546"/>
    <cellStyle name="_Ontario-FS-July 05_CF_1 23" xfId="11547"/>
    <cellStyle name="_Ontario-FS-July 05_CF_1 24" xfId="11548"/>
    <cellStyle name="_Ontario-FS-July 05_CF_1 25" xfId="11549"/>
    <cellStyle name="_Ontario-FS-July 05_CF_1 26" xfId="11550"/>
    <cellStyle name="_Ontario-FS-July 05_CF_1 27" xfId="11551"/>
    <cellStyle name="_Ontario-FS-July 05_CF_1 3" xfId="11552"/>
    <cellStyle name="_Ontario-FS-July 05_CF_1 4" xfId="11553"/>
    <cellStyle name="_Ontario-FS-July 05_CF_1 5" xfId="11554"/>
    <cellStyle name="_Ontario-FS-July 05_CF_1 6" xfId="11555"/>
    <cellStyle name="_Ontario-FS-July 05_CF_1 7" xfId="11556"/>
    <cellStyle name="_Ontario-FS-July 05_CF_1 8" xfId="11557"/>
    <cellStyle name="_Ontario-FS-July 05_CF_1 9" xfId="11558"/>
    <cellStyle name="_Ontario-FS-July 05_IS" xfId="11559"/>
    <cellStyle name="_Ontario-FS-July 05_IS 10" xfId="11560"/>
    <cellStyle name="_Ontario-FS-July 05_IS 11" xfId="11561"/>
    <cellStyle name="_Ontario-FS-July 05_IS 12" xfId="11562"/>
    <cellStyle name="_Ontario-FS-July 05_IS 13" xfId="11563"/>
    <cellStyle name="_Ontario-FS-July 05_IS 14" xfId="11564"/>
    <cellStyle name="_Ontario-FS-July 05_IS 15" xfId="11565"/>
    <cellStyle name="_Ontario-FS-July 05_IS 16" xfId="11566"/>
    <cellStyle name="_Ontario-FS-July 05_IS 17" xfId="11567"/>
    <cellStyle name="_Ontario-FS-July 05_IS 18" xfId="11568"/>
    <cellStyle name="_Ontario-FS-July 05_IS 19" xfId="11569"/>
    <cellStyle name="_Ontario-FS-July 05_IS 2" xfId="11570"/>
    <cellStyle name="_Ontario-FS-July 05_IS 20" xfId="11571"/>
    <cellStyle name="_Ontario-FS-July 05_IS 21" xfId="11572"/>
    <cellStyle name="_Ontario-FS-July 05_IS 22" xfId="11573"/>
    <cellStyle name="_Ontario-FS-July 05_IS 23" xfId="11574"/>
    <cellStyle name="_Ontario-FS-July 05_IS 24" xfId="11575"/>
    <cellStyle name="_Ontario-FS-July 05_IS 25" xfId="11576"/>
    <cellStyle name="_Ontario-FS-July 05_IS 26" xfId="11577"/>
    <cellStyle name="_Ontario-FS-July 05_IS 27" xfId="11578"/>
    <cellStyle name="_Ontario-FS-July 05_IS 3" xfId="11579"/>
    <cellStyle name="_Ontario-FS-July 05_IS 4" xfId="11580"/>
    <cellStyle name="_Ontario-FS-July 05_IS 5" xfId="11581"/>
    <cellStyle name="_Ontario-FS-July 05_IS 6" xfId="11582"/>
    <cellStyle name="_Ontario-FS-July 05_IS 7" xfId="11583"/>
    <cellStyle name="_Ontario-FS-July 05_IS 8" xfId="11584"/>
    <cellStyle name="_Ontario-FS-July 05_IS 9" xfId="11585"/>
    <cellStyle name="_Ontario-FS-July 05_PE" xfId="11586"/>
    <cellStyle name="_Ontario-FS-July 05_PE 2" xfId="11587"/>
    <cellStyle name="_Ontario-FS-July 05_PE 3" xfId="11588"/>
    <cellStyle name="_Ontario-FS-July 05_PE_1" xfId="11589"/>
    <cellStyle name="_Ontario-FS-July 05_PE_1 10" xfId="11590"/>
    <cellStyle name="_Ontario-FS-July 05_PE_1 11" xfId="11591"/>
    <cellStyle name="_Ontario-FS-July 05_PE_1 12" xfId="11592"/>
    <cellStyle name="_Ontario-FS-July 05_PE_1 13" xfId="11593"/>
    <cellStyle name="_Ontario-FS-July 05_PE_1 14" xfId="11594"/>
    <cellStyle name="_Ontario-FS-July 05_PE_1 15" xfId="11595"/>
    <cellStyle name="_Ontario-FS-July 05_PE_1 16" xfId="11596"/>
    <cellStyle name="_Ontario-FS-July 05_PE_1 17" xfId="11597"/>
    <cellStyle name="_Ontario-FS-July 05_PE_1 18" xfId="11598"/>
    <cellStyle name="_Ontario-FS-July 05_PE_1 19" xfId="11599"/>
    <cellStyle name="_Ontario-FS-July 05_PE_1 2" xfId="11600"/>
    <cellStyle name="_Ontario-FS-July 05_PE_1 20" xfId="11601"/>
    <cellStyle name="_Ontario-FS-July 05_PE_1 21" xfId="11602"/>
    <cellStyle name="_Ontario-FS-July 05_PE_1 22" xfId="11603"/>
    <cellStyle name="_Ontario-FS-July 05_PE_1 23" xfId="11604"/>
    <cellStyle name="_Ontario-FS-July 05_PE_1 24" xfId="11605"/>
    <cellStyle name="_Ontario-FS-July 05_PE_1 25" xfId="11606"/>
    <cellStyle name="_Ontario-FS-July 05_PE_1 26" xfId="11607"/>
    <cellStyle name="_Ontario-FS-July 05_PE_1 27" xfId="11608"/>
    <cellStyle name="_Ontario-FS-July 05_PE_1 3" xfId="11609"/>
    <cellStyle name="_Ontario-FS-July 05_PE_1 4" xfId="11610"/>
    <cellStyle name="_Ontario-FS-July 05_PE_1 5" xfId="11611"/>
    <cellStyle name="_Ontario-FS-July 05_PE_1 6" xfId="11612"/>
    <cellStyle name="_Ontario-FS-July 05_PE_1 7" xfId="11613"/>
    <cellStyle name="_Ontario-FS-July 05_PE_1 8" xfId="11614"/>
    <cellStyle name="_Ontario-FS-July 05_PE_1 9" xfId="11615"/>
    <cellStyle name="_Peaker Adder" xfId="53"/>
    <cellStyle name="_Peaker Adder 10" xfId="11616"/>
    <cellStyle name="_Peaker Adder 11" xfId="11617"/>
    <cellStyle name="_Peaker Adder 12" xfId="11618"/>
    <cellStyle name="_Peaker Adder 13" xfId="11619"/>
    <cellStyle name="_Peaker Adder 14" xfId="11620"/>
    <cellStyle name="_Peaker Adder 15" xfId="11621"/>
    <cellStyle name="_Peaker Adder 16" xfId="11622"/>
    <cellStyle name="_Peaker Adder 17" xfId="11623"/>
    <cellStyle name="_Peaker Adder 18" xfId="11624"/>
    <cellStyle name="_Peaker Adder 19" xfId="11625"/>
    <cellStyle name="_Peaker Adder 2" xfId="11626"/>
    <cellStyle name="_Peaker Adder 20" xfId="11627"/>
    <cellStyle name="_Peaker Adder 21" xfId="11628"/>
    <cellStyle name="_Peaker Adder 22" xfId="11629"/>
    <cellStyle name="_Peaker Adder 23" xfId="11630"/>
    <cellStyle name="_Peaker Adder 24" xfId="11631"/>
    <cellStyle name="_Peaker Adder 25" xfId="11632"/>
    <cellStyle name="_Peaker Adder 26" xfId="11633"/>
    <cellStyle name="_Peaker Adder 3" xfId="11634"/>
    <cellStyle name="_Peaker Adder 4" xfId="11635"/>
    <cellStyle name="_Peaker Adder 5" xfId="11636"/>
    <cellStyle name="_Peaker Adder 6" xfId="11637"/>
    <cellStyle name="_Peaker Adder 7" xfId="11638"/>
    <cellStyle name="_Peaker Adder 8" xfId="11639"/>
    <cellStyle name="_Peaker Adder 9" xfId="11640"/>
    <cellStyle name="_Peaker Adder_2011 Bud IS" xfId="11641"/>
    <cellStyle name="_Peaker Adder_BS" xfId="11642"/>
    <cellStyle name="_Peaker Adder_BS&amp;CF" xfId="11643"/>
    <cellStyle name="_Peaker Adder_CF" xfId="11644"/>
    <cellStyle name="_Peaker Adder_Income Statement" xfId="11645"/>
    <cellStyle name="_Peaker Adder_PE" xfId="11646"/>
    <cellStyle name="_Peaker Adder_Updated Budget July 2010" xfId="11647"/>
    <cellStyle name="_PPA Index" xfId="54"/>
    <cellStyle name="_PPA Index 10" xfId="11648"/>
    <cellStyle name="_PPA Index 11" xfId="11649"/>
    <cellStyle name="_PPA Index 12" xfId="11650"/>
    <cellStyle name="_PPA Index 13" xfId="11651"/>
    <cellStyle name="_PPA Index 14" xfId="11652"/>
    <cellStyle name="_PPA Index 15" xfId="11653"/>
    <cellStyle name="_PPA Index 16" xfId="11654"/>
    <cellStyle name="_PPA Index 17" xfId="11655"/>
    <cellStyle name="_PPA Index 18" xfId="11656"/>
    <cellStyle name="_PPA Index 19" xfId="11657"/>
    <cellStyle name="_PPA Index 2" xfId="11658"/>
    <cellStyle name="_PPA Index 20" xfId="11659"/>
    <cellStyle name="_PPA Index 21" xfId="11660"/>
    <cellStyle name="_PPA Index 22" xfId="11661"/>
    <cellStyle name="_PPA Index 23" xfId="11662"/>
    <cellStyle name="_PPA Index 24" xfId="11663"/>
    <cellStyle name="_PPA Index 25" xfId="11664"/>
    <cellStyle name="_PPA Index 26" xfId="11665"/>
    <cellStyle name="_PPA Index 3" xfId="11666"/>
    <cellStyle name="_PPA Index 4" xfId="11667"/>
    <cellStyle name="_PPA Index 5" xfId="11668"/>
    <cellStyle name="_PPA Index 6" xfId="11669"/>
    <cellStyle name="_PPA Index 7" xfId="11670"/>
    <cellStyle name="_PPA Index 8" xfId="11671"/>
    <cellStyle name="_PPA Index 9" xfId="11672"/>
    <cellStyle name="_PPA Index_2011 Bud IS" xfId="11673"/>
    <cellStyle name="_PPA Index_BS" xfId="11674"/>
    <cellStyle name="_PPA Index_BS&amp;CF" xfId="11675"/>
    <cellStyle name="_PPA Index_CF" xfId="11676"/>
    <cellStyle name="_PPA Index_Income Statement" xfId="11677"/>
    <cellStyle name="_PPA Index_PE" xfId="11678"/>
    <cellStyle name="_PPA Index_Updated Budget July 2010" xfId="11679"/>
    <cellStyle name="_Price Curves with Forward Dec 31 2008 V3" xfId="55"/>
    <cellStyle name="_Price Curves with Forward Dec 31 2008 V3 10" xfId="11680"/>
    <cellStyle name="_Price Curves with Forward Dec 31 2008 V3 10 2" xfId="11681"/>
    <cellStyle name="_Price Curves with Forward Dec 31 2008 V3 10 3" xfId="11682"/>
    <cellStyle name="_Price Curves with Forward Dec 31 2008 V3 11" xfId="11683"/>
    <cellStyle name="_Price Curves with Forward Dec 31 2008 V3 11 2" xfId="11684"/>
    <cellStyle name="_Price Curves with Forward Dec 31 2008 V3 11 3" xfId="11685"/>
    <cellStyle name="_Price Curves with Forward Dec 31 2008 V3 12" xfId="11686"/>
    <cellStyle name="_Price Curves with Forward Dec 31 2008 V3 12 2" xfId="11687"/>
    <cellStyle name="_Price Curves with Forward Dec 31 2008 V3 12 3" xfId="11688"/>
    <cellStyle name="_Price Curves with Forward Dec 31 2008 V3 13" xfId="11689"/>
    <cellStyle name="_Price Curves with Forward Dec 31 2008 V3 13 2" xfId="11690"/>
    <cellStyle name="_Price Curves with Forward Dec 31 2008 V3 13 3" xfId="11691"/>
    <cellStyle name="_Price Curves with Forward Dec 31 2008 V3 14" xfId="11692"/>
    <cellStyle name="_Price Curves with Forward Dec 31 2008 V3 14 2" xfId="11693"/>
    <cellStyle name="_Price Curves with Forward Dec 31 2008 V3 14 3" xfId="11694"/>
    <cellStyle name="_Price Curves with Forward Dec 31 2008 V3 15" xfId="11695"/>
    <cellStyle name="_Price Curves with Forward Dec 31 2008 V3 15 2" xfId="11696"/>
    <cellStyle name="_Price Curves with Forward Dec 31 2008 V3 15 3" xfId="11697"/>
    <cellStyle name="_Price Curves with Forward Dec 31 2008 V3 16" xfId="11698"/>
    <cellStyle name="_Price Curves with Forward Dec 31 2008 V3 16 2" xfId="11699"/>
    <cellStyle name="_Price Curves with Forward Dec 31 2008 V3 16 3" xfId="11700"/>
    <cellStyle name="_Price Curves with Forward Dec 31 2008 V3 17" xfId="11701"/>
    <cellStyle name="_Price Curves with Forward Dec 31 2008 V3 17 2" xfId="11702"/>
    <cellStyle name="_Price Curves with Forward Dec 31 2008 V3 17 3" xfId="11703"/>
    <cellStyle name="_Price Curves with Forward Dec 31 2008 V3 18" xfId="11704"/>
    <cellStyle name="_Price Curves with Forward Dec 31 2008 V3 18 2" xfId="11705"/>
    <cellStyle name="_Price Curves with Forward Dec 31 2008 V3 18 3" xfId="11706"/>
    <cellStyle name="_Price Curves with Forward Dec 31 2008 V3 19" xfId="11707"/>
    <cellStyle name="_Price Curves with Forward Dec 31 2008 V3 19 2" xfId="11708"/>
    <cellStyle name="_Price Curves with Forward Dec 31 2008 V3 19 3" xfId="11709"/>
    <cellStyle name="_Price Curves with Forward Dec 31 2008 V3 2" xfId="56"/>
    <cellStyle name="_Price Curves with Forward Dec 31 2008 V3 2 2" xfId="4341"/>
    <cellStyle name="_Price Curves with Forward Dec 31 2008 V3 2 3" xfId="11710"/>
    <cellStyle name="_Price Curves with Forward Dec 31 2008 V3 2 4" xfId="21419"/>
    <cellStyle name="_Price Curves with Forward Dec 31 2008 V3 2 5" xfId="20868"/>
    <cellStyle name="_Price Curves with Forward Dec 31 2008 V3 2 6" xfId="21177"/>
    <cellStyle name="_Price Curves with Forward Dec 31 2008 V3 20" xfId="11711"/>
    <cellStyle name="_Price Curves with Forward Dec 31 2008 V3 20 2" xfId="11712"/>
    <cellStyle name="_Price Curves with Forward Dec 31 2008 V3 20 3" xfId="11713"/>
    <cellStyle name="_Price Curves with Forward Dec 31 2008 V3 21" xfId="11714"/>
    <cellStyle name="_Price Curves with Forward Dec 31 2008 V3 21 2" xfId="11715"/>
    <cellStyle name="_Price Curves with Forward Dec 31 2008 V3 21 3" xfId="11716"/>
    <cellStyle name="_Price Curves with Forward Dec 31 2008 V3 22" xfId="11717"/>
    <cellStyle name="_Price Curves with Forward Dec 31 2008 V3 22 2" xfId="11718"/>
    <cellStyle name="_Price Curves with Forward Dec 31 2008 V3 22 3" xfId="11719"/>
    <cellStyle name="_Price Curves with Forward Dec 31 2008 V3 23" xfId="11720"/>
    <cellStyle name="_Price Curves with Forward Dec 31 2008 V3 23 2" xfId="11721"/>
    <cellStyle name="_Price Curves with Forward Dec 31 2008 V3 23 3" xfId="11722"/>
    <cellStyle name="_Price Curves with Forward Dec 31 2008 V3 24" xfId="11723"/>
    <cellStyle name="_Price Curves with Forward Dec 31 2008 V3 24 2" xfId="11724"/>
    <cellStyle name="_Price Curves with Forward Dec 31 2008 V3 24 3" xfId="11725"/>
    <cellStyle name="_Price Curves with Forward Dec 31 2008 V3 25" xfId="11726"/>
    <cellStyle name="_Price Curves with Forward Dec 31 2008 V3 25 2" xfId="11727"/>
    <cellStyle name="_Price Curves with Forward Dec 31 2008 V3 25 2 2" xfId="17175"/>
    <cellStyle name="_Price Curves with Forward Dec 31 2008 V3 25 3" xfId="11728"/>
    <cellStyle name="_Price Curves with Forward Dec 31 2008 V3 25 3 2" xfId="17845"/>
    <cellStyle name="_Price Curves with Forward Dec 31 2008 V3 25 4" xfId="15999"/>
    <cellStyle name="_Price Curves with Forward Dec 31 2008 V3 3" xfId="11729"/>
    <cellStyle name="_Price Curves with Forward Dec 31 2008 V3 3 2" xfId="11730"/>
    <cellStyle name="_Price Curves with Forward Dec 31 2008 V3 3 2 2" xfId="17176"/>
    <cellStyle name="_Price Curves with Forward Dec 31 2008 V3 3 3" xfId="11731"/>
    <cellStyle name="_Price Curves with Forward Dec 31 2008 V3 3 3 2" xfId="17846"/>
    <cellStyle name="_Price Curves with Forward Dec 31 2008 V3 3 4" xfId="16000"/>
    <cellStyle name="_Price Curves with Forward Dec 31 2008 V3 4" xfId="11732"/>
    <cellStyle name="_Price Curves with Forward Dec 31 2008 V3 4 2" xfId="11733"/>
    <cellStyle name="_Price Curves with Forward Dec 31 2008 V3 4 2 2" xfId="17177"/>
    <cellStyle name="_Price Curves with Forward Dec 31 2008 V3 4 3" xfId="11734"/>
    <cellStyle name="_Price Curves with Forward Dec 31 2008 V3 4 3 2" xfId="17847"/>
    <cellStyle name="_Price Curves with Forward Dec 31 2008 V3 4 4" xfId="16001"/>
    <cellStyle name="_Price Curves with Forward Dec 31 2008 V3 5" xfId="11735"/>
    <cellStyle name="_Price Curves with Forward Dec 31 2008 V3 5 2" xfId="11736"/>
    <cellStyle name="_Price Curves with Forward Dec 31 2008 V3 5 2 2" xfId="17178"/>
    <cellStyle name="_Price Curves with Forward Dec 31 2008 V3 5 3" xfId="11737"/>
    <cellStyle name="_Price Curves with Forward Dec 31 2008 V3 5 3 2" xfId="17848"/>
    <cellStyle name="_Price Curves with Forward Dec 31 2008 V3 5 4" xfId="16002"/>
    <cellStyle name="_Price Curves with Forward Dec 31 2008 V3 6" xfId="11738"/>
    <cellStyle name="_Price Curves with Forward Dec 31 2008 V3 6 2" xfId="11739"/>
    <cellStyle name="_Price Curves with Forward Dec 31 2008 V3 6 2 2" xfId="17179"/>
    <cellStyle name="_Price Curves with Forward Dec 31 2008 V3 6 3" xfId="11740"/>
    <cellStyle name="_Price Curves with Forward Dec 31 2008 V3 6 3 2" xfId="17849"/>
    <cellStyle name="_Price Curves with Forward Dec 31 2008 V3 6 4" xfId="16003"/>
    <cellStyle name="_Price Curves with Forward Dec 31 2008 V3 7" xfId="11741"/>
    <cellStyle name="_Price Curves with Forward Dec 31 2008 V3 7 2" xfId="11742"/>
    <cellStyle name="_Price Curves with Forward Dec 31 2008 V3 7 2 2" xfId="17180"/>
    <cellStyle name="_Price Curves with Forward Dec 31 2008 V3 7 3" xfId="11743"/>
    <cellStyle name="_Price Curves with Forward Dec 31 2008 V3 7 3 2" xfId="17850"/>
    <cellStyle name="_Price Curves with Forward Dec 31 2008 V3 7 4" xfId="16004"/>
    <cellStyle name="_Price Curves with Forward Dec 31 2008 V3 8" xfId="11744"/>
    <cellStyle name="_Price Curves with Forward Dec 31 2008 V3 8 2" xfId="11745"/>
    <cellStyle name="_Price Curves with Forward Dec 31 2008 V3 8 2 2" xfId="17181"/>
    <cellStyle name="_Price Curves with Forward Dec 31 2008 V3 8 3" xfId="11746"/>
    <cellStyle name="_Price Curves with Forward Dec 31 2008 V3 8 3 2" xfId="17851"/>
    <cellStyle name="_Price Curves with Forward Dec 31 2008 V3 8 4" xfId="16005"/>
    <cellStyle name="_Price Curves with Forward Dec 31 2008 V3 9" xfId="11747"/>
    <cellStyle name="_Price Curves with Forward Dec 31 2008 V3 9 2" xfId="11748"/>
    <cellStyle name="_Price Curves with Forward Dec 31 2008 V3 9 2 2" xfId="17182"/>
    <cellStyle name="_Price Curves with Forward Dec 31 2008 V3 9 3" xfId="11749"/>
    <cellStyle name="_Price Curves with Forward Dec 31 2008 V3 9 3 2" xfId="17852"/>
    <cellStyle name="_Price Curves with Forward Dec 31 2008 V3 9 4" xfId="16006"/>
    <cellStyle name="_Price Curves with Forward Dec 31 2008 V3_BS" xfId="11750"/>
    <cellStyle name="_Price Curves with Forward Dec 31 2008 V3_BS 10" xfId="11751"/>
    <cellStyle name="_Price Curves with Forward Dec 31 2008 V3_BS 11" xfId="11752"/>
    <cellStyle name="_Price Curves with Forward Dec 31 2008 V3_BS 12" xfId="11753"/>
    <cellStyle name="_Price Curves with Forward Dec 31 2008 V3_BS 13" xfId="11754"/>
    <cellStyle name="_Price Curves with Forward Dec 31 2008 V3_BS 14" xfId="11755"/>
    <cellStyle name="_Price Curves with Forward Dec 31 2008 V3_BS 15" xfId="11756"/>
    <cellStyle name="_Price Curves with Forward Dec 31 2008 V3_BS 16" xfId="11757"/>
    <cellStyle name="_Price Curves with Forward Dec 31 2008 V3_BS 17" xfId="11758"/>
    <cellStyle name="_Price Curves with Forward Dec 31 2008 V3_BS 18" xfId="11759"/>
    <cellStyle name="_Price Curves with Forward Dec 31 2008 V3_BS 19" xfId="11760"/>
    <cellStyle name="_Price Curves with Forward Dec 31 2008 V3_BS 2" xfId="11761"/>
    <cellStyle name="_Price Curves with Forward Dec 31 2008 V3_BS 2 2" xfId="17183"/>
    <cellStyle name="_Price Curves with Forward Dec 31 2008 V3_BS 20" xfId="11762"/>
    <cellStyle name="_Price Curves with Forward Dec 31 2008 V3_BS 21" xfId="11763"/>
    <cellStyle name="_Price Curves with Forward Dec 31 2008 V3_BS 22" xfId="11764"/>
    <cellStyle name="_Price Curves with Forward Dec 31 2008 V3_BS 23" xfId="11765"/>
    <cellStyle name="_Price Curves with Forward Dec 31 2008 V3_BS 24" xfId="11766"/>
    <cellStyle name="_Price Curves with Forward Dec 31 2008 V3_BS 25" xfId="11767"/>
    <cellStyle name="_Price Curves with Forward Dec 31 2008 V3_BS 26" xfId="11768"/>
    <cellStyle name="_Price Curves with Forward Dec 31 2008 V3_BS 27" xfId="11769"/>
    <cellStyle name="_Price Curves with Forward Dec 31 2008 V3_BS 28" xfId="16007"/>
    <cellStyle name="_Price Curves with Forward Dec 31 2008 V3_BS 3" xfId="11770"/>
    <cellStyle name="_Price Curves with Forward Dec 31 2008 V3_BS 3 2" xfId="17853"/>
    <cellStyle name="_Price Curves with Forward Dec 31 2008 V3_BS 4" xfId="11771"/>
    <cellStyle name="_Price Curves with Forward Dec 31 2008 V3_BS 5" xfId="11772"/>
    <cellStyle name="_Price Curves with Forward Dec 31 2008 V3_BS 6" xfId="11773"/>
    <cellStyle name="_Price Curves with Forward Dec 31 2008 V3_BS 7" xfId="11774"/>
    <cellStyle name="_Price Curves with Forward Dec 31 2008 V3_BS 8" xfId="11775"/>
    <cellStyle name="_Price Curves with Forward Dec 31 2008 V3_BS 9" xfId="11776"/>
    <cellStyle name="_Price Curves with Forward Dec 31 2008 V3_CF" xfId="11777"/>
    <cellStyle name="_Price Curves with Forward Dec 31 2008 V3_CF 2" xfId="11778"/>
    <cellStyle name="_Price Curves with Forward Dec 31 2008 V3_CF 2 2" xfId="17184"/>
    <cellStyle name="_Price Curves with Forward Dec 31 2008 V3_CF 3" xfId="11779"/>
    <cellStyle name="_Price Curves with Forward Dec 31 2008 V3_CF 3 2" xfId="17854"/>
    <cellStyle name="_Price Curves with Forward Dec 31 2008 V3_CF 4" xfId="16008"/>
    <cellStyle name="_Price Curves with Forward Dec 31 2008 V3_CF_1" xfId="11780"/>
    <cellStyle name="_Price Curves with Forward Dec 31 2008 V3_CF_1 10" xfId="11781"/>
    <cellStyle name="_Price Curves with Forward Dec 31 2008 V3_CF_1 11" xfId="11782"/>
    <cellStyle name="_Price Curves with Forward Dec 31 2008 V3_CF_1 12" xfId="11783"/>
    <cellStyle name="_Price Curves with Forward Dec 31 2008 V3_CF_1 13" xfId="11784"/>
    <cellStyle name="_Price Curves with Forward Dec 31 2008 V3_CF_1 14" xfId="11785"/>
    <cellStyle name="_Price Curves with Forward Dec 31 2008 V3_CF_1 15" xfId="11786"/>
    <cellStyle name="_Price Curves with Forward Dec 31 2008 V3_CF_1 16" xfId="11787"/>
    <cellStyle name="_Price Curves with Forward Dec 31 2008 V3_CF_1 17" xfId="11788"/>
    <cellStyle name="_Price Curves with Forward Dec 31 2008 V3_CF_1 18" xfId="11789"/>
    <cellStyle name="_Price Curves with Forward Dec 31 2008 V3_CF_1 19" xfId="11790"/>
    <cellStyle name="_Price Curves with Forward Dec 31 2008 V3_CF_1 2" xfId="11791"/>
    <cellStyle name="_Price Curves with Forward Dec 31 2008 V3_CF_1 2 2" xfId="17185"/>
    <cellStyle name="_Price Curves with Forward Dec 31 2008 V3_CF_1 20" xfId="11792"/>
    <cellStyle name="_Price Curves with Forward Dec 31 2008 V3_CF_1 21" xfId="11793"/>
    <cellStyle name="_Price Curves with Forward Dec 31 2008 V3_CF_1 22" xfId="11794"/>
    <cellStyle name="_Price Curves with Forward Dec 31 2008 V3_CF_1 23" xfId="11795"/>
    <cellStyle name="_Price Curves with Forward Dec 31 2008 V3_CF_1 24" xfId="11796"/>
    <cellStyle name="_Price Curves with Forward Dec 31 2008 V3_CF_1 25" xfId="11797"/>
    <cellStyle name="_Price Curves with Forward Dec 31 2008 V3_CF_1 26" xfId="11798"/>
    <cellStyle name="_Price Curves with Forward Dec 31 2008 V3_CF_1 27" xfId="11799"/>
    <cellStyle name="_Price Curves with Forward Dec 31 2008 V3_CF_1 28" xfId="16009"/>
    <cellStyle name="_Price Curves with Forward Dec 31 2008 V3_CF_1 3" xfId="11800"/>
    <cellStyle name="_Price Curves with Forward Dec 31 2008 V3_CF_1 3 2" xfId="17855"/>
    <cellStyle name="_Price Curves with Forward Dec 31 2008 V3_CF_1 4" xfId="11801"/>
    <cellStyle name="_Price Curves with Forward Dec 31 2008 V3_CF_1 5" xfId="11802"/>
    <cellStyle name="_Price Curves with Forward Dec 31 2008 V3_CF_1 6" xfId="11803"/>
    <cellStyle name="_Price Curves with Forward Dec 31 2008 V3_CF_1 7" xfId="11804"/>
    <cellStyle name="_Price Curves with Forward Dec 31 2008 V3_CF_1 8" xfId="11805"/>
    <cellStyle name="_Price Curves with Forward Dec 31 2008 V3_CF_1 9" xfId="11806"/>
    <cellStyle name="_Price Curves with Forward Dec 31 2008 V3_IS" xfId="11807"/>
    <cellStyle name="_Price Curves with Forward Dec 31 2008 V3_IS 10" xfId="11808"/>
    <cellStyle name="_Price Curves with Forward Dec 31 2008 V3_IS 11" xfId="11809"/>
    <cellStyle name="_Price Curves with Forward Dec 31 2008 V3_IS 12" xfId="11810"/>
    <cellStyle name="_Price Curves with Forward Dec 31 2008 V3_IS 13" xfId="11811"/>
    <cellStyle name="_Price Curves with Forward Dec 31 2008 V3_IS 14" xfId="11812"/>
    <cellStyle name="_Price Curves with Forward Dec 31 2008 V3_IS 15" xfId="11813"/>
    <cellStyle name="_Price Curves with Forward Dec 31 2008 V3_IS 16" xfId="11814"/>
    <cellStyle name="_Price Curves with Forward Dec 31 2008 V3_IS 17" xfId="11815"/>
    <cellStyle name="_Price Curves with Forward Dec 31 2008 V3_IS 18" xfId="11816"/>
    <cellStyle name="_Price Curves with Forward Dec 31 2008 V3_IS 19" xfId="11817"/>
    <cellStyle name="_Price Curves with Forward Dec 31 2008 V3_IS 2" xfId="11818"/>
    <cellStyle name="_Price Curves with Forward Dec 31 2008 V3_IS 2 2" xfId="17186"/>
    <cellStyle name="_Price Curves with Forward Dec 31 2008 V3_IS 20" xfId="11819"/>
    <cellStyle name="_Price Curves with Forward Dec 31 2008 V3_IS 21" xfId="11820"/>
    <cellStyle name="_Price Curves with Forward Dec 31 2008 V3_IS 22" xfId="11821"/>
    <cellStyle name="_Price Curves with Forward Dec 31 2008 V3_IS 23" xfId="11822"/>
    <cellStyle name="_Price Curves with Forward Dec 31 2008 V3_IS 24" xfId="11823"/>
    <cellStyle name="_Price Curves with Forward Dec 31 2008 V3_IS 25" xfId="11824"/>
    <cellStyle name="_Price Curves with Forward Dec 31 2008 V3_IS 26" xfId="11825"/>
    <cellStyle name="_Price Curves with Forward Dec 31 2008 V3_IS 27" xfId="11826"/>
    <cellStyle name="_Price Curves with Forward Dec 31 2008 V3_IS 28" xfId="16010"/>
    <cellStyle name="_Price Curves with Forward Dec 31 2008 V3_IS 3" xfId="11827"/>
    <cellStyle name="_Price Curves with Forward Dec 31 2008 V3_IS 3 2" xfId="17856"/>
    <cellStyle name="_Price Curves with Forward Dec 31 2008 V3_IS 4" xfId="11828"/>
    <cellStyle name="_Price Curves with Forward Dec 31 2008 V3_IS 5" xfId="11829"/>
    <cellStyle name="_Price Curves with Forward Dec 31 2008 V3_IS 6" xfId="11830"/>
    <cellStyle name="_Price Curves with Forward Dec 31 2008 V3_IS 7" xfId="11831"/>
    <cellStyle name="_Price Curves with Forward Dec 31 2008 V3_IS 8" xfId="11832"/>
    <cellStyle name="_Price Curves with Forward Dec 31 2008 V3_IS 9" xfId="11833"/>
    <cellStyle name="_Price Curves with Forward Dec 31 2008 V3_PE" xfId="11834"/>
    <cellStyle name="_Price Curves with Forward Dec 31 2008 V3_PE 2" xfId="11835"/>
    <cellStyle name="_Price Curves with Forward Dec 31 2008 V3_PE 2 2" xfId="17187"/>
    <cellStyle name="_Price Curves with Forward Dec 31 2008 V3_PE 3" xfId="11836"/>
    <cellStyle name="_Price Curves with Forward Dec 31 2008 V3_PE 3 2" xfId="17857"/>
    <cellStyle name="_Price Curves with Forward Dec 31 2008 V3_PE 4" xfId="16011"/>
    <cellStyle name="_Price Curves with Forward Dec 31 2008 V3_PE_1" xfId="11837"/>
    <cellStyle name="_Price Curves with Forward Dec 31 2008 V3_PE_1 10" xfId="11838"/>
    <cellStyle name="_Price Curves with Forward Dec 31 2008 V3_PE_1 11" xfId="11839"/>
    <cellStyle name="_Price Curves with Forward Dec 31 2008 V3_PE_1 12" xfId="11840"/>
    <cellStyle name="_Price Curves with Forward Dec 31 2008 V3_PE_1 13" xfId="11841"/>
    <cellStyle name="_Price Curves with Forward Dec 31 2008 V3_PE_1 14" xfId="11842"/>
    <cellStyle name="_Price Curves with Forward Dec 31 2008 V3_PE_1 15" xfId="11843"/>
    <cellStyle name="_Price Curves with Forward Dec 31 2008 V3_PE_1 16" xfId="11844"/>
    <cellStyle name="_Price Curves with Forward Dec 31 2008 V3_PE_1 17" xfId="11845"/>
    <cellStyle name="_Price Curves with Forward Dec 31 2008 V3_PE_1 18" xfId="11846"/>
    <cellStyle name="_Price Curves with Forward Dec 31 2008 V3_PE_1 19" xfId="11847"/>
    <cellStyle name="_Price Curves with Forward Dec 31 2008 V3_PE_1 2" xfId="11848"/>
    <cellStyle name="_Price Curves with Forward Dec 31 2008 V3_PE_1 2 2" xfId="17188"/>
    <cellStyle name="_Price Curves with Forward Dec 31 2008 V3_PE_1 20" xfId="11849"/>
    <cellStyle name="_Price Curves with Forward Dec 31 2008 V3_PE_1 21" xfId="11850"/>
    <cellStyle name="_Price Curves with Forward Dec 31 2008 V3_PE_1 22" xfId="11851"/>
    <cellStyle name="_Price Curves with Forward Dec 31 2008 V3_PE_1 23" xfId="11852"/>
    <cellStyle name="_Price Curves with Forward Dec 31 2008 V3_PE_1 24" xfId="11853"/>
    <cellStyle name="_Price Curves with Forward Dec 31 2008 V3_PE_1 25" xfId="11854"/>
    <cellStyle name="_Price Curves with Forward Dec 31 2008 V3_PE_1 26" xfId="11855"/>
    <cellStyle name="_Price Curves with Forward Dec 31 2008 V3_PE_1 27" xfId="11856"/>
    <cellStyle name="_Price Curves with Forward Dec 31 2008 V3_PE_1 28" xfId="16012"/>
    <cellStyle name="_Price Curves with Forward Dec 31 2008 V3_PE_1 3" xfId="11857"/>
    <cellStyle name="_Price Curves with Forward Dec 31 2008 V3_PE_1 3 2" xfId="17858"/>
    <cellStyle name="_Price Curves with Forward Dec 31 2008 V3_PE_1 4" xfId="11858"/>
    <cellStyle name="_Price Curves with Forward Dec 31 2008 V3_PE_1 5" xfId="11859"/>
    <cellStyle name="_Price Curves with Forward Dec 31 2008 V3_PE_1 6" xfId="11860"/>
    <cellStyle name="_Price Curves with Forward Dec 31 2008 V3_PE_1 7" xfId="11861"/>
    <cellStyle name="_Price Curves with Forward Dec 31 2008 V3_PE_1 8" xfId="11862"/>
    <cellStyle name="_Price Curves with Forward Dec 31 2008 V3_PE_1 9" xfId="11863"/>
    <cellStyle name="_Prince" xfId="57"/>
    <cellStyle name="_Prince 10" xfId="11865"/>
    <cellStyle name="_Prince 10 2" xfId="11866"/>
    <cellStyle name="_Prince 10 2 2" xfId="17189"/>
    <cellStyle name="_Prince 10 3" xfId="11867"/>
    <cellStyle name="_Prince 10 3 2" xfId="17859"/>
    <cellStyle name="_Prince 10 4" xfId="16014"/>
    <cellStyle name="_Prince 11" xfId="11868"/>
    <cellStyle name="_Prince 11 2" xfId="11869"/>
    <cellStyle name="_Prince 11 2 2" xfId="17190"/>
    <cellStyle name="_Prince 11 3" xfId="11870"/>
    <cellStyle name="_Prince 11 3 2" xfId="17860"/>
    <cellStyle name="_Prince 11 4" xfId="16015"/>
    <cellStyle name="_Prince 12" xfId="11871"/>
    <cellStyle name="_Prince 12 2" xfId="11872"/>
    <cellStyle name="_Prince 12 2 2" xfId="17191"/>
    <cellStyle name="_Prince 12 3" xfId="11873"/>
    <cellStyle name="_Prince 12 3 2" xfId="17861"/>
    <cellStyle name="_Prince 12 4" xfId="16016"/>
    <cellStyle name="_Prince 13" xfId="11874"/>
    <cellStyle name="_Prince 13 2" xfId="11875"/>
    <cellStyle name="_Prince 13 2 2" xfId="17192"/>
    <cellStyle name="_Prince 13 3" xfId="11876"/>
    <cellStyle name="_Prince 13 3 2" xfId="17862"/>
    <cellStyle name="_Prince 13 4" xfId="16017"/>
    <cellStyle name="_Prince 14" xfId="11877"/>
    <cellStyle name="_Prince 14 2" xfId="11878"/>
    <cellStyle name="_Prince 14 2 2" xfId="17193"/>
    <cellStyle name="_Prince 14 3" xfId="11879"/>
    <cellStyle name="_Prince 14 3 2" xfId="17863"/>
    <cellStyle name="_Prince 14 4" xfId="16018"/>
    <cellStyle name="_Prince 15" xfId="11880"/>
    <cellStyle name="_Prince 15 2" xfId="11881"/>
    <cellStyle name="_Prince 15 2 2" xfId="17194"/>
    <cellStyle name="_Prince 15 3" xfId="11882"/>
    <cellStyle name="_Prince 15 3 2" xfId="17864"/>
    <cellStyle name="_Prince 15 4" xfId="16019"/>
    <cellStyle name="_Prince 16" xfId="11883"/>
    <cellStyle name="_Prince 16 2" xfId="11884"/>
    <cellStyle name="_Prince 16 2 2" xfId="17195"/>
    <cellStyle name="_Prince 16 3" xfId="11885"/>
    <cellStyle name="_Prince 16 3 2" xfId="17865"/>
    <cellStyle name="_Prince 16 4" xfId="16020"/>
    <cellStyle name="_Prince 17" xfId="11886"/>
    <cellStyle name="_Prince 17 2" xfId="11887"/>
    <cellStyle name="_Prince 17 2 2" xfId="17196"/>
    <cellStyle name="_Prince 17 3" xfId="11888"/>
    <cellStyle name="_Prince 17 3 2" xfId="17866"/>
    <cellStyle name="_Prince 17 4" xfId="16021"/>
    <cellStyle name="_Prince 18" xfId="11889"/>
    <cellStyle name="_Prince 18 2" xfId="11890"/>
    <cellStyle name="_Prince 18 2 2" xfId="17197"/>
    <cellStyle name="_Prince 18 3" xfId="11891"/>
    <cellStyle name="_Prince 18 3 2" xfId="17867"/>
    <cellStyle name="_Prince 18 4" xfId="16022"/>
    <cellStyle name="_Prince 19" xfId="11892"/>
    <cellStyle name="_Prince 19 2" xfId="11893"/>
    <cellStyle name="_Prince 19 2 2" xfId="17198"/>
    <cellStyle name="_Prince 19 3" xfId="11894"/>
    <cellStyle name="_Prince 19 3 2" xfId="17868"/>
    <cellStyle name="_Prince 19 4" xfId="16023"/>
    <cellStyle name="_Prince 2" xfId="58"/>
    <cellStyle name="_Prince 2 2" xfId="4342"/>
    <cellStyle name="_Prince 2 2 2" xfId="17199"/>
    <cellStyle name="_Prince 2 2 3" xfId="11896"/>
    <cellStyle name="_Prince 2 3" xfId="11897"/>
    <cellStyle name="_Prince 2 3 2" xfId="17869"/>
    <cellStyle name="_Prince 2 4" xfId="16024"/>
    <cellStyle name="_Prince 2 5" xfId="11895"/>
    <cellStyle name="_Prince 2 5 2" xfId="20869"/>
    <cellStyle name="_Prince 2 6" xfId="21176"/>
    <cellStyle name="_Prince 20" xfId="11898"/>
    <cellStyle name="_Prince 20 2" xfId="11899"/>
    <cellStyle name="_Prince 20 2 2" xfId="17200"/>
    <cellStyle name="_Prince 20 3" xfId="11900"/>
    <cellStyle name="_Prince 20 3 2" xfId="17870"/>
    <cellStyle name="_Prince 20 4" xfId="16025"/>
    <cellStyle name="_Prince 21" xfId="11901"/>
    <cellStyle name="_Prince 21 2" xfId="11902"/>
    <cellStyle name="_Prince 21 2 2" xfId="17201"/>
    <cellStyle name="_Prince 21 3" xfId="11903"/>
    <cellStyle name="_Prince 21 3 2" xfId="17871"/>
    <cellStyle name="_Prince 21 4" xfId="16026"/>
    <cellStyle name="_Prince 22" xfId="11904"/>
    <cellStyle name="_Prince 22 2" xfId="11905"/>
    <cellStyle name="_Prince 22 2 2" xfId="17202"/>
    <cellStyle name="_Prince 22 3" xfId="11906"/>
    <cellStyle name="_Prince 22 3 2" xfId="17872"/>
    <cellStyle name="_Prince 22 4" xfId="16027"/>
    <cellStyle name="_Prince 23" xfId="11907"/>
    <cellStyle name="_Prince 23 2" xfId="11908"/>
    <cellStyle name="_Prince 23 2 2" xfId="17203"/>
    <cellStyle name="_Prince 23 3" xfId="11909"/>
    <cellStyle name="_Prince 23 3 2" xfId="17873"/>
    <cellStyle name="_Prince 23 4" xfId="16028"/>
    <cellStyle name="_Prince 24" xfId="11910"/>
    <cellStyle name="_Prince 24 2" xfId="11911"/>
    <cellStyle name="_Prince 24 2 2" xfId="17204"/>
    <cellStyle name="_Prince 24 3" xfId="11912"/>
    <cellStyle name="_Prince 24 3 2" xfId="17874"/>
    <cellStyle name="_Prince 24 4" xfId="16029"/>
    <cellStyle name="_Prince 25" xfId="11913"/>
    <cellStyle name="_Prince 25 2" xfId="11914"/>
    <cellStyle name="_Prince 25 2 2" xfId="17205"/>
    <cellStyle name="_Prince 25 3" xfId="11915"/>
    <cellStyle name="_Prince 25 3 2" xfId="17875"/>
    <cellStyle name="_Prince 25 4" xfId="16030"/>
    <cellStyle name="_Prince 26" xfId="16013"/>
    <cellStyle name="_Prince 27" xfId="11864"/>
    <cellStyle name="_Prince 3" xfId="11916"/>
    <cellStyle name="_Prince 3 2" xfId="11917"/>
    <cellStyle name="_Prince 3 2 2" xfId="17206"/>
    <cellStyle name="_Prince 3 3" xfId="11918"/>
    <cellStyle name="_Prince 3 3 2" xfId="17876"/>
    <cellStyle name="_Prince 3 4" xfId="16031"/>
    <cellStyle name="_Prince 4" xfId="11919"/>
    <cellStyle name="_Prince 4 2" xfId="11920"/>
    <cellStyle name="_Prince 4 2 2" xfId="17207"/>
    <cellStyle name="_Prince 4 3" xfId="11921"/>
    <cellStyle name="_Prince 4 3 2" xfId="17877"/>
    <cellStyle name="_Prince 4 4" xfId="16032"/>
    <cellStyle name="_Prince 5" xfId="11922"/>
    <cellStyle name="_Prince 5 2" xfId="11923"/>
    <cellStyle name="_Prince 5 2 2" xfId="17208"/>
    <cellStyle name="_Prince 5 3" xfId="11924"/>
    <cellStyle name="_Prince 5 3 2" xfId="17878"/>
    <cellStyle name="_Prince 5 4" xfId="16033"/>
    <cellStyle name="_Prince 6" xfId="11925"/>
    <cellStyle name="_Prince 6 2" xfId="11926"/>
    <cellStyle name="_Prince 6 2 2" xfId="17209"/>
    <cellStyle name="_Prince 6 3" xfId="11927"/>
    <cellStyle name="_Prince 6 3 2" xfId="17879"/>
    <cellStyle name="_Prince 6 4" xfId="16034"/>
    <cellStyle name="_Prince 7" xfId="11928"/>
    <cellStyle name="_Prince 7 2" xfId="11929"/>
    <cellStyle name="_Prince 7 2 2" xfId="17210"/>
    <cellStyle name="_Prince 7 3" xfId="11930"/>
    <cellStyle name="_Prince 7 3 2" xfId="17880"/>
    <cellStyle name="_Prince 7 4" xfId="16035"/>
    <cellStyle name="_Prince 8" xfId="11931"/>
    <cellStyle name="_Prince 8 2" xfId="11932"/>
    <cellStyle name="_Prince 8 2 2" xfId="17211"/>
    <cellStyle name="_Prince 8 3" xfId="11933"/>
    <cellStyle name="_Prince 8 3 2" xfId="17881"/>
    <cellStyle name="_Prince 8 4" xfId="16036"/>
    <cellStyle name="_Prince 9" xfId="11934"/>
    <cellStyle name="_Prince 9 2" xfId="11935"/>
    <cellStyle name="_Prince 9 2 2" xfId="17212"/>
    <cellStyle name="_Prince 9 3" xfId="11936"/>
    <cellStyle name="_Prince 9 3 2" xfId="17882"/>
    <cellStyle name="_Prince 9 4" xfId="16037"/>
    <cellStyle name="_Prince_BS" xfId="11937"/>
    <cellStyle name="_Prince_BS 10" xfId="11938"/>
    <cellStyle name="_Prince_BS 11" xfId="11939"/>
    <cellStyle name="_Prince_BS 12" xfId="11940"/>
    <cellStyle name="_Prince_BS 13" xfId="11941"/>
    <cellStyle name="_Prince_BS 14" xfId="11942"/>
    <cellStyle name="_Prince_BS 15" xfId="11943"/>
    <cellStyle name="_Prince_BS 16" xfId="11944"/>
    <cellStyle name="_Prince_BS 17" xfId="11945"/>
    <cellStyle name="_Prince_BS 18" xfId="11946"/>
    <cellStyle name="_Prince_BS 19" xfId="11947"/>
    <cellStyle name="_Prince_BS 2" xfId="11948"/>
    <cellStyle name="_Prince_BS 2 2" xfId="17213"/>
    <cellStyle name="_Prince_BS 20" xfId="11949"/>
    <cellStyle name="_Prince_BS 21" xfId="11950"/>
    <cellStyle name="_Prince_BS 22" xfId="11951"/>
    <cellStyle name="_Prince_BS 23" xfId="11952"/>
    <cellStyle name="_Prince_BS 24" xfId="11953"/>
    <cellStyle name="_Prince_BS 25" xfId="11954"/>
    <cellStyle name="_Prince_BS 26" xfId="11955"/>
    <cellStyle name="_Prince_BS 27" xfId="11956"/>
    <cellStyle name="_Prince_BS 28" xfId="16038"/>
    <cellStyle name="_Prince_BS 3" xfId="11957"/>
    <cellStyle name="_Prince_BS 3 2" xfId="17883"/>
    <cellStyle name="_Prince_BS 4" xfId="11958"/>
    <cellStyle name="_Prince_BS 5" xfId="11959"/>
    <cellStyle name="_Prince_BS 6" xfId="11960"/>
    <cellStyle name="_Prince_BS 7" xfId="11961"/>
    <cellStyle name="_Prince_BS 8" xfId="11962"/>
    <cellStyle name="_Prince_BS 9" xfId="11963"/>
    <cellStyle name="_Prince_CF" xfId="11964"/>
    <cellStyle name="_Prince_CF 2" xfId="11965"/>
    <cellStyle name="_Prince_CF 2 2" xfId="17214"/>
    <cellStyle name="_Prince_CF 3" xfId="11966"/>
    <cellStyle name="_Prince_CF 3 2" xfId="17884"/>
    <cellStyle name="_Prince_CF 4" xfId="16039"/>
    <cellStyle name="_Prince_CF_1" xfId="11967"/>
    <cellStyle name="_Prince_CF_1 10" xfId="11968"/>
    <cellStyle name="_Prince_CF_1 11" xfId="11969"/>
    <cellStyle name="_Prince_CF_1 12" xfId="11970"/>
    <cellStyle name="_Prince_CF_1 13" xfId="11971"/>
    <cellStyle name="_Prince_CF_1 14" xfId="11972"/>
    <cellStyle name="_Prince_CF_1 15" xfId="11973"/>
    <cellStyle name="_Prince_CF_1 16" xfId="11974"/>
    <cellStyle name="_Prince_CF_1 17" xfId="11975"/>
    <cellStyle name="_Prince_CF_1 18" xfId="11976"/>
    <cellStyle name="_Prince_CF_1 19" xfId="11977"/>
    <cellStyle name="_Prince_CF_1 2" xfId="11978"/>
    <cellStyle name="_Prince_CF_1 2 2" xfId="17215"/>
    <cellStyle name="_Prince_CF_1 20" xfId="11979"/>
    <cellStyle name="_Prince_CF_1 21" xfId="11980"/>
    <cellStyle name="_Prince_CF_1 22" xfId="11981"/>
    <cellStyle name="_Prince_CF_1 23" xfId="11982"/>
    <cellStyle name="_Prince_CF_1 24" xfId="11983"/>
    <cellStyle name="_Prince_CF_1 25" xfId="11984"/>
    <cellStyle name="_Prince_CF_1 26" xfId="11985"/>
    <cellStyle name="_Prince_CF_1 27" xfId="11986"/>
    <cellStyle name="_Prince_CF_1 28" xfId="16040"/>
    <cellStyle name="_Prince_CF_1 3" xfId="11987"/>
    <cellStyle name="_Prince_CF_1 3 2" xfId="17885"/>
    <cellStyle name="_Prince_CF_1 4" xfId="11988"/>
    <cellStyle name="_Prince_CF_1 5" xfId="11989"/>
    <cellStyle name="_Prince_CF_1 6" xfId="11990"/>
    <cellStyle name="_Prince_CF_1 7" xfId="11991"/>
    <cellStyle name="_Prince_CF_1 8" xfId="11992"/>
    <cellStyle name="_Prince_CF_1 9" xfId="11993"/>
    <cellStyle name="_Prince_IS" xfId="11994"/>
    <cellStyle name="_Prince_IS 10" xfId="11995"/>
    <cellStyle name="_Prince_IS 11" xfId="11996"/>
    <cellStyle name="_Prince_IS 12" xfId="11997"/>
    <cellStyle name="_Prince_IS 13" xfId="11998"/>
    <cellStyle name="_Prince_IS 14" xfId="11999"/>
    <cellStyle name="_Prince_IS 15" xfId="12000"/>
    <cellStyle name="_Prince_IS 16" xfId="12001"/>
    <cellStyle name="_Prince_IS 17" xfId="12002"/>
    <cellStyle name="_Prince_IS 18" xfId="12003"/>
    <cellStyle name="_Prince_IS 19" xfId="12004"/>
    <cellStyle name="_Prince_IS 2" xfId="12005"/>
    <cellStyle name="_Prince_IS 2 2" xfId="17216"/>
    <cellStyle name="_Prince_IS 20" xfId="12006"/>
    <cellStyle name="_Prince_IS 21" xfId="12007"/>
    <cellStyle name="_Prince_IS 22" xfId="12008"/>
    <cellStyle name="_Prince_IS 23" xfId="12009"/>
    <cellStyle name="_Prince_IS 24" xfId="12010"/>
    <cellStyle name="_Prince_IS 25" xfId="12011"/>
    <cellStyle name="_Prince_IS 26" xfId="12012"/>
    <cellStyle name="_Prince_IS 27" xfId="12013"/>
    <cellStyle name="_Prince_IS 28" xfId="16041"/>
    <cellStyle name="_Prince_IS 3" xfId="12014"/>
    <cellStyle name="_Prince_IS 3 2" xfId="17886"/>
    <cellStyle name="_Prince_IS 4" xfId="12015"/>
    <cellStyle name="_Prince_IS 5" xfId="12016"/>
    <cellStyle name="_Prince_IS 6" xfId="12017"/>
    <cellStyle name="_Prince_IS 7" xfId="12018"/>
    <cellStyle name="_Prince_IS 8" xfId="12019"/>
    <cellStyle name="_Prince_IS 9" xfId="12020"/>
    <cellStyle name="_Prince_PE" xfId="12021"/>
    <cellStyle name="_Prince_PE 2" xfId="12022"/>
    <cellStyle name="_Prince_PE 2 2" xfId="17217"/>
    <cellStyle name="_Prince_PE 3" xfId="12023"/>
    <cellStyle name="_Prince_PE 3 2" xfId="17887"/>
    <cellStyle name="_Prince_PE 4" xfId="16042"/>
    <cellStyle name="_Prince_PE_1" xfId="12024"/>
    <cellStyle name="_Prince_PE_1 10" xfId="12025"/>
    <cellStyle name="_Prince_PE_1 11" xfId="12026"/>
    <cellStyle name="_Prince_PE_1 12" xfId="12027"/>
    <cellStyle name="_Prince_PE_1 13" xfId="12028"/>
    <cellStyle name="_Prince_PE_1 14" xfId="12029"/>
    <cellStyle name="_Prince_PE_1 15" xfId="12030"/>
    <cellStyle name="_Prince_PE_1 16" xfId="12031"/>
    <cellStyle name="_Prince_PE_1 17" xfId="12032"/>
    <cellStyle name="_Prince_PE_1 18" xfId="12033"/>
    <cellStyle name="_Prince_PE_1 19" xfId="12034"/>
    <cellStyle name="_Prince_PE_1 2" xfId="12035"/>
    <cellStyle name="_Prince_PE_1 2 2" xfId="17218"/>
    <cellStyle name="_Prince_PE_1 20" xfId="12036"/>
    <cellStyle name="_Prince_PE_1 21" xfId="12037"/>
    <cellStyle name="_Prince_PE_1 22" xfId="12038"/>
    <cellStyle name="_Prince_PE_1 23" xfId="12039"/>
    <cellStyle name="_Prince_PE_1 24" xfId="12040"/>
    <cellStyle name="_Prince_PE_1 25" xfId="12041"/>
    <cellStyle name="_Prince_PE_1 26" xfId="12042"/>
    <cellStyle name="_Prince_PE_1 27" xfId="12043"/>
    <cellStyle name="_Prince_PE_1 28" xfId="16043"/>
    <cellStyle name="_Prince_PE_1 3" xfId="12044"/>
    <cellStyle name="_Prince_PE_1 3 2" xfId="17888"/>
    <cellStyle name="_Prince_PE_1 4" xfId="12045"/>
    <cellStyle name="_Prince_PE_1 5" xfId="12046"/>
    <cellStyle name="_Prince_PE_1 6" xfId="12047"/>
    <cellStyle name="_Prince_PE_1 7" xfId="12048"/>
    <cellStyle name="_Prince_PE_1 8" xfId="12049"/>
    <cellStyle name="_Prince_PE_1 9" xfId="12050"/>
    <cellStyle name="_Q3 - 2008 UVB Master Q2 price deck v2" xfId="59"/>
    <cellStyle name="_Q3 - 2008 UVB Master Q2 price deck v2 10" xfId="12052"/>
    <cellStyle name="_Q3 - 2008 UVB Master Q2 price deck v2 10 2" xfId="16045"/>
    <cellStyle name="_Q3 - 2008 UVB Master Q2 price deck v2 11" xfId="12053"/>
    <cellStyle name="_Q3 - 2008 UVB Master Q2 price deck v2 11 2" xfId="16046"/>
    <cellStyle name="_Q3 - 2008 UVB Master Q2 price deck v2 12" xfId="12054"/>
    <cellStyle name="_Q3 - 2008 UVB Master Q2 price deck v2 12 2" xfId="16047"/>
    <cellStyle name="_Q3 - 2008 UVB Master Q2 price deck v2 13" xfId="12055"/>
    <cellStyle name="_Q3 - 2008 UVB Master Q2 price deck v2 13 2" xfId="16048"/>
    <cellStyle name="_Q3 - 2008 UVB Master Q2 price deck v2 14" xfId="12056"/>
    <cellStyle name="_Q3 - 2008 UVB Master Q2 price deck v2 14 2" xfId="16049"/>
    <cellStyle name="_Q3 - 2008 UVB Master Q2 price deck v2 15" xfId="12057"/>
    <cellStyle name="_Q3 - 2008 UVB Master Q2 price deck v2 15 2" xfId="16050"/>
    <cellStyle name="_Q3 - 2008 UVB Master Q2 price deck v2 16" xfId="12058"/>
    <cellStyle name="_Q3 - 2008 UVB Master Q2 price deck v2 16 2" xfId="16051"/>
    <cellStyle name="_Q3 - 2008 UVB Master Q2 price deck v2 17" xfId="12059"/>
    <cellStyle name="_Q3 - 2008 UVB Master Q2 price deck v2 17 2" xfId="16052"/>
    <cellStyle name="_Q3 - 2008 UVB Master Q2 price deck v2 18" xfId="12060"/>
    <cellStyle name="_Q3 - 2008 UVB Master Q2 price deck v2 18 2" xfId="16053"/>
    <cellStyle name="_Q3 - 2008 UVB Master Q2 price deck v2 19" xfId="12061"/>
    <cellStyle name="_Q3 - 2008 UVB Master Q2 price deck v2 19 2" xfId="16054"/>
    <cellStyle name="_Q3 - 2008 UVB Master Q2 price deck v2 2" xfId="12062"/>
    <cellStyle name="_Q3 - 2008 UVB Master Q2 price deck v2 2 2" xfId="16055"/>
    <cellStyle name="_Q3 - 2008 UVB Master Q2 price deck v2 20" xfId="12063"/>
    <cellStyle name="_Q3 - 2008 UVB Master Q2 price deck v2 20 2" xfId="17117"/>
    <cellStyle name="_Q3 - 2008 UVB Master Q2 price deck v2 21" xfId="12064"/>
    <cellStyle name="_Q3 - 2008 UVB Master Q2 price deck v2 21 2" xfId="17130"/>
    <cellStyle name="_Q3 - 2008 UVB Master Q2 price deck v2 22" xfId="12065"/>
    <cellStyle name="_Q3 - 2008 UVB Master Q2 price deck v2 22 2" xfId="17116"/>
    <cellStyle name="_Q3 - 2008 UVB Master Q2 price deck v2 23" xfId="12066"/>
    <cellStyle name="_Q3 - 2008 UVB Master Q2 price deck v2 23 2" xfId="17219"/>
    <cellStyle name="_Q3 - 2008 UVB Master Q2 price deck v2 24" xfId="12067"/>
    <cellStyle name="_Q3 - 2008 UVB Master Q2 price deck v2 24 2" xfId="17802"/>
    <cellStyle name="_Q3 - 2008 UVB Master Q2 price deck v2 25" xfId="12068"/>
    <cellStyle name="_Q3 - 2008 UVB Master Q2 price deck v2 25 2" xfId="17815"/>
    <cellStyle name="_Q3 - 2008 UVB Master Q2 price deck v2 26" xfId="12069"/>
    <cellStyle name="_Q3 - 2008 UVB Master Q2 price deck v2 26 2" xfId="17889"/>
    <cellStyle name="_Q3 - 2008 UVB Master Q2 price deck v2 27" xfId="16044"/>
    <cellStyle name="_Q3 - 2008 UVB Master Q2 price deck v2 28" xfId="12051"/>
    <cellStyle name="_Q3 - 2008 UVB Master Q2 price deck v2 3" xfId="12070"/>
    <cellStyle name="_Q3 - 2008 UVB Master Q2 price deck v2 3 2" xfId="16056"/>
    <cellStyle name="_Q3 - 2008 UVB Master Q2 price deck v2 4" xfId="12071"/>
    <cellStyle name="_Q3 - 2008 UVB Master Q2 price deck v2 4 2" xfId="16057"/>
    <cellStyle name="_Q3 - 2008 UVB Master Q2 price deck v2 5" xfId="12072"/>
    <cellStyle name="_Q3 - 2008 UVB Master Q2 price deck v2 5 2" xfId="16058"/>
    <cellStyle name="_Q3 - 2008 UVB Master Q2 price deck v2 6" xfId="12073"/>
    <cellStyle name="_Q3 - 2008 UVB Master Q2 price deck v2 6 2" xfId="16059"/>
    <cellStyle name="_Q3 - 2008 UVB Master Q2 price deck v2 7" xfId="12074"/>
    <cellStyle name="_Q3 - 2008 UVB Master Q2 price deck v2 7 2" xfId="16060"/>
    <cellStyle name="_Q3 - 2008 UVB Master Q2 price deck v2 8" xfId="12075"/>
    <cellStyle name="_Q3 - 2008 UVB Master Q2 price deck v2 8 2" xfId="16061"/>
    <cellStyle name="_Q3 - 2008 UVB Master Q2 price deck v2 9" xfId="12076"/>
    <cellStyle name="_Q3 - 2008 UVB Master Q2 price deck v2 9 2" xfId="16062"/>
    <cellStyle name="_Q3 - 2008 UVB Master Q2 price deck v2_2011 Bud IS" xfId="12077"/>
    <cellStyle name="_Q3 - 2008 UVB Master Q2 price deck v2_2011 Bud IS 2" xfId="16063"/>
    <cellStyle name="_Q3 - 2008 UVB Master Q2 price deck v2_BS" xfId="12078"/>
    <cellStyle name="_Q3 - 2008 UVB Master Q2 price deck v2_BS 2" xfId="16064"/>
    <cellStyle name="_Q3 - 2008 UVB Master Q2 price deck v2_BS&amp;CF" xfId="12079"/>
    <cellStyle name="_Q3 - 2008 UVB Master Q2 price deck v2_BS&amp;CF 2" xfId="16065"/>
    <cellStyle name="_Q3 - 2008 UVB Master Q2 price deck v2_CF" xfId="12080"/>
    <cellStyle name="_Q3 - 2008 UVB Master Q2 price deck v2_CF 2" xfId="16066"/>
    <cellStyle name="_Q3 - 2008 UVB Master Q2 price deck v2_Income Statement" xfId="12081"/>
    <cellStyle name="_Q3 - 2008 UVB Master Q2 price deck v2_Income Statement 2" xfId="16067"/>
    <cellStyle name="_Q3 - 2008 UVB Master Q2 price deck v2_PE" xfId="12082"/>
    <cellStyle name="_Q3 - 2008 UVB Master Q2 price deck v2_PE 2" xfId="16068"/>
    <cellStyle name="_Q3 - 2008 UVB Master Q2 price deck v2_Updated Budget July 2010" xfId="12083"/>
    <cellStyle name="_Q3 - 2008 UVB Master Q2 price deck v2_Updated Budget July 2010 2" xfId="16069"/>
    <cellStyle name="_Rumford Hydro - Financing Model - v11" xfId="60"/>
    <cellStyle name="_Rumford Hydro - Financing Model - v11 10" xfId="12085"/>
    <cellStyle name="_Rumford Hydro - Financing Model - v11 10 2" xfId="12086"/>
    <cellStyle name="_Rumford Hydro - Financing Model - v11 10 2 2" xfId="17220"/>
    <cellStyle name="_Rumford Hydro - Financing Model - v11 10 3" xfId="12087"/>
    <cellStyle name="_Rumford Hydro - Financing Model - v11 10 3 2" xfId="17890"/>
    <cellStyle name="_Rumford Hydro - Financing Model - v11 10 4" xfId="16071"/>
    <cellStyle name="_Rumford Hydro - Financing Model - v11 11" xfId="12088"/>
    <cellStyle name="_Rumford Hydro - Financing Model - v11 11 2" xfId="12089"/>
    <cellStyle name="_Rumford Hydro - Financing Model - v11 11 2 2" xfId="17221"/>
    <cellStyle name="_Rumford Hydro - Financing Model - v11 11 3" xfId="12090"/>
    <cellStyle name="_Rumford Hydro - Financing Model - v11 11 3 2" xfId="17891"/>
    <cellStyle name="_Rumford Hydro - Financing Model - v11 11 4" xfId="16072"/>
    <cellStyle name="_Rumford Hydro - Financing Model - v11 12" xfId="12091"/>
    <cellStyle name="_Rumford Hydro - Financing Model - v11 12 2" xfId="12092"/>
    <cellStyle name="_Rumford Hydro - Financing Model - v11 12 2 2" xfId="17222"/>
    <cellStyle name="_Rumford Hydro - Financing Model - v11 12 3" xfId="12093"/>
    <cellStyle name="_Rumford Hydro - Financing Model - v11 12 3 2" xfId="17892"/>
    <cellStyle name="_Rumford Hydro - Financing Model - v11 12 4" xfId="16073"/>
    <cellStyle name="_Rumford Hydro - Financing Model - v11 13" xfId="12094"/>
    <cellStyle name="_Rumford Hydro - Financing Model - v11 13 2" xfId="12095"/>
    <cellStyle name="_Rumford Hydro - Financing Model - v11 13 2 2" xfId="17223"/>
    <cellStyle name="_Rumford Hydro - Financing Model - v11 13 3" xfId="12096"/>
    <cellStyle name="_Rumford Hydro - Financing Model - v11 13 3 2" xfId="17893"/>
    <cellStyle name="_Rumford Hydro - Financing Model - v11 13 4" xfId="16074"/>
    <cellStyle name="_Rumford Hydro - Financing Model - v11 14" xfId="12097"/>
    <cellStyle name="_Rumford Hydro - Financing Model - v11 14 2" xfId="12098"/>
    <cellStyle name="_Rumford Hydro - Financing Model - v11 14 2 2" xfId="17224"/>
    <cellStyle name="_Rumford Hydro - Financing Model - v11 14 3" xfId="12099"/>
    <cellStyle name="_Rumford Hydro - Financing Model - v11 14 3 2" xfId="17894"/>
    <cellStyle name="_Rumford Hydro - Financing Model - v11 14 4" xfId="16075"/>
    <cellStyle name="_Rumford Hydro - Financing Model - v11 15" xfId="12100"/>
    <cellStyle name="_Rumford Hydro - Financing Model - v11 15 2" xfId="12101"/>
    <cellStyle name="_Rumford Hydro - Financing Model - v11 15 2 2" xfId="17225"/>
    <cellStyle name="_Rumford Hydro - Financing Model - v11 15 3" xfId="12102"/>
    <cellStyle name="_Rumford Hydro - Financing Model - v11 15 3 2" xfId="17895"/>
    <cellStyle name="_Rumford Hydro - Financing Model - v11 15 4" xfId="16076"/>
    <cellStyle name="_Rumford Hydro - Financing Model - v11 16" xfId="12103"/>
    <cellStyle name="_Rumford Hydro - Financing Model - v11 16 2" xfId="12104"/>
    <cellStyle name="_Rumford Hydro - Financing Model - v11 16 2 2" xfId="17226"/>
    <cellStyle name="_Rumford Hydro - Financing Model - v11 16 3" xfId="12105"/>
    <cellStyle name="_Rumford Hydro - Financing Model - v11 16 3 2" xfId="17896"/>
    <cellStyle name="_Rumford Hydro - Financing Model - v11 16 4" xfId="16077"/>
    <cellStyle name="_Rumford Hydro - Financing Model - v11 17" xfId="12106"/>
    <cellStyle name="_Rumford Hydro - Financing Model - v11 17 2" xfId="12107"/>
    <cellStyle name="_Rumford Hydro - Financing Model - v11 17 2 2" xfId="17227"/>
    <cellStyle name="_Rumford Hydro - Financing Model - v11 17 3" xfId="12108"/>
    <cellStyle name="_Rumford Hydro - Financing Model - v11 17 3 2" xfId="17897"/>
    <cellStyle name="_Rumford Hydro - Financing Model - v11 17 4" xfId="16078"/>
    <cellStyle name="_Rumford Hydro - Financing Model - v11 18" xfId="12109"/>
    <cellStyle name="_Rumford Hydro - Financing Model - v11 18 2" xfId="12110"/>
    <cellStyle name="_Rumford Hydro - Financing Model - v11 18 2 2" xfId="17228"/>
    <cellStyle name="_Rumford Hydro - Financing Model - v11 18 3" xfId="12111"/>
    <cellStyle name="_Rumford Hydro - Financing Model - v11 18 3 2" xfId="17898"/>
    <cellStyle name="_Rumford Hydro - Financing Model - v11 18 4" xfId="16079"/>
    <cellStyle name="_Rumford Hydro - Financing Model - v11 19" xfId="12112"/>
    <cellStyle name="_Rumford Hydro - Financing Model - v11 19 2" xfId="12113"/>
    <cellStyle name="_Rumford Hydro - Financing Model - v11 19 2 2" xfId="17229"/>
    <cellStyle name="_Rumford Hydro - Financing Model - v11 19 3" xfId="12114"/>
    <cellStyle name="_Rumford Hydro - Financing Model - v11 19 3 2" xfId="17899"/>
    <cellStyle name="_Rumford Hydro - Financing Model - v11 19 4" xfId="16080"/>
    <cellStyle name="_Rumford Hydro - Financing Model - v11 2" xfId="61"/>
    <cellStyle name="_Rumford Hydro - Financing Model - v11 2 2" xfId="4343"/>
    <cellStyle name="_Rumford Hydro - Financing Model - v11 2 2 2" xfId="17230"/>
    <cellStyle name="_Rumford Hydro - Financing Model - v11 2 2 3" xfId="12116"/>
    <cellStyle name="_Rumford Hydro - Financing Model - v11 2 3" xfId="12117"/>
    <cellStyle name="_Rumford Hydro - Financing Model - v11 2 3 2" xfId="17900"/>
    <cellStyle name="_Rumford Hydro - Financing Model - v11 2 4" xfId="16081"/>
    <cellStyle name="_Rumford Hydro - Financing Model - v11 2 5" xfId="12115"/>
    <cellStyle name="_Rumford Hydro - Financing Model - v11 2 5 2" xfId="20870"/>
    <cellStyle name="_Rumford Hydro - Financing Model - v11 2 6" xfId="18563"/>
    <cellStyle name="_Rumford Hydro - Financing Model - v11 20" xfId="12118"/>
    <cellStyle name="_Rumford Hydro - Financing Model - v11 20 2" xfId="12119"/>
    <cellStyle name="_Rumford Hydro - Financing Model - v11 20 2 2" xfId="17231"/>
    <cellStyle name="_Rumford Hydro - Financing Model - v11 20 3" xfId="12120"/>
    <cellStyle name="_Rumford Hydro - Financing Model - v11 20 3 2" xfId="17901"/>
    <cellStyle name="_Rumford Hydro - Financing Model - v11 20 4" xfId="16082"/>
    <cellStyle name="_Rumford Hydro - Financing Model - v11 21" xfId="12121"/>
    <cellStyle name="_Rumford Hydro - Financing Model - v11 21 2" xfId="12122"/>
    <cellStyle name="_Rumford Hydro - Financing Model - v11 21 2 2" xfId="17232"/>
    <cellStyle name="_Rumford Hydro - Financing Model - v11 21 3" xfId="12123"/>
    <cellStyle name="_Rumford Hydro - Financing Model - v11 21 3 2" xfId="17902"/>
    <cellStyle name="_Rumford Hydro - Financing Model - v11 21 4" xfId="16083"/>
    <cellStyle name="_Rumford Hydro - Financing Model - v11 22" xfId="12124"/>
    <cellStyle name="_Rumford Hydro - Financing Model - v11 22 2" xfId="12125"/>
    <cellStyle name="_Rumford Hydro - Financing Model - v11 22 2 2" xfId="17233"/>
    <cellStyle name="_Rumford Hydro - Financing Model - v11 22 3" xfId="12126"/>
    <cellStyle name="_Rumford Hydro - Financing Model - v11 22 3 2" xfId="17903"/>
    <cellStyle name="_Rumford Hydro - Financing Model - v11 22 4" xfId="16084"/>
    <cellStyle name="_Rumford Hydro - Financing Model - v11 23" xfId="12127"/>
    <cellStyle name="_Rumford Hydro - Financing Model - v11 23 2" xfId="12128"/>
    <cellStyle name="_Rumford Hydro - Financing Model - v11 23 2 2" xfId="17234"/>
    <cellStyle name="_Rumford Hydro - Financing Model - v11 23 3" xfId="12129"/>
    <cellStyle name="_Rumford Hydro - Financing Model - v11 23 3 2" xfId="17904"/>
    <cellStyle name="_Rumford Hydro - Financing Model - v11 23 4" xfId="16085"/>
    <cellStyle name="_Rumford Hydro - Financing Model - v11 24" xfId="12130"/>
    <cellStyle name="_Rumford Hydro - Financing Model - v11 24 2" xfId="12131"/>
    <cellStyle name="_Rumford Hydro - Financing Model - v11 24 2 2" xfId="17235"/>
    <cellStyle name="_Rumford Hydro - Financing Model - v11 24 3" xfId="12132"/>
    <cellStyle name="_Rumford Hydro - Financing Model - v11 24 3 2" xfId="17905"/>
    <cellStyle name="_Rumford Hydro - Financing Model - v11 24 4" xfId="16086"/>
    <cellStyle name="_Rumford Hydro - Financing Model - v11 25" xfId="12133"/>
    <cellStyle name="_Rumford Hydro - Financing Model - v11 25 2" xfId="12134"/>
    <cellStyle name="_Rumford Hydro - Financing Model - v11 25 2 2" xfId="17236"/>
    <cellStyle name="_Rumford Hydro - Financing Model - v11 25 3" xfId="12135"/>
    <cellStyle name="_Rumford Hydro - Financing Model - v11 25 3 2" xfId="17906"/>
    <cellStyle name="_Rumford Hydro - Financing Model - v11 25 4" xfId="16087"/>
    <cellStyle name="_Rumford Hydro - Financing Model - v11 26" xfId="16070"/>
    <cellStyle name="_Rumford Hydro - Financing Model - v11 27" xfId="12084"/>
    <cellStyle name="_Rumford Hydro - Financing Model - v11 3" xfId="12136"/>
    <cellStyle name="_Rumford Hydro - Financing Model - v11 3 2" xfId="12137"/>
    <cellStyle name="_Rumford Hydro - Financing Model - v11 3 2 2" xfId="17237"/>
    <cellStyle name="_Rumford Hydro - Financing Model - v11 3 3" xfId="12138"/>
    <cellStyle name="_Rumford Hydro - Financing Model - v11 3 3 2" xfId="17907"/>
    <cellStyle name="_Rumford Hydro - Financing Model - v11 3 4" xfId="16088"/>
    <cellStyle name="_Rumford Hydro - Financing Model - v11 4" xfId="12139"/>
    <cellStyle name="_Rumford Hydro - Financing Model - v11 4 2" xfId="12140"/>
    <cellStyle name="_Rumford Hydro - Financing Model - v11 4 2 2" xfId="17238"/>
    <cellStyle name="_Rumford Hydro - Financing Model - v11 4 3" xfId="12141"/>
    <cellStyle name="_Rumford Hydro - Financing Model - v11 4 3 2" xfId="17908"/>
    <cellStyle name="_Rumford Hydro - Financing Model - v11 4 4" xfId="16089"/>
    <cellStyle name="_Rumford Hydro - Financing Model - v11 5" xfId="12142"/>
    <cellStyle name="_Rumford Hydro - Financing Model - v11 5 2" xfId="12143"/>
    <cellStyle name="_Rumford Hydro - Financing Model - v11 5 2 2" xfId="17239"/>
    <cellStyle name="_Rumford Hydro - Financing Model - v11 5 3" xfId="12144"/>
    <cellStyle name="_Rumford Hydro - Financing Model - v11 5 3 2" xfId="17909"/>
    <cellStyle name="_Rumford Hydro - Financing Model - v11 5 4" xfId="16090"/>
    <cellStyle name="_Rumford Hydro - Financing Model - v11 6" xfId="12145"/>
    <cellStyle name="_Rumford Hydro - Financing Model - v11 6 2" xfId="12146"/>
    <cellStyle name="_Rumford Hydro - Financing Model - v11 6 2 2" xfId="17240"/>
    <cellStyle name="_Rumford Hydro - Financing Model - v11 6 3" xfId="12147"/>
    <cellStyle name="_Rumford Hydro - Financing Model - v11 6 3 2" xfId="17910"/>
    <cellStyle name="_Rumford Hydro - Financing Model - v11 6 4" xfId="16091"/>
    <cellStyle name="_Rumford Hydro - Financing Model - v11 7" xfId="12148"/>
    <cellStyle name="_Rumford Hydro - Financing Model - v11 7 2" xfId="12149"/>
    <cellStyle name="_Rumford Hydro - Financing Model - v11 7 2 2" xfId="17241"/>
    <cellStyle name="_Rumford Hydro - Financing Model - v11 7 3" xfId="12150"/>
    <cellStyle name="_Rumford Hydro - Financing Model - v11 7 3 2" xfId="17911"/>
    <cellStyle name="_Rumford Hydro - Financing Model - v11 7 4" xfId="16092"/>
    <cellStyle name="_Rumford Hydro - Financing Model - v11 8" xfId="12151"/>
    <cellStyle name="_Rumford Hydro - Financing Model - v11 8 2" xfId="12152"/>
    <cellStyle name="_Rumford Hydro - Financing Model - v11 8 2 2" xfId="17242"/>
    <cellStyle name="_Rumford Hydro - Financing Model - v11 8 3" xfId="12153"/>
    <cellStyle name="_Rumford Hydro - Financing Model - v11 8 3 2" xfId="17912"/>
    <cellStyle name="_Rumford Hydro - Financing Model - v11 8 4" xfId="16093"/>
    <cellStyle name="_Rumford Hydro - Financing Model - v11 9" xfId="12154"/>
    <cellStyle name="_Rumford Hydro - Financing Model - v11 9 2" xfId="12155"/>
    <cellStyle name="_Rumford Hydro - Financing Model - v11 9 2 2" xfId="17243"/>
    <cellStyle name="_Rumford Hydro - Financing Model - v11 9 3" xfId="12156"/>
    <cellStyle name="_Rumford Hydro - Financing Model - v11 9 3 2" xfId="17913"/>
    <cellStyle name="_Rumford Hydro - Financing Model - v11 9 4" xfId="16094"/>
    <cellStyle name="_Rumford Hydro - Financing Model - v11_BS" xfId="12157"/>
    <cellStyle name="_Rumford Hydro - Financing Model - v11_BS 10" xfId="12158"/>
    <cellStyle name="_Rumford Hydro - Financing Model - v11_BS 11" xfId="12159"/>
    <cellStyle name="_Rumford Hydro - Financing Model - v11_BS 12" xfId="12160"/>
    <cellStyle name="_Rumford Hydro - Financing Model - v11_BS 13" xfId="12161"/>
    <cellStyle name="_Rumford Hydro - Financing Model - v11_BS 14" xfId="12162"/>
    <cellStyle name="_Rumford Hydro - Financing Model - v11_BS 15" xfId="12163"/>
    <cellStyle name="_Rumford Hydro - Financing Model - v11_BS 16" xfId="12164"/>
    <cellStyle name="_Rumford Hydro - Financing Model - v11_BS 17" xfId="12165"/>
    <cellStyle name="_Rumford Hydro - Financing Model - v11_BS 18" xfId="12166"/>
    <cellStyle name="_Rumford Hydro - Financing Model - v11_BS 19" xfId="12167"/>
    <cellStyle name="_Rumford Hydro - Financing Model - v11_BS 2" xfId="12168"/>
    <cellStyle name="_Rumford Hydro - Financing Model - v11_BS 2 2" xfId="17244"/>
    <cellStyle name="_Rumford Hydro - Financing Model - v11_BS 20" xfId="12169"/>
    <cellStyle name="_Rumford Hydro - Financing Model - v11_BS 21" xfId="12170"/>
    <cellStyle name="_Rumford Hydro - Financing Model - v11_BS 22" xfId="12171"/>
    <cellStyle name="_Rumford Hydro - Financing Model - v11_BS 23" xfId="12172"/>
    <cellStyle name="_Rumford Hydro - Financing Model - v11_BS 24" xfId="12173"/>
    <cellStyle name="_Rumford Hydro - Financing Model - v11_BS 25" xfId="12174"/>
    <cellStyle name="_Rumford Hydro - Financing Model - v11_BS 26" xfId="12175"/>
    <cellStyle name="_Rumford Hydro - Financing Model - v11_BS 27" xfId="12176"/>
    <cellStyle name="_Rumford Hydro - Financing Model - v11_BS 28" xfId="16095"/>
    <cellStyle name="_Rumford Hydro - Financing Model - v11_BS 3" xfId="12177"/>
    <cellStyle name="_Rumford Hydro - Financing Model - v11_BS 3 2" xfId="17914"/>
    <cellStyle name="_Rumford Hydro - Financing Model - v11_BS 4" xfId="12178"/>
    <cellStyle name="_Rumford Hydro - Financing Model - v11_BS 5" xfId="12179"/>
    <cellStyle name="_Rumford Hydro - Financing Model - v11_BS 6" xfId="12180"/>
    <cellStyle name="_Rumford Hydro - Financing Model - v11_BS 7" xfId="12181"/>
    <cellStyle name="_Rumford Hydro - Financing Model - v11_BS 8" xfId="12182"/>
    <cellStyle name="_Rumford Hydro - Financing Model - v11_BS 9" xfId="12183"/>
    <cellStyle name="_Rumford Hydro - Financing Model - v11_CF" xfId="12184"/>
    <cellStyle name="_Rumford Hydro - Financing Model - v11_CF 2" xfId="12185"/>
    <cellStyle name="_Rumford Hydro - Financing Model - v11_CF 2 2" xfId="17245"/>
    <cellStyle name="_Rumford Hydro - Financing Model - v11_CF 3" xfId="12186"/>
    <cellStyle name="_Rumford Hydro - Financing Model - v11_CF 3 2" xfId="17915"/>
    <cellStyle name="_Rumford Hydro - Financing Model - v11_CF 4" xfId="16096"/>
    <cellStyle name="_Rumford Hydro - Financing Model - v11_CF_1" xfId="12187"/>
    <cellStyle name="_Rumford Hydro - Financing Model - v11_CF_1 10" xfId="12188"/>
    <cellStyle name="_Rumford Hydro - Financing Model - v11_CF_1 11" xfId="12189"/>
    <cellStyle name="_Rumford Hydro - Financing Model - v11_CF_1 12" xfId="12190"/>
    <cellStyle name="_Rumford Hydro - Financing Model - v11_CF_1 13" xfId="12191"/>
    <cellStyle name="_Rumford Hydro - Financing Model - v11_CF_1 14" xfId="12192"/>
    <cellStyle name="_Rumford Hydro - Financing Model - v11_CF_1 15" xfId="12193"/>
    <cellStyle name="_Rumford Hydro - Financing Model - v11_CF_1 16" xfId="12194"/>
    <cellStyle name="_Rumford Hydro - Financing Model - v11_CF_1 17" xfId="12195"/>
    <cellStyle name="_Rumford Hydro - Financing Model - v11_CF_1 18" xfId="12196"/>
    <cellStyle name="_Rumford Hydro - Financing Model - v11_CF_1 19" xfId="12197"/>
    <cellStyle name="_Rumford Hydro - Financing Model - v11_CF_1 2" xfId="12198"/>
    <cellStyle name="_Rumford Hydro - Financing Model - v11_CF_1 2 2" xfId="17246"/>
    <cellStyle name="_Rumford Hydro - Financing Model - v11_CF_1 20" xfId="12199"/>
    <cellStyle name="_Rumford Hydro - Financing Model - v11_CF_1 21" xfId="12200"/>
    <cellStyle name="_Rumford Hydro - Financing Model - v11_CF_1 22" xfId="12201"/>
    <cellStyle name="_Rumford Hydro - Financing Model - v11_CF_1 23" xfId="12202"/>
    <cellStyle name="_Rumford Hydro - Financing Model - v11_CF_1 24" xfId="12203"/>
    <cellStyle name="_Rumford Hydro - Financing Model - v11_CF_1 25" xfId="12204"/>
    <cellStyle name="_Rumford Hydro - Financing Model - v11_CF_1 26" xfId="12205"/>
    <cellStyle name="_Rumford Hydro - Financing Model - v11_CF_1 27" xfId="12206"/>
    <cellStyle name="_Rumford Hydro - Financing Model - v11_CF_1 28" xfId="16097"/>
    <cellStyle name="_Rumford Hydro - Financing Model - v11_CF_1 3" xfId="12207"/>
    <cellStyle name="_Rumford Hydro - Financing Model - v11_CF_1 3 2" xfId="17916"/>
    <cellStyle name="_Rumford Hydro - Financing Model - v11_CF_1 4" xfId="12208"/>
    <cellStyle name="_Rumford Hydro - Financing Model - v11_CF_1 5" xfId="12209"/>
    <cellStyle name="_Rumford Hydro - Financing Model - v11_CF_1 6" xfId="12210"/>
    <cellStyle name="_Rumford Hydro - Financing Model - v11_CF_1 7" xfId="12211"/>
    <cellStyle name="_Rumford Hydro - Financing Model - v11_CF_1 8" xfId="12212"/>
    <cellStyle name="_Rumford Hydro - Financing Model - v11_CF_1 9" xfId="12213"/>
    <cellStyle name="_Rumford Hydro - Financing Model - v11_IS" xfId="12214"/>
    <cellStyle name="_Rumford Hydro - Financing Model - v11_IS 10" xfId="12215"/>
    <cellStyle name="_Rumford Hydro - Financing Model - v11_IS 11" xfId="12216"/>
    <cellStyle name="_Rumford Hydro - Financing Model - v11_IS 12" xfId="12217"/>
    <cellStyle name="_Rumford Hydro - Financing Model - v11_IS 13" xfId="12218"/>
    <cellStyle name="_Rumford Hydro - Financing Model - v11_IS 14" xfId="12219"/>
    <cellStyle name="_Rumford Hydro - Financing Model - v11_IS 15" xfId="12220"/>
    <cellStyle name="_Rumford Hydro - Financing Model - v11_IS 16" xfId="12221"/>
    <cellStyle name="_Rumford Hydro - Financing Model - v11_IS 17" xfId="12222"/>
    <cellStyle name="_Rumford Hydro - Financing Model - v11_IS 18" xfId="12223"/>
    <cellStyle name="_Rumford Hydro - Financing Model - v11_IS 19" xfId="12224"/>
    <cellStyle name="_Rumford Hydro - Financing Model - v11_IS 2" xfId="12225"/>
    <cellStyle name="_Rumford Hydro - Financing Model - v11_IS 2 2" xfId="17247"/>
    <cellStyle name="_Rumford Hydro - Financing Model - v11_IS 20" xfId="12226"/>
    <cellStyle name="_Rumford Hydro - Financing Model - v11_IS 21" xfId="12227"/>
    <cellStyle name="_Rumford Hydro - Financing Model - v11_IS 22" xfId="12228"/>
    <cellStyle name="_Rumford Hydro - Financing Model - v11_IS 23" xfId="12229"/>
    <cellStyle name="_Rumford Hydro - Financing Model - v11_IS 24" xfId="12230"/>
    <cellStyle name="_Rumford Hydro - Financing Model - v11_IS 25" xfId="12231"/>
    <cellStyle name="_Rumford Hydro - Financing Model - v11_IS 26" xfId="12232"/>
    <cellStyle name="_Rumford Hydro - Financing Model - v11_IS 27" xfId="12233"/>
    <cellStyle name="_Rumford Hydro - Financing Model - v11_IS 28" xfId="16098"/>
    <cellStyle name="_Rumford Hydro - Financing Model - v11_IS 3" xfId="12234"/>
    <cellStyle name="_Rumford Hydro - Financing Model - v11_IS 3 2" xfId="17917"/>
    <cellStyle name="_Rumford Hydro - Financing Model - v11_IS 4" xfId="12235"/>
    <cellStyle name="_Rumford Hydro - Financing Model - v11_IS 5" xfId="12236"/>
    <cellStyle name="_Rumford Hydro - Financing Model - v11_IS 6" xfId="12237"/>
    <cellStyle name="_Rumford Hydro - Financing Model - v11_IS 7" xfId="12238"/>
    <cellStyle name="_Rumford Hydro - Financing Model - v11_IS 8" xfId="12239"/>
    <cellStyle name="_Rumford Hydro - Financing Model - v11_IS 9" xfId="12240"/>
    <cellStyle name="_Rumford Hydro - Financing Model - v11_PE" xfId="12241"/>
    <cellStyle name="_Rumford Hydro - Financing Model - v11_PE 2" xfId="12242"/>
    <cellStyle name="_Rumford Hydro - Financing Model - v11_PE 2 2" xfId="17248"/>
    <cellStyle name="_Rumford Hydro - Financing Model - v11_PE 3" xfId="12243"/>
    <cellStyle name="_Rumford Hydro - Financing Model - v11_PE 3 2" xfId="17918"/>
    <cellStyle name="_Rumford Hydro - Financing Model - v11_PE 4" xfId="16099"/>
    <cellStyle name="_Rumford Hydro - Financing Model - v11_PE_1" xfId="12244"/>
    <cellStyle name="_Rumford Hydro - Financing Model - v11_PE_1 10" xfId="12245"/>
    <cellStyle name="_Rumford Hydro - Financing Model - v11_PE_1 11" xfId="12246"/>
    <cellStyle name="_Rumford Hydro - Financing Model - v11_PE_1 12" xfId="12247"/>
    <cellStyle name="_Rumford Hydro - Financing Model - v11_PE_1 13" xfId="12248"/>
    <cellStyle name="_Rumford Hydro - Financing Model - v11_PE_1 14" xfId="12249"/>
    <cellStyle name="_Rumford Hydro - Financing Model - v11_PE_1 15" xfId="12250"/>
    <cellStyle name="_Rumford Hydro - Financing Model - v11_PE_1 16" xfId="12251"/>
    <cellStyle name="_Rumford Hydro - Financing Model - v11_PE_1 17" xfId="12252"/>
    <cellStyle name="_Rumford Hydro - Financing Model - v11_PE_1 18" xfId="12253"/>
    <cellStyle name="_Rumford Hydro - Financing Model - v11_PE_1 19" xfId="12254"/>
    <cellStyle name="_Rumford Hydro - Financing Model - v11_PE_1 2" xfId="12255"/>
    <cellStyle name="_Rumford Hydro - Financing Model - v11_PE_1 2 2" xfId="17249"/>
    <cellStyle name="_Rumford Hydro - Financing Model - v11_PE_1 20" xfId="12256"/>
    <cellStyle name="_Rumford Hydro - Financing Model - v11_PE_1 21" xfId="12257"/>
    <cellStyle name="_Rumford Hydro - Financing Model - v11_PE_1 22" xfId="12258"/>
    <cellStyle name="_Rumford Hydro - Financing Model - v11_PE_1 23" xfId="12259"/>
    <cellStyle name="_Rumford Hydro - Financing Model - v11_PE_1 24" xfId="12260"/>
    <cellStyle name="_Rumford Hydro - Financing Model - v11_PE_1 25" xfId="12261"/>
    <cellStyle name="_Rumford Hydro - Financing Model - v11_PE_1 26" xfId="12262"/>
    <cellStyle name="_Rumford Hydro - Financing Model - v11_PE_1 27" xfId="12263"/>
    <cellStyle name="_Rumford Hydro - Financing Model - v11_PE_1 28" xfId="16100"/>
    <cellStyle name="_Rumford Hydro - Financing Model - v11_PE_1 3" xfId="12264"/>
    <cellStyle name="_Rumford Hydro - Financing Model - v11_PE_1 3 2" xfId="17919"/>
    <cellStyle name="_Rumford Hydro - Financing Model - v11_PE_1 4" xfId="12265"/>
    <cellStyle name="_Rumford Hydro - Financing Model - v11_PE_1 5" xfId="12266"/>
    <cellStyle name="_Rumford Hydro - Financing Model - v11_PE_1 6" xfId="12267"/>
    <cellStyle name="_Rumford Hydro - Financing Model - v11_PE_1 7" xfId="12268"/>
    <cellStyle name="_Rumford Hydro - Financing Model - v11_PE_1 8" xfId="12269"/>
    <cellStyle name="_Rumford Hydro - Financing Model - v11_PE_1 9" xfId="12270"/>
    <cellStyle name="_Rumford Hydro - Financing Model - v12" xfId="62"/>
    <cellStyle name="_Rumford Hydro - Financing Model - v12 10" xfId="12272"/>
    <cellStyle name="_Rumford Hydro - Financing Model - v12 10 2" xfId="12273"/>
    <cellStyle name="_Rumford Hydro - Financing Model - v12 10 2 2" xfId="17250"/>
    <cellStyle name="_Rumford Hydro - Financing Model - v12 10 3" xfId="12274"/>
    <cellStyle name="_Rumford Hydro - Financing Model - v12 10 3 2" xfId="17920"/>
    <cellStyle name="_Rumford Hydro - Financing Model - v12 10 4" xfId="16102"/>
    <cellStyle name="_Rumford Hydro - Financing Model - v12 11" xfId="12275"/>
    <cellStyle name="_Rumford Hydro - Financing Model - v12 11 2" xfId="12276"/>
    <cellStyle name="_Rumford Hydro - Financing Model - v12 11 2 2" xfId="17251"/>
    <cellStyle name="_Rumford Hydro - Financing Model - v12 11 3" xfId="12277"/>
    <cellStyle name="_Rumford Hydro - Financing Model - v12 11 3 2" xfId="17921"/>
    <cellStyle name="_Rumford Hydro - Financing Model - v12 11 4" xfId="16103"/>
    <cellStyle name="_Rumford Hydro - Financing Model - v12 12" xfId="12278"/>
    <cellStyle name="_Rumford Hydro - Financing Model - v12 12 2" xfId="12279"/>
    <cellStyle name="_Rumford Hydro - Financing Model - v12 12 2 2" xfId="17252"/>
    <cellStyle name="_Rumford Hydro - Financing Model - v12 12 3" xfId="12280"/>
    <cellStyle name="_Rumford Hydro - Financing Model - v12 12 3 2" xfId="17922"/>
    <cellStyle name="_Rumford Hydro - Financing Model - v12 12 4" xfId="16104"/>
    <cellStyle name="_Rumford Hydro - Financing Model - v12 13" xfId="12281"/>
    <cellStyle name="_Rumford Hydro - Financing Model - v12 13 2" xfId="12282"/>
    <cellStyle name="_Rumford Hydro - Financing Model - v12 13 2 2" xfId="17253"/>
    <cellStyle name="_Rumford Hydro - Financing Model - v12 13 3" xfId="12283"/>
    <cellStyle name="_Rumford Hydro - Financing Model - v12 13 3 2" xfId="17923"/>
    <cellStyle name="_Rumford Hydro - Financing Model - v12 13 4" xfId="16105"/>
    <cellStyle name="_Rumford Hydro - Financing Model - v12 14" xfId="12284"/>
    <cellStyle name="_Rumford Hydro - Financing Model - v12 14 2" xfId="12285"/>
    <cellStyle name="_Rumford Hydro - Financing Model - v12 14 2 2" xfId="17254"/>
    <cellStyle name="_Rumford Hydro - Financing Model - v12 14 3" xfId="12286"/>
    <cellStyle name="_Rumford Hydro - Financing Model - v12 14 3 2" xfId="17924"/>
    <cellStyle name="_Rumford Hydro - Financing Model - v12 14 4" xfId="16106"/>
    <cellStyle name="_Rumford Hydro - Financing Model - v12 15" xfId="12287"/>
    <cellStyle name="_Rumford Hydro - Financing Model - v12 15 2" xfId="12288"/>
    <cellStyle name="_Rumford Hydro - Financing Model - v12 15 2 2" xfId="17255"/>
    <cellStyle name="_Rumford Hydro - Financing Model - v12 15 3" xfId="12289"/>
    <cellStyle name="_Rumford Hydro - Financing Model - v12 15 3 2" xfId="17925"/>
    <cellStyle name="_Rumford Hydro - Financing Model - v12 15 4" xfId="16107"/>
    <cellStyle name="_Rumford Hydro - Financing Model - v12 16" xfId="12290"/>
    <cellStyle name="_Rumford Hydro - Financing Model - v12 16 2" xfId="12291"/>
    <cellStyle name="_Rumford Hydro - Financing Model - v12 16 2 2" xfId="17256"/>
    <cellStyle name="_Rumford Hydro - Financing Model - v12 16 3" xfId="12292"/>
    <cellStyle name="_Rumford Hydro - Financing Model - v12 16 3 2" xfId="17926"/>
    <cellStyle name="_Rumford Hydro - Financing Model - v12 16 4" xfId="16108"/>
    <cellStyle name="_Rumford Hydro - Financing Model - v12 17" xfId="12293"/>
    <cellStyle name="_Rumford Hydro - Financing Model - v12 17 2" xfId="12294"/>
    <cellStyle name="_Rumford Hydro - Financing Model - v12 17 2 2" xfId="17257"/>
    <cellStyle name="_Rumford Hydro - Financing Model - v12 17 3" xfId="12295"/>
    <cellStyle name="_Rumford Hydro - Financing Model - v12 17 3 2" xfId="17927"/>
    <cellStyle name="_Rumford Hydro - Financing Model - v12 17 4" xfId="16109"/>
    <cellStyle name="_Rumford Hydro - Financing Model - v12 18" xfId="12296"/>
    <cellStyle name="_Rumford Hydro - Financing Model - v12 18 2" xfId="12297"/>
    <cellStyle name="_Rumford Hydro - Financing Model - v12 18 2 2" xfId="17258"/>
    <cellStyle name="_Rumford Hydro - Financing Model - v12 18 3" xfId="12298"/>
    <cellStyle name="_Rumford Hydro - Financing Model - v12 18 3 2" xfId="17928"/>
    <cellStyle name="_Rumford Hydro - Financing Model - v12 18 4" xfId="16110"/>
    <cellStyle name="_Rumford Hydro - Financing Model - v12 19" xfId="12299"/>
    <cellStyle name="_Rumford Hydro - Financing Model - v12 19 2" xfId="12300"/>
    <cellStyle name="_Rumford Hydro - Financing Model - v12 19 2 2" xfId="17259"/>
    <cellStyle name="_Rumford Hydro - Financing Model - v12 19 3" xfId="12301"/>
    <cellStyle name="_Rumford Hydro - Financing Model - v12 19 3 2" xfId="17929"/>
    <cellStyle name="_Rumford Hydro - Financing Model - v12 19 4" xfId="16111"/>
    <cellStyle name="_Rumford Hydro - Financing Model - v12 2" xfId="63"/>
    <cellStyle name="_Rumford Hydro - Financing Model - v12 2 2" xfId="4344"/>
    <cellStyle name="_Rumford Hydro - Financing Model - v12 2 2 2" xfId="17260"/>
    <cellStyle name="_Rumford Hydro - Financing Model - v12 2 2 3" xfId="12303"/>
    <cellStyle name="_Rumford Hydro - Financing Model - v12 2 3" xfId="12304"/>
    <cellStyle name="_Rumford Hydro - Financing Model - v12 2 3 2" xfId="17930"/>
    <cellStyle name="_Rumford Hydro - Financing Model - v12 2 4" xfId="16112"/>
    <cellStyle name="_Rumford Hydro - Financing Model - v12 2 5" xfId="12302"/>
    <cellStyle name="_Rumford Hydro - Financing Model - v12 2 5 2" xfId="20871"/>
    <cellStyle name="_Rumford Hydro - Financing Model - v12 2 6" xfId="18541"/>
    <cellStyle name="_Rumford Hydro - Financing Model - v12 20" xfId="12305"/>
    <cellStyle name="_Rumford Hydro - Financing Model - v12 20 2" xfId="12306"/>
    <cellStyle name="_Rumford Hydro - Financing Model - v12 20 2 2" xfId="17261"/>
    <cellStyle name="_Rumford Hydro - Financing Model - v12 20 3" xfId="12307"/>
    <cellStyle name="_Rumford Hydro - Financing Model - v12 20 3 2" xfId="17931"/>
    <cellStyle name="_Rumford Hydro - Financing Model - v12 20 4" xfId="16113"/>
    <cellStyle name="_Rumford Hydro - Financing Model - v12 21" xfId="12308"/>
    <cellStyle name="_Rumford Hydro - Financing Model - v12 21 2" xfId="12309"/>
    <cellStyle name="_Rumford Hydro - Financing Model - v12 21 2 2" xfId="17262"/>
    <cellStyle name="_Rumford Hydro - Financing Model - v12 21 3" xfId="12310"/>
    <cellStyle name="_Rumford Hydro - Financing Model - v12 21 3 2" xfId="17932"/>
    <cellStyle name="_Rumford Hydro - Financing Model - v12 21 4" xfId="16114"/>
    <cellStyle name="_Rumford Hydro - Financing Model - v12 22" xfId="12311"/>
    <cellStyle name="_Rumford Hydro - Financing Model - v12 22 2" xfId="12312"/>
    <cellStyle name="_Rumford Hydro - Financing Model - v12 22 2 2" xfId="17263"/>
    <cellStyle name="_Rumford Hydro - Financing Model - v12 22 3" xfId="12313"/>
    <cellStyle name="_Rumford Hydro - Financing Model - v12 22 3 2" xfId="17933"/>
    <cellStyle name="_Rumford Hydro - Financing Model - v12 22 4" xfId="16115"/>
    <cellStyle name="_Rumford Hydro - Financing Model - v12 23" xfId="12314"/>
    <cellStyle name="_Rumford Hydro - Financing Model - v12 23 2" xfId="12315"/>
    <cellStyle name="_Rumford Hydro - Financing Model - v12 23 2 2" xfId="17264"/>
    <cellStyle name="_Rumford Hydro - Financing Model - v12 23 3" xfId="12316"/>
    <cellStyle name="_Rumford Hydro - Financing Model - v12 23 3 2" xfId="17934"/>
    <cellStyle name="_Rumford Hydro - Financing Model - v12 23 4" xfId="16116"/>
    <cellStyle name="_Rumford Hydro - Financing Model - v12 24" xfId="12317"/>
    <cellStyle name="_Rumford Hydro - Financing Model - v12 24 2" xfId="12318"/>
    <cellStyle name="_Rumford Hydro - Financing Model - v12 24 2 2" xfId="17265"/>
    <cellStyle name="_Rumford Hydro - Financing Model - v12 24 3" xfId="12319"/>
    <cellStyle name="_Rumford Hydro - Financing Model - v12 24 3 2" xfId="17935"/>
    <cellStyle name="_Rumford Hydro - Financing Model - v12 24 4" xfId="16117"/>
    <cellStyle name="_Rumford Hydro - Financing Model - v12 25" xfId="12320"/>
    <cellStyle name="_Rumford Hydro - Financing Model - v12 25 2" xfId="12321"/>
    <cellStyle name="_Rumford Hydro - Financing Model - v12 25 2 2" xfId="17266"/>
    <cellStyle name="_Rumford Hydro - Financing Model - v12 25 3" xfId="12322"/>
    <cellStyle name="_Rumford Hydro - Financing Model - v12 25 3 2" xfId="17936"/>
    <cellStyle name="_Rumford Hydro - Financing Model - v12 25 4" xfId="16118"/>
    <cellStyle name="_Rumford Hydro - Financing Model - v12 26" xfId="16101"/>
    <cellStyle name="_Rumford Hydro - Financing Model - v12 27" xfId="12271"/>
    <cellStyle name="_Rumford Hydro - Financing Model - v12 3" xfId="12323"/>
    <cellStyle name="_Rumford Hydro - Financing Model - v12 3 2" xfId="12324"/>
    <cellStyle name="_Rumford Hydro - Financing Model - v12 3 2 2" xfId="17267"/>
    <cellStyle name="_Rumford Hydro - Financing Model - v12 3 3" xfId="12325"/>
    <cellStyle name="_Rumford Hydro - Financing Model - v12 3 3 2" xfId="17937"/>
    <cellStyle name="_Rumford Hydro - Financing Model - v12 3 4" xfId="16119"/>
    <cellStyle name="_Rumford Hydro - Financing Model - v12 4" xfId="12326"/>
    <cellStyle name="_Rumford Hydro - Financing Model - v12 4 2" xfId="12327"/>
    <cellStyle name="_Rumford Hydro - Financing Model - v12 4 2 2" xfId="17268"/>
    <cellStyle name="_Rumford Hydro - Financing Model - v12 4 3" xfId="12328"/>
    <cellStyle name="_Rumford Hydro - Financing Model - v12 4 3 2" xfId="17938"/>
    <cellStyle name="_Rumford Hydro - Financing Model - v12 4 4" xfId="16120"/>
    <cellStyle name="_Rumford Hydro - Financing Model - v12 5" xfId="12329"/>
    <cellStyle name="_Rumford Hydro - Financing Model - v12 5 2" xfId="12330"/>
    <cellStyle name="_Rumford Hydro - Financing Model - v12 5 2 2" xfId="17269"/>
    <cellStyle name="_Rumford Hydro - Financing Model - v12 5 3" xfId="12331"/>
    <cellStyle name="_Rumford Hydro - Financing Model - v12 5 3 2" xfId="17939"/>
    <cellStyle name="_Rumford Hydro - Financing Model - v12 5 4" xfId="16121"/>
    <cellStyle name="_Rumford Hydro - Financing Model - v12 6" xfId="12332"/>
    <cellStyle name="_Rumford Hydro - Financing Model - v12 6 2" xfId="12333"/>
    <cellStyle name="_Rumford Hydro - Financing Model - v12 6 2 2" xfId="17270"/>
    <cellStyle name="_Rumford Hydro - Financing Model - v12 6 3" xfId="12334"/>
    <cellStyle name="_Rumford Hydro - Financing Model - v12 6 3 2" xfId="17940"/>
    <cellStyle name="_Rumford Hydro - Financing Model - v12 6 4" xfId="16122"/>
    <cellStyle name="_Rumford Hydro - Financing Model - v12 7" xfId="12335"/>
    <cellStyle name="_Rumford Hydro - Financing Model - v12 7 2" xfId="12336"/>
    <cellStyle name="_Rumford Hydro - Financing Model - v12 7 2 2" xfId="17271"/>
    <cellStyle name="_Rumford Hydro - Financing Model - v12 7 3" xfId="12337"/>
    <cellStyle name="_Rumford Hydro - Financing Model - v12 7 3 2" xfId="17941"/>
    <cellStyle name="_Rumford Hydro - Financing Model - v12 7 4" xfId="16123"/>
    <cellStyle name="_Rumford Hydro - Financing Model - v12 8" xfId="12338"/>
    <cellStyle name="_Rumford Hydro - Financing Model - v12 8 2" xfId="12339"/>
    <cellStyle name="_Rumford Hydro - Financing Model - v12 8 2 2" xfId="17272"/>
    <cellStyle name="_Rumford Hydro - Financing Model - v12 8 3" xfId="12340"/>
    <cellStyle name="_Rumford Hydro - Financing Model - v12 8 3 2" xfId="17942"/>
    <cellStyle name="_Rumford Hydro - Financing Model - v12 8 4" xfId="16124"/>
    <cellStyle name="_Rumford Hydro - Financing Model - v12 9" xfId="12341"/>
    <cellStyle name="_Rumford Hydro - Financing Model - v12 9 2" xfId="12342"/>
    <cellStyle name="_Rumford Hydro - Financing Model - v12 9 2 2" xfId="17273"/>
    <cellStyle name="_Rumford Hydro - Financing Model - v12 9 3" xfId="12343"/>
    <cellStyle name="_Rumford Hydro - Financing Model - v12 9 3 2" xfId="17943"/>
    <cellStyle name="_Rumford Hydro - Financing Model - v12 9 4" xfId="16125"/>
    <cellStyle name="_Rumford Hydro - Financing Model - v12_BS" xfId="12344"/>
    <cellStyle name="_Rumford Hydro - Financing Model - v12_BS 10" xfId="12345"/>
    <cellStyle name="_Rumford Hydro - Financing Model - v12_BS 11" xfId="12346"/>
    <cellStyle name="_Rumford Hydro - Financing Model - v12_BS 12" xfId="12347"/>
    <cellStyle name="_Rumford Hydro - Financing Model - v12_BS 13" xfId="12348"/>
    <cellStyle name="_Rumford Hydro - Financing Model - v12_BS 14" xfId="12349"/>
    <cellStyle name="_Rumford Hydro - Financing Model - v12_BS 15" xfId="12350"/>
    <cellStyle name="_Rumford Hydro - Financing Model - v12_BS 16" xfId="12351"/>
    <cellStyle name="_Rumford Hydro - Financing Model - v12_BS 17" xfId="12352"/>
    <cellStyle name="_Rumford Hydro - Financing Model - v12_BS 18" xfId="12353"/>
    <cellStyle name="_Rumford Hydro - Financing Model - v12_BS 19" xfId="12354"/>
    <cellStyle name="_Rumford Hydro - Financing Model - v12_BS 2" xfId="12355"/>
    <cellStyle name="_Rumford Hydro - Financing Model - v12_BS 2 2" xfId="17274"/>
    <cellStyle name="_Rumford Hydro - Financing Model - v12_BS 20" xfId="12356"/>
    <cellStyle name="_Rumford Hydro - Financing Model - v12_BS 21" xfId="12357"/>
    <cellStyle name="_Rumford Hydro - Financing Model - v12_BS 22" xfId="12358"/>
    <cellStyle name="_Rumford Hydro - Financing Model - v12_BS 23" xfId="12359"/>
    <cellStyle name="_Rumford Hydro - Financing Model - v12_BS 24" xfId="12360"/>
    <cellStyle name="_Rumford Hydro - Financing Model - v12_BS 25" xfId="12361"/>
    <cellStyle name="_Rumford Hydro - Financing Model - v12_BS 26" xfId="12362"/>
    <cellStyle name="_Rumford Hydro - Financing Model - v12_BS 27" xfId="12363"/>
    <cellStyle name="_Rumford Hydro - Financing Model - v12_BS 28" xfId="16126"/>
    <cellStyle name="_Rumford Hydro - Financing Model - v12_BS 3" xfId="12364"/>
    <cellStyle name="_Rumford Hydro - Financing Model - v12_BS 3 2" xfId="17944"/>
    <cellStyle name="_Rumford Hydro - Financing Model - v12_BS 4" xfId="12365"/>
    <cellStyle name="_Rumford Hydro - Financing Model - v12_BS 5" xfId="12366"/>
    <cellStyle name="_Rumford Hydro - Financing Model - v12_BS 6" xfId="12367"/>
    <cellStyle name="_Rumford Hydro - Financing Model - v12_BS 7" xfId="12368"/>
    <cellStyle name="_Rumford Hydro - Financing Model - v12_BS 8" xfId="12369"/>
    <cellStyle name="_Rumford Hydro - Financing Model - v12_BS 9" xfId="12370"/>
    <cellStyle name="_Rumford Hydro - Financing Model - v12_CF" xfId="12371"/>
    <cellStyle name="_Rumford Hydro - Financing Model - v12_CF 2" xfId="12372"/>
    <cellStyle name="_Rumford Hydro - Financing Model - v12_CF 2 2" xfId="17275"/>
    <cellStyle name="_Rumford Hydro - Financing Model - v12_CF 3" xfId="12373"/>
    <cellStyle name="_Rumford Hydro - Financing Model - v12_CF 3 2" xfId="17945"/>
    <cellStyle name="_Rumford Hydro - Financing Model - v12_CF 4" xfId="16127"/>
    <cellStyle name="_Rumford Hydro - Financing Model - v12_CF_1" xfId="12374"/>
    <cellStyle name="_Rumford Hydro - Financing Model - v12_CF_1 10" xfId="12375"/>
    <cellStyle name="_Rumford Hydro - Financing Model - v12_CF_1 11" xfId="12376"/>
    <cellStyle name="_Rumford Hydro - Financing Model - v12_CF_1 12" xfId="12377"/>
    <cellStyle name="_Rumford Hydro - Financing Model - v12_CF_1 13" xfId="12378"/>
    <cellStyle name="_Rumford Hydro - Financing Model - v12_CF_1 14" xfId="12379"/>
    <cellStyle name="_Rumford Hydro - Financing Model - v12_CF_1 15" xfId="12380"/>
    <cellStyle name="_Rumford Hydro - Financing Model - v12_CF_1 16" xfId="12381"/>
    <cellStyle name="_Rumford Hydro - Financing Model - v12_CF_1 17" xfId="12382"/>
    <cellStyle name="_Rumford Hydro - Financing Model - v12_CF_1 18" xfId="12383"/>
    <cellStyle name="_Rumford Hydro - Financing Model - v12_CF_1 19" xfId="12384"/>
    <cellStyle name="_Rumford Hydro - Financing Model - v12_CF_1 2" xfId="12385"/>
    <cellStyle name="_Rumford Hydro - Financing Model - v12_CF_1 2 2" xfId="17276"/>
    <cellStyle name="_Rumford Hydro - Financing Model - v12_CF_1 20" xfId="12386"/>
    <cellStyle name="_Rumford Hydro - Financing Model - v12_CF_1 21" xfId="12387"/>
    <cellStyle name="_Rumford Hydro - Financing Model - v12_CF_1 22" xfId="12388"/>
    <cellStyle name="_Rumford Hydro - Financing Model - v12_CF_1 23" xfId="12389"/>
    <cellStyle name="_Rumford Hydro - Financing Model - v12_CF_1 24" xfId="12390"/>
    <cellStyle name="_Rumford Hydro - Financing Model - v12_CF_1 25" xfId="12391"/>
    <cellStyle name="_Rumford Hydro - Financing Model - v12_CF_1 26" xfId="12392"/>
    <cellStyle name="_Rumford Hydro - Financing Model - v12_CF_1 27" xfId="12393"/>
    <cellStyle name="_Rumford Hydro - Financing Model - v12_CF_1 28" xfId="16128"/>
    <cellStyle name="_Rumford Hydro - Financing Model - v12_CF_1 3" xfId="12394"/>
    <cellStyle name="_Rumford Hydro - Financing Model - v12_CF_1 3 2" xfId="17946"/>
    <cellStyle name="_Rumford Hydro - Financing Model - v12_CF_1 4" xfId="12395"/>
    <cellStyle name="_Rumford Hydro - Financing Model - v12_CF_1 5" xfId="12396"/>
    <cellStyle name="_Rumford Hydro - Financing Model - v12_CF_1 6" xfId="12397"/>
    <cellStyle name="_Rumford Hydro - Financing Model - v12_CF_1 7" xfId="12398"/>
    <cellStyle name="_Rumford Hydro - Financing Model - v12_CF_1 8" xfId="12399"/>
    <cellStyle name="_Rumford Hydro - Financing Model - v12_CF_1 9" xfId="12400"/>
    <cellStyle name="_Rumford Hydro - Financing Model - v12_IS" xfId="12401"/>
    <cellStyle name="_Rumford Hydro - Financing Model - v12_IS 10" xfId="12402"/>
    <cellStyle name="_Rumford Hydro - Financing Model - v12_IS 11" xfId="12403"/>
    <cellStyle name="_Rumford Hydro - Financing Model - v12_IS 12" xfId="12404"/>
    <cellStyle name="_Rumford Hydro - Financing Model - v12_IS 13" xfId="12405"/>
    <cellStyle name="_Rumford Hydro - Financing Model - v12_IS 14" xfId="12406"/>
    <cellStyle name="_Rumford Hydro - Financing Model - v12_IS 15" xfId="12407"/>
    <cellStyle name="_Rumford Hydro - Financing Model - v12_IS 16" xfId="12408"/>
    <cellStyle name="_Rumford Hydro - Financing Model - v12_IS 17" xfId="12409"/>
    <cellStyle name="_Rumford Hydro - Financing Model - v12_IS 18" xfId="12410"/>
    <cellStyle name="_Rumford Hydro - Financing Model - v12_IS 19" xfId="12411"/>
    <cellStyle name="_Rumford Hydro - Financing Model - v12_IS 2" xfId="12412"/>
    <cellStyle name="_Rumford Hydro - Financing Model - v12_IS 2 2" xfId="17277"/>
    <cellStyle name="_Rumford Hydro - Financing Model - v12_IS 20" xfId="12413"/>
    <cellStyle name="_Rumford Hydro - Financing Model - v12_IS 21" xfId="12414"/>
    <cellStyle name="_Rumford Hydro - Financing Model - v12_IS 22" xfId="12415"/>
    <cellStyle name="_Rumford Hydro - Financing Model - v12_IS 23" xfId="12416"/>
    <cellStyle name="_Rumford Hydro - Financing Model - v12_IS 24" xfId="12417"/>
    <cellStyle name="_Rumford Hydro - Financing Model - v12_IS 25" xfId="12418"/>
    <cellStyle name="_Rumford Hydro - Financing Model - v12_IS 26" xfId="12419"/>
    <cellStyle name="_Rumford Hydro - Financing Model - v12_IS 27" xfId="12420"/>
    <cellStyle name="_Rumford Hydro - Financing Model - v12_IS 28" xfId="16129"/>
    <cellStyle name="_Rumford Hydro - Financing Model - v12_IS 3" xfId="12421"/>
    <cellStyle name="_Rumford Hydro - Financing Model - v12_IS 3 2" xfId="17947"/>
    <cellStyle name="_Rumford Hydro - Financing Model - v12_IS 4" xfId="12422"/>
    <cellStyle name="_Rumford Hydro - Financing Model - v12_IS 5" xfId="12423"/>
    <cellStyle name="_Rumford Hydro - Financing Model - v12_IS 6" xfId="12424"/>
    <cellStyle name="_Rumford Hydro - Financing Model - v12_IS 7" xfId="12425"/>
    <cellStyle name="_Rumford Hydro - Financing Model - v12_IS 8" xfId="12426"/>
    <cellStyle name="_Rumford Hydro - Financing Model - v12_IS 9" xfId="12427"/>
    <cellStyle name="_Rumford Hydro - Financing Model - v12_PE" xfId="12428"/>
    <cellStyle name="_Rumford Hydro - Financing Model - v12_PE 2" xfId="12429"/>
    <cellStyle name="_Rumford Hydro - Financing Model - v12_PE 2 2" xfId="17278"/>
    <cellStyle name="_Rumford Hydro - Financing Model - v12_PE 3" xfId="12430"/>
    <cellStyle name="_Rumford Hydro - Financing Model - v12_PE 3 2" xfId="17948"/>
    <cellStyle name="_Rumford Hydro - Financing Model - v12_PE 4" xfId="16130"/>
    <cellStyle name="_Rumford Hydro - Financing Model - v12_PE_1" xfId="12431"/>
    <cellStyle name="_Rumford Hydro - Financing Model - v12_PE_1 10" xfId="12432"/>
    <cellStyle name="_Rumford Hydro - Financing Model - v12_PE_1 11" xfId="12433"/>
    <cellStyle name="_Rumford Hydro - Financing Model - v12_PE_1 12" xfId="12434"/>
    <cellStyle name="_Rumford Hydro - Financing Model - v12_PE_1 13" xfId="12435"/>
    <cellStyle name="_Rumford Hydro - Financing Model - v12_PE_1 14" xfId="12436"/>
    <cellStyle name="_Rumford Hydro - Financing Model - v12_PE_1 15" xfId="12437"/>
    <cellStyle name="_Rumford Hydro - Financing Model - v12_PE_1 16" xfId="12438"/>
    <cellStyle name="_Rumford Hydro - Financing Model - v12_PE_1 17" xfId="12439"/>
    <cellStyle name="_Rumford Hydro - Financing Model - v12_PE_1 18" xfId="12440"/>
    <cellStyle name="_Rumford Hydro - Financing Model - v12_PE_1 19" xfId="12441"/>
    <cellStyle name="_Rumford Hydro - Financing Model - v12_PE_1 2" xfId="12442"/>
    <cellStyle name="_Rumford Hydro - Financing Model - v12_PE_1 2 2" xfId="17279"/>
    <cellStyle name="_Rumford Hydro - Financing Model - v12_PE_1 20" xfId="12443"/>
    <cellStyle name="_Rumford Hydro - Financing Model - v12_PE_1 21" xfId="12444"/>
    <cellStyle name="_Rumford Hydro - Financing Model - v12_PE_1 22" xfId="12445"/>
    <cellStyle name="_Rumford Hydro - Financing Model - v12_PE_1 23" xfId="12446"/>
    <cellStyle name="_Rumford Hydro - Financing Model - v12_PE_1 24" xfId="12447"/>
    <cellStyle name="_Rumford Hydro - Financing Model - v12_PE_1 25" xfId="12448"/>
    <cellStyle name="_Rumford Hydro - Financing Model - v12_PE_1 26" xfId="12449"/>
    <cellStyle name="_Rumford Hydro - Financing Model - v12_PE_1 27" xfId="12450"/>
    <cellStyle name="_Rumford Hydro - Financing Model - v12_PE_1 28" xfId="16131"/>
    <cellStyle name="_Rumford Hydro - Financing Model - v12_PE_1 3" xfId="12451"/>
    <cellStyle name="_Rumford Hydro - Financing Model - v12_PE_1 3 2" xfId="17949"/>
    <cellStyle name="_Rumford Hydro - Financing Model - v12_PE_1 4" xfId="12452"/>
    <cellStyle name="_Rumford Hydro - Financing Model - v12_PE_1 5" xfId="12453"/>
    <cellStyle name="_Rumford Hydro - Financing Model - v12_PE_1 6" xfId="12454"/>
    <cellStyle name="_Rumford Hydro - Financing Model - v12_PE_1 7" xfId="12455"/>
    <cellStyle name="_Rumford Hydro - Financing Model - v12_PE_1 8" xfId="12456"/>
    <cellStyle name="_Rumford Hydro - Financing Model - v12_PE_1 9" xfId="12457"/>
    <cellStyle name="_Sheet1" xfId="64"/>
    <cellStyle name="_Sheet1 10" xfId="12459"/>
    <cellStyle name="_Sheet1 10 2" xfId="12460"/>
    <cellStyle name="_Sheet1 10 2 2" xfId="17280"/>
    <cellStyle name="_Sheet1 10 3" xfId="12461"/>
    <cellStyle name="_Sheet1 10 3 2" xfId="17950"/>
    <cellStyle name="_Sheet1 10 4" xfId="16133"/>
    <cellStyle name="_Sheet1 11" xfId="12462"/>
    <cellStyle name="_Sheet1 11 2" xfId="12463"/>
    <cellStyle name="_Sheet1 11 2 2" xfId="17281"/>
    <cellStyle name="_Sheet1 11 3" xfId="12464"/>
    <cellStyle name="_Sheet1 11 3 2" xfId="17951"/>
    <cellStyle name="_Sheet1 11 4" xfId="16134"/>
    <cellStyle name="_Sheet1 12" xfId="12465"/>
    <cellStyle name="_Sheet1 12 2" xfId="12466"/>
    <cellStyle name="_Sheet1 12 2 2" xfId="17282"/>
    <cellStyle name="_Sheet1 12 3" xfId="12467"/>
    <cellStyle name="_Sheet1 12 3 2" xfId="17952"/>
    <cellStyle name="_Sheet1 12 4" xfId="16135"/>
    <cellStyle name="_Sheet1 13" xfId="12468"/>
    <cellStyle name="_Sheet1 13 2" xfId="12469"/>
    <cellStyle name="_Sheet1 13 2 2" xfId="17283"/>
    <cellStyle name="_Sheet1 13 3" xfId="12470"/>
    <cellStyle name="_Sheet1 13 3 2" xfId="17953"/>
    <cellStyle name="_Sheet1 13 4" xfId="16136"/>
    <cellStyle name="_Sheet1 14" xfId="12471"/>
    <cellStyle name="_Sheet1 14 2" xfId="12472"/>
    <cellStyle name="_Sheet1 14 2 2" xfId="17284"/>
    <cellStyle name="_Sheet1 14 3" xfId="12473"/>
    <cellStyle name="_Sheet1 14 3 2" xfId="17954"/>
    <cellStyle name="_Sheet1 14 4" xfId="16137"/>
    <cellStyle name="_Sheet1 15" xfId="12474"/>
    <cellStyle name="_Sheet1 15 2" xfId="12475"/>
    <cellStyle name="_Sheet1 15 2 2" xfId="17285"/>
    <cellStyle name="_Sheet1 15 3" xfId="12476"/>
    <cellStyle name="_Sheet1 15 3 2" xfId="17955"/>
    <cellStyle name="_Sheet1 15 4" xfId="16138"/>
    <cellStyle name="_Sheet1 16" xfId="12477"/>
    <cellStyle name="_Sheet1 16 2" xfId="12478"/>
    <cellStyle name="_Sheet1 16 2 2" xfId="17286"/>
    <cellStyle name="_Sheet1 16 3" xfId="12479"/>
    <cellStyle name="_Sheet1 16 3 2" xfId="17956"/>
    <cellStyle name="_Sheet1 16 4" xfId="16139"/>
    <cellStyle name="_Sheet1 17" xfId="12480"/>
    <cellStyle name="_Sheet1 17 2" xfId="12481"/>
    <cellStyle name="_Sheet1 17 2 2" xfId="17287"/>
    <cellStyle name="_Sheet1 17 3" xfId="12482"/>
    <cellStyle name="_Sheet1 17 3 2" xfId="17957"/>
    <cellStyle name="_Sheet1 17 4" xfId="16140"/>
    <cellStyle name="_Sheet1 18" xfId="12483"/>
    <cellStyle name="_Sheet1 18 2" xfId="12484"/>
    <cellStyle name="_Sheet1 18 2 2" xfId="17288"/>
    <cellStyle name="_Sheet1 18 3" xfId="12485"/>
    <cellStyle name="_Sheet1 18 3 2" xfId="17958"/>
    <cellStyle name="_Sheet1 18 4" xfId="16141"/>
    <cellStyle name="_Sheet1 19" xfId="12486"/>
    <cellStyle name="_Sheet1 19 2" xfId="12487"/>
    <cellStyle name="_Sheet1 19 2 2" xfId="17289"/>
    <cellStyle name="_Sheet1 19 3" xfId="12488"/>
    <cellStyle name="_Sheet1 19 3 2" xfId="17959"/>
    <cellStyle name="_Sheet1 19 4" xfId="16142"/>
    <cellStyle name="_Sheet1 2" xfId="65"/>
    <cellStyle name="_Sheet1 2 2" xfId="4345"/>
    <cellStyle name="_Sheet1 2 2 2" xfId="17290"/>
    <cellStyle name="_Sheet1 2 2 3" xfId="12490"/>
    <cellStyle name="_Sheet1 2 3" xfId="12491"/>
    <cellStyle name="_Sheet1 2 3 2" xfId="17960"/>
    <cellStyle name="_Sheet1 2 4" xfId="16143"/>
    <cellStyle name="_Sheet1 2 5" xfId="12489"/>
    <cellStyle name="_Sheet1 2 5 2" xfId="21959"/>
    <cellStyle name="_Sheet1 2 6" xfId="20430"/>
    <cellStyle name="_Sheet1 20" xfId="12492"/>
    <cellStyle name="_Sheet1 20 2" xfId="12493"/>
    <cellStyle name="_Sheet1 20 2 2" xfId="17291"/>
    <cellStyle name="_Sheet1 20 3" xfId="12494"/>
    <cellStyle name="_Sheet1 20 3 2" xfId="17961"/>
    <cellStyle name="_Sheet1 20 4" xfId="16144"/>
    <cellStyle name="_Sheet1 21" xfId="12495"/>
    <cellStyle name="_Sheet1 21 2" xfId="12496"/>
    <cellStyle name="_Sheet1 21 2 2" xfId="17292"/>
    <cellStyle name="_Sheet1 21 3" xfId="12497"/>
    <cellStyle name="_Sheet1 21 3 2" xfId="17962"/>
    <cellStyle name="_Sheet1 21 4" xfId="16145"/>
    <cellStyle name="_Sheet1 22" xfId="12498"/>
    <cellStyle name="_Sheet1 22 2" xfId="12499"/>
    <cellStyle name="_Sheet1 22 2 2" xfId="17293"/>
    <cellStyle name="_Sheet1 22 3" xfId="12500"/>
    <cellStyle name="_Sheet1 22 3 2" xfId="17963"/>
    <cellStyle name="_Sheet1 22 4" xfId="16146"/>
    <cellStyle name="_Sheet1 23" xfId="12501"/>
    <cellStyle name="_Sheet1 23 2" xfId="12502"/>
    <cellStyle name="_Sheet1 23 2 2" xfId="17294"/>
    <cellStyle name="_Sheet1 23 3" xfId="12503"/>
    <cellStyle name="_Sheet1 23 3 2" xfId="17964"/>
    <cellStyle name="_Sheet1 23 4" xfId="16147"/>
    <cellStyle name="_Sheet1 24" xfId="12504"/>
    <cellStyle name="_Sheet1 24 2" xfId="12505"/>
    <cellStyle name="_Sheet1 24 2 2" xfId="17295"/>
    <cellStyle name="_Sheet1 24 3" xfId="12506"/>
    <cellStyle name="_Sheet1 24 3 2" xfId="17965"/>
    <cellStyle name="_Sheet1 24 4" xfId="16148"/>
    <cellStyle name="_Sheet1 25" xfId="12507"/>
    <cellStyle name="_Sheet1 25 2" xfId="12508"/>
    <cellStyle name="_Sheet1 25 2 2" xfId="17296"/>
    <cellStyle name="_Sheet1 25 3" xfId="12509"/>
    <cellStyle name="_Sheet1 25 3 2" xfId="17966"/>
    <cellStyle name="_Sheet1 25 4" xfId="16149"/>
    <cellStyle name="_Sheet1 26" xfId="16132"/>
    <cellStyle name="_Sheet1 27" xfId="12458"/>
    <cellStyle name="_Sheet1 3" xfId="12510"/>
    <cellStyle name="_Sheet1 3 2" xfId="12511"/>
    <cellStyle name="_Sheet1 3 2 2" xfId="17297"/>
    <cellStyle name="_Sheet1 3 3" xfId="12512"/>
    <cellStyle name="_Sheet1 3 3 2" xfId="17967"/>
    <cellStyle name="_Sheet1 3 4" xfId="16150"/>
    <cellStyle name="_Sheet1 4" xfId="12513"/>
    <cellStyle name="_Sheet1 4 2" xfId="12514"/>
    <cellStyle name="_Sheet1 4 2 2" xfId="17298"/>
    <cellStyle name="_Sheet1 4 3" xfId="12515"/>
    <cellStyle name="_Sheet1 4 3 2" xfId="17968"/>
    <cellStyle name="_Sheet1 4 4" xfId="16151"/>
    <cellStyle name="_Sheet1 5" xfId="12516"/>
    <cellStyle name="_Sheet1 5 2" xfId="12517"/>
    <cellStyle name="_Sheet1 5 2 2" xfId="17299"/>
    <cellStyle name="_Sheet1 5 3" xfId="12518"/>
    <cellStyle name="_Sheet1 5 3 2" xfId="17969"/>
    <cellStyle name="_Sheet1 5 4" xfId="16152"/>
    <cellStyle name="_Sheet1 6" xfId="12519"/>
    <cellStyle name="_Sheet1 6 2" xfId="12520"/>
    <cellStyle name="_Sheet1 6 2 2" xfId="17300"/>
    <cellStyle name="_Sheet1 6 3" xfId="12521"/>
    <cellStyle name="_Sheet1 6 3 2" xfId="17970"/>
    <cellStyle name="_Sheet1 6 4" xfId="16153"/>
    <cellStyle name="_Sheet1 7" xfId="12522"/>
    <cellStyle name="_Sheet1 7 2" xfId="12523"/>
    <cellStyle name="_Sheet1 7 2 2" xfId="17301"/>
    <cellStyle name="_Sheet1 7 3" xfId="12524"/>
    <cellStyle name="_Sheet1 7 3 2" xfId="17971"/>
    <cellStyle name="_Sheet1 7 4" xfId="16154"/>
    <cellStyle name="_Sheet1 8" xfId="12525"/>
    <cellStyle name="_Sheet1 8 2" xfId="12526"/>
    <cellStyle name="_Sheet1 8 2 2" xfId="17302"/>
    <cellStyle name="_Sheet1 8 3" xfId="12527"/>
    <cellStyle name="_Sheet1 8 3 2" xfId="17972"/>
    <cellStyle name="_Sheet1 8 4" xfId="16155"/>
    <cellStyle name="_Sheet1 9" xfId="12528"/>
    <cellStyle name="_Sheet1 9 2" xfId="12529"/>
    <cellStyle name="_Sheet1 9 2 2" xfId="17303"/>
    <cellStyle name="_Sheet1 9 3" xfId="12530"/>
    <cellStyle name="_Sheet1 9 3 2" xfId="17973"/>
    <cellStyle name="_Sheet1 9 4" xfId="16156"/>
    <cellStyle name="_Sheet1_BS" xfId="12531"/>
    <cellStyle name="_Sheet1_BS 10" xfId="12532"/>
    <cellStyle name="_Sheet1_BS 11" xfId="12533"/>
    <cellStyle name="_Sheet1_BS 12" xfId="12534"/>
    <cellStyle name="_Sheet1_BS 13" xfId="12535"/>
    <cellStyle name="_Sheet1_BS 14" xfId="12536"/>
    <cellStyle name="_Sheet1_BS 15" xfId="12537"/>
    <cellStyle name="_Sheet1_BS 16" xfId="12538"/>
    <cellStyle name="_Sheet1_BS 17" xfId="12539"/>
    <cellStyle name="_Sheet1_BS 18" xfId="12540"/>
    <cellStyle name="_Sheet1_BS 19" xfId="12541"/>
    <cellStyle name="_Sheet1_BS 2" xfId="12542"/>
    <cellStyle name="_Sheet1_BS 2 2" xfId="17304"/>
    <cellStyle name="_Sheet1_BS 20" xfId="12543"/>
    <cellStyle name="_Sheet1_BS 21" xfId="12544"/>
    <cellStyle name="_Sheet1_BS 22" xfId="12545"/>
    <cellStyle name="_Sheet1_BS 23" xfId="12546"/>
    <cellStyle name="_Sheet1_BS 24" xfId="12547"/>
    <cellStyle name="_Sheet1_BS 25" xfId="12548"/>
    <cellStyle name="_Sheet1_BS 26" xfId="12549"/>
    <cellStyle name="_Sheet1_BS 27" xfId="12550"/>
    <cellStyle name="_Sheet1_BS 28" xfId="16157"/>
    <cellStyle name="_Sheet1_BS 3" xfId="12551"/>
    <cellStyle name="_Sheet1_BS 3 2" xfId="17974"/>
    <cellStyle name="_Sheet1_BS 4" xfId="12552"/>
    <cellStyle name="_Sheet1_BS 5" xfId="12553"/>
    <cellStyle name="_Sheet1_BS 6" xfId="12554"/>
    <cellStyle name="_Sheet1_BS 7" xfId="12555"/>
    <cellStyle name="_Sheet1_BS 8" xfId="12556"/>
    <cellStyle name="_Sheet1_BS 9" xfId="12557"/>
    <cellStyle name="_Sheet1_CF" xfId="12558"/>
    <cellStyle name="_Sheet1_CF 2" xfId="12559"/>
    <cellStyle name="_Sheet1_CF 2 2" xfId="17305"/>
    <cellStyle name="_Sheet1_CF 3" xfId="12560"/>
    <cellStyle name="_Sheet1_CF 3 2" xfId="17975"/>
    <cellStyle name="_Sheet1_CF 4" xfId="16158"/>
    <cellStyle name="_Sheet1_CF_1" xfId="12561"/>
    <cellStyle name="_Sheet1_CF_1 10" xfId="12562"/>
    <cellStyle name="_Sheet1_CF_1 11" xfId="12563"/>
    <cellStyle name="_Sheet1_CF_1 12" xfId="12564"/>
    <cellStyle name="_Sheet1_CF_1 13" xfId="12565"/>
    <cellStyle name="_Sheet1_CF_1 14" xfId="12566"/>
    <cellStyle name="_Sheet1_CF_1 15" xfId="12567"/>
    <cellStyle name="_Sheet1_CF_1 16" xfId="12568"/>
    <cellStyle name="_Sheet1_CF_1 17" xfId="12569"/>
    <cellStyle name="_Sheet1_CF_1 18" xfId="12570"/>
    <cellStyle name="_Sheet1_CF_1 19" xfId="12571"/>
    <cellStyle name="_Sheet1_CF_1 2" xfId="12572"/>
    <cellStyle name="_Sheet1_CF_1 2 2" xfId="17306"/>
    <cellStyle name="_Sheet1_CF_1 20" xfId="12573"/>
    <cellStyle name="_Sheet1_CF_1 21" xfId="12574"/>
    <cellStyle name="_Sheet1_CF_1 22" xfId="12575"/>
    <cellStyle name="_Sheet1_CF_1 23" xfId="12576"/>
    <cellStyle name="_Sheet1_CF_1 24" xfId="12577"/>
    <cellStyle name="_Sheet1_CF_1 25" xfId="12578"/>
    <cellStyle name="_Sheet1_CF_1 26" xfId="12579"/>
    <cellStyle name="_Sheet1_CF_1 27" xfId="12580"/>
    <cellStyle name="_Sheet1_CF_1 28" xfId="16159"/>
    <cellStyle name="_Sheet1_CF_1 3" xfId="12581"/>
    <cellStyle name="_Sheet1_CF_1 3 2" xfId="17976"/>
    <cellStyle name="_Sheet1_CF_1 4" xfId="12582"/>
    <cellStyle name="_Sheet1_CF_1 5" xfId="12583"/>
    <cellStyle name="_Sheet1_CF_1 6" xfId="12584"/>
    <cellStyle name="_Sheet1_CF_1 7" xfId="12585"/>
    <cellStyle name="_Sheet1_CF_1 8" xfId="12586"/>
    <cellStyle name="_Sheet1_CF_1 9" xfId="12587"/>
    <cellStyle name="_Sheet1_IS" xfId="12588"/>
    <cellStyle name="_Sheet1_IS 10" xfId="12589"/>
    <cellStyle name="_Sheet1_IS 11" xfId="12590"/>
    <cellStyle name="_Sheet1_IS 12" xfId="12591"/>
    <cellStyle name="_Sheet1_IS 13" xfId="12592"/>
    <cellStyle name="_Sheet1_IS 14" xfId="12593"/>
    <cellStyle name="_Sheet1_IS 15" xfId="12594"/>
    <cellStyle name="_Sheet1_IS 16" xfId="12595"/>
    <cellStyle name="_Sheet1_IS 17" xfId="12596"/>
    <cellStyle name="_Sheet1_IS 18" xfId="12597"/>
    <cellStyle name="_Sheet1_IS 19" xfId="12598"/>
    <cellStyle name="_Sheet1_IS 2" xfId="12599"/>
    <cellStyle name="_Sheet1_IS 2 2" xfId="17307"/>
    <cellStyle name="_Sheet1_IS 20" xfId="12600"/>
    <cellStyle name="_Sheet1_IS 21" xfId="12601"/>
    <cellStyle name="_Sheet1_IS 22" xfId="12602"/>
    <cellStyle name="_Sheet1_IS 23" xfId="12603"/>
    <cellStyle name="_Sheet1_IS 24" xfId="12604"/>
    <cellStyle name="_Sheet1_IS 25" xfId="12605"/>
    <cellStyle name="_Sheet1_IS 26" xfId="12606"/>
    <cellStyle name="_Sheet1_IS 27" xfId="12607"/>
    <cellStyle name="_Sheet1_IS 28" xfId="16160"/>
    <cellStyle name="_Sheet1_IS 3" xfId="12608"/>
    <cellStyle name="_Sheet1_IS 3 2" xfId="17977"/>
    <cellStyle name="_Sheet1_IS 4" xfId="12609"/>
    <cellStyle name="_Sheet1_IS 5" xfId="12610"/>
    <cellStyle name="_Sheet1_IS 6" xfId="12611"/>
    <cellStyle name="_Sheet1_IS 7" xfId="12612"/>
    <cellStyle name="_Sheet1_IS 8" xfId="12613"/>
    <cellStyle name="_Sheet1_IS 9" xfId="12614"/>
    <cellStyle name="_Sheet1_PE" xfId="12615"/>
    <cellStyle name="_Sheet1_PE 2" xfId="12616"/>
    <cellStyle name="_Sheet1_PE 2 2" xfId="17308"/>
    <cellStyle name="_Sheet1_PE 3" xfId="12617"/>
    <cellStyle name="_Sheet1_PE 3 2" xfId="17978"/>
    <cellStyle name="_Sheet1_PE 4" xfId="16161"/>
    <cellStyle name="_Sheet1_PE_1" xfId="12618"/>
    <cellStyle name="_Sheet1_PE_1 10" xfId="12619"/>
    <cellStyle name="_Sheet1_PE_1 11" xfId="12620"/>
    <cellStyle name="_Sheet1_PE_1 12" xfId="12621"/>
    <cellStyle name="_Sheet1_PE_1 13" xfId="12622"/>
    <cellStyle name="_Sheet1_PE_1 14" xfId="12623"/>
    <cellStyle name="_Sheet1_PE_1 15" xfId="12624"/>
    <cellStyle name="_Sheet1_PE_1 16" xfId="12625"/>
    <cellStyle name="_Sheet1_PE_1 17" xfId="12626"/>
    <cellStyle name="_Sheet1_PE_1 18" xfId="12627"/>
    <cellStyle name="_Sheet1_PE_1 19" xfId="12628"/>
    <cellStyle name="_Sheet1_PE_1 2" xfId="12629"/>
    <cellStyle name="_Sheet1_PE_1 2 2" xfId="17309"/>
    <cellStyle name="_Sheet1_PE_1 20" xfId="12630"/>
    <cellStyle name="_Sheet1_PE_1 21" xfId="12631"/>
    <cellStyle name="_Sheet1_PE_1 22" xfId="12632"/>
    <cellStyle name="_Sheet1_PE_1 23" xfId="12633"/>
    <cellStyle name="_Sheet1_PE_1 24" xfId="12634"/>
    <cellStyle name="_Sheet1_PE_1 25" xfId="12635"/>
    <cellStyle name="_Sheet1_PE_1 26" xfId="12636"/>
    <cellStyle name="_Sheet1_PE_1 27" xfId="12637"/>
    <cellStyle name="_Sheet1_PE_1 28" xfId="16162"/>
    <cellStyle name="_Sheet1_PE_1 3" xfId="12638"/>
    <cellStyle name="_Sheet1_PE_1 3 2" xfId="17979"/>
    <cellStyle name="_Sheet1_PE_1 4" xfId="12639"/>
    <cellStyle name="_Sheet1_PE_1 5" xfId="12640"/>
    <cellStyle name="_Sheet1_PE_1 6" xfId="12641"/>
    <cellStyle name="_Sheet1_PE_1 7" xfId="12642"/>
    <cellStyle name="_Sheet1_PE_1 8" xfId="12643"/>
    <cellStyle name="_Sheet1_PE_1 9" xfId="12644"/>
    <cellStyle name="_Summary 060109 V1" xfId="66"/>
    <cellStyle name="_Summary 060109 V1 10" xfId="12646"/>
    <cellStyle name="_Summary 060109 V1 10 2" xfId="12647"/>
    <cellStyle name="_Summary 060109 V1 10 2 2" xfId="17310"/>
    <cellStyle name="_Summary 060109 V1 10 3" xfId="12648"/>
    <cellStyle name="_Summary 060109 V1 10 3 2" xfId="17980"/>
    <cellStyle name="_Summary 060109 V1 10 4" xfId="16164"/>
    <cellStyle name="_Summary 060109 V1 11" xfId="12649"/>
    <cellStyle name="_Summary 060109 V1 11 2" xfId="12650"/>
    <cellStyle name="_Summary 060109 V1 11 2 2" xfId="17311"/>
    <cellStyle name="_Summary 060109 V1 11 3" xfId="12651"/>
    <cellStyle name="_Summary 060109 V1 11 3 2" xfId="17981"/>
    <cellStyle name="_Summary 060109 V1 11 4" xfId="16165"/>
    <cellStyle name="_Summary 060109 V1 12" xfId="12652"/>
    <cellStyle name="_Summary 060109 V1 12 2" xfId="12653"/>
    <cellStyle name="_Summary 060109 V1 12 2 2" xfId="17312"/>
    <cellStyle name="_Summary 060109 V1 12 3" xfId="12654"/>
    <cellStyle name="_Summary 060109 V1 12 3 2" xfId="17982"/>
    <cellStyle name="_Summary 060109 V1 12 4" xfId="16166"/>
    <cellStyle name="_Summary 060109 V1 13" xfId="12655"/>
    <cellStyle name="_Summary 060109 V1 13 2" xfId="12656"/>
    <cellStyle name="_Summary 060109 V1 13 2 2" xfId="17313"/>
    <cellStyle name="_Summary 060109 V1 13 3" xfId="12657"/>
    <cellStyle name="_Summary 060109 V1 13 3 2" xfId="17983"/>
    <cellStyle name="_Summary 060109 V1 13 4" xfId="16167"/>
    <cellStyle name="_Summary 060109 V1 14" xfId="12658"/>
    <cellStyle name="_Summary 060109 V1 14 2" xfId="12659"/>
    <cellStyle name="_Summary 060109 V1 14 2 2" xfId="17314"/>
    <cellStyle name="_Summary 060109 V1 14 3" xfId="12660"/>
    <cellStyle name="_Summary 060109 V1 14 3 2" xfId="17984"/>
    <cellStyle name="_Summary 060109 V1 14 4" xfId="16168"/>
    <cellStyle name="_Summary 060109 V1 15" xfId="12661"/>
    <cellStyle name="_Summary 060109 V1 15 2" xfId="12662"/>
    <cellStyle name="_Summary 060109 V1 15 2 2" xfId="17315"/>
    <cellStyle name="_Summary 060109 V1 15 3" xfId="12663"/>
    <cellStyle name="_Summary 060109 V1 15 3 2" xfId="17985"/>
    <cellStyle name="_Summary 060109 V1 15 4" xfId="16169"/>
    <cellStyle name="_Summary 060109 V1 16" xfId="12664"/>
    <cellStyle name="_Summary 060109 V1 16 2" xfId="12665"/>
    <cellStyle name="_Summary 060109 V1 16 2 2" xfId="17316"/>
    <cellStyle name="_Summary 060109 V1 16 3" xfId="12666"/>
    <cellStyle name="_Summary 060109 V1 16 3 2" xfId="17986"/>
    <cellStyle name="_Summary 060109 V1 16 4" xfId="16170"/>
    <cellStyle name="_Summary 060109 V1 17" xfId="12667"/>
    <cellStyle name="_Summary 060109 V1 17 2" xfId="12668"/>
    <cellStyle name="_Summary 060109 V1 17 2 2" xfId="17317"/>
    <cellStyle name="_Summary 060109 V1 17 3" xfId="12669"/>
    <cellStyle name="_Summary 060109 V1 17 3 2" xfId="17987"/>
    <cellStyle name="_Summary 060109 V1 17 4" xfId="16171"/>
    <cellStyle name="_Summary 060109 V1 18" xfId="12670"/>
    <cellStyle name="_Summary 060109 V1 18 2" xfId="12671"/>
    <cellStyle name="_Summary 060109 V1 18 2 2" xfId="17318"/>
    <cellStyle name="_Summary 060109 V1 18 3" xfId="12672"/>
    <cellStyle name="_Summary 060109 V1 18 3 2" xfId="17988"/>
    <cellStyle name="_Summary 060109 V1 18 4" xfId="16172"/>
    <cellStyle name="_Summary 060109 V1 19" xfId="12673"/>
    <cellStyle name="_Summary 060109 V1 19 2" xfId="12674"/>
    <cellStyle name="_Summary 060109 V1 19 2 2" xfId="17319"/>
    <cellStyle name="_Summary 060109 V1 19 3" xfId="12675"/>
    <cellStyle name="_Summary 060109 V1 19 3 2" xfId="17989"/>
    <cellStyle name="_Summary 060109 V1 19 4" xfId="16173"/>
    <cellStyle name="_Summary 060109 V1 2" xfId="67"/>
    <cellStyle name="_Summary 060109 V1 2 2" xfId="4346"/>
    <cellStyle name="_Summary 060109 V1 2 2 2" xfId="17320"/>
    <cellStyle name="_Summary 060109 V1 2 2 3" xfId="12677"/>
    <cellStyle name="_Summary 060109 V1 2 3" xfId="12678"/>
    <cellStyle name="_Summary 060109 V1 2 3 2" xfId="17990"/>
    <cellStyle name="_Summary 060109 V1 2 4" xfId="16174"/>
    <cellStyle name="_Summary 060109 V1 2 5" xfId="12676"/>
    <cellStyle name="_Summary 060109 V1 2 5 2" xfId="22271"/>
    <cellStyle name="_Summary 060109 V1 2 6" xfId="19040"/>
    <cellStyle name="_Summary 060109 V1 20" xfId="12679"/>
    <cellStyle name="_Summary 060109 V1 20 2" xfId="12680"/>
    <cellStyle name="_Summary 060109 V1 20 2 2" xfId="17321"/>
    <cellStyle name="_Summary 060109 V1 20 3" xfId="12681"/>
    <cellStyle name="_Summary 060109 V1 20 3 2" xfId="17991"/>
    <cellStyle name="_Summary 060109 V1 20 4" xfId="16175"/>
    <cellStyle name="_Summary 060109 V1 21" xfId="12682"/>
    <cellStyle name="_Summary 060109 V1 21 2" xfId="12683"/>
    <cellStyle name="_Summary 060109 V1 21 2 2" xfId="17322"/>
    <cellStyle name="_Summary 060109 V1 21 3" xfId="12684"/>
    <cellStyle name="_Summary 060109 V1 21 3 2" xfId="17992"/>
    <cellStyle name="_Summary 060109 V1 21 4" xfId="16176"/>
    <cellStyle name="_Summary 060109 V1 22" xfId="12685"/>
    <cellStyle name="_Summary 060109 V1 22 2" xfId="12686"/>
    <cellStyle name="_Summary 060109 V1 22 2 2" xfId="17323"/>
    <cellStyle name="_Summary 060109 V1 22 3" xfId="12687"/>
    <cellStyle name="_Summary 060109 V1 22 3 2" xfId="17993"/>
    <cellStyle name="_Summary 060109 V1 22 4" xfId="16177"/>
    <cellStyle name="_Summary 060109 V1 23" xfId="12688"/>
    <cellStyle name="_Summary 060109 V1 23 2" xfId="12689"/>
    <cellStyle name="_Summary 060109 V1 23 2 2" xfId="17324"/>
    <cellStyle name="_Summary 060109 V1 23 3" xfId="12690"/>
    <cellStyle name="_Summary 060109 V1 23 3 2" xfId="17994"/>
    <cellStyle name="_Summary 060109 V1 23 4" xfId="16178"/>
    <cellStyle name="_Summary 060109 V1 24" xfId="12691"/>
    <cellStyle name="_Summary 060109 V1 24 2" xfId="12692"/>
    <cellStyle name="_Summary 060109 V1 24 2 2" xfId="17325"/>
    <cellStyle name="_Summary 060109 V1 24 3" xfId="12693"/>
    <cellStyle name="_Summary 060109 V1 24 3 2" xfId="17995"/>
    <cellStyle name="_Summary 060109 V1 24 4" xfId="16179"/>
    <cellStyle name="_Summary 060109 V1 25" xfId="12694"/>
    <cellStyle name="_Summary 060109 V1 25 2" xfId="12695"/>
    <cellStyle name="_Summary 060109 V1 25 2 2" xfId="17326"/>
    <cellStyle name="_Summary 060109 V1 25 3" xfId="12696"/>
    <cellStyle name="_Summary 060109 V1 25 3 2" xfId="17996"/>
    <cellStyle name="_Summary 060109 V1 25 4" xfId="16180"/>
    <cellStyle name="_Summary 060109 V1 26" xfId="16163"/>
    <cellStyle name="_Summary 060109 V1 27" xfId="12645"/>
    <cellStyle name="_Summary 060109 V1 3" xfId="12697"/>
    <cellStyle name="_Summary 060109 V1 3 2" xfId="12698"/>
    <cellStyle name="_Summary 060109 V1 3 2 2" xfId="17327"/>
    <cellStyle name="_Summary 060109 V1 3 3" xfId="12699"/>
    <cellStyle name="_Summary 060109 V1 3 3 2" xfId="17997"/>
    <cellStyle name="_Summary 060109 V1 3 4" xfId="16181"/>
    <cellStyle name="_Summary 060109 V1 4" xfId="12700"/>
    <cellStyle name="_Summary 060109 V1 4 2" xfId="12701"/>
    <cellStyle name="_Summary 060109 V1 4 2 2" xfId="17328"/>
    <cellStyle name="_Summary 060109 V1 4 3" xfId="12702"/>
    <cellStyle name="_Summary 060109 V1 4 3 2" xfId="17998"/>
    <cellStyle name="_Summary 060109 V1 4 4" xfId="16182"/>
    <cellStyle name="_Summary 060109 V1 5" xfId="12703"/>
    <cellStyle name="_Summary 060109 V1 5 2" xfId="12704"/>
    <cellStyle name="_Summary 060109 V1 5 2 2" xfId="17329"/>
    <cellStyle name="_Summary 060109 V1 5 3" xfId="12705"/>
    <cellStyle name="_Summary 060109 V1 5 3 2" xfId="17999"/>
    <cellStyle name="_Summary 060109 V1 5 4" xfId="16183"/>
    <cellStyle name="_Summary 060109 V1 6" xfId="12706"/>
    <cellStyle name="_Summary 060109 V1 6 2" xfId="12707"/>
    <cellStyle name="_Summary 060109 V1 6 2 2" xfId="17330"/>
    <cellStyle name="_Summary 060109 V1 6 3" xfId="12708"/>
    <cellStyle name="_Summary 060109 V1 6 3 2" xfId="18000"/>
    <cellStyle name="_Summary 060109 V1 6 4" xfId="16184"/>
    <cellStyle name="_Summary 060109 V1 7" xfId="12709"/>
    <cellStyle name="_Summary 060109 V1 7 2" xfId="12710"/>
    <cellStyle name="_Summary 060109 V1 7 2 2" xfId="17331"/>
    <cellStyle name="_Summary 060109 V1 7 3" xfId="12711"/>
    <cellStyle name="_Summary 060109 V1 7 3 2" xfId="18001"/>
    <cellStyle name="_Summary 060109 V1 7 4" xfId="16185"/>
    <cellStyle name="_Summary 060109 V1 8" xfId="12712"/>
    <cellStyle name="_Summary 060109 V1 8 2" xfId="12713"/>
    <cellStyle name="_Summary 060109 V1 8 2 2" xfId="17332"/>
    <cellStyle name="_Summary 060109 V1 8 3" xfId="12714"/>
    <cellStyle name="_Summary 060109 V1 8 3 2" xfId="18002"/>
    <cellStyle name="_Summary 060109 V1 8 4" xfId="16186"/>
    <cellStyle name="_Summary 060109 V1 9" xfId="12715"/>
    <cellStyle name="_Summary 060109 V1 9 2" xfId="12716"/>
    <cellStyle name="_Summary 060109 V1 9 2 2" xfId="17333"/>
    <cellStyle name="_Summary 060109 V1 9 3" xfId="12717"/>
    <cellStyle name="_Summary 060109 V1 9 3 2" xfId="18003"/>
    <cellStyle name="_Summary 060109 V1 9 4" xfId="16187"/>
    <cellStyle name="_Summary 060109 V1_BS" xfId="12718"/>
    <cellStyle name="_Summary 060109 V1_BS 10" xfId="12719"/>
    <cellStyle name="_Summary 060109 V1_BS 11" xfId="12720"/>
    <cellStyle name="_Summary 060109 V1_BS 12" xfId="12721"/>
    <cellStyle name="_Summary 060109 V1_BS 13" xfId="12722"/>
    <cellStyle name="_Summary 060109 V1_BS 14" xfId="12723"/>
    <cellStyle name="_Summary 060109 V1_BS 15" xfId="12724"/>
    <cellStyle name="_Summary 060109 V1_BS 16" xfId="12725"/>
    <cellStyle name="_Summary 060109 V1_BS 17" xfId="12726"/>
    <cellStyle name="_Summary 060109 V1_BS 18" xfId="12727"/>
    <cellStyle name="_Summary 060109 V1_BS 19" xfId="12728"/>
    <cellStyle name="_Summary 060109 V1_BS 2" xfId="12729"/>
    <cellStyle name="_Summary 060109 V1_BS 2 2" xfId="17334"/>
    <cellStyle name="_Summary 060109 V1_BS 20" xfId="12730"/>
    <cellStyle name="_Summary 060109 V1_BS 21" xfId="12731"/>
    <cellStyle name="_Summary 060109 V1_BS 22" xfId="12732"/>
    <cellStyle name="_Summary 060109 V1_BS 23" xfId="12733"/>
    <cellStyle name="_Summary 060109 V1_BS 24" xfId="12734"/>
    <cellStyle name="_Summary 060109 V1_BS 25" xfId="12735"/>
    <cellStyle name="_Summary 060109 V1_BS 26" xfId="12736"/>
    <cellStyle name="_Summary 060109 V1_BS 27" xfId="12737"/>
    <cellStyle name="_Summary 060109 V1_BS 28" xfId="16188"/>
    <cellStyle name="_Summary 060109 V1_BS 3" xfId="12738"/>
    <cellStyle name="_Summary 060109 V1_BS 3 2" xfId="18004"/>
    <cellStyle name="_Summary 060109 V1_BS 4" xfId="12739"/>
    <cellStyle name="_Summary 060109 V1_BS 5" xfId="12740"/>
    <cellStyle name="_Summary 060109 V1_BS 6" xfId="12741"/>
    <cellStyle name="_Summary 060109 V1_BS 7" xfId="12742"/>
    <cellStyle name="_Summary 060109 V1_BS 8" xfId="12743"/>
    <cellStyle name="_Summary 060109 V1_BS 9" xfId="12744"/>
    <cellStyle name="_Summary 060109 V1_CF" xfId="12745"/>
    <cellStyle name="_Summary 060109 V1_CF 2" xfId="12746"/>
    <cellStyle name="_Summary 060109 V1_CF 2 2" xfId="17335"/>
    <cellStyle name="_Summary 060109 V1_CF 3" xfId="12747"/>
    <cellStyle name="_Summary 060109 V1_CF 3 2" xfId="18005"/>
    <cellStyle name="_Summary 060109 V1_CF 4" xfId="16189"/>
    <cellStyle name="_Summary 060109 V1_CF_1" xfId="12748"/>
    <cellStyle name="_Summary 060109 V1_CF_1 10" xfId="12749"/>
    <cellStyle name="_Summary 060109 V1_CF_1 11" xfId="12750"/>
    <cellStyle name="_Summary 060109 V1_CF_1 12" xfId="12751"/>
    <cellStyle name="_Summary 060109 V1_CF_1 13" xfId="12752"/>
    <cellStyle name="_Summary 060109 V1_CF_1 14" xfId="12753"/>
    <cellStyle name="_Summary 060109 V1_CF_1 15" xfId="12754"/>
    <cellStyle name="_Summary 060109 V1_CF_1 16" xfId="12755"/>
    <cellStyle name="_Summary 060109 V1_CF_1 17" xfId="12756"/>
    <cellStyle name="_Summary 060109 V1_CF_1 18" xfId="12757"/>
    <cellStyle name="_Summary 060109 V1_CF_1 19" xfId="12758"/>
    <cellStyle name="_Summary 060109 V1_CF_1 2" xfId="12759"/>
    <cellStyle name="_Summary 060109 V1_CF_1 2 2" xfId="17336"/>
    <cellStyle name="_Summary 060109 V1_CF_1 20" xfId="12760"/>
    <cellStyle name="_Summary 060109 V1_CF_1 21" xfId="12761"/>
    <cellStyle name="_Summary 060109 V1_CF_1 22" xfId="12762"/>
    <cellStyle name="_Summary 060109 V1_CF_1 23" xfId="12763"/>
    <cellStyle name="_Summary 060109 V1_CF_1 24" xfId="12764"/>
    <cellStyle name="_Summary 060109 V1_CF_1 25" xfId="12765"/>
    <cellStyle name="_Summary 060109 V1_CF_1 26" xfId="12766"/>
    <cellStyle name="_Summary 060109 V1_CF_1 27" xfId="12767"/>
    <cellStyle name="_Summary 060109 V1_CF_1 28" xfId="16190"/>
    <cellStyle name="_Summary 060109 V1_CF_1 3" xfId="12768"/>
    <cellStyle name="_Summary 060109 V1_CF_1 3 2" xfId="18006"/>
    <cellStyle name="_Summary 060109 V1_CF_1 4" xfId="12769"/>
    <cellStyle name="_Summary 060109 V1_CF_1 5" xfId="12770"/>
    <cellStyle name="_Summary 060109 V1_CF_1 6" xfId="12771"/>
    <cellStyle name="_Summary 060109 V1_CF_1 7" xfId="12772"/>
    <cellStyle name="_Summary 060109 V1_CF_1 8" xfId="12773"/>
    <cellStyle name="_Summary 060109 V1_CF_1 9" xfId="12774"/>
    <cellStyle name="_Summary 060109 V1_IS" xfId="12775"/>
    <cellStyle name="_Summary 060109 V1_IS 10" xfId="12776"/>
    <cellStyle name="_Summary 060109 V1_IS 11" xfId="12777"/>
    <cellStyle name="_Summary 060109 V1_IS 12" xfId="12778"/>
    <cellStyle name="_Summary 060109 V1_IS 13" xfId="12779"/>
    <cellStyle name="_Summary 060109 V1_IS 14" xfId="12780"/>
    <cellStyle name="_Summary 060109 V1_IS 15" xfId="12781"/>
    <cellStyle name="_Summary 060109 V1_IS 16" xfId="12782"/>
    <cellStyle name="_Summary 060109 V1_IS 17" xfId="12783"/>
    <cellStyle name="_Summary 060109 V1_IS 18" xfId="12784"/>
    <cellStyle name="_Summary 060109 V1_IS 19" xfId="12785"/>
    <cellStyle name="_Summary 060109 V1_IS 2" xfId="12786"/>
    <cellStyle name="_Summary 060109 V1_IS 2 2" xfId="17337"/>
    <cellStyle name="_Summary 060109 V1_IS 20" xfId="12787"/>
    <cellStyle name="_Summary 060109 V1_IS 21" xfId="12788"/>
    <cellStyle name="_Summary 060109 V1_IS 22" xfId="12789"/>
    <cellStyle name="_Summary 060109 V1_IS 23" xfId="12790"/>
    <cellStyle name="_Summary 060109 V1_IS 24" xfId="12791"/>
    <cellStyle name="_Summary 060109 V1_IS 25" xfId="12792"/>
    <cellStyle name="_Summary 060109 V1_IS 26" xfId="12793"/>
    <cellStyle name="_Summary 060109 V1_IS 27" xfId="12794"/>
    <cellStyle name="_Summary 060109 V1_IS 28" xfId="16191"/>
    <cellStyle name="_Summary 060109 V1_IS 3" xfId="12795"/>
    <cellStyle name="_Summary 060109 V1_IS 3 2" xfId="18007"/>
    <cellStyle name="_Summary 060109 V1_IS 4" xfId="12796"/>
    <cellStyle name="_Summary 060109 V1_IS 5" xfId="12797"/>
    <cellStyle name="_Summary 060109 V1_IS 6" xfId="12798"/>
    <cellStyle name="_Summary 060109 V1_IS 7" xfId="12799"/>
    <cellStyle name="_Summary 060109 V1_IS 8" xfId="12800"/>
    <cellStyle name="_Summary 060109 V1_IS 9" xfId="12801"/>
    <cellStyle name="_Summary 060109 V1_PE" xfId="12802"/>
    <cellStyle name="_Summary 060109 V1_PE 2" xfId="12803"/>
    <cellStyle name="_Summary 060109 V1_PE 2 2" xfId="17338"/>
    <cellStyle name="_Summary 060109 V1_PE 3" xfId="12804"/>
    <cellStyle name="_Summary 060109 V1_PE 3 2" xfId="18008"/>
    <cellStyle name="_Summary 060109 V1_PE 4" xfId="16192"/>
    <cellStyle name="_Summary 060109 V1_PE_1" xfId="12805"/>
    <cellStyle name="_Summary 060109 V1_PE_1 10" xfId="12806"/>
    <cellStyle name="_Summary 060109 V1_PE_1 11" xfId="12807"/>
    <cellStyle name="_Summary 060109 V1_PE_1 12" xfId="12808"/>
    <cellStyle name="_Summary 060109 V1_PE_1 13" xfId="12809"/>
    <cellStyle name="_Summary 060109 V1_PE_1 14" xfId="12810"/>
    <cellStyle name="_Summary 060109 V1_PE_1 15" xfId="12811"/>
    <cellStyle name="_Summary 060109 V1_PE_1 16" xfId="12812"/>
    <cellStyle name="_Summary 060109 V1_PE_1 17" xfId="12813"/>
    <cellStyle name="_Summary 060109 V1_PE_1 18" xfId="12814"/>
    <cellStyle name="_Summary 060109 V1_PE_1 19" xfId="12815"/>
    <cellStyle name="_Summary 060109 V1_PE_1 2" xfId="12816"/>
    <cellStyle name="_Summary 060109 V1_PE_1 2 2" xfId="17339"/>
    <cellStyle name="_Summary 060109 V1_PE_1 20" xfId="12817"/>
    <cellStyle name="_Summary 060109 V1_PE_1 21" xfId="12818"/>
    <cellStyle name="_Summary 060109 V1_PE_1 22" xfId="12819"/>
    <cellStyle name="_Summary 060109 V1_PE_1 23" xfId="12820"/>
    <cellStyle name="_Summary 060109 V1_PE_1 24" xfId="12821"/>
    <cellStyle name="_Summary 060109 V1_PE_1 25" xfId="12822"/>
    <cellStyle name="_Summary 060109 V1_PE_1 26" xfId="12823"/>
    <cellStyle name="_Summary 060109 V1_PE_1 27" xfId="12824"/>
    <cellStyle name="_Summary 060109 V1_PE_1 28" xfId="16193"/>
    <cellStyle name="_Summary 060109 V1_PE_1 3" xfId="12825"/>
    <cellStyle name="_Summary 060109 V1_PE_1 3 2" xfId="18009"/>
    <cellStyle name="_Summary 060109 V1_PE_1 4" xfId="12826"/>
    <cellStyle name="_Summary 060109 V1_PE_1 5" xfId="12827"/>
    <cellStyle name="_Summary 060109 V1_PE_1 6" xfId="12828"/>
    <cellStyle name="_Summary 060109 V1_PE_1 7" xfId="12829"/>
    <cellStyle name="_Summary 060109 V1_PE_1 8" xfId="12830"/>
    <cellStyle name="_Summary 060109 V1_PE_1 9" xfId="12831"/>
    <cellStyle name="_SUMMARY 20YCAPEX PLAN" xfId="68"/>
    <cellStyle name="_SUMMARY 20YCAPEX PLAN 10" xfId="12833"/>
    <cellStyle name="_SUMMARY 20YCAPEX PLAN 10 2" xfId="12834"/>
    <cellStyle name="_SUMMARY 20YCAPEX PLAN 10 2 2" xfId="17340"/>
    <cellStyle name="_SUMMARY 20YCAPEX PLAN 10 3" xfId="12835"/>
    <cellStyle name="_SUMMARY 20YCAPEX PLAN 10 3 2" xfId="18010"/>
    <cellStyle name="_SUMMARY 20YCAPEX PLAN 10 4" xfId="16195"/>
    <cellStyle name="_SUMMARY 20YCAPEX PLAN 11" xfId="12836"/>
    <cellStyle name="_SUMMARY 20YCAPEX PLAN 11 2" xfId="12837"/>
    <cellStyle name="_SUMMARY 20YCAPEX PLAN 11 2 2" xfId="17341"/>
    <cellStyle name="_SUMMARY 20YCAPEX PLAN 11 3" xfId="12838"/>
    <cellStyle name="_SUMMARY 20YCAPEX PLAN 11 3 2" xfId="18011"/>
    <cellStyle name="_SUMMARY 20YCAPEX PLAN 11 4" xfId="16196"/>
    <cellStyle name="_SUMMARY 20YCAPEX PLAN 12" xfId="12839"/>
    <cellStyle name="_SUMMARY 20YCAPEX PLAN 12 2" xfId="12840"/>
    <cellStyle name="_SUMMARY 20YCAPEX PLAN 12 2 2" xfId="17342"/>
    <cellStyle name="_SUMMARY 20YCAPEX PLAN 12 3" xfId="12841"/>
    <cellStyle name="_SUMMARY 20YCAPEX PLAN 12 3 2" xfId="18012"/>
    <cellStyle name="_SUMMARY 20YCAPEX PLAN 12 4" xfId="16197"/>
    <cellStyle name="_SUMMARY 20YCAPEX PLAN 13" xfId="12842"/>
    <cellStyle name="_SUMMARY 20YCAPEX PLAN 13 2" xfId="12843"/>
    <cellStyle name="_SUMMARY 20YCAPEX PLAN 13 2 2" xfId="17343"/>
    <cellStyle name="_SUMMARY 20YCAPEX PLAN 13 3" xfId="12844"/>
    <cellStyle name="_SUMMARY 20YCAPEX PLAN 13 3 2" xfId="18013"/>
    <cellStyle name="_SUMMARY 20YCAPEX PLAN 13 4" xfId="16198"/>
    <cellStyle name="_SUMMARY 20YCAPEX PLAN 14" xfId="12845"/>
    <cellStyle name="_SUMMARY 20YCAPEX PLAN 14 2" xfId="12846"/>
    <cellStyle name="_SUMMARY 20YCAPEX PLAN 14 2 2" xfId="17344"/>
    <cellStyle name="_SUMMARY 20YCAPEX PLAN 14 3" xfId="12847"/>
    <cellStyle name="_SUMMARY 20YCAPEX PLAN 14 3 2" xfId="18014"/>
    <cellStyle name="_SUMMARY 20YCAPEX PLAN 14 4" xfId="16199"/>
    <cellStyle name="_SUMMARY 20YCAPEX PLAN 15" xfId="12848"/>
    <cellStyle name="_SUMMARY 20YCAPEX PLAN 15 2" xfId="12849"/>
    <cellStyle name="_SUMMARY 20YCAPEX PLAN 15 2 2" xfId="17345"/>
    <cellStyle name="_SUMMARY 20YCAPEX PLAN 15 3" xfId="12850"/>
    <cellStyle name="_SUMMARY 20YCAPEX PLAN 15 3 2" xfId="18015"/>
    <cellStyle name="_SUMMARY 20YCAPEX PLAN 15 4" xfId="16200"/>
    <cellStyle name="_SUMMARY 20YCAPEX PLAN 16" xfId="12851"/>
    <cellStyle name="_SUMMARY 20YCAPEX PLAN 16 2" xfId="12852"/>
    <cellStyle name="_SUMMARY 20YCAPEX PLAN 16 2 2" xfId="17346"/>
    <cellStyle name="_SUMMARY 20YCAPEX PLAN 16 3" xfId="12853"/>
    <cellStyle name="_SUMMARY 20YCAPEX PLAN 16 3 2" xfId="18016"/>
    <cellStyle name="_SUMMARY 20YCAPEX PLAN 16 4" xfId="16201"/>
    <cellStyle name="_SUMMARY 20YCAPEX PLAN 17" xfId="12854"/>
    <cellStyle name="_SUMMARY 20YCAPEX PLAN 17 2" xfId="12855"/>
    <cellStyle name="_SUMMARY 20YCAPEX PLAN 17 2 2" xfId="17347"/>
    <cellStyle name="_SUMMARY 20YCAPEX PLAN 17 3" xfId="12856"/>
    <cellStyle name="_SUMMARY 20YCAPEX PLAN 17 3 2" xfId="18017"/>
    <cellStyle name="_SUMMARY 20YCAPEX PLAN 17 4" xfId="16202"/>
    <cellStyle name="_SUMMARY 20YCAPEX PLAN 18" xfId="12857"/>
    <cellStyle name="_SUMMARY 20YCAPEX PLAN 18 2" xfId="12858"/>
    <cellStyle name="_SUMMARY 20YCAPEX PLAN 18 2 2" xfId="17348"/>
    <cellStyle name="_SUMMARY 20YCAPEX PLAN 18 3" xfId="12859"/>
    <cellStyle name="_SUMMARY 20YCAPEX PLAN 18 3 2" xfId="18018"/>
    <cellStyle name="_SUMMARY 20YCAPEX PLAN 18 4" xfId="16203"/>
    <cellStyle name="_SUMMARY 20YCAPEX PLAN 19" xfId="12860"/>
    <cellStyle name="_SUMMARY 20YCAPEX PLAN 19 2" xfId="12861"/>
    <cellStyle name="_SUMMARY 20YCAPEX PLAN 19 2 2" xfId="17349"/>
    <cellStyle name="_SUMMARY 20YCAPEX PLAN 19 3" xfId="12862"/>
    <cellStyle name="_SUMMARY 20YCAPEX PLAN 19 3 2" xfId="18019"/>
    <cellStyle name="_SUMMARY 20YCAPEX PLAN 19 4" xfId="16204"/>
    <cellStyle name="_SUMMARY 20YCAPEX PLAN 2" xfId="69"/>
    <cellStyle name="_SUMMARY 20YCAPEX PLAN 2 2" xfId="4347"/>
    <cellStyle name="_SUMMARY 20YCAPEX PLAN 2 2 2" xfId="17350"/>
    <cellStyle name="_SUMMARY 20YCAPEX PLAN 2 2 3" xfId="12864"/>
    <cellStyle name="_SUMMARY 20YCAPEX PLAN 2 3" xfId="12865"/>
    <cellStyle name="_SUMMARY 20YCAPEX PLAN 2 3 2" xfId="18020"/>
    <cellStyle name="_SUMMARY 20YCAPEX PLAN 2 4" xfId="16205"/>
    <cellStyle name="_SUMMARY 20YCAPEX PLAN 2 5" xfId="12863"/>
    <cellStyle name="_SUMMARY 20YCAPEX PLAN 2 5 2" xfId="18553"/>
    <cellStyle name="_SUMMARY 20YCAPEX PLAN 2 6" xfId="21377"/>
    <cellStyle name="_SUMMARY 20YCAPEX PLAN 20" xfId="12866"/>
    <cellStyle name="_SUMMARY 20YCAPEX PLAN 20 2" xfId="12867"/>
    <cellStyle name="_SUMMARY 20YCAPEX PLAN 20 2 2" xfId="17351"/>
    <cellStyle name="_SUMMARY 20YCAPEX PLAN 20 3" xfId="12868"/>
    <cellStyle name="_SUMMARY 20YCAPEX PLAN 20 3 2" xfId="18021"/>
    <cellStyle name="_SUMMARY 20YCAPEX PLAN 20 4" xfId="16206"/>
    <cellStyle name="_SUMMARY 20YCAPEX PLAN 21" xfId="12869"/>
    <cellStyle name="_SUMMARY 20YCAPEX PLAN 21 2" xfId="12870"/>
    <cellStyle name="_SUMMARY 20YCAPEX PLAN 21 2 2" xfId="17352"/>
    <cellStyle name="_SUMMARY 20YCAPEX PLAN 21 3" xfId="12871"/>
    <cellStyle name="_SUMMARY 20YCAPEX PLAN 21 3 2" xfId="18022"/>
    <cellStyle name="_SUMMARY 20YCAPEX PLAN 21 4" xfId="16207"/>
    <cellStyle name="_SUMMARY 20YCAPEX PLAN 22" xfId="12872"/>
    <cellStyle name="_SUMMARY 20YCAPEX PLAN 22 2" xfId="12873"/>
    <cellStyle name="_SUMMARY 20YCAPEX PLAN 22 2 2" xfId="17353"/>
    <cellStyle name="_SUMMARY 20YCAPEX PLAN 22 3" xfId="12874"/>
    <cellStyle name="_SUMMARY 20YCAPEX PLAN 22 3 2" xfId="18023"/>
    <cellStyle name="_SUMMARY 20YCAPEX PLAN 22 4" xfId="16208"/>
    <cellStyle name="_SUMMARY 20YCAPEX PLAN 23" xfId="12875"/>
    <cellStyle name="_SUMMARY 20YCAPEX PLAN 23 2" xfId="12876"/>
    <cellStyle name="_SUMMARY 20YCAPEX PLAN 23 2 2" xfId="17354"/>
    <cellStyle name="_SUMMARY 20YCAPEX PLAN 23 3" xfId="12877"/>
    <cellStyle name="_SUMMARY 20YCAPEX PLAN 23 3 2" xfId="18024"/>
    <cellStyle name="_SUMMARY 20YCAPEX PLAN 23 4" xfId="16209"/>
    <cellStyle name="_SUMMARY 20YCAPEX PLAN 24" xfId="12878"/>
    <cellStyle name="_SUMMARY 20YCAPEX PLAN 24 2" xfId="12879"/>
    <cellStyle name="_SUMMARY 20YCAPEX PLAN 24 2 2" xfId="17355"/>
    <cellStyle name="_SUMMARY 20YCAPEX PLAN 24 3" xfId="12880"/>
    <cellStyle name="_SUMMARY 20YCAPEX PLAN 24 3 2" xfId="18025"/>
    <cellStyle name="_SUMMARY 20YCAPEX PLAN 24 4" xfId="16210"/>
    <cellStyle name="_SUMMARY 20YCAPEX PLAN 25" xfId="12881"/>
    <cellStyle name="_SUMMARY 20YCAPEX PLAN 25 2" xfId="12882"/>
    <cellStyle name="_SUMMARY 20YCAPEX PLAN 25 2 2" xfId="17356"/>
    <cellStyle name="_SUMMARY 20YCAPEX PLAN 25 3" xfId="12883"/>
    <cellStyle name="_SUMMARY 20YCAPEX PLAN 25 3 2" xfId="18026"/>
    <cellStyle name="_SUMMARY 20YCAPEX PLAN 25 4" xfId="16211"/>
    <cellStyle name="_SUMMARY 20YCAPEX PLAN 26" xfId="16194"/>
    <cellStyle name="_SUMMARY 20YCAPEX PLAN 27" xfId="12832"/>
    <cellStyle name="_SUMMARY 20YCAPEX PLAN 3" xfId="12884"/>
    <cellStyle name="_SUMMARY 20YCAPEX PLAN 3 2" xfId="12885"/>
    <cellStyle name="_SUMMARY 20YCAPEX PLAN 3 2 2" xfId="17357"/>
    <cellStyle name="_SUMMARY 20YCAPEX PLAN 3 3" xfId="12886"/>
    <cellStyle name="_SUMMARY 20YCAPEX PLAN 3 3 2" xfId="18027"/>
    <cellStyle name="_SUMMARY 20YCAPEX PLAN 3 4" xfId="16212"/>
    <cellStyle name="_SUMMARY 20YCAPEX PLAN 4" xfId="12887"/>
    <cellStyle name="_SUMMARY 20YCAPEX PLAN 4 2" xfId="12888"/>
    <cellStyle name="_SUMMARY 20YCAPEX PLAN 4 2 2" xfId="17358"/>
    <cellStyle name="_SUMMARY 20YCAPEX PLAN 4 3" xfId="12889"/>
    <cellStyle name="_SUMMARY 20YCAPEX PLAN 4 3 2" xfId="18028"/>
    <cellStyle name="_SUMMARY 20YCAPEX PLAN 4 4" xfId="16213"/>
    <cellStyle name="_SUMMARY 20YCAPEX PLAN 5" xfId="12890"/>
    <cellStyle name="_SUMMARY 20YCAPEX PLAN 5 2" xfId="12891"/>
    <cellStyle name="_SUMMARY 20YCAPEX PLAN 5 2 2" xfId="17359"/>
    <cellStyle name="_SUMMARY 20YCAPEX PLAN 5 3" xfId="12892"/>
    <cellStyle name="_SUMMARY 20YCAPEX PLAN 5 3 2" xfId="18029"/>
    <cellStyle name="_SUMMARY 20YCAPEX PLAN 5 4" xfId="16214"/>
    <cellStyle name="_SUMMARY 20YCAPEX PLAN 6" xfId="12893"/>
    <cellStyle name="_SUMMARY 20YCAPEX PLAN 6 2" xfId="12894"/>
    <cellStyle name="_SUMMARY 20YCAPEX PLAN 6 2 2" xfId="17360"/>
    <cellStyle name="_SUMMARY 20YCAPEX PLAN 6 3" xfId="12895"/>
    <cellStyle name="_SUMMARY 20YCAPEX PLAN 6 3 2" xfId="18030"/>
    <cellStyle name="_SUMMARY 20YCAPEX PLAN 6 4" xfId="16215"/>
    <cellStyle name="_SUMMARY 20YCAPEX PLAN 7" xfId="12896"/>
    <cellStyle name="_SUMMARY 20YCAPEX PLAN 7 2" xfId="12897"/>
    <cellStyle name="_SUMMARY 20YCAPEX PLAN 7 2 2" xfId="17361"/>
    <cellStyle name="_SUMMARY 20YCAPEX PLAN 7 3" xfId="12898"/>
    <cellStyle name="_SUMMARY 20YCAPEX PLAN 7 3 2" xfId="18031"/>
    <cellStyle name="_SUMMARY 20YCAPEX PLAN 7 4" xfId="16216"/>
    <cellStyle name="_SUMMARY 20YCAPEX PLAN 8" xfId="12899"/>
    <cellStyle name="_SUMMARY 20YCAPEX PLAN 8 2" xfId="12900"/>
    <cellStyle name="_SUMMARY 20YCAPEX PLAN 8 2 2" xfId="17362"/>
    <cellStyle name="_SUMMARY 20YCAPEX PLAN 8 3" xfId="12901"/>
    <cellStyle name="_SUMMARY 20YCAPEX PLAN 8 3 2" xfId="18032"/>
    <cellStyle name="_SUMMARY 20YCAPEX PLAN 8 4" xfId="16217"/>
    <cellStyle name="_SUMMARY 20YCAPEX PLAN 9" xfId="12902"/>
    <cellStyle name="_SUMMARY 20YCAPEX PLAN 9 2" xfId="12903"/>
    <cellStyle name="_SUMMARY 20YCAPEX PLAN 9 2 2" xfId="17363"/>
    <cellStyle name="_SUMMARY 20YCAPEX PLAN 9 3" xfId="12904"/>
    <cellStyle name="_SUMMARY 20YCAPEX PLAN 9 3 2" xfId="18033"/>
    <cellStyle name="_SUMMARY 20YCAPEX PLAN 9 4" xfId="16218"/>
    <cellStyle name="_SUMMARY 20YCAPEX PLAN_BS" xfId="12905"/>
    <cellStyle name="_SUMMARY 20YCAPEX PLAN_BS 10" xfId="12906"/>
    <cellStyle name="_SUMMARY 20YCAPEX PLAN_BS 11" xfId="12907"/>
    <cellStyle name="_SUMMARY 20YCAPEX PLAN_BS 12" xfId="12908"/>
    <cellStyle name="_SUMMARY 20YCAPEX PLAN_BS 13" xfId="12909"/>
    <cellStyle name="_SUMMARY 20YCAPEX PLAN_BS 14" xfId="12910"/>
    <cellStyle name="_SUMMARY 20YCAPEX PLAN_BS 15" xfId="12911"/>
    <cellStyle name="_SUMMARY 20YCAPEX PLAN_BS 16" xfId="12912"/>
    <cellStyle name="_SUMMARY 20YCAPEX PLAN_BS 17" xfId="12913"/>
    <cellStyle name="_SUMMARY 20YCAPEX PLAN_BS 18" xfId="12914"/>
    <cellStyle name="_SUMMARY 20YCAPEX PLAN_BS 19" xfId="12915"/>
    <cellStyle name="_SUMMARY 20YCAPEX PLAN_BS 2" xfId="12916"/>
    <cellStyle name="_SUMMARY 20YCAPEX PLAN_BS 2 2" xfId="17364"/>
    <cellStyle name="_SUMMARY 20YCAPEX PLAN_BS 20" xfId="12917"/>
    <cellStyle name="_SUMMARY 20YCAPEX PLAN_BS 21" xfId="12918"/>
    <cellStyle name="_SUMMARY 20YCAPEX PLAN_BS 22" xfId="12919"/>
    <cellStyle name="_SUMMARY 20YCAPEX PLAN_BS 23" xfId="12920"/>
    <cellStyle name="_SUMMARY 20YCAPEX PLAN_BS 24" xfId="12921"/>
    <cellStyle name="_SUMMARY 20YCAPEX PLAN_BS 25" xfId="12922"/>
    <cellStyle name="_SUMMARY 20YCAPEX PLAN_BS 26" xfId="12923"/>
    <cellStyle name="_SUMMARY 20YCAPEX PLAN_BS 27" xfId="12924"/>
    <cellStyle name="_SUMMARY 20YCAPEX PLAN_BS 28" xfId="16219"/>
    <cellStyle name="_SUMMARY 20YCAPEX PLAN_BS 3" xfId="12925"/>
    <cellStyle name="_SUMMARY 20YCAPEX PLAN_BS 3 2" xfId="18034"/>
    <cellStyle name="_SUMMARY 20YCAPEX PLAN_BS 4" xfId="12926"/>
    <cellStyle name="_SUMMARY 20YCAPEX PLAN_BS 5" xfId="12927"/>
    <cellStyle name="_SUMMARY 20YCAPEX PLAN_BS 6" xfId="12928"/>
    <cellStyle name="_SUMMARY 20YCAPEX PLAN_BS 7" xfId="12929"/>
    <cellStyle name="_SUMMARY 20YCAPEX PLAN_BS 8" xfId="12930"/>
    <cellStyle name="_SUMMARY 20YCAPEX PLAN_BS 9" xfId="12931"/>
    <cellStyle name="_SUMMARY 20YCAPEX PLAN_CF" xfId="12932"/>
    <cellStyle name="_SUMMARY 20YCAPEX PLAN_CF 2" xfId="12933"/>
    <cellStyle name="_SUMMARY 20YCAPEX PLAN_CF 2 2" xfId="17365"/>
    <cellStyle name="_SUMMARY 20YCAPEX PLAN_CF 3" xfId="12934"/>
    <cellStyle name="_SUMMARY 20YCAPEX PLAN_CF 3 2" xfId="18035"/>
    <cellStyle name="_SUMMARY 20YCAPEX PLAN_CF 4" xfId="16220"/>
    <cellStyle name="_SUMMARY 20YCAPEX PLAN_CF_1" xfId="12935"/>
    <cellStyle name="_SUMMARY 20YCAPEX PLAN_CF_1 10" xfId="12936"/>
    <cellStyle name="_SUMMARY 20YCAPEX PLAN_CF_1 11" xfId="12937"/>
    <cellStyle name="_SUMMARY 20YCAPEX PLAN_CF_1 12" xfId="12938"/>
    <cellStyle name="_SUMMARY 20YCAPEX PLAN_CF_1 13" xfId="12939"/>
    <cellStyle name="_SUMMARY 20YCAPEX PLAN_CF_1 14" xfId="12940"/>
    <cellStyle name="_SUMMARY 20YCAPEX PLAN_CF_1 15" xfId="12941"/>
    <cellStyle name="_SUMMARY 20YCAPEX PLAN_CF_1 16" xfId="12942"/>
    <cellStyle name="_SUMMARY 20YCAPEX PLAN_CF_1 17" xfId="12943"/>
    <cellStyle name="_SUMMARY 20YCAPEX PLAN_CF_1 18" xfId="12944"/>
    <cellStyle name="_SUMMARY 20YCAPEX PLAN_CF_1 19" xfId="12945"/>
    <cellStyle name="_SUMMARY 20YCAPEX PLAN_CF_1 2" xfId="12946"/>
    <cellStyle name="_SUMMARY 20YCAPEX PLAN_CF_1 2 2" xfId="17366"/>
    <cellStyle name="_SUMMARY 20YCAPEX PLAN_CF_1 20" xfId="12947"/>
    <cellStyle name="_SUMMARY 20YCAPEX PLAN_CF_1 21" xfId="12948"/>
    <cellStyle name="_SUMMARY 20YCAPEX PLAN_CF_1 22" xfId="12949"/>
    <cellStyle name="_SUMMARY 20YCAPEX PLAN_CF_1 23" xfId="12950"/>
    <cellStyle name="_SUMMARY 20YCAPEX PLAN_CF_1 24" xfId="12951"/>
    <cellStyle name="_SUMMARY 20YCAPEX PLAN_CF_1 25" xfId="12952"/>
    <cellStyle name="_SUMMARY 20YCAPEX PLAN_CF_1 26" xfId="12953"/>
    <cellStyle name="_SUMMARY 20YCAPEX PLAN_CF_1 27" xfId="12954"/>
    <cellStyle name="_SUMMARY 20YCAPEX PLAN_CF_1 28" xfId="16221"/>
    <cellStyle name="_SUMMARY 20YCAPEX PLAN_CF_1 3" xfId="12955"/>
    <cellStyle name="_SUMMARY 20YCAPEX PLAN_CF_1 3 2" xfId="18036"/>
    <cellStyle name="_SUMMARY 20YCAPEX PLAN_CF_1 4" xfId="12956"/>
    <cellStyle name="_SUMMARY 20YCAPEX PLAN_CF_1 5" xfId="12957"/>
    <cellStyle name="_SUMMARY 20YCAPEX PLAN_CF_1 6" xfId="12958"/>
    <cellStyle name="_SUMMARY 20YCAPEX PLAN_CF_1 7" xfId="12959"/>
    <cellStyle name="_SUMMARY 20YCAPEX PLAN_CF_1 8" xfId="12960"/>
    <cellStyle name="_SUMMARY 20YCAPEX PLAN_CF_1 9" xfId="12961"/>
    <cellStyle name="_SUMMARY 20YCAPEX PLAN_IS" xfId="12962"/>
    <cellStyle name="_SUMMARY 20YCAPEX PLAN_IS 10" xfId="12963"/>
    <cellStyle name="_SUMMARY 20YCAPEX PLAN_IS 11" xfId="12964"/>
    <cellStyle name="_SUMMARY 20YCAPEX PLAN_IS 12" xfId="12965"/>
    <cellStyle name="_SUMMARY 20YCAPEX PLAN_IS 13" xfId="12966"/>
    <cellStyle name="_SUMMARY 20YCAPEX PLAN_IS 14" xfId="12967"/>
    <cellStyle name="_SUMMARY 20YCAPEX PLAN_IS 15" xfId="12968"/>
    <cellStyle name="_SUMMARY 20YCAPEX PLAN_IS 16" xfId="12969"/>
    <cellStyle name="_SUMMARY 20YCAPEX PLAN_IS 17" xfId="12970"/>
    <cellStyle name="_SUMMARY 20YCAPEX PLAN_IS 18" xfId="12971"/>
    <cellStyle name="_SUMMARY 20YCAPEX PLAN_IS 19" xfId="12972"/>
    <cellStyle name="_SUMMARY 20YCAPEX PLAN_IS 2" xfId="12973"/>
    <cellStyle name="_SUMMARY 20YCAPEX PLAN_IS 2 2" xfId="17367"/>
    <cellStyle name="_SUMMARY 20YCAPEX PLAN_IS 20" xfId="12974"/>
    <cellStyle name="_SUMMARY 20YCAPEX PLAN_IS 21" xfId="12975"/>
    <cellStyle name="_SUMMARY 20YCAPEX PLAN_IS 22" xfId="12976"/>
    <cellStyle name="_SUMMARY 20YCAPEX PLAN_IS 23" xfId="12977"/>
    <cellStyle name="_SUMMARY 20YCAPEX PLAN_IS 24" xfId="12978"/>
    <cellStyle name="_SUMMARY 20YCAPEX PLAN_IS 25" xfId="12979"/>
    <cellStyle name="_SUMMARY 20YCAPEX PLAN_IS 26" xfId="12980"/>
    <cellStyle name="_SUMMARY 20YCAPEX PLAN_IS 27" xfId="12981"/>
    <cellStyle name="_SUMMARY 20YCAPEX PLAN_IS 28" xfId="16222"/>
    <cellStyle name="_SUMMARY 20YCAPEX PLAN_IS 3" xfId="12982"/>
    <cellStyle name="_SUMMARY 20YCAPEX PLAN_IS 3 2" xfId="18037"/>
    <cellStyle name="_SUMMARY 20YCAPEX PLAN_IS 4" xfId="12983"/>
    <cellStyle name="_SUMMARY 20YCAPEX PLAN_IS 5" xfId="12984"/>
    <cellStyle name="_SUMMARY 20YCAPEX PLAN_IS 6" xfId="12985"/>
    <cellStyle name="_SUMMARY 20YCAPEX PLAN_IS 7" xfId="12986"/>
    <cellStyle name="_SUMMARY 20YCAPEX PLAN_IS 8" xfId="12987"/>
    <cellStyle name="_SUMMARY 20YCAPEX PLAN_IS 9" xfId="12988"/>
    <cellStyle name="_SUMMARY 20YCAPEX PLAN_PE" xfId="12989"/>
    <cellStyle name="_SUMMARY 20YCAPEX PLAN_PE 2" xfId="12990"/>
    <cellStyle name="_SUMMARY 20YCAPEX PLAN_PE 2 2" xfId="17368"/>
    <cellStyle name="_SUMMARY 20YCAPEX PLAN_PE 3" xfId="12991"/>
    <cellStyle name="_SUMMARY 20YCAPEX PLAN_PE 3 2" xfId="18038"/>
    <cellStyle name="_SUMMARY 20YCAPEX PLAN_PE 4" xfId="16223"/>
    <cellStyle name="_SUMMARY 20YCAPEX PLAN_PE_1" xfId="12992"/>
    <cellStyle name="_SUMMARY 20YCAPEX PLAN_PE_1 10" xfId="12993"/>
    <cellStyle name="_SUMMARY 20YCAPEX PLAN_PE_1 11" xfId="12994"/>
    <cellStyle name="_SUMMARY 20YCAPEX PLAN_PE_1 12" xfId="12995"/>
    <cellStyle name="_SUMMARY 20YCAPEX PLAN_PE_1 13" xfId="12996"/>
    <cellStyle name="_SUMMARY 20YCAPEX PLAN_PE_1 14" xfId="12997"/>
    <cellStyle name="_SUMMARY 20YCAPEX PLAN_PE_1 15" xfId="12998"/>
    <cellStyle name="_SUMMARY 20YCAPEX PLAN_PE_1 16" xfId="12999"/>
    <cellStyle name="_SUMMARY 20YCAPEX PLAN_PE_1 17" xfId="13000"/>
    <cellStyle name="_SUMMARY 20YCAPEX PLAN_PE_1 18" xfId="13001"/>
    <cellStyle name="_SUMMARY 20YCAPEX PLAN_PE_1 19" xfId="13002"/>
    <cellStyle name="_SUMMARY 20YCAPEX PLAN_PE_1 2" xfId="13003"/>
    <cellStyle name="_SUMMARY 20YCAPEX PLAN_PE_1 2 2" xfId="17369"/>
    <cellStyle name="_SUMMARY 20YCAPEX PLAN_PE_1 20" xfId="13004"/>
    <cellStyle name="_SUMMARY 20YCAPEX PLAN_PE_1 21" xfId="13005"/>
    <cellStyle name="_SUMMARY 20YCAPEX PLAN_PE_1 22" xfId="13006"/>
    <cellStyle name="_SUMMARY 20YCAPEX PLAN_PE_1 23" xfId="13007"/>
    <cellStyle name="_SUMMARY 20YCAPEX PLAN_PE_1 24" xfId="13008"/>
    <cellStyle name="_SUMMARY 20YCAPEX PLAN_PE_1 25" xfId="13009"/>
    <cellStyle name="_SUMMARY 20YCAPEX PLAN_PE_1 26" xfId="13010"/>
    <cellStyle name="_SUMMARY 20YCAPEX PLAN_PE_1 27" xfId="13011"/>
    <cellStyle name="_SUMMARY 20YCAPEX PLAN_PE_1 28" xfId="16224"/>
    <cellStyle name="_SUMMARY 20YCAPEX PLAN_PE_1 3" xfId="13012"/>
    <cellStyle name="_SUMMARY 20YCAPEX PLAN_PE_1 3 2" xfId="18039"/>
    <cellStyle name="_SUMMARY 20YCAPEX PLAN_PE_1 4" xfId="13013"/>
    <cellStyle name="_SUMMARY 20YCAPEX PLAN_PE_1 5" xfId="13014"/>
    <cellStyle name="_SUMMARY 20YCAPEX PLAN_PE_1 6" xfId="13015"/>
    <cellStyle name="_SUMMARY 20YCAPEX PLAN_PE_1 7" xfId="13016"/>
    <cellStyle name="_SUMMARY 20YCAPEX PLAN_PE_1 8" xfId="13017"/>
    <cellStyle name="_SUMMARY 20YCAPEX PLAN_PE_1 9" xfId="13018"/>
    <cellStyle name="_Summary by region" xfId="70"/>
    <cellStyle name="_Summary by region 10" xfId="13020"/>
    <cellStyle name="_Summary by region 10 2" xfId="13021"/>
    <cellStyle name="_Summary by region 10 2 2" xfId="17370"/>
    <cellStyle name="_Summary by region 10 3" xfId="13022"/>
    <cellStyle name="_Summary by region 10 3 2" xfId="18040"/>
    <cellStyle name="_Summary by region 10 4" xfId="16226"/>
    <cellStyle name="_Summary by region 11" xfId="13023"/>
    <cellStyle name="_Summary by region 11 2" xfId="13024"/>
    <cellStyle name="_Summary by region 11 2 2" xfId="17371"/>
    <cellStyle name="_Summary by region 11 3" xfId="13025"/>
    <cellStyle name="_Summary by region 11 3 2" xfId="18041"/>
    <cellStyle name="_Summary by region 11 4" xfId="16227"/>
    <cellStyle name="_Summary by region 12" xfId="13026"/>
    <cellStyle name="_Summary by region 12 2" xfId="13027"/>
    <cellStyle name="_Summary by region 12 2 2" xfId="17372"/>
    <cellStyle name="_Summary by region 12 3" xfId="13028"/>
    <cellStyle name="_Summary by region 12 3 2" xfId="18042"/>
    <cellStyle name="_Summary by region 12 4" xfId="16228"/>
    <cellStyle name="_Summary by region 13" xfId="13029"/>
    <cellStyle name="_Summary by region 13 2" xfId="13030"/>
    <cellStyle name="_Summary by region 13 2 2" xfId="17373"/>
    <cellStyle name="_Summary by region 13 3" xfId="13031"/>
    <cellStyle name="_Summary by region 13 3 2" xfId="18043"/>
    <cellStyle name="_Summary by region 13 4" xfId="16229"/>
    <cellStyle name="_Summary by region 14" xfId="13032"/>
    <cellStyle name="_Summary by region 14 2" xfId="13033"/>
    <cellStyle name="_Summary by region 14 2 2" xfId="17374"/>
    <cellStyle name="_Summary by region 14 3" xfId="13034"/>
    <cellStyle name="_Summary by region 14 3 2" xfId="18044"/>
    <cellStyle name="_Summary by region 14 4" xfId="16230"/>
    <cellStyle name="_Summary by region 15" xfId="13035"/>
    <cellStyle name="_Summary by region 15 2" xfId="13036"/>
    <cellStyle name="_Summary by region 15 2 2" xfId="17375"/>
    <cellStyle name="_Summary by region 15 3" xfId="13037"/>
    <cellStyle name="_Summary by region 15 3 2" xfId="18045"/>
    <cellStyle name="_Summary by region 15 4" xfId="16231"/>
    <cellStyle name="_Summary by region 16" xfId="13038"/>
    <cellStyle name="_Summary by region 16 2" xfId="13039"/>
    <cellStyle name="_Summary by region 16 2 2" xfId="17376"/>
    <cellStyle name="_Summary by region 16 3" xfId="13040"/>
    <cellStyle name="_Summary by region 16 3 2" xfId="18046"/>
    <cellStyle name="_Summary by region 16 4" xfId="16232"/>
    <cellStyle name="_Summary by region 17" xfId="13041"/>
    <cellStyle name="_Summary by region 17 2" xfId="13042"/>
    <cellStyle name="_Summary by region 17 2 2" xfId="17377"/>
    <cellStyle name="_Summary by region 17 3" xfId="13043"/>
    <cellStyle name="_Summary by region 17 3 2" xfId="18047"/>
    <cellStyle name="_Summary by region 17 4" xfId="16233"/>
    <cellStyle name="_Summary by region 18" xfId="13044"/>
    <cellStyle name="_Summary by region 18 2" xfId="13045"/>
    <cellStyle name="_Summary by region 18 2 2" xfId="17378"/>
    <cellStyle name="_Summary by region 18 3" xfId="13046"/>
    <cellStyle name="_Summary by region 18 3 2" xfId="18048"/>
    <cellStyle name="_Summary by region 18 4" xfId="16234"/>
    <cellStyle name="_Summary by region 19" xfId="13047"/>
    <cellStyle name="_Summary by region 19 2" xfId="13048"/>
    <cellStyle name="_Summary by region 19 2 2" xfId="17379"/>
    <cellStyle name="_Summary by region 19 3" xfId="13049"/>
    <cellStyle name="_Summary by region 19 3 2" xfId="18049"/>
    <cellStyle name="_Summary by region 19 4" xfId="16235"/>
    <cellStyle name="_Summary by region 2" xfId="71"/>
    <cellStyle name="_Summary by region 2 2" xfId="4348"/>
    <cellStyle name="_Summary by region 2 2 2" xfId="17380"/>
    <cellStyle name="_Summary by region 2 2 3" xfId="13051"/>
    <cellStyle name="_Summary by region 2 3" xfId="13052"/>
    <cellStyle name="_Summary by region 2 3 2" xfId="18050"/>
    <cellStyle name="_Summary by region 2 4" xfId="16236"/>
    <cellStyle name="_Summary by region 2 5" xfId="13050"/>
    <cellStyle name="_Summary by region 2 5 2" xfId="20872"/>
    <cellStyle name="_Summary by region 2 6" xfId="22281"/>
    <cellStyle name="_Summary by region 20" xfId="13053"/>
    <cellStyle name="_Summary by region 20 2" xfId="13054"/>
    <cellStyle name="_Summary by region 20 2 2" xfId="17381"/>
    <cellStyle name="_Summary by region 20 3" xfId="13055"/>
    <cellStyle name="_Summary by region 20 3 2" xfId="18051"/>
    <cellStyle name="_Summary by region 20 4" xfId="16237"/>
    <cellStyle name="_Summary by region 21" xfId="13056"/>
    <cellStyle name="_Summary by region 21 2" xfId="13057"/>
    <cellStyle name="_Summary by region 21 2 2" xfId="17382"/>
    <cellStyle name="_Summary by region 21 3" xfId="13058"/>
    <cellStyle name="_Summary by region 21 3 2" xfId="18052"/>
    <cellStyle name="_Summary by region 21 4" xfId="16238"/>
    <cellStyle name="_Summary by region 22" xfId="13059"/>
    <cellStyle name="_Summary by region 22 2" xfId="13060"/>
    <cellStyle name="_Summary by region 22 2 2" xfId="17383"/>
    <cellStyle name="_Summary by region 22 3" xfId="13061"/>
    <cellStyle name="_Summary by region 22 3 2" xfId="18053"/>
    <cellStyle name="_Summary by region 22 4" xfId="16239"/>
    <cellStyle name="_Summary by region 23" xfId="13062"/>
    <cellStyle name="_Summary by region 23 2" xfId="13063"/>
    <cellStyle name="_Summary by region 23 2 2" xfId="17384"/>
    <cellStyle name="_Summary by region 23 3" xfId="13064"/>
    <cellStyle name="_Summary by region 23 3 2" xfId="18054"/>
    <cellStyle name="_Summary by region 23 4" xfId="16240"/>
    <cellStyle name="_Summary by region 24" xfId="13065"/>
    <cellStyle name="_Summary by region 24 2" xfId="13066"/>
    <cellStyle name="_Summary by region 24 2 2" xfId="17385"/>
    <cellStyle name="_Summary by region 24 3" xfId="13067"/>
    <cellStyle name="_Summary by region 24 3 2" xfId="18055"/>
    <cellStyle name="_Summary by region 24 4" xfId="16241"/>
    <cellStyle name="_Summary by region 25" xfId="13068"/>
    <cellStyle name="_Summary by region 25 2" xfId="13069"/>
    <cellStyle name="_Summary by region 25 2 2" xfId="17386"/>
    <cellStyle name="_Summary by region 25 3" xfId="13070"/>
    <cellStyle name="_Summary by region 25 3 2" xfId="18056"/>
    <cellStyle name="_Summary by region 25 4" xfId="16242"/>
    <cellStyle name="_Summary by region 26" xfId="16225"/>
    <cellStyle name="_Summary by region 27" xfId="13019"/>
    <cellStyle name="_Summary by region 3" xfId="13071"/>
    <cellStyle name="_Summary by region 3 2" xfId="13072"/>
    <cellStyle name="_Summary by region 3 2 2" xfId="17387"/>
    <cellStyle name="_Summary by region 3 3" xfId="13073"/>
    <cellStyle name="_Summary by region 3 3 2" xfId="18057"/>
    <cellStyle name="_Summary by region 3 4" xfId="16243"/>
    <cellStyle name="_Summary by region 4" xfId="13074"/>
    <cellStyle name="_Summary by region 4 2" xfId="13075"/>
    <cellStyle name="_Summary by region 4 2 2" xfId="17388"/>
    <cellStyle name="_Summary by region 4 3" xfId="13076"/>
    <cellStyle name="_Summary by region 4 3 2" xfId="18058"/>
    <cellStyle name="_Summary by region 4 4" xfId="16244"/>
    <cellStyle name="_Summary by region 5" xfId="13077"/>
    <cellStyle name="_Summary by region 5 2" xfId="13078"/>
    <cellStyle name="_Summary by region 5 2 2" xfId="17389"/>
    <cellStyle name="_Summary by region 5 3" xfId="13079"/>
    <cellStyle name="_Summary by region 5 3 2" xfId="18059"/>
    <cellStyle name="_Summary by region 5 4" xfId="16245"/>
    <cellStyle name="_Summary by region 6" xfId="13080"/>
    <cellStyle name="_Summary by region 6 2" xfId="13081"/>
    <cellStyle name="_Summary by region 6 2 2" xfId="17390"/>
    <cellStyle name="_Summary by region 6 3" xfId="13082"/>
    <cellStyle name="_Summary by region 6 3 2" xfId="18060"/>
    <cellStyle name="_Summary by region 6 4" xfId="16246"/>
    <cellStyle name="_Summary by region 7" xfId="13083"/>
    <cellStyle name="_Summary by region 7 2" xfId="13084"/>
    <cellStyle name="_Summary by region 7 2 2" xfId="17391"/>
    <cellStyle name="_Summary by region 7 3" xfId="13085"/>
    <cellStyle name="_Summary by region 7 3 2" xfId="18061"/>
    <cellStyle name="_Summary by region 7 4" xfId="16247"/>
    <cellStyle name="_Summary by region 8" xfId="13086"/>
    <cellStyle name="_Summary by region 8 2" xfId="13087"/>
    <cellStyle name="_Summary by region 8 2 2" xfId="17392"/>
    <cellStyle name="_Summary by region 8 3" xfId="13088"/>
    <cellStyle name="_Summary by region 8 3 2" xfId="18062"/>
    <cellStyle name="_Summary by region 8 4" xfId="16248"/>
    <cellStyle name="_Summary by region 9" xfId="13089"/>
    <cellStyle name="_Summary by region 9 2" xfId="13090"/>
    <cellStyle name="_Summary by region 9 2 2" xfId="17393"/>
    <cellStyle name="_Summary by region 9 3" xfId="13091"/>
    <cellStyle name="_Summary by region 9 3 2" xfId="18063"/>
    <cellStyle name="_Summary by region 9 4" xfId="16249"/>
    <cellStyle name="_Summary by region_BS" xfId="13092"/>
    <cellStyle name="_Summary by region_BS 10" xfId="13093"/>
    <cellStyle name="_Summary by region_BS 11" xfId="13094"/>
    <cellStyle name="_Summary by region_BS 12" xfId="13095"/>
    <cellStyle name="_Summary by region_BS 13" xfId="13096"/>
    <cellStyle name="_Summary by region_BS 14" xfId="13097"/>
    <cellStyle name="_Summary by region_BS 15" xfId="13098"/>
    <cellStyle name="_Summary by region_BS 16" xfId="13099"/>
    <cellStyle name="_Summary by region_BS 17" xfId="13100"/>
    <cellStyle name="_Summary by region_BS 18" xfId="13101"/>
    <cellStyle name="_Summary by region_BS 19" xfId="13102"/>
    <cellStyle name="_Summary by region_BS 2" xfId="13103"/>
    <cellStyle name="_Summary by region_BS 2 2" xfId="17394"/>
    <cellStyle name="_Summary by region_BS 20" xfId="13104"/>
    <cellStyle name="_Summary by region_BS 21" xfId="13105"/>
    <cellStyle name="_Summary by region_BS 22" xfId="13106"/>
    <cellStyle name="_Summary by region_BS 23" xfId="13107"/>
    <cellStyle name="_Summary by region_BS 24" xfId="13108"/>
    <cellStyle name="_Summary by region_BS 25" xfId="13109"/>
    <cellStyle name="_Summary by region_BS 26" xfId="13110"/>
    <cellStyle name="_Summary by region_BS 27" xfId="13111"/>
    <cellStyle name="_Summary by region_BS 28" xfId="16250"/>
    <cellStyle name="_Summary by region_BS 3" xfId="13112"/>
    <cellStyle name="_Summary by region_BS 3 2" xfId="18064"/>
    <cellStyle name="_Summary by region_BS 4" xfId="13113"/>
    <cellStyle name="_Summary by region_BS 5" xfId="13114"/>
    <cellStyle name="_Summary by region_BS 6" xfId="13115"/>
    <cellStyle name="_Summary by region_BS 7" xfId="13116"/>
    <cellStyle name="_Summary by region_BS 8" xfId="13117"/>
    <cellStyle name="_Summary by region_BS 9" xfId="13118"/>
    <cellStyle name="_Summary by region_CF" xfId="13119"/>
    <cellStyle name="_Summary by region_CF 2" xfId="13120"/>
    <cellStyle name="_Summary by region_CF 2 2" xfId="17395"/>
    <cellStyle name="_Summary by region_CF 3" xfId="13121"/>
    <cellStyle name="_Summary by region_CF 3 2" xfId="18065"/>
    <cellStyle name="_Summary by region_CF 4" xfId="16251"/>
    <cellStyle name="_Summary by region_CF_1" xfId="13122"/>
    <cellStyle name="_Summary by region_CF_1 10" xfId="13123"/>
    <cellStyle name="_Summary by region_CF_1 11" xfId="13124"/>
    <cellStyle name="_Summary by region_CF_1 12" xfId="13125"/>
    <cellStyle name="_Summary by region_CF_1 13" xfId="13126"/>
    <cellStyle name="_Summary by region_CF_1 14" xfId="13127"/>
    <cellStyle name="_Summary by region_CF_1 15" xfId="13128"/>
    <cellStyle name="_Summary by region_CF_1 16" xfId="13129"/>
    <cellStyle name="_Summary by region_CF_1 17" xfId="13130"/>
    <cellStyle name="_Summary by region_CF_1 18" xfId="13131"/>
    <cellStyle name="_Summary by region_CF_1 19" xfId="13132"/>
    <cellStyle name="_Summary by region_CF_1 2" xfId="13133"/>
    <cellStyle name="_Summary by region_CF_1 2 2" xfId="17396"/>
    <cellStyle name="_Summary by region_CF_1 20" xfId="13134"/>
    <cellStyle name="_Summary by region_CF_1 21" xfId="13135"/>
    <cellStyle name="_Summary by region_CF_1 22" xfId="13136"/>
    <cellStyle name="_Summary by region_CF_1 23" xfId="13137"/>
    <cellStyle name="_Summary by region_CF_1 24" xfId="13138"/>
    <cellStyle name="_Summary by region_CF_1 25" xfId="13139"/>
    <cellStyle name="_Summary by region_CF_1 26" xfId="13140"/>
    <cellStyle name="_Summary by region_CF_1 27" xfId="13141"/>
    <cellStyle name="_Summary by region_CF_1 28" xfId="16252"/>
    <cellStyle name="_Summary by region_CF_1 3" xfId="13142"/>
    <cellStyle name="_Summary by region_CF_1 3 2" xfId="18066"/>
    <cellStyle name="_Summary by region_CF_1 4" xfId="13143"/>
    <cellStyle name="_Summary by region_CF_1 5" xfId="13144"/>
    <cellStyle name="_Summary by region_CF_1 6" xfId="13145"/>
    <cellStyle name="_Summary by region_CF_1 7" xfId="13146"/>
    <cellStyle name="_Summary by region_CF_1 8" xfId="13147"/>
    <cellStyle name="_Summary by region_CF_1 9" xfId="13148"/>
    <cellStyle name="_Summary by region_IS" xfId="13149"/>
    <cellStyle name="_Summary by region_IS 10" xfId="13150"/>
    <cellStyle name="_Summary by region_IS 11" xfId="13151"/>
    <cellStyle name="_Summary by region_IS 12" xfId="13152"/>
    <cellStyle name="_Summary by region_IS 13" xfId="13153"/>
    <cellStyle name="_Summary by region_IS 14" xfId="13154"/>
    <cellStyle name="_Summary by region_IS 15" xfId="13155"/>
    <cellStyle name="_Summary by region_IS 16" xfId="13156"/>
    <cellStyle name="_Summary by region_IS 17" xfId="13157"/>
    <cellStyle name="_Summary by region_IS 18" xfId="13158"/>
    <cellStyle name="_Summary by region_IS 19" xfId="13159"/>
    <cellStyle name="_Summary by region_IS 2" xfId="13160"/>
    <cellStyle name="_Summary by region_IS 2 2" xfId="17397"/>
    <cellStyle name="_Summary by region_IS 20" xfId="13161"/>
    <cellStyle name="_Summary by region_IS 21" xfId="13162"/>
    <cellStyle name="_Summary by region_IS 22" xfId="13163"/>
    <cellStyle name="_Summary by region_IS 23" xfId="13164"/>
    <cellStyle name="_Summary by region_IS 24" xfId="13165"/>
    <cellStyle name="_Summary by region_IS 25" xfId="13166"/>
    <cellStyle name="_Summary by region_IS 26" xfId="13167"/>
    <cellStyle name="_Summary by region_IS 27" xfId="13168"/>
    <cellStyle name="_Summary by region_IS 28" xfId="16253"/>
    <cellStyle name="_Summary by region_IS 3" xfId="13169"/>
    <cellStyle name="_Summary by region_IS 3 2" xfId="18067"/>
    <cellStyle name="_Summary by region_IS 4" xfId="13170"/>
    <cellStyle name="_Summary by region_IS 5" xfId="13171"/>
    <cellStyle name="_Summary by region_IS 6" xfId="13172"/>
    <cellStyle name="_Summary by region_IS 7" xfId="13173"/>
    <cellStyle name="_Summary by region_IS 8" xfId="13174"/>
    <cellStyle name="_Summary by region_IS 9" xfId="13175"/>
    <cellStyle name="_Summary by region_PE" xfId="13176"/>
    <cellStyle name="_Summary by region_PE 2" xfId="13177"/>
    <cellStyle name="_Summary by region_PE 2 2" xfId="17398"/>
    <cellStyle name="_Summary by region_PE 3" xfId="13178"/>
    <cellStyle name="_Summary by region_PE 3 2" xfId="18068"/>
    <cellStyle name="_Summary by region_PE 4" xfId="16254"/>
    <cellStyle name="_Summary by region_PE_1" xfId="13179"/>
    <cellStyle name="_Summary by region_PE_1 10" xfId="13180"/>
    <cellStyle name="_Summary by region_PE_1 11" xfId="13181"/>
    <cellStyle name="_Summary by region_PE_1 12" xfId="13182"/>
    <cellStyle name="_Summary by region_PE_1 13" xfId="13183"/>
    <cellStyle name="_Summary by region_PE_1 14" xfId="13184"/>
    <cellStyle name="_Summary by region_PE_1 15" xfId="13185"/>
    <cellStyle name="_Summary by region_PE_1 16" xfId="13186"/>
    <cellStyle name="_Summary by region_PE_1 17" xfId="13187"/>
    <cellStyle name="_Summary by region_PE_1 18" xfId="13188"/>
    <cellStyle name="_Summary by region_PE_1 19" xfId="13189"/>
    <cellStyle name="_Summary by region_PE_1 2" xfId="13190"/>
    <cellStyle name="_Summary by region_PE_1 2 2" xfId="17399"/>
    <cellStyle name="_Summary by region_PE_1 20" xfId="13191"/>
    <cellStyle name="_Summary by region_PE_1 21" xfId="13192"/>
    <cellStyle name="_Summary by region_PE_1 22" xfId="13193"/>
    <cellStyle name="_Summary by region_PE_1 23" xfId="13194"/>
    <cellStyle name="_Summary by region_PE_1 24" xfId="13195"/>
    <cellStyle name="_Summary by region_PE_1 25" xfId="13196"/>
    <cellStyle name="_Summary by region_PE_1 26" xfId="13197"/>
    <cellStyle name="_Summary by region_PE_1 27" xfId="13198"/>
    <cellStyle name="_Summary by region_PE_1 28" xfId="16255"/>
    <cellStyle name="_Summary by region_PE_1 3" xfId="13199"/>
    <cellStyle name="_Summary by region_PE_1 3 2" xfId="18069"/>
    <cellStyle name="_Summary by region_PE_1 4" xfId="13200"/>
    <cellStyle name="_Summary by region_PE_1 5" xfId="13201"/>
    <cellStyle name="_Summary by region_PE_1 6" xfId="13202"/>
    <cellStyle name="_Summary by region_PE_1 7" xfId="13203"/>
    <cellStyle name="_Summary by region_PE_1 8" xfId="13204"/>
    <cellStyle name="_Summary by region_PE_1 9" xfId="13205"/>
    <cellStyle name="_Supporting documentation for Harry's chart" xfId="72"/>
    <cellStyle name="_Supporting documentation for Harry's chart 10" xfId="13207"/>
    <cellStyle name="_Supporting documentation for Harry's chart 10 2" xfId="13208"/>
    <cellStyle name="_Supporting documentation for Harry's chart 10 2 2" xfId="17400"/>
    <cellStyle name="_Supporting documentation for Harry's chart 10 3" xfId="13209"/>
    <cellStyle name="_Supporting documentation for Harry's chart 10 3 2" xfId="18070"/>
    <cellStyle name="_Supporting documentation for Harry's chart 10 4" xfId="16257"/>
    <cellStyle name="_Supporting documentation for Harry's chart 11" xfId="13210"/>
    <cellStyle name="_Supporting documentation for Harry's chart 11 2" xfId="13211"/>
    <cellStyle name="_Supporting documentation for Harry's chart 11 2 2" xfId="17401"/>
    <cellStyle name="_Supporting documentation for Harry's chart 11 3" xfId="13212"/>
    <cellStyle name="_Supporting documentation for Harry's chart 11 3 2" xfId="18071"/>
    <cellStyle name="_Supporting documentation for Harry's chart 11 4" xfId="16258"/>
    <cellStyle name="_Supporting documentation for Harry's chart 12" xfId="13213"/>
    <cellStyle name="_Supporting documentation for Harry's chart 12 2" xfId="13214"/>
    <cellStyle name="_Supporting documentation for Harry's chart 12 2 2" xfId="17402"/>
    <cellStyle name="_Supporting documentation for Harry's chart 12 3" xfId="13215"/>
    <cellStyle name="_Supporting documentation for Harry's chart 12 3 2" xfId="18072"/>
    <cellStyle name="_Supporting documentation for Harry's chart 12 4" xfId="16259"/>
    <cellStyle name="_Supporting documentation for Harry's chart 13" xfId="13216"/>
    <cellStyle name="_Supporting documentation for Harry's chart 13 2" xfId="13217"/>
    <cellStyle name="_Supporting documentation for Harry's chart 13 2 2" xfId="17403"/>
    <cellStyle name="_Supporting documentation for Harry's chart 13 3" xfId="13218"/>
    <cellStyle name="_Supporting documentation for Harry's chart 13 3 2" xfId="18073"/>
    <cellStyle name="_Supporting documentation for Harry's chart 13 4" xfId="16260"/>
    <cellStyle name="_Supporting documentation for Harry's chart 14" xfId="13219"/>
    <cellStyle name="_Supporting documentation for Harry's chart 14 2" xfId="13220"/>
    <cellStyle name="_Supporting documentation for Harry's chart 14 2 2" xfId="17404"/>
    <cellStyle name="_Supporting documentation for Harry's chart 14 3" xfId="13221"/>
    <cellStyle name="_Supporting documentation for Harry's chart 14 3 2" xfId="18074"/>
    <cellStyle name="_Supporting documentation for Harry's chart 14 4" xfId="16261"/>
    <cellStyle name="_Supporting documentation for Harry's chart 15" xfId="13222"/>
    <cellStyle name="_Supporting documentation for Harry's chart 15 2" xfId="13223"/>
    <cellStyle name="_Supporting documentation for Harry's chart 15 2 2" xfId="17405"/>
    <cellStyle name="_Supporting documentation for Harry's chart 15 3" xfId="13224"/>
    <cellStyle name="_Supporting documentation for Harry's chart 15 3 2" xfId="18075"/>
    <cellStyle name="_Supporting documentation for Harry's chart 15 4" xfId="16262"/>
    <cellStyle name="_Supporting documentation for Harry's chart 16" xfId="13225"/>
    <cellStyle name="_Supporting documentation for Harry's chart 16 2" xfId="13226"/>
    <cellStyle name="_Supporting documentation for Harry's chart 16 2 2" xfId="17406"/>
    <cellStyle name="_Supporting documentation for Harry's chart 16 3" xfId="13227"/>
    <cellStyle name="_Supporting documentation for Harry's chart 16 3 2" xfId="18076"/>
    <cellStyle name="_Supporting documentation for Harry's chart 16 4" xfId="16263"/>
    <cellStyle name="_Supporting documentation for Harry's chart 17" xfId="13228"/>
    <cellStyle name="_Supporting documentation for Harry's chart 17 2" xfId="13229"/>
    <cellStyle name="_Supporting documentation for Harry's chart 17 2 2" xfId="17407"/>
    <cellStyle name="_Supporting documentation for Harry's chart 17 3" xfId="13230"/>
    <cellStyle name="_Supporting documentation for Harry's chart 17 3 2" xfId="18077"/>
    <cellStyle name="_Supporting documentation for Harry's chart 17 4" xfId="16264"/>
    <cellStyle name="_Supporting documentation for Harry's chart 18" xfId="13231"/>
    <cellStyle name="_Supporting documentation for Harry's chart 18 2" xfId="13232"/>
    <cellStyle name="_Supporting documentation for Harry's chart 18 2 2" xfId="17408"/>
    <cellStyle name="_Supporting documentation for Harry's chart 18 3" xfId="13233"/>
    <cellStyle name="_Supporting documentation for Harry's chart 18 3 2" xfId="18078"/>
    <cellStyle name="_Supporting documentation for Harry's chart 18 4" xfId="16265"/>
    <cellStyle name="_Supporting documentation for Harry's chart 19" xfId="13234"/>
    <cellStyle name="_Supporting documentation for Harry's chart 19 2" xfId="13235"/>
    <cellStyle name="_Supporting documentation for Harry's chart 19 2 2" xfId="17409"/>
    <cellStyle name="_Supporting documentation for Harry's chart 19 3" xfId="13236"/>
    <cellStyle name="_Supporting documentation for Harry's chart 19 3 2" xfId="18079"/>
    <cellStyle name="_Supporting documentation for Harry's chart 19 4" xfId="16266"/>
    <cellStyle name="_Supporting documentation for Harry's chart 2" xfId="73"/>
    <cellStyle name="_Supporting documentation for Harry's chart 2 2" xfId="4349"/>
    <cellStyle name="_Supporting documentation for Harry's chart 2 2 2" xfId="17410"/>
    <cellStyle name="_Supporting documentation for Harry's chart 2 2 3" xfId="13238"/>
    <cellStyle name="_Supporting documentation for Harry's chart 2 3" xfId="13239"/>
    <cellStyle name="_Supporting documentation for Harry's chart 2 3 2" xfId="18080"/>
    <cellStyle name="_Supporting documentation for Harry's chart 2 4" xfId="16267"/>
    <cellStyle name="_Supporting documentation for Harry's chart 2 5" xfId="13237"/>
    <cellStyle name="_Supporting documentation for Harry's chart 2 5 2" xfId="20873"/>
    <cellStyle name="_Supporting documentation for Harry's chart 2 6" xfId="21968"/>
    <cellStyle name="_Supporting documentation for Harry's chart 20" xfId="13240"/>
    <cellStyle name="_Supporting documentation for Harry's chart 20 2" xfId="13241"/>
    <cellStyle name="_Supporting documentation for Harry's chart 20 2 2" xfId="17411"/>
    <cellStyle name="_Supporting documentation for Harry's chart 20 3" xfId="13242"/>
    <cellStyle name="_Supporting documentation for Harry's chart 20 3 2" xfId="18081"/>
    <cellStyle name="_Supporting documentation for Harry's chart 20 4" xfId="16268"/>
    <cellStyle name="_Supporting documentation for Harry's chart 21" xfId="13243"/>
    <cellStyle name="_Supporting documentation for Harry's chart 21 2" xfId="13244"/>
    <cellStyle name="_Supporting documentation for Harry's chart 21 2 2" xfId="17412"/>
    <cellStyle name="_Supporting documentation for Harry's chart 21 3" xfId="13245"/>
    <cellStyle name="_Supporting documentation for Harry's chart 21 3 2" xfId="18082"/>
    <cellStyle name="_Supporting documentation for Harry's chart 21 4" xfId="16269"/>
    <cellStyle name="_Supporting documentation for Harry's chart 22" xfId="13246"/>
    <cellStyle name="_Supporting documentation for Harry's chart 22 2" xfId="13247"/>
    <cellStyle name="_Supporting documentation for Harry's chart 22 2 2" xfId="17413"/>
    <cellStyle name="_Supporting documentation for Harry's chart 22 3" xfId="13248"/>
    <cellStyle name="_Supporting documentation for Harry's chart 22 3 2" xfId="18083"/>
    <cellStyle name="_Supporting documentation for Harry's chart 22 4" xfId="16270"/>
    <cellStyle name="_Supporting documentation for Harry's chart 23" xfId="13249"/>
    <cellStyle name="_Supporting documentation for Harry's chart 23 2" xfId="13250"/>
    <cellStyle name="_Supporting documentation for Harry's chart 23 2 2" xfId="17414"/>
    <cellStyle name="_Supporting documentation for Harry's chart 23 3" xfId="13251"/>
    <cellStyle name="_Supporting documentation for Harry's chart 23 3 2" xfId="18084"/>
    <cellStyle name="_Supporting documentation for Harry's chart 23 4" xfId="16271"/>
    <cellStyle name="_Supporting documentation for Harry's chart 24" xfId="13252"/>
    <cellStyle name="_Supporting documentation for Harry's chart 24 2" xfId="13253"/>
    <cellStyle name="_Supporting documentation for Harry's chart 24 2 2" xfId="17415"/>
    <cellStyle name="_Supporting documentation for Harry's chart 24 3" xfId="13254"/>
    <cellStyle name="_Supporting documentation for Harry's chart 24 3 2" xfId="18085"/>
    <cellStyle name="_Supporting documentation for Harry's chart 24 4" xfId="16272"/>
    <cellStyle name="_Supporting documentation for Harry's chart 25" xfId="13255"/>
    <cellStyle name="_Supporting documentation for Harry's chart 25 2" xfId="13256"/>
    <cellStyle name="_Supporting documentation for Harry's chart 25 2 2" xfId="17416"/>
    <cellStyle name="_Supporting documentation for Harry's chart 25 3" xfId="13257"/>
    <cellStyle name="_Supporting documentation for Harry's chart 25 3 2" xfId="18086"/>
    <cellStyle name="_Supporting documentation for Harry's chart 25 4" xfId="16273"/>
    <cellStyle name="_Supporting documentation for Harry's chart 26" xfId="16256"/>
    <cellStyle name="_Supporting documentation for Harry's chart 27" xfId="13206"/>
    <cellStyle name="_Supporting documentation for Harry's chart 3" xfId="13258"/>
    <cellStyle name="_Supporting documentation for Harry's chart 3 2" xfId="13259"/>
    <cellStyle name="_Supporting documentation for Harry's chart 3 2 2" xfId="17417"/>
    <cellStyle name="_Supporting documentation for Harry's chart 3 3" xfId="13260"/>
    <cellStyle name="_Supporting documentation for Harry's chart 3 3 2" xfId="18087"/>
    <cellStyle name="_Supporting documentation for Harry's chart 3 4" xfId="16274"/>
    <cellStyle name="_Supporting documentation for Harry's chart 4" xfId="13261"/>
    <cellStyle name="_Supporting documentation for Harry's chart 4 2" xfId="13262"/>
    <cellStyle name="_Supporting documentation for Harry's chart 4 2 2" xfId="17418"/>
    <cellStyle name="_Supporting documentation for Harry's chart 4 3" xfId="13263"/>
    <cellStyle name="_Supporting documentation for Harry's chart 4 3 2" xfId="18088"/>
    <cellStyle name="_Supporting documentation for Harry's chart 4 4" xfId="16275"/>
    <cellStyle name="_Supporting documentation for Harry's chart 5" xfId="13264"/>
    <cellStyle name="_Supporting documentation for Harry's chart 5 2" xfId="13265"/>
    <cellStyle name="_Supporting documentation for Harry's chart 5 2 2" xfId="17419"/>
    <cellStyle name="_Supporting documentation for Harry's chart 5 3" xfId="13266"/>
    <cellStyle name="_Supporting documentation for Harry's chart 5 3 2" xfId="18089"/>
    <cellStyle name="_Supporting documentation for Harry's chart 5 4" xfId="16276"/>
    <cellStyle name="_Supporting documentation for Harry's chart 6" xfId="13267"/>
    <cellStyle name="_Supporting documentation for Harry's chart 6 2" xfId="13268"/>
    <cellStyle name="_Supporting documentation for Harry's chart 6 2 2" xfId="17420"/>
    <cellStyle name="_Supporting documentation for Harry's chart 6 3" xfId="13269"/>
    <cellStyle name="_Supporting documentation for Harry's chart 6 3 2" xfId="18090"/>
    <cellStyle name="_Supporting documentation for Harry's chart 6 4" xfId="16277"/>
    <cellStyle name="_Supporting documentation for Harry's chart 7" xfId="13270"/>
    <cellStyle name="_Supporting documentation for Harry's chart 7 2" xfId="13271"/>
    <cellStyle name="_Supporting documentation for Harry's chart 7 2 2" xfId="17421"/>
    <cellStyle name="_Supporting documentation for Harry's chart 7 3" xfId="13272"/>
    <cellStyle name="_Supporting documentation for Harry's chart 7 3 2" xfId="18091"/>
    <cellStyle name="_Supporting documentation for Harry's chart 7 4" xfId="16278"/>
    <cellStyle name="_Supporting documentation for Harry's chart 8" xfId="13273"/>
    <cellStyle name="_Supporting documentation for Harry's chart 8 2" xfId="13274"/>
    <cellStyle name="_Supporting documentation for Harry's chart 8 2 2" xfId="17422"/>
    <cellStyle name="_Supporting documentation for Harry's chart 8 3" xfId="13275"/>
    <cellStyle name="_Supporting documentation for Harry's chart 8 3 2" xfId="18092"/>
    <cellStyle name="_Supporting documentation for Harry's chart 8 4" xfId="16279"/>
    <cellStyle name="_Supporting documentation for Harry's chart 9" xfId="13276"/>
    <cellStyle name="_Supporting documentation for Harry's chart 9 2" xfId="13277"/>
    <cellStyle name="_Supporting documentation for Harry's chart 9 2 2" xfId="17423"/>
    <cellStyle name="_Supporting documentation for Harry's chart 9 3" xfId="13278"/>
    <cellStyle name="_Supporting documentation for Harry's chart 9 3 2" xfId="18093"/>
    <cellStyle name="_Supporting documentation for Harry's chart 9 4" xfId="16280"/>
    <cellStyle name="_Supporting documentation for Harry's chart_BS" xfId="13279"/>
    <cellStyle name="_Supporting documentation for Harry's chart_BS 10" xfId="13280"/>
    <cellStyle name="_Supporting documentation for Harry's chart_BS 11" xfId="13281"/>
    <cellStyle name="_Supporting documentation for Harry's chart_BS 12" xfId="13282"/>
    <cellStyle name="_Supporting documentation for Harry's chart_BS 13" xfId="13283"/>
    <cellStyle name="_Supporting documentation for Harry's chart_BS 14" xfId="13284"/>
    <cellStyle name="_Supporting documentation for Harry's chart_BS 15" xfId="13285"/>
    <cellStyle name="_Supporting documentation for Harry's chart_BS 16" xfId="13286"/>
    <cellStyle name="_Supporting documentation for Harry's chart_BS 17" xfId="13287"/>
    <cellStyle name="_Supporting documentation for Harry's chart_BS 18" xfId="13288"/>
    <cellStyle name="_Supporting documentation for Harry's chart_BS 19" xfId="13289"/>
    <cellStyle name="_Supporting documentation for Harry's chart_BS 2" xfId="13290"/>
    <cellStyle name="_Supporting documentation for Harry's chart_BS 2 2" xfId="17424"/>
    <cellStyle name="_Supporting documentation for Harry's chart_BS 20" xfId="13291"/>
    <cellStyle name="_Supporting documentation for Harry's chart_BS 21" xfId="13292"/>
    <cellStyle name="_Supporting documentation for Harry's chart_BS 22" xfId="13293"/>
    <cellStyle name="_Supporting documentation for Harry's chart_BS 23" xfId="13294"/>
    <cellStyle name="_Supporting documentation for Harry's chart_BS 24" xfId="13295"/>
    <cellStyle name="_Supporting documentation for Harry's chart_BS 25" xfId="13296"/>
    <cellStyle name="_Supporting documentation for Harry's chart_BS 26" xfId="13297"/>
    <cellStyle name="_Supporting documentation for Harry's chart_BS 27" xfId="13298"/>
    <cellStyle name="_Supporting documentation for Harry's chart_BS 28" xfId="16281"/>
    <cellStyle name="_Supporting documentation for Harry's chart_BS 3" xfId="13299"/>
    <cellStyle name="_Supporting documentation for Harry's chart_BS 3 2" xfId="18094"/>
    <cellStyle name="_Supporting documentation for Harry's chart_BS 4" xfId="13300"/>
    <cellStyle name="_Supporting documentation for Harry's chart_BS 5" xfId="13301"/>
    <cellStyle name="_Supporting documentation for Harry's chart_BS 6" xfId="13302"/>
    <cellStyle name="_Supporting documentation for Harry's chart_BS 7" xfId="13303"/>
    <cellStyle name="_Supporting documentation for Harry's chart_BS 8" xfId="13304"/>
    <cellStyle name="_Supporting documentation for Harry's chart_BS 9" xfId="13305"/>
    <cellStyle name="_Supporting documentation for Harry's chart_CF" xfId="13306"/>
    <cellStyle name="_Supporting documentation for Harry's chart_CF 2" xfId="13307"/>
    <cellStyle name="_Supporting documentation for Harry's chart_CF 2 2" xfId="17425"/>
    <cellStyle name="_Supporting documentation for Harry's chart_CF 3" xfId="13308"/>
    <cellStyle name="_Supporting documentation for Harry's chart_CF 3 2" xfId="18095"/>
    <cellStyle name="_Supporting documentation for Harry's chart_CF 4" xfId="16282"/>
    <cellStyle name="_Supporting documentation for Harry's chart_CF_1" xfId="13309"/>
    <cellStyle name="_Supporting documentation for Harry's chart_CF_1 10" xfId="13310"/>
    <cellStyle name="_Supporting documentation for Harry's chart_CF_1 11" xfId="13311"/>
    <cellStyle name="_Supporting documentation for Harry's chart_CF_1 12" xfId="13312"/>
    <cellStyle name="_Supporting documentation for Harry's chart_CF_1 13" xfId="13313"/>
    <cellStyle name="_Supporting documentation for Harry's chart_CF_1 14" xfId="13314"/>
    <cellStyle name="_Supporting documentation for Harry's chart_CF_1 15" xfId="13315"/>
    <cellStyle name="_Supporting documentation for Harry's chart_CF_1 16" xfId="13316"/>
    <cellStyle name="_Supporting documentation for Harry's chart_CF_1 17" xfId="13317"/>
    <cellStyle name="_Supporting documentation for Harry's chart_CF_1 18" xfId="13318"/>
    <cellStyle name="_Supporting documentation for Harry's chart_CF_1 19" xfId="13319"/>
    <cellStyle name="_Supporting documentation for Harry's chart_CF_1 2" xfId="13320"/>
    <cellStyle name="_Supporting documentation for Harry's chart_CF_1 2 2" xfId="17426"/>
    <cellStyle name="_Supporting documentation for Harry's chart_CF_1 20" xfId="13321"/>
    <cellStyle name="_Supporting documentation for Harry's chart_CF_1 21" xfId="13322"/>
    <cellStyle name="_Supporting documentation for Harry's chart_CF_1 22" xfId="13323"/>
    <cellStyle name="_Supporting documentation for Harry's chart_CF_1 23" xfId="13324"/>
    <cellStyle name="_Supporting documentation for Harry's chart_CF_1 24" xfId="13325"/>
    <cellStyle name="_Supporting documentation for Harry's chart_CF_1 25" xfId="13326"/>
    <cellStyle name="_Supporting documentation for Harry's chart_CF_1 26" xfId="13327"/>
    <cellStyle name="_Supporting documentation for Harry's chart_CF_1 27" xfId="13328"/>
    <cellStyle name="_Supporting documentation for Harry's chart_CF_1 28" xfId="16283"/>
    <cellStyle name="_Supporting documentation for Harry's chart_CF_1 3" xfId="13329"/>
    <cellStyle name="_Supporting documentation for Harry's chart_CF_1 3 2" xfId="18096"/>
    <cellStyle name="_Supporting documentation for Harry's chart_CF_1 4" xfId="13330"/>
    <cellStyle name="_Supporting documentation for Harry's chart_CF_1 5" xfId="13331"/>
    <cellStyle name="_Supporting documentation for Harry's chart_CF_1 6" xfId="13332"/>
    <cellStyle name="_Supporting documentation for Harry's chart_CF_1 7" xfId="13333"/>
    <cellStyle name="_Supporting documentation for Harry's chart_CF_1 8" xfId="13334"/>
    <cellStyle name="_Supporting documentation for Harry's chart_CF_1 9" xfId="13335"/>
    <cellStyle name="_Supporting documentation for Harry's chart_IS" xfId="13336"/>
    <cellStyle name="_Supporting documentation for Harry's chart_IS 10" xfId="13337"/>
    <cellStyle name="_Supporting documentation for Harry's chart_IS 11" xfId="13338"/>
    <cellStyle name="_Supporting documentation for Harry's chart_IS 12" xfId="13339"/>
    <cellStyle name="_Supporting documentation for Harry's chart_IS 13" xfId="13340"/>
    <cellStyle name="_Supporting documentation for Harry's chart_IS 14" xfId="13341"/>
    <cellStyle name="_Supporting documentation for Harry's chart_IS 15" xfId="13342"/>
    <cellStyle name="_Supporting documentation for Harry's chart_IS 16" xfId="13343"/>
    <cellStyle name="_Supporting documentation for Harry's chart_IS 17" xfId="13344"/>
    <cellStyle name="_Supporting documentation for Harry's chart_IS 18" xfId="13345"/>
    <cellStyle name="_Supporting documentation for Harry's chart_IS 19" xfId="13346"/>
    <cellStyle name="_Supporting documentation for Harry's chart_IS 2" xfId="13347"/>
    <cellStyle name="_Supporting documentation for Harry's chart_IS 2 2" xfId="17427"/>
    <cellStyle name="_Supporting documentation for Harry's chart_IS 20" xfId="13348"/>
    <cellStyle name="_Supporting documentation for Harry's chart_IS 21" xfId="13349"/>
    <cellStyle name="_Supporting documentation for Harry's chart_IS 22" xfId="13350"/>
    <cellStyle name="_Supporting documentation for Harry's chart_IS 23" xfId="13351"/>
    <cellStyle name="_Supporting documentation for Harry's chart_IS 24" xfId="13352"/>
    <cellStyle name="_Supporting documentation for Harry's chart_IS 25" xfId="13353"/>
    <cellStyle name="_Supporting documentation for Harry's chart_IS 26" xfId="13354"/>
    <cellStyle name="_Supporting documentation for Harry's chart_IS 27" xfId="13355"/>
    <cellStyle name="_Supporting documentation for Harry's chart_IS 28" xfId="16284"/>
    <cellStyle name="_Supporting documentation for Harry's chart_IS 3" xfId="13356"/>
    <cellStyle name="_Supporting documentation for Harry's chart_IS 3 2" xfId="18097"/>
    <cellStyle name="_Supporting documentation for Harry's chart_IS 4" xfId="13357"/>
    <cellStyle name="_Supporting documentation for Harry's chart_IS 5" xfId="13358"/>
    <cellStyle name="_Supporting documentation for Harry's chart_IS 6" xfId="13359"/>
    <cellStyle name="_Supporting documentation for Harry's chart_IS 7" xfId="13360"/>
    <cellStyle name="_Supporting documentation for Harry's chart_IS 8" xfId="13361"/>
    <cellStyle name="_Supporting documentation for Harry's chart_IS 9" xfId="13362"/>
    <cellStyle name="_Supporting documentation for Harry's chart_PE" xfId="13363"/>
    <cellStyle name="_Supporting documentation for Harry's chart_PE 2" xfId="13364"/>
    <cellStyle name="_Supporting documentation for Harry's chart_PE 2 2" xfId="17428"/>
    <cellStyle name="_Supporting documentation for Harry's chart_PE 3" xfId="13365"/>
    <cellStyle name="_Supporting documentation for Harry's chart_PE 3 2" xfId="18098"/>
    <cellStyle name="_Supporting documentation for Harry's chart_PE 4" xfId="16285"/>
    <cellStyle name="_Supporting documentation for Harry's chart_PE_1" xfId="13366"/>
    <cellStyle name="_Supporting documentation for Harry's chart_PE_1 10" xfId="13367"/>
    <cellStyle name="_Supporting documentation for Harry's chart_PE_1 11" xfId="13368"/>
    <cellStyle name="_Supporting documentation for Harry's chart_PE_1 12" xfId="13369"/>
    <cellStyle name="_Supporting documentation for Harry's chart_PE_1 13" xfId="13370"/>
    <cellStyle name="_Supporting documentation for Harry's chart_PE_1 14" xfId="13371"/>
    <cellStyle name="_Supporting documentation for Harry's chart_PE_1 15" xfId="13372"/>
    <cellStyle name="_Supporting documentation for Harry's chart_PE_1 16" xfId="13373"/>
    <cellStyle name="_Supporting documentation for Harry's chart_PE_1 17" xfId="13374"/>
    <cellStyle name="_Supporting documentation for Harry's chart_PE_1 18" xfId="13375"/>
    <cellStyle name="_Supporting documentation for Harry's chart_PE_1 19" xfId="13376"/>
    <cellStyle name="_Supporting documentation for Harry's chart_PE_1 2" xfId="13377"/>
    <cellStyle name="_Supporting documentation for Harry's chart_PE_1 2 2" xfId="17429"/>
    <cellStyle name="_Supporting documentation for Harry's chart_PE_1 20" xfId="13378"/>
    <cellStyle name="_Supporting documentation for Harry's chart_PE_1 21" xfId="13379"/>
    <cellStyle name="_Supporting documentation for Harry's chart_PE_1 22" xfId="13380"/>
    <cellStyle name="_Supporting documentation for Harry's chart_PE_1 23" xfId="13381"/>
    <cellStyle name="_Supporting documentation for Harry's chart_PE_1 24" xfId="13382"/>
    <cellStyle name="_Supporting documentation for Harry's chart_PE_1 25" xfId="13383"/>
    <cellStyle name="_Supporting documentation for Harry's chart_PE_1 26" xfId="13384"/>
    <cellStyle name="_Supporting documentation for Harry's chart_PE_1 27" xfId="13385"/>
    <cellStyle name="_Supporting documentation for Harry's chart_PE_1 28" xfId="16286"/>
    <cellStyle name="_Supporting documentation for Harry's chart_PE_1 3" xfId="13386"/>
    <cellStyle name="_Supporting documentation for Harry's chart_PE_1 3 2" xfId="18099"/>
    <cellStyle name="_Supporting documentation for Harry's chart_PE_1 4" xfId="13387"/>
    <cellStyle name="_Supporting documentation for Harry's chart_PE_1 5" xfId="13388"/>
    <cellStyle name="_Supporting documentation for Harry's chart_PE_1 6" xfId="13389"/>
    <cellStyle name="_Supporting documentation for Harry's chart_PE_1 7" xfId="13390"/>
    <cellStyle name="_Supporting documentation for Harry's chart_PE_1 8" xfId="13391"/>
    <cellStyle name="_Supporting documentation for Harry's chart_PE_1 9" xfId="13392"/>
    <cellStyle name="_SYS PPA" xfId="74"/>
    <cellStyle name="_SYS PPA 10" xfId="13394"/>
    <cellStyle name="_SYS PPA 10 2" xfId="16288"/>
    <cellStyle name="_SYS PPA 11" xfId="13395"/>
    <cellStyle name="_SYS PPA 11 2" xfId="16289"/>
    <cellStyle name="_SYS PPA 12" xfId="13396"/>
    <cellStyle name="_SYS PPA 12 2" xfId="16290"/>
    <cellStyle name="_SYS PPA 13" xfId="13397"/>
    <cellStyle name="_SYS PPA 13 2" xfId="16291"/>
    <cellStyle name="_SYS PPA 14" xfId="13398"/>
    <cellStyle name="_SYS PPA 14 2" xfId="16292"/>
    <cellStyle name="_SYS PPA 15" xfId="13399"/>
    <cellStyle name="_SYS PPA 15 2" xfId="16293"/>
    <cellStyle name="_SYS PPA 16" xfId="13400"/>
    <cellStyle name="_SYS PPA 16 2" xfId="16294"/>
    <cellStyle name="_SYS PPA 17" xfId="13401"/>
    <cellStyle name="_SYS PPA 17 2" xfId="16295"/>
    <cellStyle name="_SYS PPA 18" xfId="13402"/>
    <cellStyle name="_SYS PPA 18 2" xfId="16296"/>
    <cellStyle name="_SYS PPA 19" xfId="13403"/>
    <cellStyle name="_SYS PPA 19 2" xfId="16297"/>
    <cellStyle name="_SYS PPA 2" xfId="13404"/>
    <cellStyle name="_SYS PPA 2 2" xfId="16298"/>
    <cellStyle name="_SYS PPA 20" xfId="13405"/>
    <cellStyle name="_SYS PPA 20 2" xfId="17119"/>
    <cellStyle name="_SYS PPA 21" xfId="13406"/>
    <cellStyle name="_SYS PPA 21 2" xfId="17128"/>
    <cellStyle name="_SYS PPA 22" xfId="13407"/>
    <cellStyle name="_SYS PPA 22 2" xfId="17120"/>
    <cellStyle name="_SYS PPA 23" xfId="13408"/>
    <cellStyle name="_SYS PPA 23 2" xfId="17430"/>
    <cellStyle name="_SYS PPA 24" xfId="13409"/>
    <cellStyle name="_SYS PPA 24 2" xfId="17805"/>
    <cellStyle name="_SYS PPA 25" xfId="13410"/>
    <cellStyle name="_SYS PPA 25 2" xfId="17813"/>
    <cellStyle name="_SYS PPA 26" xfId="13411"/>
    <cellStyle name="_SYS PPA 26 2" xfId="18100"/>
    <cellStyle name="_SYS PPA 27" xfId="16287"/>
    <cellStyle name="_SYS PPA 28" xfId="13393"/>
    <cellStyle name="_SYS PPA 3" xfId="13412"/>
    <cellStyle name="_SYS PPA 3 2" xfId="16299"/>
    <cellStyle name="_SYS PPA 4" xfId="13413"/>
    <cellStyle name="_SYS PPA 4 2" xfId="16300"/>
    <cellStyle name="_SYS PPA 5" xfId="13414"/>
    <cellStyle name="_SYS PPA 5 2" xfId="16301"/>
    <cellStyle name="_SYS PPA 6" xfId="13415"/>
    <cellStyle name="_SYS PPA 6 2" xfId="16302"/>
    <cellStyle name="_SYS PPA 7" xfId="13416"/>
    <cellStyle name="_SYS PPA 7 2" xfId="16303"/>
    <cellStyle name="_SYS PPA 8" xfId="13417"/>
    <cellStyle name="_SYS PPA 8 2" xfId="16304"/>
    <cellStyle name="_SYS PPA 9" xfId="13418"/>
    <cellStyle name="_SYS PPA 9 2" xfId="16305"/>
    <cellStyle name="_SYS PPA_2011 Bud IS" xfId="13419"/>
    <cellStyle name="_SYS PPA_2011 Bud IS 2" xfId="16306"/>
    <cellStyle name="_SYS PPA_BS" xfId="13420"/>
    <cellStyle name="_SYS PPA_BS 2" xfId="16307"/>
    <cellStyle name="_SYS PPA_BS&amp;CF" xfId="13421"/>
    <cellStyle name="_SYS PPA_BS&amp;CF 2" xfId="16308"/>
    <cellStyle name="_SYS PPA_CF" xfId="13422"/>
    <cellStyle name="_SYS PPA_CF 2" xfId="16309"/>
    <cellStyle name="_SYS PPA_Income Statement" xfId="13423"/>
    <cellStyle name="_SYS PPA_Income Statement 2" xfId="16310"/>
    <cellStyle name="_SYS PPA_PE" xfId="13424"/>
    <cellStyle name="_SYS PPA_PE 2" xfId="16311"/>
    <cellStyle name="_SYS PPA_Updated Budget July 2010" xfId="13425"/>
    <cellStyle name="_SYS PPA_Updated Budget July 2010 2" xfId="16312"/>
    <cellStyle name="_US data extraction v4.3 Dec 19" xfId="75"/>
    <cellStyle name="_US data extraction v4.3 Dec 19 10" xfId="13427"/>
    <cellStyle name="_US data extraction v4.3 Dec 19 10 2" xfId="16314"/>
    <cellStyle name="_US data extraction v4.3 Dec 19 11" xfId="13428"/>
    <cellStyle name="_US data extraction v4.3 Dec 19 11 2" xfId="16315"/>
    <cellStyle name="_US data extraction v4.3 Dec 19 12" xfId="13429"/>
    <cellStyle name="_US data extraction v4.3 Dec 19 12 2" xfId="16316"/>
    <cellStyle name="_US data extraction v4.3 Dec 19 13" xfId="13430"/>
    <cellStyle name="_US data extraction v4.3 Dec 19 13 2" xfId="16317"/>
    <cellStyle name="_US data extraction v4.3 Dec 19 14" xfId="13431"/>
    <cellStyle name="_US data extraction v4.3 Dec 19 14 2" xfId="16318"/>
    <cellStyle name="_US data extraction v4.3 Dec 19 15" xfId="13432"/>
    <cellStyle name="_US data extraction v4.3 Dec 19 15 2" xfId="16319"/>
    <cellStyle name="_US data extraction v4.3 Dec 19 16" xfId="13433"/>
    <cellStyle name="_US data extraction v4.3 Dec 19 16 2" xfId="16320"/>
    <cellStyle name="_US data extraction v4.3 Dec 19 17" xfId="13434"/>
    <cellStyle name="_US data extraction v4.3 Dec 19 17 2" xfId="16321"/>
    <cellStyle name="_US data extraction v4.3 Dec 19 18" xfId="13435"/>
    <cellStyle name="_US data extraction v4.3 Dec 19 18 2" xfId="16322"/>
    <cellStyle name="_US data extraction v4.3 Dec 19 19" xfId="13436"/>
    <cellStyle name="_US data extraction v4.3 Dec 19 19 2" xfId="16323"/>
    <cellStyle name="_US data extraction v4.3 Dec 19 2" xfId="13437"/>
    <cellStyle name="_US data extraction v4.3 Dec 19 2 2" xfId="16324"/>
    <cellStyle name="_US data extraction v4.3 Dec 19 20" xfId="13438"/>
    <cellStyle name="_US data extraction v4.3 Dec 19 20 2" xfId="17121"/>
    <cellStyle name="_US data extraction v4.3 Dec 19 21" xfId="13439"/>
    <cellStyle name="_US data extraction v4.3 Dec 19 21 2" xfId="17126"/>
    <cellStyle name="_US data extraction v4.3 Dec 19 22" xfId="13440"/>
    <cellStyle name="_US data extraction v4.3 Dec 19 22 2" xfId="17123"/>
    <cellStyle name="_US data extraction v4.3 Dec 19 23" xfId="13441"/>
    <cellStyle name="_US data extraction v4.3 Dec 19 23 2" xfId="17431"/>
    <cellStyle name="_US data extraction v4.3 Dec 19 24" xfId="13442"/>
    <cellStyle name="_US data extraction v4.3 Dec 19 24 2" xfId="17806"/>
    <cellStyle name="_US data extraction v4.3 Dec 19 25" xfId="13443"/>
    <cellStyle name="_US data extraction v4.3 Dec 19 25 2" xfId="17812"/>
    <cellStyle name="_US data extraction v4.3 Dec 19 26" xfId="13444"/>
    <cellStyle name="_US data extraction v4.3 Dec 19 26 2" xfId="18101"/>
    <cellStyle name="_US data extraction v4.3 Dec 19 27" xfId="16313"/>
    <cellStyle name="_US data extraction v4.3 Dec 19 28" xfId="13426"/>
    <cellStyle name="_US data extraction v4.3 Dec 19 3" xfId="13445"/>
    <cellStyle name="_US data extraction v4.3 Dec 19 3 2" xfId="16325"/>
    <cellStyle name="_US data extraction v4.3 Dec 19 4" xfId="13446"/>
    <cellStyle name="_US data extraction v4.3 Dec 19 4 2" xfId="16326"/>
    <cellStyle name="_US data extraction v4.3 Dec 19 5" xfId="13447"/>
    <cellStyle name="_US data extraction v4.3 Dec 19 5 2" xfId="16327"/>
    <cellStyle name="_US data extraction v4.3 Dec 19 6" xfId="13448"/>
    <cellStyle name="_US data extraction v4.3 Dec 19 6 2" xfId="16328"/>
    <cellStyle name="_US data extraction v4.3 Dec 19 7" xfId="13449"/>
    <cellStyle name="_US data extraction v4.3 Dec 19 7 2" xfId="16329"/>
    <cellStyle name="_US data extraction v4.3 Dec 19 8" xfId="13450"/>
    <cellStyle name="_US data extraction v4.3 Dec 19 8 2" xfId="16330"/>
    <cellStyle name="_US data extraction v4.3 Dec 19 9" xfId="13451"/>
    <cellStyle name="_US data extraction v4.3 Dec 19 9 2" xfId="16331"/>
    <cellStyle name="_US data extraction v4.3 Dec 19_2011 Bud IS" xfId="13452"/>
    <cellStyle name="_US data extraction v4.3 Dec 19_2011 Bud IS 2" xfId="16332"/>
    <cellStyle name="_US data extraction v4.3 Dec 19_BS" xfId="13453"/>
    <cellStyle name="_US data extraction v4.3 Dec 19_BS 2" xfId="16333"/>
    <cellStyle name="_US data extraction v4.3 Dec 19_BS&amp;CF" xfId="13454"/>
    <cellStyle name="_US data extraction v4.3 Dec 19_BS&amp;CF 2" xfId="16334"/>
    <cellStyle name="_US data extraction v4.3 Dec 19_CF" xfId="13455"/>
    <cellStyle name="_US data extraction v4.3 Dec 19_CF 2" xfId="16335"/>
    <cellStyle name="_US data extraction v4.3 Dec 19_Income Statement" xfId="13456"/>
    <cellStyle name="_US data extraction v4.3 Dec 19_Income Statement 2" xfId="16336"/>
    <cellStyle name="_US data extraction v4.3 Dec 19_PE" xfId="13457"/>
    <cellStyle name="_US data extraction v4.3 Dec 19_PE 2" xfId="16337"/>
    <cellStyle name="_US data extraction v4.3 Dec 19_Updated Budget July 2010" xfId="13458"/>
    <cellStyle name="_US data extraction v4.3 Dec 19_Updated Budget July 2010 2" xfId="16338"/>
    <cellStyle name="_US Taxable Income Forecast - 5 years - 2007 Q3 Actuals_edits" xfId="76"/>
    <cellStyle name="_US Taxable Income Forecast - 5 years - 2007 Q3 Actuals_edits 10" xfId="13460"/>
    <cellStyle name="_US Taxable Income Forecast - 5 years - 2007 Q3 Actuals_edits 10 2" xfId="16340"/>
    <cellStyle name="_US Taxable Income Forecast - 5 years - 2007 Q3 Actuals_edits 11" xfId="13461"/>
    <cellStyle name="_US Taxable Income Forecast - 5 years - 2007 Q3 Actuals_edits 11 2" xfId="16341"/>
    <cellStyle name="_US Taxable Income Forecast - 5 years - 2007 Q3 Actuals_edits 12" xfId="13462"/>
    <cellStyle name="_US Taxable Income Forecast - 5 years - 2007 Q3 Actuals_edits 12 2" xfId="16342"/>
    <cellStyle name="_US Taxable Income Forecast - 5 years - 2007 Q3 Actuals_edits 13" xfId="13463"/>
    <cellStyle name="_US Taxable Income Forecast - 5 years - 2007 Q3 Actuals_edits 13 2" xfId="16343"/>
    <cellStyle name="_US Taxable Income Forecast - 5 years - 2007 Q3 Actuals_edits 14" xfId="13464"/>
    <cellStyle name="_US Taxable Income Forecast - 5 years - 2007 Q3 Actuals_edits 14 2" xfId="16344"/>
    <cellStyle name="_US Taxable Income Forecast - 5 years - 2007 Q3 Actuals_edits 15" xfId="13465"/>
    <cellStyle name="_US Taxable Income Forecast - 5 years - 2007 Q3 Actuals_edits 15 2" xfId="16345"/>
    <cellStyle name="_US Taxable Income Forecast - 5 years - 2007 Q3 Actuals_edits 16" xfId="13466"/>
    <cellStyle name="_US Taxable Income Forecast - 5 years - 2007 Q3 Actuals_edits 16 2" xfId="16346"/>
    <cellStyle name="_US Taxable Income Forecast - 5 years - 2007 Q3 Actuals_edits 17" xfId="13467"/>
    <cellStyle name="_US Taxable Income Forecast - 5 years - 2007 Q3 Actuals_edits 17 2" xfId="16347"/>
    <cellStyle name="_US Taxable Income Forecast - 5 years - 2007 Q3 Actuals_edits 18" xfId="13468"/>
    <cellStyle name="_US Taxable Income Forecast - 5 years - 2007 Q3 Actuals_edits 18 2" xfId="16348"/>
    <cellStyle name="_US Taxable Income Forecast - 5 years - 2007 Q3 Actuals_edits 19" xfId="13469"/>
    <cellStyle name="_US Taxable Income Forecast - 5 years - 2007 Q3 Actuals_edits 19 2" xfId="16349"/>
    <cellStyle name="_US Taxable Income Forecast - 5 years - 2007 Q3 Actuals_edits 2" xfId="13470"/>
    <cellStyle name="_US Taxable Income Forecast - 5 years - 2007 Q3 Actuals_edits 2 2" xfId="16350"/>
    <cellStyle name="_US Taxable Income Forecast - 5 years - 2007 Q3 Actuals_edits 20" xfId="13471"/>
    <cellStyle name="_US Taxable Income Forecast - 5 years - 2007 Q3 Actuals_edits 20 2" xfId="17122"/>
    <cellStyle name="_US Taxable Income Forecast - 5 years - 2007 Q3 Actuals_edits 21" xfId="13472"/>
    <cellStyle name="_US Taxable Income Forecast - 5 years - 2007 Q3 Actuals_edits 21 2" xfId="17125"/>
    <cellStyle name="_US Taxable Income Forecast - 5 years - 2007 Q3 Actuals_edits 22" xfId="13473"/>
    <cellStyle name="_US Taxable Income Forecast - 5 years - 2007 Q3 Actuals_edits 22 2" xfId="17124"/>
    <cellStyle name="_US Taxable Income Forecast - 5 years - 2007 Q3 Actuals_edits 23" xfId="13474"/>
    <cellStyle name="_US Taxable Income Forecast - 5 years - 2007 Q3 Actuals_edits 23 2" xfId="17432"/>
    <cellStyle name="_US Taxable Income Forecast - 5 years - 2007 Q3 Actuals_edits 24" xfId="13475"/>
    <cellStyle name="_US Taxable Income Forecast - 5 years - 2007 Q3 Actuals_edits 24 2" xfId="17807"/>
    <cellStyle name="_US Taxable Income Forecast - 5 years - 2007 Q3 Actuals_edits 25" xfId="13476"/>
    <cellStyle name="_US Taxable Income Forecast - 5 years - 2007 Q3 Actuals_edits 25 2" xfId="17810"/>
    <cellStyle name="_US Taxable Income Forecast - 5 years - 2007 Q3 Actuals_edits 26" xfId="13477"/>
    <cellStyle name="_US Taxable Income Forecast - 5 years - 2007 Q3 Actuals_edits 26 2" xfId="18102"/>
    <cellStyle name="_US Taxable Income Forecast - 5 years - 2007 Q3 Actuals_edits 27" xfId="16339"/>
    <cellStyle name="_US Taxable Income Forecast - 5 years - 2007 Q3 Actuals_edits 28" xfId="13459"/>
    <cellStyle name="_US Taxable Income Forecast - 5 years - 2007 Q3 Actuals_edits 3" xfId="13478"/>
    <cellStyle name="_US Taxable Income Forecast - 5 years - 2007 Q3 Actuals_edits 3 2" xfId="16351"/>
    <cellStyle name="_US Taxable Income Forecast - 5 years - 2007 Q3 Actuals_edits 4" xfId="13479"/>
    <cellStyle name="_US Taxable Income Forecast - 5 years - 2007 Q3 Actuals_edits 4 2" xfId="16352"/>
    <cellStyle name="_US Taxable Income Forecast - 5 years - 2007 Q3 Actuals_edits 5" xfId="13480"/>
    <cellStyle name="_US Taxable Income Forecast - 5 years - 2007 Q3 Actuals_edits 5 2" xfId="16353"/>
    <cellStyle name="_US Taxable Income Forecast - 5 years - 2007 Q3 Actuals_edits 6" xfId="13481"/>
    <cellStyle name="_US Taxable Income Forecast - 5 years - 2007 Q3 Actuals_edits 6 2" xfId="16354"/>
    <cellStyle name="_US Taxable Income Forecast - 5 years - 2007 Q3 Actuals_edits 7" xfId="13482"/>
    <cellStyle name="_US Taxable Income Forecast - 5 years - 2007 Q3 Actuals_edits 7 2" xfId="16355"/>
    <cellStyle name="_US Taxable Income Forecast - 5 years - 2007 Q3 Actuals_edits 8" xfId="13483"/>
    <cellStyle name="_US Taxable Income Forecast - 5 years - 2007 Q3 Actuals_edits 8 2" xfId="16356"/>
    <cellStyle name="_US Taxable Income Forecast - 5 years - 2007 Q3 Actuals_edits 9" xfId="13484"/>
    <cellStyle name="_US Taxable Income Forecast - 5 years - 2007 Q3 Actuals_edits 9 2" xfId="16357"/>
    <cellStyle name="_US Taxable Income Forecast - 5 years - 2007 Q3 Actuals_edits_2011 Bud IS" xfId="13485"/>
    <cellStyle name="_US Taxable Income Forecast - 5 years - 2007 Q3 Actuals_edits_2011 Bud IS 2" xfId="16358"/>
    <cellStyle name="_US Taxable Income Forecast - 5 years - 2007 Q3 Actuals_edits_BS" xfId="13486"/>
    <cellStyle name="_US Taxable Income Forecast - 5 years - 2007 Q3 Actuals_edits_BS 2" xfId="16359"/>
    <cellStyle name="_US Taxable Income Forecast - 5 years - 2007 Q3 Actuals_edits_BS&amp;CF" xfId="13487"/>
    <cellStyle name="_US Taxable Income Forecast - 5 years - 2007 Q3 Actuals_edits_BS&amp;CF 2" xfId="16360"/>
    <cellStyle name="_US Taxable Income Forecast - 5 years - 2007 Q3 Actuals_edits_CF" xfId="13488"/>
    <cellStyle name="_US Taxable Income Forecast - 5 years - 2007 Q3 Actuals_edits_CF 2" xfId="16361"/>
    <cellStyle name="_US Taxable Income Forecast - 5 years - 2007 Q3 Actuals_edits_Income Statement" xfId="13489"/>
    <cellStyle name="_US Taxable Income Forecast - 5 years - 2007 Q3 Actuals_edits_Income Statement 2" xfId="16362"/>
    <cellStyle name="_US Taxable Income Forecast - 5 years - 2007 Q3 Actuals_edits_PE" xfId="13490"/>
    <cellStyle name="_US Taxable Income Forecast - 5 years - 2007 Q3 Actuals_edits_PE 2" xfId="16363"/>
    <cellStyle name="_US Taxable Income Forecast - 5 years - 2007 Q3 Actuals_edits_Updated Budget July 2010" xfId="13491"/>
    <cellStyle name="_US Taxable Income Forecast - 5 years - 2007 Q3 Actuals_edits_Updated Budget July 2010 2" xfId="16364"/>
    <cellStyle name="0" xfId="77"/>
    <cellStyle name="0 10" xfId="13493"/>
    <cellStyle name="0 10 2" xfId="13494"/>
    <cellStyle name="0 10 2 2" xfId="17433"/>
    <cellStyle name="0 10 3" xfId="13495"/>
    <cellStyle name="0 10 3 2" xfId="18103"/>
    <cellStyle name="0 10 4" xfId="16366"/>
    <cellStyle name="0 11" xfId="13496"/>
    <cellStyle name="0 11 2" xfId="13497"/>
    <cellStyle name="0 11 2 2" xfId="17434"/>
    <cellStyle name="0 11 3" xfId="13498"/>
    <cellStyle name="0 11 3 2" xfId="18104"/>
    <cellStyle name="0 11 4" xfId="16367"/>
    <cellStyle name="0 12" xfId="13499"/>
    <cellStyle name="0 12 2" xfId="13500"/>
    <cellStyle name="0 12 2 2" xfId="17435"/>
    <cellStyle name="0 12 3" xfId="13501"/>
    <cellStyle name="0 12 3 2" xfId="18105"/>
    <cellStyle name="0 12 4" xfId="16368"/>
    <cellStyle name="0 13" xfId="13502"/>
    <cellStyle name="0 13 2" xfId="13503"/>
    <cellStyle name="0 13 2 2" xfId="17436"/>
    <cellStyle name="0 13 3" xfId="13504"/>
    <cellStyle name="0 13 3 2" xfId="18106"/>
    <cellStyle name="0 13 4" xfId="16369"/>
    <cellStyle name="0 14" xfId="13505"/>
    <cellStyle name="0 14 2" xfId="13506"/>
    <cellStyle name="0 14 2 2" xfId="17437"/>
    <cellStyle name="0 14 3" xfId="13507"/>
    <cellStyle name="0 14 3 2" xfId="18107"/>
    <cellStyle name="0 14 4" xfId="16370"/>
    <cellStyle name="0 15" xfId="13508"/>
    <cellStyle name="0 15 2" xfId="13509"/>
    <cellStyle name="0 15 2 2" xfId="17438"/>
    <cellStyle name="0 15 3" xfId="13510"/>
    <cellStyle name="0 15 3 2" xfId="18108"/>
    <cellStyle name="0 15 4" xfId="16371"/>
    <cellStyle name="0 16" xfId="13511"/>
    <cellStyle name="0 16 2" xfId="13512"/>
    <cellStyle name="0 16 2 2" xfId="17439"/>
    <cellStyle name="0 16 3" xfId="13513"/>
    <cellStyle name="0 16 3 2" xfId="18109"/>
    <cellStyle name="0 16 4" xfId="16372"/>
    <cellStyle name="0 17" xfId="13514"/>
    <cellStyle name="0 17 2" xfId="13515"/>
    <cellStyle name="0 17 2 2" xfId="17440"/>
    <cellStyle name="0 17 3" xfId="13516"/>
    <cellStyle name="0 17 3 2" xfId="18110"/>
    <cellStyle name="0 17 4" xfId="16373"/>
    <cellStyle name="0 18" xfId="13517"/>
    <cellStyle name="0 18 2" xfId="13518"/>
    <cellStyle name="0 18 2 2" xfId="17441"/>
    <cellStyle name="0 18 3" xfId="13519"/>
    <cellStyle name="0 18 3 2" xfId="18111"/>
    <cellStyle name="0 18 4" xfId="16374"/>
    <cellStyle name="0 19" xfId="13520"/>
    <cellStyle name="0 19 2" xfId="13521"/>
    <cellStyle name="0 19 2 2" xfId="17442"/>
    <cellStyle name="0 19 3" xfId="13522"/>
    <cellStyle name="0 19 3 2" xfId="18112"/>
    <cellStyle name="0 19 4" xfId="16375"/>
    <cellStyle name="0 2" xfId="78"/>
    <cellStyle name="0 2 2" xfId="4350"/>
    <cellStyle name="0 2 2 2" xfId="17443"/>
    <cellStyle name="0 2 2 3" xfId="13524"/>
    <cellStyle name="0 2 3" xfId="13525"/>
    <cellStyle name="0 2 3 2" xfId="18113"/>
    <cellStyle name="0 2 4" xfId="16376"/>
    <cellStyle name="0 2 5" xfId="13523"/>
    <cellStyle name="0 2 5 2" xfId="20874"/>
    <cellStyle name="0 2 6" xfId="21175"/>
    <cellStyle name="0 20" xfId="13526"/>
    <cellStyle name="0 20 2" xfId="13527"/>
    <cellStyle name="0 20 2 2" xfId="17444"/>
    <cellStyle name="0 20 3" xfId="13528"/>
    <cellStyle name="0 20 3 2" xfId="18114"/>
    <cellStyle name="0 20 4" xfId="16377"/>
    <cellStyle name="0 21" xfId="13529"/>
    <cellStyle name="0 21 2" xfId="13530"/>
    <cellStyle name="0 21 2 2" xfId="17445"/>
    <cellStyle name="0 21 3" xfId="13531"/>
    <cellStyle name="0 21 3 2" xfId="18115"/>
    <cellStyle name="0 21 4" xfId="16378"/>
    <cellStyle name="0 22" xfId="13532"/>
    <cellStyle name="0 22 2" xfId="13533"/>
    <cellStyle name="0 22 2 2" xfId="17446"/>
    <cellStyle name="0 22 3" xfId="13534"/>
    <cellStyle name="0 22 3 2" xfId="18116"/>
    <cellStyle name="0 22 4" xfId="16379"/>
    <cellStyle name="0 23" xfId="13535"/>
    <cellStyle name="0 23 2" xfId="13536"/>
    <cellStyle name="0 23 2 2" xfId="17447"/>
    <cellStyle name="0 23 3" xfId="13537"/>
    <cellStyle name="0 23 3 2" xfId="18117"/>
    <cellStyle name="0 23 4" xfId="16380"/>
    <cellStyle name="0 24" xfId="13538"/>
    <cellStyle name="0 24 2" xfId="13539"/>
    <cellStyle name="0 24 2 2" xfId="17448"/>
    <cellStyle name="0 24 3" xfId="13540"/>
    <cellStyle name="0 24 3 2" xfId="18118"/>
    <cellStyle name="0 24 4" xfId="16381"/>
    <cellStyle name="0 25" xfId="13541"/>
    <cellStyle name="0 25 2" xfId="13542"/>
    <cellStyle name="0 25 2 2" xfId="17449"/>
    <cellStyle name="0 25 3" xfId="13543"/>
    <cellStyle name="0 25 3 2" xfId="18119"/>
    <cellStyle name="0 25 4" xfId="16382"/>
    <cellStyle name="0 26" xfId="16365"/>
    <cellStyle name="0 27" xfId="13492"/>
    <cellStyle name="0 3" xfId="13544"/>
    <cellStyle name="0 3 2" xfId="13545"/>
    <cellStyle name="0 3 2 2" xfId="17450"/>
    <cellStyle name="0 3 3" xfId="13546"/>
    <cellStyle name="0 3 3 2" xfId="18120"/>
    <cellStyle name="0 3 4" xfId="16383"/>
    <cellStyle name="0 4" xfId="13547"/>
    <cellStyle name="0 4 2" xfId="13548"/>
    <cellStyle name="0 4 2 2" xfId="17451"/>
    <cellStyle name="0 4 3" xfId="13549"/>
    <cellStyle name="0 4 3 2" xfId="18121"/>
    <cellStyle name="0 4 4" xfId="16384"/>
    <cellStyle name="0 5" xfId="13550"/>
    <cellStyle name="0 5 2" xfId="13551"/>
    <cellStyle name="0 5 2 2" xfId="17452"/>
    <cellStyle name="0 5 3" xfId="13552"/>
    <cellStyle name="0 5 3 2" xfId="18122"/>
    <cellStyle name="0 5 4" xfId="16385"/>
    <cellStyle name="0 6" xfId="13553"/>
    <cellStyle name="0 6 2" xfId="13554"/>
    <cellStyle name="0 6 2 2" xfId="17453"/>
    <cellStyle name="0 6 3" xfId="13555"/>
    <cellStyle name="0 6 3 2" xfId="18123"/>
    <cellStyle name="0 6 4" xfId="16386"/>
    <cellStyle name="0 7" xfId="13556"/>
    <cellStyle name="0 7 2" xfId="13557"/>
    <cellStyle name="0 7 2 2" xfId="17454"/>
    <cellStyle name="0 7 3" xfId="13558"/>
    <cellStyle name="0 7 3 2" xfId="18124"/>
    <cellStyle name="0 7 4" xfId="16387"/>
    <cellStyle name="0 8" xfId="13559"/>
    <cellStyle name="0 8 2" xfId="13560"/>
    <cellStyle name="0 8 2 2" xfId="17455"/>
    <cellStyle name="0 8 3" xfId="13561"/>
    <cellStyle name="0 8 3 2" xfId="18125"/>
    <cellStyle name="0 8 4" xfId="16388"/>
    <cellStyle name="0 9" xfId="13562"/>
    <cellStyle name="0 9 2" xfId="13563"/>
    <cellStyle name="0 9 2 2" xfId="17456"/>
    <cellStyle name="0 9 3" xfId="13564"/>
    <cellStyle name="0 9 3 2" xfId="18126"/>
    <cellStyle name="0 9 4" xfId="16389"/>
    <cellStyle name="0,000(0,000)" xfId="79"/>
    <cellStyle name="0,000(0,000) 2" xfId="4351"/>
    <cellStyle name="0,000(0,000) 2 2" xfId="17457"/>
    <cellStyle name="0,000(0,000) 2 3" xfId="13566"/>
    <cellStyle name="0,000(0,000) 3" xfId="13567"/>
    <cellStyle name="0,000(0,000) 3 2" xfId="17808"/>
    <cellStyle name="0,000(0,000) 4" xfId="13568"/>
    <cellStyle name="0,000(0,000) 4 2" xfId="17809"/>
    <cellStyle name="0,000(0,000) 5" xfId="13569"/>
    <cellStyle name="0,000(0,000) 5 2" xfId="18127"/>
    <cellStyle name="0,000(0,000) 6" xfId="16390"/>
    <cellStyle name="0,000(0,000) 7" xfId="13565"/>
    <cellStyle name="0.00%" xfId="80"/>
    <cellStyle name="0.00% 2" xfId="16391"/>
    <cellStyle name="0.00% 3" xfId="13570"/>
    <cellStyle name="0_BS" xfId="13571"/>
    <cellStyle name="0_BS 10" xfId="13572"/>
    <cellStyle name="0_BS 11" xfId="13573"/>
    <cellStyle name="0_BS 12" xfId="13574"/>
    <cellStyle name="0_BS 13" xfId="13575"/>
    <cellStyle name="0_BS 14" xfId="13576"/>
    <cellStyle name="0_BS 15" xfId="13577"/>
    <cellStyle name="0_BS 16" xfId="13578"/>
    <cellStyle name="0_BS 17" xfId="13579"/>
    <cellStyle name="0_BS 18" xfId="13580"/>
    <cellStyle name="0_BS 19" xfId="13581"/>
    <cellStyle name="0_BS 2" xfId="13582"/>
    <cellStyle name="0_BS 2 2" xfId="17458"/>
    <cellStyle name="0_BS 20" xfId="13583"/>
    <cellStyle name="0_BS 21" xfId="13584"/>
    <cellStyle name="0_BS 22" xfId="13585"/>
    <cellStyle name="0_BS 23" xfId="13586"/>
    <cellStyle name="0_BS 24" xfId="13587"/>
    <cellStyle name="0_BS 25" xfId="13588"/>
    <cellStyle name="0_BS 26" xfId="13589"/>
    <cellStyle name="0_BS 27" xfId="13590"/>
    <cellStyle name="0_BS 28" xfId="16392"/>
    <cellStyle name="0_BS 3" xfId="13591"/>
    <cellStyle name="0_BS 3 2" xfId="18128"/>
    <cellStyle name="0_BS 4" xfId="13592"/>
    <cellStyle name="0_BS 5" xfId="13593"/>
    <cellStyle name="0_BS 6" xfId="13594"/>
    <cellStyle name="0_BS 7" xfId="13595"/>
    <cellStyle name="0_BS 8" xfId="13596"/>
    <cellStyle name="0_BS 9" xfId="13597"/>
    <cellStyle name="0_CF" xfId="13598"/>
    <cellStyle name="0_CF 2" xfId="13599"/>
    <cellStyle name="0_CF 2 2" xfId="17459"/>
    <cellStyle name="0_CF 3" xfId="13600"/>
    <cellStyle name="0_CF 3 2" xfId="18129"/>
    <cellStyle name="0_CF 4" xfId="16393"/>
    <cellStyle name="0_CF_1" xfId="13601"/>
    <cellStyle name="0_CF_1 10" xfId="13602"/>
    <cellStyle name="0_CF_1 11" xfId="13603"/>
    <cellStyle name="0_CF_1 12" xfId="13604"/>
    <cellStyle name="0_CF_1 13" xfId="13605"/>
    <cellStyle name="0_CF_1 14" xfId="13606"/>
    <cellStyle name="0_CF_1 15" xfId="13607"/>
    <cellStyle name="0_CF_1 16" xfId="13608"/>
    <cellStyle name="0_CF_1 17" xfId="13609"/>
    <cellStyle name="0_CF_1 18" xfId="13610"/>
    <cellStyle name="0_CF_1 19" xfId="13611"/>
    <cellStyle name="0_CF_1 2" xfId="13612"/>
    <cellStyle name="0_CF_1 2 2" xfId="17460"/>
    <cellStyle name="0_CF_1 20" xfId="13613"/>
    <cellStyle name="0_CF_1 21" xfId="13614"/>
    <cellStyle name="0_CF_1 22" xfId="13615"/>
    <cellStyle name="0_CF_1 23" xfId="13616"/>
    <cellStyle name="0_CF_1 24" xfId="13617"/>
    <cellStyle name="0_CF_1 25" xfId="13618"/>
    <cellStyle name="0_CF_1 26" xfId="13619"/>
    <cellStyle name="0_CF_1 27" xfId="13620"/>
    <cellStyle name="0_CF_1 28" xfId="16394"/>
    <cellStyle name="0_CF_1 3" xfId="13621"/>
    <cellStyle name="0_CF_1 3 2" xfId="18130"/>
    <cellStyle name="0_CF_1 4" xfId="13622"/>
    <cellStyle name="0_CF_1 5" xfId="13623"/>
    <cellStyle name="0_CF_1 6" xfId="13624"/>
    <cellStyle name="0_CF_1 7" xfId="13625"/>
    <cellStyle name="0_CF_1 8" xfId="13626"/>
    <cellStyle name="0_CF_1 9" xfId="13627"/>
    <cellStyle name="0_IS" xfId="13628"/>
    <cellStyle name="0_IS 10" xfId="13629"/>
    <cellStyle name="0_IS 11" xfId="13630"/>
    <cellStyle name="0_IS 12" xfId="13631"/>
    <cellStyle name="0_IS 13" xfId="13632"/>
    <cellStyle name="0_IS 14" xfId="13633"/>
    <cellStyle name="0_IS 15" xfId="13634"/>
    <cellStyle name="0_IS 16" xfId="13635"/>
    <cellStyle name="0_IS 17" xfId="13636"/>
    <cellStyle name="0_IS 18" xfId="13637"/>
    <cellStyle name="0_IS 19" xfId="13638"/>
    <cellStyle name="0_IS 2" xfId="13639"/>
    <cellStyle name="0_IS 2 2" xfId="17461"/>
    <cellStyle name="0_IS 20" xfId="13640"/>
    <cellStyle name="0_IS 21" xfId="13641"/>
    <cellStyle name="0_IS 22" xfId="13642"/>
    <cellStyle name="0_IS 23" xfId="13643"/>
    <cellStyle name="0_IS 24" xfId="13644"/>
    <cellStyle name="0_IS 25" xfId="13645"/>
    <cellStyle name="0_IS 26" xfId="13646"/>
    <cellStyle name="0_IS 27" xfId="13647"/>
    <cellStyle name="0_IS 28" xfId="16395"/>
    <cellStyle name="0_IS 3" xfId="13648"/>
    <cellStyle name="0_IS 3 2" xfId="18131"/>
    <cellStyle name="0_IS 4" xfId="13649"/>
    <cellStyle name="0_IS 5" xfId="13650"/>
    <cellStyle name="0_IS 6" xfId="13651"/>
    <cellStyle name="0_IS 7" xfId="13652"/>
    <cellStyle name="0_IS 8" xfId="13653"/>
    <cellStyle name="0_IS 9" xfId="13654"/>
    <cellStyle name="0_PE" xfId="13655"/>
    <cellStyle name="0_PE 2" xfId="13656"/>
    <cellStyle name="0_PE 2 2" xfId="17462"/>
    <cellStyle name="0_PE 3" xfId="13657"/>
    <cellStyle name="0_PE 3 2" xfId="18132"/>
    <cellStyle name="0_PE 4" xfId="16396"/>
    <cellStyle name="0_PE_1" xfId="13658"/>
    <cellStyle name="0_PE_1 10" xfId="13659"/>
    <cellStyle name="0_PE_1 11" xfId="13660"/>
    <cellStyle name="0_PE_1 12" xfId="13661"/>
    <cellStyle name="0_PE_1 13" xfId="13662"/>
    <cellStyle name="0_PE_1 14" xfId="13663"/>
    <cellStyle name="0_PE_1 15" xfId="13664"/>
    <cellStyle name="0_PE_1 16" xfId="13665"/>
    <cellStyle name="0_PE_1 17" xfId="13666"/>
    <cellStyle name="0_PE_1 18" xfId="13667"/>
    <cellStyle name="0_PE_1 19" xfId="13668"/>
    <cellStyle name="0_PE_1 2" xfId="13669"/>
    <cellStyle name="0_PE_1 2 2" xfId="17463"/>
    <cellStyle name="0_PE_1 20" xfId="13670"/>
    <cellStyle name="0_PE_1 21" xfId="13671"/>
    <cellStyle name="0_PE_1 22" xfId="13672"/>
    <cellStyle name="0_PE_1 23" xfId="13673"/>
    <cellStyle name="0_PE_1 24" xfId="13674"/>
    <cellStyle name="0_PE_1 25" xfId="13675"/>
    <cellStyle name="0_PE_1 26" xfId="13676"/>
    <cellStyle name="0_PE_1 27" xfId="13677"/>
    <cellStyle name="0_PE_1 28" xfId="16397"/>
    <cellStyle name="0_PE_1 3" xfId="13678"/>
    <cellStyle name="0_PE_1 3 2" xfId="18133"/>
    <cellStyle name="0_PE_1 4" xfId="13679"/>
    <cellStyle name="0_PE_1 5" xfId="13680"/>
    <cellStyle name="0_PE_1 6" xfId="13681"/>
    <cellStyle name="0_PE_1 7" xfId="13682"/>
    <cellStyle name="0_PE_1 8" xfId="13683"/>
    <cellStyle name="0_PE_1 9" xfId="13684"/>
    <cellStyle name="¹éºÐÀ²_±âÅ¸" xfId="81"/>
    <cellStyle name="20 % - Accent1" xfId="82"/>
    <cellStyle name="20 % - Accent1 2" xfId="16398"/>
    <cellStyle name="20 % - Accent1 3" xfId="13685"/>
    <cellStyle name="20 % - Accent2" xfId="83"/>
    <cellStyle name="20 % - Accent2 2" xfId="16399"/>
    <cellStyle name="20 % - Accent2 3" xfId="13686"/>
    <cellStyle name="20 % - Accent3" xfId="84"/>
    <cellStyle name="20 % - Accent3 2" xfId="16400"/>
    <cellStyle name="20 % - Accent3 3" xfId="13687"/>
    <cellStyle name="20 % - Accent4" xfId="85"/>
    <cellStyle name="20 % - Accent4 2" xfId="16401"/>
    <cellStyle name="20 % - Accent4 3" xfId="13688"/>
    <cellStyle name="20 % - Accent5" xfId="86"/>
    <cellStyle name="20 % - Accent5 2" xfId="16402"/>
    <cellStyle name="20 % - Accent5 3" xfId="13689"/>
    <cellStyle name="20 % - Accent6" xfId="87"/>
    <cellStyle name="20 % - Accent6 2" xfId="16403"/>
    <cellStyle name="20 % - Accent6 3" xfId="13690"/>
    <cellStyle name="20% - Accent1" xfId="88" builtinId="30" customBuiltin="1"/>
    <cellStyle name="20% - Accent1 2" xfId="89"/>
    <cellStyle name="20% - Accent1 2 10" xfId="1308"/>
    <cellStyle name="20% - Accent1 2 11" xfId="1309"/>
    <cellStyle name="20% - Accent1 2 1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0" xfId="1319"/>
    <cellStyle name="20% - Accent1 2 21" xfId="1320"/>
    <cellStyle name="20% - Accent1 2 22" xfId="1321"/>
    <cellStyle name="20% - Accent1 2 23" xfId="13691"/>
    <cellStyle name="20% - Accent1 2 3" xfId="1322"/>
    <cellStyle name="20% - Accent1 2 4" xfId="1323"/>
    <cellStyle name="20% - Accent1 2 5" xfId="1324"/>
    <cellStyle name="20% - Accent1 2 6" xfId="1325"/>
    <cellStyle name="20% - Accent1 2 7" xfId="1326"/>
    <cellStyle name="20% - Accent1 2 8" xfId="1327"/>
    <cellStyle name="20% - Accent1 2 9" xfId="1328"/>
    <cellStyle name="20% - Accent1 3" xfId="1329"/>
    <cellStyle name="20% - Accent1 3 10" xfId="1330"/>
    <cellStyle name="20% - Accent1 3 11" xfId="1331"/>
    <cellStyle name="20% - Accent1 3 12" xfId="1332"/>
    <cellStyle name="20% - Accent1 3 13" xfId="1333"/>
    <cellStyle name="20% - Accent1 3 14" xfId="1334"/>
    <cellStyle name="20% - Accent1 3 15" xfId="1335"/>
    <cellStyle name="20% - Accent1 3 16" xfId="1336"/>
    <cellStyle name="20% - Accent1 3 17" xfId="1337"/>
    <cellStyle name="20% - Accent1 3 18" xfId="1338"/>
    <cellStyle name="20% - Accent1 3 19" xfId="1339"/>
    <cellStyle name="20% - Accent1 3 2" xfId="1340"/>
    <cellStyle name="20% - Accent1 3 20" xfId="1341"/>
    <cellStyle name="20% - Accent1 3 21" xfId="1342"/>
    <cellStyle name="20% - Accent1 3 22" xfId="1343"/>
    <cellStyle name="20% - Accent1 3 23" xfId="13692"/>
    <cellStyle name="20% - Accent1 3 3" xfId="1344"/>
    <cellStyle name="20% - Accent1 3 4" xfId="1345"/>
    <cellStyle name="20% - Accent1 3 5" xfId="1346"/>
    <cellStyle name="20% - Accent1 3 6" xfId="1347"/>
    <cellStyle name="20% - Accent1 3 7" xfId="1348"/>
    <cellStyle name="20% - Accent1 3 8" xfId="1349"/>
    <cellStyle name="20% - Accent1 3 9" xfId="1350"/>
    <cellStyle name="20% - Accent1 4" xfId="3646"/>
    <cellStyle name="20% - Accent1 5" xfId="3946"/>
    <cellStyle name="20% - Accent1 6" xfId="3993"/>
    <cellStyle name="20% - Accent2" xfId="90" builtinId="34" customBuiltin="1"/>
    <cellStyle name="20% - Accent2 2" xfId="91"/>
    <cellStyle name="20% - Accent2 2 10" xfId="1351"/>
    <cellStyle name="20% - Accent2 2 11" xfId="1352"/>
    <cellStyle name="20% - Accent2 2 12" xfId="1353"/>
    <cellStyle name="20% - Accent2 2 13" xfId="1354"/>
    <cellStyle name="20% - Accent2 2 14" xfId="1355"/>
    <cellStyle name="20% - Accent2 2 15" xfId="1356"/>
    <cellStyle name="20% - Accent2 2 16" xfId="1357"/>
    <cellStyle name="20% - Accent2 2 17" xfId="1358"/>
    <cellStyle name="20% - Accent2 2 18" xfId="1359"/>
    <cellStyle name="20% - Accent2 2 19" xfId="1360"/>
    <cellStyle name="20% - Accent2 2 2" xfId="1361"/>
    <cellStyle name="20% - Accent2 2 20" xfId="1362"/>
    <cellStyle name="20% - Accent2 2 21" xfId="1363"/>
    <cellStyle name="20% - Accent2 2 22" xfId="1364"/>
    <cellStyle name="20% - Accent2 2 23" xfId="13693"/>
    <cellStyle name="20% - Accent2 2 3" xfId="1365"/>
    <cellStyle name="20% - Accent2 2 4" xfId="1366"/>
    <cellStyle name="20% - Accent2 2 5" xfId="1367"/>
    <cellStyle name="20% - Accent2 2 6" xfId="1368"/>
    <cellStyle name="20% - Accent2 2 7" xfId="1369"/>
    <cellStyle name="20% - Accent2 2 8" xfId="1370"/>
    <cellStyle name="20% - Accent2 2 9" xfId="1371"/>
    <cellStyle name="20% - Accent2 3" xfId="1372"/>
    <cellStyle name="20% - Accent2 3 10" xfId="1373"/>
    <cellStyle name="20% - Accent2 3 11" xfId="1374"/>
    <cellStyle name="20% - Accent2 3 12" xfId="1375"/>
    <cellStyle name="20% - Accent2 3 13" xfId="1376"/>
    <cellStyle name="20% - Accent2 3 14" xfId="1377"/>
    <cellStyle name="20% - Accent2 3 15" xfId="1378"/>
    <cellStyle name="20% - Accent2 3 16" xfId="1379"/>
    <cellStyle name="20% - Accent2 3 17" xfId="1380"/>
    <cellStyle name="20% - Accent2 3 18" xfId="1381"/>
    <cellStyle name="20% - Accent2 3 19" xfId="1382"/>
    <cellStyle name="20% - Accent2 3 2" xfId="1383"/>
    <cellStyle name="20% - Accent2 3 20" xfId="1384"/>
    <cellStyle name="20% - Accent2 3 21" xfId="1385"/>
    <cellStyle name="20% - Accent2 3 22" xfId="1386"/>
    <cellStyle name="20% - Accent2 3 23" xfId="13694"/>
    <cellStyle name="20% - Accent2 3 3" xfId="1387"/>
    <cellStyle name="20% - Accent2 3 4" xfId="1388"/>
    <cellStyle name="20% - Accent2 3 5" xfId="1389"/>
    <cellStyle name="20% - Accent2 3 6" xfId="1390"/>
    <cellStyle name="20% - Accent2 3 7" xfId="1391"/>
    <cellStyle name="20% - Accent2 3 8" xfId="1392"/>
    <cellStyle name="20% - Accent2 3 9" xfId="1393"/>
    <cellStyle name="20% - Accent2 4" xfId="3647"/>
    <cellStyle name="20% - Accent2 5" xfId="3947"/>
    <cellStyle name="20% - Accent2 6" xfId="3994"/>
    <cellStyle name="20% - Accent3" xfId="92" builtinId="38" customBuiltin="1"/>
    <cellStyle name="20% - Accent3 2" xfId="93"/>
    <cellStyle name="20% - Accent3 2 10" xfId="1394"/>
    <cellStyle name="20% - Accent3 2 11" xfId="1395"/>
    <cellStyle name="20% - Accent3 2 12" xfId="1396"/>
    <cellStyle name="20% - Accent3 2 13" xfId="1397"/>
    <cellStyle name="20% - Accent3 2 14" xfId="1398"/>
    <cellStyle name="20% - Accent3 2 15" xfId="1399"/>
    <cellStyle name="20% - Accent3 2 16" xfId="1400"/>
    <cellStyle name="20% - Accent3 2 17" xfId="1401"/>
    <cellStyle name="20% - Accent3 2 18" xfId="1402"/>
    <cellStyle name="20% - Accent3 2 19" xfId="1403"/>
    <cellStyle name="20% - Accent3 2 2" xfId="1404"/>
    <cellStyle name="20% - Accent3 2 20" xfId="1405"/>
    <cellStyle name="20% - Accent3 2 21" xfId="1406"/>
    <cellStyle name="20% - Accent3 2 22" xfId="1407"/>
    <cellStyle name="20% - Accent3 2 23" xfId="13695"/>
    <cellStyle name="20% - Accent3 2 3" xfId="1408"/>
    <cellStyle name="20% - Accent3 2 4" xfId="1409"/>
    <cellStyle name="20% - Accent3 2 5" xfId="1410"/>
    <cellStyle name="20% - Accent3 2 6" xfId="1411"/>
    <cellStyle name="20% - Accent3 2 7" xfId="1412"/>
    <cellStyle name="20% - Accent3 2 8" xfId="1413"/>
    <cellStyle name="20% - Accent3 2 9" xfId="1414"/>
    <cellStyle name="20% - Accent3 3" xfId="1415"/>
    <cellStyle name="20% - Accent3 3 10" xfId="1416"/>
    <cellStyle name="20% - Accent3 3 11" xfId="1417"/>
    <cellStyle name="20% - Accent3 3 12" xfId="1418"/>
    <cellStyle name="20% - Accent3 3 13" xfId="1419"/>
    <cellStyle name="20% - Accent3 3 14" xfId="1420"/>
    <cellStyle name="20% - Accent3 3 15" xfId="1421"/>
    <cellStyle name="20% - Accent3 3 16" xfId="1422"/>
    <cellStyle name="20% - Accent3 3 17" xfId="1423"/>
    <cellStyle name="20% - Accent3 3 18" xfId="1424"/>
    <cellStyle name="20% - Accent3 3 19" xfId="1425"/>
    <cellStyle name="20% - Accent3 3 2" xfId="1426"/>
    <cellStyle name="20% - Accent3 3 20" xfId="1427"/>
    <cellStyle name="20% - Accent3 3 21" xfId="1428"/>
    <cellStyle name="20% - Accent3 3 22" xfId="1429"/>
    <cellStyle name="20% - Accent3 3 23" xfId="13696"/>
    <cellStyle name="20% - Accent3 3 3" xfId="1430"/>
    <cellStyle name="20% - Accent3 3 4" xfId="1431"/>
    <cellStyle name="20% - Accent3 3 5" xfId="1432"/>
    <cellStyle name="20% - Accent3 3 6" xfId="1433"/>
    <cellStyle name="20% - Accent3 3 7" xfId="1434"/>
    <cellStyle name="20% - Accent3 3 8" xfId="1435"/>
    <cellStyle name="20% - Accent3 3 9" xfId="1436"/>
    <cellStyle name="20% - Accent3 4" xfId="3648"/>
    <cellStyle name="20% - Accent3 5" xfId="3948"/>
    <cellStyle name="20% - Accent3 6" xfId="3995"/>
    <cellStyle name="20% - Accent4" xfId="94" builtinId="42" customBuiltin="1"/>
    <cellStyle name="20% - Accent4 2" xfId="95"/>
    <cellStyle name="20% - Accent4 2 10" xfId="1437"/>
    <cellStyle name="20% - Accent4 2 11" xfId="1438"/>
    <cellStyle name="20% - Accent4 2 12" xfId="1439"/>
    <cellStyle name="20% - Accent4 2 13" xfId="1440"/>
    <cellStyle name="20% - Accent4 2 14" xfId="1441"/>
    <cellStyle name="20% - Accent4 2 15" xfId="1442"/>
    <cellStyle name="20% - Accent4 2 16" xfId="1443"/>
    <cellStyle name="20% - Accent4 2 17" xfId="1444"/>
    <cellStyle name="20% - Accent4 2 18" xfId="1445"/>
    <cellStyle name="20% - Accent4 2 19" xfId="1446"/>
    <cellStyle name="20% - Accent4 2 2" xfId="1447"/>
    <cellStyle name="20% - Accent4 2 20" xfId="1448"/>
    <cellStyle name="20% - Accent4 2 21" xfId="1449"/>
    <cellStyle name="20% - Accent4 2 22" xfId="1450"/>
    <cellStyle name="20% - Accent4 2 23" xfId="13697"/>
    <cellStyle name="20% - Accent4 2 3" xfId="1451"/>
    <cellStyle name="20% - Accent4 2 4" xfId="1452"/>
    <cellStyle name="20% - Accent4 2 5" xfId="1453"/>
    <cellStyle name="20% - Accent4 2 6" xfId="1454"/>
    <cellStyle name="20% - Accent4 2 7" xfId="1455"/>
    <cellStyle name="20% - Accent4 2 8" xfId="1456"/>
    <cellStyle name="20% - Accent4 2 9" xfId="1457"/>
    <cellStyle name="20% - Accent4 3" xfId="1458"/>
    <cellStyle name="20% - Accent4 3 10" xfId="1459"/>
    <cellStyle name="20% - Accent4 3 11" xfId="1460"/>
    <cellStyle name="20% - Accent4 3 12" xfId="1461"/>
    <cellStyle name="20% - Accent4 3 13" xfId="1462"/>
    <cellStyle name="20% - Accent4 3 14" xfId="1463"/>
    <cellStyle name="20% - Accent4 3 15" xfId="1464"/>
    <cellStyle name="20% - Accent4 3 16" xfId="1465"/>
    <cellStyle name="20% - Accent4 3 17" xfId="1466"/>
    <cellStyle name="20% - Accent4 3 18" xfId="1467"/>
    <cellStyle name="20% - Accent4 3 19" xfId="1468"/>
    <cellStyle name="20% - Accent4 3 2" xfId="1469"/>
    <cellStyle name="20% - Accent4 3 20" xfId="1470"/>
    <cellStyle name="20% - Accent4 3 21" xfId="1471"/>
    <cellStyle name="20% - Accent4 3 22" xfId="1472"/>
    <cellStyle name="20% - Accent4 3 23" xfId="13698"/>
    <cellStyle name="20% - Accent4 3 3" xfId="1473"/>
    <cellStyle name="20% - Accent4 3 4" xfId="1474"/>
    <cellStyle name="20% - Accent4 3 5" xfId="1475"/>
    <cellStyle name="20% - Accent4 3 6" xfId="1476"/>
    <cellStyle name="20% - Accent4 3 7" xfId="1477"/>
    <cellStyle name="20% - Accent4 3 8" xfId="1478"/>
    <cellStyle name="20% - Accent4 3 9" xfId="1479"/>
    <cellStyle name="20% - Accent4 4" xfId="3649"/>
    <cellStyle name="20% - Accent4 5" xfId="3949"/>
    <cellStyle name="20% - Accent4 6" xfId="3996"/>
    <cellStyle name="20% - Accent5" xfId="96" builtinId="46" customBuiltin="1"/>
    <cellStyle name="20% - Accent5 2" xfId="97"/>
    <cellStyle name="20% - Accent5 2 10" xfId="1480"/>
    <cellStyle name="20% - Accent5 2 11" xfId="1481"/>
    <cellStyle name="20% - Accent5 2 12" xfId="1482"/>
    <cellStyle name="20% - Accent5 2 13" xfId="1483"/>
    <cellStyle name="20% - Accent5 2 14" xfId="1484"/>
    <cellStyle name="20% - Accent5 2 15" xfId="1485"/>
    <cellStyle name="20% - Accent5 2 16" xfId="1486"/>
    <cellStyle name="20% - Accent5 2 17" xfId="1487"/>
    <cellStyle name="20% - Accent5 2 18" xfId="1488"/>
    <cellStyle name="20% - Accent5 2 19" xfId="1489"/>
    <cellStyle name="20% - Accent5 2 2" xfId="1490"/>
    <cellStyle name="20% - Accent5 2 20" xfId="1491"/>
    <cellStyle name="20% - Accent5 2 21" xfId="1492"/>
    <cellStyle name="20% - Accent5 2 22" xfId="1493"/>
    <cellStyle name="20% - Accent5 2 23" xfId="13699"/>
    <cellStyle name="20% - Accent5 2 3" xfId="1494"/>
    <cellStyle name="20% - Accent5 2 4" xfId="1495"/>
    <cellStyle name="20% - Accent5 2 5" xfId="1496"/>
    <cellStyle name="20% - Accent5 2 6" xfId="1497"/>
    <cellStyle name="20% - Accent5 2 7" xfId="1498"/>
    <cellStyle name="20% - Accent5 2 8" xfId="1499"/>
    <cellStyle name="20% - Accent5 2 9" xfId="1500"/>
    <cellStyle name="20% - Accent5 3" xfId="1501"/>
    <cellStyle name="20% - Accent5 3 10" xfId="1502"/>
    <cellStyle name="20% - Accent5 3 11" xfId="1503"/>
    <cellStyle name="20% - Accent5 3 12" xfId="1504"/>
    <cellStyle name="20% - Accent5 3 13" xfId="1505"/>
    <cellStyle name="20% - Accent5 3 14" xfId="1506"/>
    <cellStyle name="20% - Accent5 3 15" xfId="1507"/>
    <cellStyle name="20% - Accent5 3 16" xfId="1508"/>
    <cellStyle name="20% - Accent5 3 17" xfId="1509"/>
    <cellStyle name="20% - Accent5 3 18" xfId="1510"/>
    <cellStyle name="20% - Accent5 3 19" xfId="1511"/>
    <cellStyle name="20% - Accent5 3 2" xfId="1512"/>
    <cellStyle name="20% - Accent5 3 20" xfId="1513"/>
    <cellStyle name="20% - Accent5 3 21" xfId="1514"/>
    <cellStyle name="20% - Accent5 3 22" xfId="1515"/>
    <cellStyle name="20% - Accent5 3 23" xfId="13700"/>
    <cellStyle name="20% - Accent5 3 3" xfId="1516"/>
    <cellStyle name="20% - Accent5 3 4" xfId="1517"/>
    <cellStyle name="20% - Accent5 3 5" xfId="1518"/>
    <cellStyle name="20% - Accent5 3 6" xfId="1519"/>
    <cellStyle name="20% - Accent5 3 7" xfId="1520"/>
    <cellStyle name="20% - Accent5 3 8" xfId="1521"/>
    <cellStyle name="20% - Accent5 3 9" xfId="1522"/>
    <cellStyle name="20% - Accent5 4" xfId="3650"/>
    <cellStyle name="20% - Accent5 5" xfId="3950"/>
    <cellStyle name="20% - Accent5 6" xfId="3997"/>
    <cellStyle name="20% - Accent6" xfId="98" builtinId="50" customBuiltin="1"/>
    <cellStyle name="20% - Accent6 2" xfId="99"/>
    <cellStyle name="20% - Accent6 2 10" xfId="1523"/>
    <cellStyle name="20% - Accent6 2 11" xfId="1524"/>
    <cellStyle name="20% - Accent6 2 12" xfId="1525"/>
    <cellStyle name="20% - Accent6 2 13" xfId="1526"/>
    <cellStyle name="20% - Accent6 2 14" xfId="1527"/>
    <cellStyle name="20% - Accent6 2 15" xfId="1528"/>
    <cellStyle name="20% - Accent6 2 16" xfId="1529"/>
    <cellStyle name="20% - Accent6 2 17" xfId="1530"/>
    <cellStyle name="20% - Accent6 2 18" xfId="1531"/>
    <cellStyle name="20% - Accent6 2 19" xfId="1532"/>
    <cellStyle name="20% - Accent6 2 2" xfId="1533"/>
    <cellStyle name="20% - Accent6 2 20" xfId="1534"/>
    <cellStyle name="20% - Accent6 2 21" xfId="1535"/>
    <cellStyle name="20% - Accent6 2 22" xfId="1536"/>
    <cellStyle name="20% - Accent6 2 23" xfId="13701"/>
    <cellStyle name="20% - Accent6 2 3" xfId="1537"/>
    <cellStyle name="20% - Accent6 2 4" xfId="1538"/>
    <cellStyle name="20% - Accent6 2 5" xfId="1539"/>
    <cellStyle name="20% - Accent6 2 6" xfId="1540"/>
    <cellStyle name="20% - Accent6 2 7" xfId="1541"/>
    <cellStyle name="20% - Accent6 2 8" xfId="1542"/>
    <cellStyle name="20% - Accent6 2 9" xfId="1543"/>
    <cellStyle name="20% - Accent6 3" xfId="1544"/>
    <cellStyle name="20% - Accent6 3 10" xfId="1545"/>
    <cellStyle name="20% - Accent6 3 11" xfId="1546"/>
    <cellStyle name="20% - Accent6 3 12" xfId="1547"/>
    <cellStyle name="20% - Accent6 3 13" xfId="1548"/>
    <cellStyle name="20% - Accent6 3 14" xfId="1549"/>
    <cellStyle name="20% - Accent6 3 15" xfId="1550"/>
    <cellStyle name="20% - Accent6 3 16" xfId="1551"/>
    <cellStyle name="20% - Accent6 3 17" xfId="1552"/>
    <cellStyle name="20% - Accent6 3 18" xfId="1553"/>
    <cellStyle name="20% - Accent6 3 19" xfId="1554"/>
    <cellStyle name="20% - Accent6 3 2" xfId="1555"/>
    <cellStyle name="20% - Accent6 3 20" xfId="1556"/>
    <cellStyle name="20% - Accent6 3 21" xfId="1557"/>
    <cellStyle name="20% - Accent6 3 22" xfId="1558"/>
    <cellStyle name="20% - Accent6 3 23" xfId="13702"/>
    <cellStyle name="20% - Accent6 3 3" xfId="1559"/>
    <cellStyle name="20% - Accent6 3 4" xfId="1560"/>
    <cellStyle name="20% - Accent6 3 5" xfId="1561"/>
    <cellStyle name="20% - Accent6 3 6" xfId="1562"/>
    <cellStyle name="20% - Accent6 3 7" xfId="1563"/>
    <cellStyle name="20% - Accent6 3 8" xfId="1564"/>
    <cellStyle name="20% - Accent6 3 9" xfId="1565"/>
    <cellStyle name="20% - Accent6 4" xfId="3651"/>
    <cellStyle name="20% - Accent6 5" xfId="3951"/>
    <cellStyle name="20% - Accent6 6" xfId="3998"/>
    <cellStyle name="40 % - Accent1" xfId="100"/>
    <cellStyle name="40 % - Accent1 2" xfId="16404"/>
    <cellStyle name="40 % - Accent1 3" xfId="13703"/>
    <cellStyle name="40 % - Accent2" xfId="101"/>
    <cellStyle name="40 % - Accent2 2" xfId="16405"/>
    <cellStyle name="40 % - Accent2 3" xfId="13704"/>
    <cellStyle name="40 % - Accent3" xfId="102"/>
    <cellStyle name="40 % - Accent3 2" xfId="16406"/>
    <cellStyle name="40 % - Accent3 3" xfId="13705"/>
    <cellStyle name="40 % - Accent4" xfId="103"/>
    <cellStyle name="40 % - Accent4 2" xfId="16407"/>
    <cellStyle name="40 % - Accent4 3" xfId="13706"/>
    <cellStyle name="40 % - Accent5" xfId="104"/>
    <cellStyle name="40 % - Accent5 2" xfId="16408"/>
    <cellStyle name="40 % - Accent5 3" xfId="13707"/>
    <cellStyle name="40 % - Accent6" xfId="105"/>
    <cellStyle name="40 % - Accent6 2" xfId="16409"/>
    <cellStyle name="40 % - Accent6 3" xfId="13708"/>
    <cellStyle name="40% - Accent1" xfId="106" builtinId="31" customBuiltin="1"/>
    <cellStyle name="40% - Accent1 2" xfId="107"/>
    <cellStyle name="40% - Accent1 2 10" xfId="1566"/>
    <cellStyle name="40% - Accent1 2 11" xfId="1567"/>
    <cellStyle name="40% - Accent1 2 12" xfId="1568"/>
    <cellStyle name="40% - Accent1 2 13" xfId="1569"/>
    <cellStyle name="40% - Accent1 2 14" xfId="1570"/>
    <cellStyle name="40% - Accent1 2 15" xfId="1571"/>
    <cellStyle name="40% - Accent1 2 16" xfId="1572"/>
    <cellStyle name="40% - Accent1 2 17" xfId="1573"/>
    <cellStyle name="40% - Accent1 2 18" xfId="1574"/>
    <cellStyle name="40% - Accent1 2 19" xfId="1575"/>
    <cellStyle name="40% - Accent1 2 2" xfId="1576"/>
    <cellStyle name="40% - Accent1 2 20" xfId="1577"/>
    <cellStyle name="40% - Accent1 2 21" xfId="1578"/>
    <cellStyle name="40% - Accent1 2 22" xfId="1579"/>
    <cellStyle name="40% - Accent1 2 23" xfId="13709"/>
    <cellStyle name="40% - Accent1 2 3" xfId="1580"/>
    <cellStyle name="40% - Accent1 2 4" xfId="1581"/>
    <cellStyle name="40% - Accent1 2 5" xfId="1582"/>
    <cellStyle name="40% - Accent1 2 6" xfId="1583"/>
    <cellStyle name="40% - Accent1 2 7" xfId="1584"/>
    <cellStyle name="40% - Accent1 2 8" xfId="1585"/>
    <cellStyle name="40% - Accent1 2 9" xfId="1586"/>
    <cellStyle name="40% - Accent1 3" xfId="1587"/>
    <cellStyle name="40% - Accent1 3 10" xfId="1588"/>
    <cellStyle name="40% - Accent1 3 11" xfId="1589"/>
    <cellStyle name="40% - Accent1 3 12" xfId="1590"/>
    <cellStyle name="40% - Accent1 3 13" xfId="1591"/>
    <cellStyle name="40% - Accent1 3 14" xfId="1592"/>
    <cellStyle name="40% - Accent1 3 15" xfId="1593"/>
    <cellStyle name="40% - Accent1 3 16" xfId="1594"/>
    <cellStyle name="40% - Accent1 3 17" xfId="1595"/>
    <cellStyle name="40% - Accent1 3 18" xfId="1596"/>
    <cellStyle name="40% - Accent1 3 19" xfId="1597"/>
    <cellStyle name="40% - Accent1 3 2" xfId="1598"/>
    <cellStyle name="40% - Accent1 3 20" xfId="1599"/>
    <cellStyle name="40% - Accent1 3 21" xfId="1600"/>
    <cellStyle name="40% - Accent1 3 22" xfId="1601"/>
    <cellStyle name="40% - Accent1 3 23" xfId="13710"/>
    <cellStyle name="40% - Accent1 3 3" xfId="1602"/>
    <cellStyle name="40% - Accent1 3 4" xfId="1603"/>
    <cellStyle name="40% - Accent1 3 5" xfId="1604"/>
    <cellStyle name="40% - Accent1 3 6" xfId="1605"/>
    <cellStyle name="40% - Accent1 3 7" xfId="1606"/>
    <cellStyle name="40% - Accent1 3 8" xfId="1607"/>
    <cellStyle name="40% - Accent1 3 9" xfId="1608"/>
    <cellStyle name="40% - Accent1 4" xfId="3652"/>
    <cellStyle name="40% - Accent1 5" xfId="3952"/>
    <cellStyle name="40% - Accent1 6" xfId="3999"/>
    <cellStyle name="40% - Accent2" xfId="108" builtinId="35" customBuiltin="1"/>
    <cellStyle name="40% - Accent2 2" xfId="109"/>
    <cellStyle name="40% - Accent2 2 10" xfId="1609"/>
    <cellStyle name="40% - Accent2 2 11" xfId="1610"/>
    <cellStyle name="40% - Accent2 2 12" xfId="1611"/>
    <cellStyle name="40% - Accent2 2 13" xfId="1612"/>
    <cellStyle name="40% - Accent2 2 14" xfId="1613"/>
    <cellStyle name="40% - Accent2 2 15" xfId="1614"/>
    <cellStyle name="40% - Accent2 2 16" xfId="1615"/>
    <cellStyle name="40% - Accent2 2 17" xfId="1616"/>
    <cellStyle name="40% - Accent2 2 18" xfId="1617"/>
    <cellStyle name="40% - Accent2 2 19" xfId="1618"/>
    <cellStyle name="40% - Accent2 2 2" xfId="1619"/>
    <cellStyle name="40% - Accent2 2 20" xfId="1620"/>
    <cellStyle name="40% - Accent2 2 21" xfId="1621"/>
    <cellStyle name="40% - Accent2 2 22" xfId="1622"/>
    <cellStyle name="40% - Accent2 2 23" xfId="13711"/>
    <cellStyle name="40% - Accent2 2 3" xfId="1623"/>
    <cellStyle name="40% - Accent2 2 4" xfId="1624"/>
    <cellStyle name="40% - Accent2 2 5" xfId="1625"/>
    <cellStyle name="40% - Accent2 2 6" xfId="1626"/>
    <cellStyle name="40% - Accent2 2 7" xfId="1627"/>
    <cellStyle name="40% - Accent2 2 8" xfId="1628"/>
    <cellStyle name="40% - Accent2 2 9" xfId="1629"/>
    <cellStyle name="40% - Accent2 3" xfId="1630"/>
    <cellStyle name="40% - Accent2 3 10" xfId="1631"/>
    <cellStyle name="40% - Accent2 3 11" xfId="1632"/>
    <cellStyle name="40% - Accent2 3 12" xfId="1633"/>
    <cellStyle name="40% - Accent2 3 13" xfId="1634"/>
    <cellStyle name="40% - Accent2 3 14" xfId="1635"/>
    <cellStyle name="40% - Accent2 3 15" xfId="1636"/>
    <cellStyle name="40% - Accent2 3 16" xfId="1637"/>
    <cellStyle name="40% - Accent2 3 17" xfId="1638"/>
    <cellStyle name="40% - Accent2 3 18" xfId="1639"/>
    <cellStyle name="40% - Accent2 3 19" xfId="1640"/>
    <cellStyle name="40% - Accent2 3 2" xfId="1641"/>
    <cellStyle name="40% - Accent2 3 20" xfId="1642"/>
    <cellStyle name="40% - Accent2 3 21" xfId="1643"/>
    <cellStyle name="40% - Accent2 3 22" xfId="1644"/>
    <cellStyle name="40% - Accent2 3 23" xfId="13712"/>
    <cellStyle name="40% - Accent2 3 3" xfId="1645"/>
    <cellStyle name="40% - Accent2 3 4" xfId="1646"/>
    <cellStyle name="40% - Accent2 3 5" xfId="1647"/>
    <cellStyle name="40% - Accent2 3 6" xfId="1648"/>
    <cellStyle name="40% - Accent2 3 7" xfId="1649"/>
    <cellStyle name="40% - Accent2 3 8" xfId="1650"/>
    <cellStyle name="40% - Accent2 3 9" xfId="1651"/>
    <cellStyle name="40% - Accent2 4" xfId="3653"/>
    <cellStyle name="40% - Accent2 5" xfId="3688"/>
    <cellStyle name="40% - Accent2 6" xfId="3953"/>
    <cellStyle name="40% - Accent2 7" xfId="4000"/>
    <cellStyle name="40% - Accent3" xfId="110" builtinId="39" customBuiltin="1"/>
    <cellStyle name="40% - Accent3 2" xfId="111"/>
    <cellStyle name="40% - Accent3 2 10" xfId="1652"/>
    <cellStyle name="40% - Accent3 2 11" xfId="1653"/>
    <cellStyle name="40% - Accent3 2 12" xfId="1654"/>
    <cellStyle name="40% - Accent3 2 13" xfId="1655"/>
    <cellStyle name="40% - Accent3 2 14" xfId="1656"/>
    <cellStyle name="40% - Accent3 2 15" xfId="1657"/>
    <cellStyle name="40% - Accent3 2 16" xfId="1658"/>
    <cellStyle name="40% - Accent3 2 17" xfId="1659"/>
    <cellStyle name="40% - Accent3 2 18" xfId="1660"/>
    <cellStyle name="40% - Accent3 2 19" xfId="1661"/>
    <cellStyle name="40% - Accent3 2 2" xfId="1662"/>
    <cellStyle name="40% - Accent3 2 20" xfId="1663"/>
    <cellStyle name="40% - Accent3 2 21" xfId="1664"/>
    <cellStyle name="40% - Accent3 2 22" xfId="1665"/>
    <cellStyle name="40% - Accent3 2 23" xfId="13713"/>
    <cellStyle name="40% - Accent3 2 3" xfId="1666"/>
    <cellStyle name="40% - Accent3 2 4" xfId="1667"/>
    <cellStyle name="40% - Accent3 2 5" xfId="1668"/>
    <cellStyle name="40% - Accent3 2 6" xfId="1669"/>
    <cellStyle name="40% - Accent3 2 7" xfId="1670"/>
    <cellStyle name="40% - Accent3 2 8" xfId="1671"/>
    <cellStyle name="40% - Accent3 2 9" xfId="1672"/>
    <cellStyle name="40% - Accent3 3" xfId="1673"/>
    <cellStyle name="40% - Accent3 3 10" xfId="1674"/>
    <cellStyle name="40% - Accent3 3 11" xfId="1675"/>
    <cellStyle name="40% - Accent3 3 12" xfId="1676"/>
    <cellStyle name="40% - Accent3 3 13" xfId="1677"/>
    <cellStyle name="40% - Accent3 3 14" xfId="1678"/>
    <cellStyle name="40% - Accent3 3 15" xfId="1679"/>
    <cellStyle name="40% - Accent3 3 16" xfId="1680"/>
    <cellStyle name="40% - Accent3 3 17" xfId="1681"/>
    <cellStyle name="40% - Accent3 3 18" xfId="1682"/>
    <cellStyle name="40% - Accent3 3 19" xfId="1683"/>
    <cellStyle name="40% - Accent3 3 2" xfId="1684"/>
    <cellStyle name="40% - Accent3 3 20" xfId="1685"/>
    <cellStyle name="40% - Accent3 3 21" xfId="1686"/>
    <cellStyle name="40% - Accent3 3 22" xfId="1687"/>
    <cellStyle name="40% - Accent3 3 23" xfId="13714"/>
    <cellStyle name="40% - Accent3 3 3" xfId="1688"/>
    <cellStyle name="40% - Accent3 3 4" xfId="1689"/>
    <cellStyle name="40% - Accent3 3 5" xfId="1690"/>
    <cellStyle name="40% - Accent3 3 6" xfId="1691"/>
    <cellStyle name="40% - Accent3 3 7" xfId="1692"/>
    <cellStyle name="40% - Accent3 3 8" xfId="1693"/>
    <cellStyle name="40% - Accent3 3 9" xfId="1694"/>
    <cellStyle name="40% - Accent3 4" xfId="3654"/>
    <cellStyle name="40% - Accent3 5" xfId="3954"/>
    <cellStyle name="40% - Accent3 6" xfId="4001"/>
    <cellStyle name="40% - Accent4" xfId="112" builtinId="43" customBuiltin="1"/>
    <cellStyle name="40% - Accent4 2" xfId="113"/>
    <cellStyle name="40% - Accent4 2 10" xfId="1695"/>
    <cellStyle name="40% - Accent4 2 11" xfId="1696"/>
    <cellStyle name="40% - Accent4 2 12" xfId="1697"/>
    <cellStyle name="40% - Accent4 2 13" xfId="1698"/>
    <cellStyle name="40% - Accent4 2 14" xfId="1699"/>
    <cellStyle name="40% - Accent4 2 15" xfId="1700"/>
    <cellStyle name="40% - Accent4 2 16" xfId="1701"/>
    <cellStyle name="40% - Accent4 2 17" xfId="1702"/>
    <cellStyle name="40% - Accent4 2 18" xfId="1703"/>
    <cellStyle name="40% - Accent4 2 19" xfId="1704"/>
    <cellStyle name="40% - Accent4 2 2" xfId="1705"/>
    <cellStyle name="40% - Accent4 2 20" xfId="1706"/>
    <cellStyle name="40% - Accent4 2 21" xfId="1707"/>
    <cellStyle name="40% - Accent4 2 22" xfId="1708"/>
    <cellStyle name="40% - Accent4 2 23" xfId="13715"/>
    <cellStyle name="40% - Accent4 2 3" xfId="1709"/>
    <cellStyle name="40% - Accent4 2 4" xfId="1710"/>
    <cellStyle name="40% - Accent4 2 5" xfId="1711"/>
    <cellStyle name="40% - Accent4 2 6" xfId="1712"/>
    <cellStyle name="40% - Accent4 2 7" xfId="1713"/>
    <cellStyle name="40% - Accent4 2 8" xfId="1714"/>
    <cellStyle name="40% - Accent4 2 9" xfId="1715"/>
    <cellStyle name="40% - Accent4 3" xfId="1716"/>
    <cellStyle name="40% - Accent4 3 10" xfId="1717"/>
    <cellStyle name="40% - Accent4 3 11" xfId="1718"/>
    <cellStyle name="40% - Accent4 3 12" xfId="1719"/>
    <cellStyle name="40% - Accent4 3 13" xfId="1720"/>
    <cellStyle name="40% - Accent4 3 14" xfId="1721"/>
    <cellStyle name="40% - Accent4 3 15" xfId="1722"/>
    <cellStyle name="40% - Accent4 3 16" xfId="1723"/>
    <cellStyle name="40% - Accent4 3 17" xfId="1724"/>
    <cellStyle name="40% - Accent4 3 18" xfId="1725"/>
    <cellStyle name="40% - Accent4 3 19" xfId="1726"/>
    <cellStyle name="40% - Accent4 3 2" xfId="1727"/>
    <cellStyle name="40% - Accent4 3 20" xfId="1728"/>
    <cellStyle name="40% - Accent4 3 21" xfId="1729"/>
    <cellStyle name="40% - Accent4 3 22" xfId="1730"/>
    <cellStyle name="40% - Accent4 3 23" xfId="13716"/>
    <cellStyle name="40% - Accent4 3 3" xfId="1731"/>
    <cellStyle name="40% - Accent4 3 4" xfId="1732"/>
    <cellStyle name="40% - Accent4 3 5" xfId="1733"/>
    <cellStyle name="40% - Accent4 3 6" xfId="1734"/>
    <cellStyle name="40% - Accent4 3 7" xfId="1735"/>
    <cellStyle name="40% - Accent4 3 8" xfId="1736"/>
    <cellStyle name="40% - Accent4 3 9" xfId="1737"/>
    <cellStyle name="40% - Accent4 4" xfId="3655"/>
    <cellStyle name="40% - Accent4 5" xfId="3955"/>
    <cellStyle name="40% - Accent4 6" xfId="4002"/>
    <cellStyle name="40% - Accent5" xfId="114" builtinId="47" customBuiltin="1"/>
    <cellStyle name="40% - Accent5 2" xfId="115"/>
    <cellStyle name="40% - Accent5 2 10" xfId="1738"/>
    <cellStyle name="40% - Accent5 2 11" xfId="1739"/>
    <cellStyle name="40% - Accent5 2 12" xfId="1740"/>
    <cellStyle name="40% - Accent5 2 13" xfId="1741"/>
    <cellStyle name="40% - Accent5 2 14" xfId="1742"/>
    <cellStyle name="40% - Accent5 2 15" xfId="1743"/>
    <cellStyle name="40% - Accent5 2 16" xfId="1744"/>
    <cellStyle name="40% - Accent5 2 17" xfId="1745"/>
    <cellStyle name="40% - Accent5 2 18" xfId="1746"/>
    <cellStyle name="40% - Accent5 2 19" xfId="1747"/>
    <cellStyle name="40% - Accent5 2 2" xfId="1748"/>
    <cellStyle name="40% - Accent5 2 20" xfId="1749"/>
    <cellStyle name="40% - Accent5 2 21" xfId="1750"/>
    <cellStyle name="40% - Accent5 2 22" xfId="1751"/>
    <cellStyle name="40% - Accent5 2 23" xfId="13717"/>
    <cellStyle name="40% - Accent5 2 3" xfId="1752"/>
    <cellStyle name="40% - Accent5 2 4" xfId="1753"/>
    <cellStyle name="40% - Accent5 2 5" xfId="1754"/>
    <cellStyle name="40% - Accent5 2 6" xfId="1755"/>
    <cellStyle name="40% - Accent5 2 7" xfId="1756"/>
    <cellStyle name="40% - Accent5 2 8" xfId="1757"/>
    <cellStyle name="40% - Accent5 2 9" xfId="1758"/>
    <cellStyle name="40% - Accent5 3" xfId="1759"/>
    <cellStyle name="40% - Accent5 3 10" xfId="1760"/>
    <cellStyle name="40% - Accent5 3 11" xfId="1761"/>
    <cellStyle name="40% - Accent5 3 12" xfId="1762"/>
    <cellStyle name="40% - Accent5 3 13" xfId="1763"/>
    <cellStyle name="40% - Accent5 3 14" xfId="1764"/>
    <cellStyle name="40% - Accent5 3 15" xfId="1765"/>
    <cellStyle name="40% - Accent5 3 16" xfId="1766"/>
    <cellStyle name="40% - Accent5 3 17" xfId="1767"/>
    <cellStyle name="40% - Accent5 3 18" xfId="1768"/>
    <cellStyle name="40% - Accent5 3 19" xfId="1769"/>
    <cellStyle name="40% - Accent5 3 2" xfId="1770"/>
    <cellStyle name="40% - Accent5 3 20" xfId="1771"/>
    <cellStyle name="40% - Accent5 3 21" xfId="1772"/>
    <cellStyle name="40% - Accent5 3 22" xfId="1773"/>
    <cellStyle name="40% - Accent5 3 23" xfId="13718"/>
    <cellStyle name="40% - Accent5 3 3" xfId="1774"/>
    <cellStyle name="40% - Accent5 3 4" xfId="1775"/>
    <cellStyle name="40% - Accent5 3 5" xfId="1776"/>
    <cellStyle name="40% - Accent5 3 6" xfId="1777"/>
    <cellStyle name="40% - Accent5 3 7" xfId="1778"/>
    <cellStyle name="40% - Accent5 3 8" xfId="1779"/>
    <cellStyle name="40% - Accent5 3 9" xfId="1780"/>
    <cellStyle name="40% - Accent5 4" xfId="3656"/>
    <cellStyle name="40% - Accent5 5" xfId="3956"/>
    <cellStyle name="40% - Accent5 6" xfId="4003"/>
    <cellStyle name="40% - Accent6" xfId="116" builtinId="51" customBuiltin="1"/>
    <cellStyle name="40% - Accent6 2" xfId="117"/>
    <cellStyle name="40% - Accent6 2 10" xfId="1781"/>
    <cellStyle name="40% - Accent6 2 11" xfId="1782"/>
    <cellStyle name="40% - Accent6 2 12" xfId="1783"/>
    <cellStyle name="40% - Accent6 2 13" xfId="1784"/>
    <cellStyle name="40% - Accent6 2 14" xfId="1785"/>
    <cellStyle name="40% - Accent6 2 15" xfId="1786"/>
    <cellStyle name="40% - Accent6 2 16" xfId="1787"/>
    <cellStyle name="40% - Accent6 2 17" xfId="1788"/>
    <cellStyle name="40% - Accent6 2 18" xfId="1789"/>
    <cellStyle name="40% - Accent6 2 19" xfId="1790"/>
    <cellStyle name="40% - Accent6 2 2" xfId="1791"/>
    <cellStyle name="40% - Accent6 2 20" xfId="1792"/>
    <cellStyle name="40% - Accent6 2 21" xfId="1793"/>
    <cellStyle name="40% - Accent6 2 22" xfId="1794"/>
    <cellStyle name="40% - Accent6 2 23" xfId="13719"/>
    <cellStyle name="40% - Accent6 2 3" xfId="1795"/>
    <cellStyle name="40% - Accent6 2 4" xfId="1796"/>
    <cellStyle name="40% - Accent6 2 5" xfId="1797"/>
    <cellStyle name="40% - Accent6 2 6" xfId="1798"/>
    <cellStyle name="40% - Accent6 2 7" xfId="1799"/>
    <cellStyle name="40% - Accent6 2 8" xfId="1800"/>
    <cellStyle name="40% - Accent6 2 9" xfId="1801"/>
    <cellStyle name="40% - Accent6 3" xfId="1802"/>
    <cellStyle name="40% - Accent6 3 10" xfId="1803"/>
    <cellStyle name="40% - Accent6 3 11" xfId="1804"/>
    <cellStyle name="40% - Accent6 3 12" xfId="1805"/>
    <cellStyle name="40% - Accent6 3 13" xfId="1806"/>
    <cellStyle name="40% - Accent6 3 14" xfId="1807"/>
    <cellStyle name="40% - Accent6 3 15" xfId="1808"/>
    <cellStyle name="40% - Accent6 3 16" xfId="1809"/>
    <cellStyle name="40% - Accent6 3 17" xfId="1810"/>
    <cellStyle name="40% - Accent6 3 18" xfId="1811"/>
    <cellStyle name="40% - Accent6 3 19" xfId="1812"/>
    <cellStyle name="40% - Accent6 3 2" xfId="1813"/>
    <cellStyle name="40% - Accent6 3 20" xfId="1814"/>
    <cellStyle name="40% - Accent6 3 21" xfId="1815"/>
    <cellStyle name="40% - Accent6 3 22" xfId="1816"/>
    <cellStyle name="40% - Accent6 3 23" xfId="13720"/>
    <cellStyle name="40% - Accent6 3 3" xfId="1817"/>
    <cellStyle name="40% - Accent6 3 4" xfId="1818"/>
    <cellStyle name="40% - Accent6 3 5" xfId="1819"/>
    <cellStyle name="40% - Accent6 3 6" xfId="1820"/>
    <cellStyle name="40% - Accent6 3 7" xfId="1821"/>
    <cellStyle name="40% - Accent6 3 8" xfId="1822"/>
    <cellStyle name="40% - Accent6 3 9" xfId="1823"/>
    <cellStyle name="40% - Accent6 4" xfId="3657"/>
    <cellStyle name="40% - Accent6 5" xfId="3957"/>
    <cellStyle name="40% - Accent6 6" xfId="4004"/>
    <cellStyle name="60 % - Accent1" xfId="118"/>
    <cellStyle name="60 % - Accent1 2" xfId="16410"/>
    <cellStyle name="60 % - Accent1 3" xfId="13721"/>
    <cellStyle name="60 % - Accent2" xfId="119"/>
    <cellStyle name="60 % - Accent2 2" xfId="16411"/>
    <cellStyle name="60 % - Accent2 3" xfId="13722"/>
    <cellStyle name="60 % - Accent3" xfId="120"/>
    <cellStyle name="60 % - Accent3 2" xfId="16412"/>
    <cellStyle name="60 % - Accent3 3" xfId="13723"/>
    <cellStyle name="60 % - Accent4" xfId="121"/>
    <cellStyle name="60 % - Accent4 2" xfId="16413"/>
    <cellStyle name="60 % - Accent4 3" xfId="13724"/>
    <cellStyle name="60 % - Accent5" xfId="122"/>
    <cellStyle name="60 % - Accent5 2" xfId="16414"/>
    <cellStyle name="60 % - Accent5 3" xfId="13725"/>
    <cellStyle name="60 % - Accent6" xfId="123"/>
    <cellStyle name="60 % - Accent6 2" xfId="16415"/>
    <cellStyle name="60 % - Accent6 3" xfId="13726"/>
    <cellStyle name="60% - Accent1" xfId="124" builtinId="32" customBuiltin="1"/>
    <cellStyle name="60% - Accent1 2" xfId="125"/>
    <cellStyle name="60% - Accent1 2 10" xfId="1824"/>
    <cellStyle name="60% - Accent1 2 11" xfId="1825"/>
    <cellStyle name="60% - Accent1 2 12" xfId="1826"/>
    <cellStyle name="60% - Accent1 2 13" xfId="1827"/>
    <cellStyle name="60% - Accent1 2 14" xfId="1828"/>
    <cellStyle name="60% - Accent1 2 15" xfId="1829"/>
    <cellStyle name="60% - Accent1 2 16" xfId="1830"/>
    <cellStyle name="60% - Accent1 2 17" xfId="1831"/>
    <cellStyle name="60% - Accent1 2 18" xfId="1832"/>
    <cellStyle name="60% - Accent1 2 19" xfId="1833"/>
    <cellStyle name="60% - Accent1 2 2" xfId="1834"/>
    <cellStyle name="60% - Accent1 2 20" xfId="1835"/>
    <cellStyle name="60% - Accent1 2 21" xfId="1836"/>
    <cellStyle name="60% - Accent1 2 22" xfId="1837"/>
    <cellStyle name="60% - Accent1 2 23" xfId="13727"/>
    <cellStyle name="60% - Accent1 2 3" xfId="1838"/>
    <cellStyle name="60% - Accent1 2 4" xfId="1839"/>
    <cellStyle name="60% - Accent1 2 5" xfId="1840"/>
    <cellStyle name="60% - Accent1 2 6" xfId="1841"/>
    <cellStyle name="60% - Accent1 2 7" xfId="1842"/>
    <cellStyle name="60% - Accent1 2 8" xfId="1843"/>
    <cellStyle name="60% - Accent1 2 9" xfId="1844"/>
    <cellStyle name="60% - Accent1 3" xfId="1845"/>
    <cellStyle name="60% - Accent1 3 10" xfId="1846"/>
    <cellStyle name="60% - Accent1 3 11" xfId="1847"/>
    <cellStyle name="60% - Accent1 3 12" xfId="1848"/>
    <cellStyle name="60% - Accent1 3 13" xfId="1849"/>
    <cellStyle name="60% - Accent1 3 14" xfId="1850"/>
    <cellStyle name="60% - Accent1 3 15" xfId="1851"/>
    <cellStyle name="60% - Accent1 3 16" xfId="1852"/>
    <cellStyle name="60% - Accent1 3 17" xfId="1853"/>
    <cellStyle name="60% - Accent1 3 18" xfId="1854"/>
    <cellStyle name="60% - Accent1 3 19" xfId="1855"/>
    <cellStyle name="60% - Accent1 3 2" xfId="1856"/>
    <cellStyle name="60% - Accent1 3 20" xfId="1857"/>
    <cellStyle name="60% - Accent1 3 21" xfId="1858"/>
    <cellStyle name="60% - Accent1 3 22" xfId="1859"/>
    <cellStyle name="60% - Accent1 3 23" xfId="13728"/>
    <cellStyle name="60% - Accent1 3 3" xfId="1860"/>
    <cellStyle name="60% - Accent1 3 4" xfId="1861"/>
    <cellStyle name="60% - Accent1 3 5" xfId="1862"/>
    <cellStyle name="60% - Accent1 3 6" xfId="1863"/>
    <cellStyle name="60% - Accent1 3 7" xfId="1864"/>
    <cellStyle name="60% - Accent1 3 8" xfId="1865"/>
    <cellStyle name="60% - Accent1 3 9" xfId="1866"/>
    <cellStyle name="60% - Accent1 4" xfId="3658"/>
    <cellStyle name="60% - Accent1 5" xfId="3958"/>
    <cellStyle name="60% - Accent1 6" xfId="4005"/>
    <cellStyle name="60% - Accent2" xfId="126" builtinId="36" customBuiltin="1"/>
    <cellStyle name="60% - Accent2 2" xfId="127"/>
    <cellStyle name="60% - Accent2 2 10" xfId="1867"/>
    <cellStyle name="60% - Accent2 2 11" xfId="1868"/>
    <cellStyle name="60% - Accent2 2 12" xfId="1869"/>
    <cellStyle name="60% - Accent2 2 13" xfId="1870"/>
    <cellStyle name="60% - Accent2 2 14" xfId="1871"/>
    <cellStyle name="60% - Accent2 2 15" xfId="1872"/>
    <cellStyle name="60% - Accent2 2 16" xfId="1873"/>
    <cellStyle name="60% - Accent2 2 17" xfId="1874"/>
    <cellStyle name="60% - Accent2 2 18" xfId="1875"/>
    <cellStyle name="60% - Accent2 2 19" xfId="1876"/>
    <cellStyle name="60% - Accent2 2 2" xfId="1877"/>
    <cellStyle name="60% - Accent2 2 20" xfId="1878"/>
    <cellStyle name="60% - Accent2 2 21" xfId="1879"/>
    <cellStyle name="60% - Accent2 2 22" xfId="1880"/>
    <cellStyle name="60% - Accent2 2 23" xfId="13729"/>
    <cellStyle name="60% - Accent2 2 3" xfId="1881"/>
    <cellStyle name="60% - Accent2 2 4" xfId="1882"/>
    <cellStyle name="60% - Accent2 2 5" xfId="1883"/>
    <cellStyle name="60% - Accent2 2 6" xfId="1884"/>
    <cellStyle name="60% - Accent2 2 7" xfId="1885"/>
    <cellStyle name="60% - Accent2 2 8" xfId="1886"/>
    <cellStyle name="60% - Accent2 2 9" xfId="1887"/>
    <cellStyle name="60% - Accent2 3" xfId="1888"/>
    <cellStyle name="60% - Accent2 3 10" xfId="1889"/>
    <cellStyle name="60% - Accent2 3 11" xfId="1890"/>
    <cellStyle name="60% - Accent2 3 12" xfId="1891"/>
    <cellStyle name="60% - Accent2 3 13" xfId="1892"/>
    <cellStyle name="60% - Accent2 3 14" xfId="1893"/>
    <cellStyle name="60% - Accent2 3 15" xfId="1894"/>
    <cellStyle name="60% - Accent2 3 16" xfId="1895"/>
    <cellStyle name="60% - Accent2 3 17" xfId="1896"/>
    <cellStyle name="60% - Accent2 3 18" xfId="1897"/>
    <cellStyle name="60% - Accent2 3 19" xfId="1898"/>
    <cellStyle name="60% - Accent2 3 2" xfId="1899"/>
    <cellStyle name="60% - Accent2 3 20" xfId="1900"/>
    <cellStyle name="60% - Accent2 3 21" xfId="1901"/>
    <cellStyle name="60% - Accent2 3 22" xfId="1902"/>
    <cellStyle name="60% - Accent2 3 23" xfId="13730"/>
    <cellStyle name="60% - Accent2 3 3" xfId="1903"/>
    <cellStyle name="60% - Accent2 3 4" xfId="1904"/>
    <cellStyle name="60% - Accent2 3 5" xfId="1905"/>
    <cellStyle name="60% - Accent2 3 6" xfId="1906"/>
    <cellStyle name="60% - Accent2 3 7" xfId="1907"/>
    <cellStyle name="60% - Accent2 3 8" xfId="1908"/>
    <cellStyle name="60% - Accent2 3 9" xfId="1909"/>
    <cellStyle name="60% - Accent2 4" xfId="3659"/>
    <cellStyle name="60% - Accent2 5" xfId="3959"/>
    <cellStyle name="60% - Accent2 6" xfId="4006"/>
    <cellStyle name="60% - Accent3" xfId="128" builtinId="40" customBuiltin="1"/>
    <cellStyle name="60% - Accent3 2" xfId="129"/>
    <cellStyle name="60% - Accent3 2 10" xfId="1910"/>
    <cellStyle name="60% - Accent3 2 11" xfId="1911"/>
    <cellStyle name="60% - Accent3 2 12" xfId="1912"/>
    <cellStyle name="60% - Accent3 2 13" xfId="1913"/>
    <cellStyle name="60% - Accent3 2 14" xfId="1914"/>
    <cellStyle name="60% - Accent3 2 15" xfId="1915"/>
    <cellStyle name="60% - Accent3 2 16" xfId="1916"/>
    <cellStyle name="60% - Accent3 2 17" xfId="1917"/>
    <cellStyle name="60% - Accent3 2 18" xfId="1918"/>
    <cellStyle name="60% - Accent3 2 19" xfId="1919"/>
    <cellStyle name="60% - Accent3 2 2" xfId="1920"/>
    <cellStyle name="60% - Accent3 2 20" xfId="1921"/>
    <cellStyle name="60% - Accent3 2 21" xfId="1922"/>
    <cellStyle name="60% - Accent3 2 22" xfId="1923"/>
    <cellStyle name="60% - Accent3 2 23" xfId="13731"/>
    <cellStyle name="60% - Accent3 2 3" xfId="1924"/>
    <cellStyle name="60% - Accent3 2 4" xfId="1925"/>
    <cellStyle name="60% - Accent3 2 5" xfId="1926"/>
    <cellStyle name="60% - Accent3 2 6" xfId="1927"/>
    <cellStyle name="60% - Accent3 2 7" xfId="1928"/>
    <cellStyle name="60% - Accent3 2 8" xfId="1929"/>
    <cellStyle name="60% - Accent3 2 9" xfId="1930"/>
    <cellStyle name="60% - Accent3 3" xfId="1931"/>
    <cellStyle name="60% - Accent3 3 10" xfId="1932"/>
    <cellStyle name="60% - Accent3 3 11" xfId="1933"/>
    <cellStyle name="60% - Accent3 3 12" xfId="1934"/>
    <cellStyle name="60% - Accent3 3 13" xfId="1935"/>
    <cellStyle name="60% - Accent3 3 14" xfId="1936"/>
    <cellStyle name="60% - Accent3 3 15" xfId="1937"/>
    <cellStyle name="60% - Accent3 3 16" xfId="1938"/>
    <cellStyle name="60% - Accent3 3 17" xfId="1939"/>
    <cellStyle name="60% - Accent3 3 18" xfId="1940"/>
    <cellStyle name="60% - Accent3 3 19" xfId="1941"/>
    <cellStyle name="60% - Accent3 3 2" xfId="1942"/>
    <cellStyle name="60% - Accent3 3 20" xfId="1943"/>
    <cellStyle name="60% - Accent3 3 21" xfId="1944"/>
    <cellStyle name="60% - Accent3 3 22" xfId="1945"/>
    <cellStyle name="60% - Accent3 3 23" xfId="13732"/>
    <cellStyle name="60% - Accent3 3 3" xfId="1946"/>
    <cellStyle name="60% - Accent3 3 4" xfId="1947"/>
    <cellStyle name="60% - Accent3 3 5" xfId="1948"/>
    <cellStyle name="60% - Accent3 3 6" xfId="1949"/>
    <cellStyle name="60% - Accent3 3 7" xfId="1950"/>
    <cellStyle name="60% - Accent3 3 8" xfId="1951"/>
    <cellStyle name="60% - Accent3 3 9" xfId="1952"/>
    <cellStyle name="60% - Accent3 4" xfId="3660"/>
    <cellStyle name="60% - Accent3 5" xfId="3960"/>
    <cellStyle name="60% - Accent3 6" xfId="4007"/>
    <cellStyle name="60% - Accent4" xfId="130" builtinId="44" customBuiltin="1"/>
    <cellStyle name="60% - Accent4 2" xfId="131"/>
    <cellStyle name="60% - Accent4 2 10" xfId="1953"/>
    <cellStyle name="60% - Accent4 2 11" xfId="1954"/>
    <cellStyle name="60% - Accent4 2 12" xfId="1955"/>
    <cellStyle name="60% - Accent4 2 13" xfId="1956"/>
    <cellStyle name="60% - Accent4 2 14" xfId="1957"/>
    <cellStyle name="60% - Accent4 2 15" xfId="1958"/>
    <cellStyle name="60% - Accent4 2 16" xfId="1959"/>
    <cellStyle name="60% - Accent4 2 17" xfId="1960"/>
    <cellStyle name="60% - Accent4 2 18" xfId="1961"/>
    <cellStyle name="60% - Accent4 2 19" xfId="1962"/>
    <cellStyle name="60% - Accent4 2 2" xfId="1963"/>
    <cellStyle name="60% - Accent4 2 20" xfId="1964"/>
    <cellStyle name="60% - Accent4 2 21" xfId="1965"/>
    <cellStyle name="60% - Accent4 2 22" xfId="1966"/>
    <cellStyle name="60% - Accent4 2 23" xfId="13733"/>
    <cellStyle name="60% - Accent4 2 3" xfId="1967"/>
    <cellStyle name="60% - Accent4 2 4" xfId="1968"/>
    <cellStyle name="60% - Accent4 2 5" xfId="1969"/>
    <cellStyle name="60% - Accent4 2 6" xfId="1970"/>
    <cellStyle name="60% - Accent4 2 7" xfId="1971"/>
    <cellStyle name="60% - Accent4 2 8" xfId="1972"/>
    <cellStyle name="60% - Accent4 2 9" xfId="1973"/>
    <cellStyle name="60% - Accent4 3" xfId="1974"/>
    <cellStyle name="60% - Accent4 3 10" xfId="1975"/>
    <cellStyle name="60% - Accent4 3 11" xfId="1976"/>
    <cellStyle name="60% - Accent4 3 12" xfId="1977"/>
    <cellStyle name="60% - Accent4 3 13" xfId="1978"/>
    <cellStyle name="60% - Accent4 3 14" xfId="1979"/>
    <cellStyle name="60% - Accent4 3 15" xfId="1980"/>
    <cellStyle name="60% - Accent4 3 16" xfId="1981"/>
    <cellStyle name="60% - Accent4 3 17" xfId="1982"/>
    <cellStyle name="60% - Accent4 3 18" xfId="1983"/>
    <cellStyle name="60% - Accent4 3 19" xfId="1984"/>
    <cellStyle name="60% - Accent4 3 2" xfId="1985"/>
    <cellStyle name="60% - Accent4 3 20" xfId="1986"/>
    <cellStyle name="60% - Accent4 3 21" xfId="1987"/>
    <cellStyle name="60% - Accent4 3 22" xfId="1988"/>
    <cellStyle name="60% - Accent4 3 23" xfId="13734"/>
    <cellStyle name="60% - Accent4 3 3" xfId="1989"/>
    <cellStyle name="60% - Accent4 3 4" xfId="1990"/>
    <cellStyle name="60% - Accent4 3 5" xfId="1991"/>
    <cellStyle name="60% - Accent4 3 6" xfId="1992"/>
    <cellStyle name="60% - Accent4 3 7" xfId="1993"/>
    <cellStyle name="60% - Accent4 3 8" xfId="1994"/>
    <cellStyle name="60% - Accent4 3 9" xfId="1995"/>
    <cellStyle name="60% - Accent4 4" xfId="3661"/>
    <cellStyle name="60% - Accent4 5" xfId="3961"/>
    <cellStyle name="60% - Accent4 6" xfId="4008"/>
    <cellStyle name="60% - Accent5" xfId="132" builtinId="48" customBuiltin="1"/>
    <cellStyle name="60% - Accent5 2" xfId="133"/>
    <cellStyle name="60% - Accent5 2 10" xfId="1996"/>
    <cellStyle name="60% - Accent5 2 11" xfId="1997"/>
    <cellStyle name="60% - Accent5 2 12" xfId="1998"/>
    <cellStyle name="60% - Accent5 2 13" xfId="1999"/>
    <cellStyle name="60% - Accent5 2 14" xfId="2000"/>
    <cellStyle name="60% - Accent5 2 15" xfId="2001"/>
    <cellStyle name="60% - Accent5 2 16" xfId="2002"/>
    <cellStyle name="60% - Accent5 2 17" xfId="2003"/>
    <cellStyle name="60% - Accent5 2 18" xfId="2004"/>
    <cellStyle name="60% - Accent5 2 19" xfId="2005"/>
    <cellStyle name="60% - Accent5 2 2" xfId="2006"/>
    <cellStyle name="60% - Accent5 2 20" xfId="2007"/>
    <cellStyle name="60% - Accent5 2 21" xfId="2008"/>
    <cellStyle name="60% - Accent5 2 22" xfId="2009"/>
    <cellStyle name="60% - Accent5 2 23" xfId="13735"/>
    <cellStyle name="60% - Accent5 2 3" xfId="2010"/>
    <cellStyle name="60% - Accent5 2 4" xfId="2011"/>
    <cellStyle name="60% - Accent5 2 5" xfId="2012"/>
    <cellStyle name="60% - Accent5 2 6" xfId="2013"/>
    <cellStyle name="60% - Accent5 2 7" xfId="2014"/>
    <cellStyle name="60% - Accent5 2 8" xfId="2015"/>
    <cellStyle name="60% - Accent5 2 9" xfId="2016"/>
    <cellStyle name="60% - Accent5 3" xfId="2017"/>
    <cellStyle name="60% - Accent5 3 10" xfId="2018"/>
    <cellStyle name="60% - Accent5 3 11" xfId="2019"/>
    <cellStyle name="60% - Accent5 3 12" xfId="2020"/>
    <cellStyle name="60% - Accent5 3 13" xfId="2021"/>
    <cellStyle name="60% - Accent5 3 14" xfId="2022"/>
    <cellStyle name="60% - Accent5 3 15" xfId="2023"/>
    <cellStyle name="60% - Accent5 3 16" xfId="2024"/>
    <cellStyle name="60% - Accent5 3 17" xfId="2025"/>
    <cellStyle name="60% - Accent5 3 18" xfId="2026"/>
    <cellStyle name="60% - Accent5 3 19" xfId="2027"/>
    <cellStyle name="60% - Accent5 3 2" xfId="2028"/>
    <cellStyle name="60% - Accent5 3 20" xfId="2029"/>
    <cellStyle name="60% - Accent5 3 21" xfId="2030"/>
    <cellStyle name="60% - Accent5 3 22" xfId="2031"/>
    <cellStyle name="60% - Accent5 3 23" xfId="13736"/>
    <cellStyle name="60% - Accent5 3 3" xfId="2032"/>
    <cellStyle name="60% - Accent5 3 4" xfId="2033"/>
    <cellStyle name="60% - Accent5 3 5" xfId="2034"/>
    <cellStyle name="60% - Accent5 3 6" xfId="2035"/>
    <cellStyle name="60% - Accent5 3 7" xfId="2036"/>
    <cellStyle name="60% - Accent5 3 8" xfId="2037"/>
    <cellStyle name="60% - Accent5 3 9" xfId="2038"/>
    <cellStyle name="60% - Accent5 4" xfId="3662"/>
    <cellStyle name="60% - Accent5 5" xfId="3962"/>
    <cellStyle name="60% - Accent5 6" xfId="4009"/>
    <cellStyle name="60% - Accent6" xfId="134" builtinId="52" customBuiltin="1"/>
    <cellStyle name="60% - Accent6 2" xfId="135"/>
    <cellStyle name="60% - Accent6 2 10" xfId="2039"/>
    <cellStyle name="60% - Accent6 2 11" xfId="2040"/>
    <cellStyle name="60% - Accent6 2 12" xfId="2041"/>
    <cellStyle name="60% - Accent6 2 13" xfId="2042"/>
    <cellStyle name="60% - Accent6 2 14" xfId="2043"/>
    <cellStyle name="60% - Accent6 2 15" xfId="2044"/>
    <cellStyle name="60% - Accent6 2 16" xfId="2045"/>
    <cellStyle name="60% - Accent6 2 17" xfId="2046"/>
    <cellStyle name="60% - Accent6 2 18" xfId="2047"/>
    <cellStyle name="60% - Accent6 2 19" xfId="2048"/>
    <cellStyle name="60% - Accent6 2 2" xfId="2049"/>
    <cellStyle name="60% - Accent6 2 20" xfId="2050"/>
    <cellStyle name="60% - Accent6 2 21" xfId="2051"/>
    <cellStyle name="60% - Accent6 2 22" xfId="2052"/>
    <cellStyle name="60% - Accent6 2 23" xfId="13737"/>
    <cellStyle name="60% - Accent6 2 3" xfId="2053"/>
    <cellStyle name="60% - Accent6 2 4" xfId="2054"/>
    <cellStyle name="60% - Accent6 2 5" xfId="2055"/>
    <cellStyle name="60% - Accent6 2 6" xfId="2056"/>
    <cellStyle name="60% - Accent6 2 7" xfId="2057"/>
    <cellStyle name="60% - Accent6 2 8" xfId="2058"/>
    <cellStyle name="60% - Accent6 2 9" xfId="2059"/>
    <cellStyle name="60% - Accent6 3" xfId="2060"/>
    <cellStyle name="60% - Accent6 3 10" xfId="2061"/>
    <cellStyle name="60% - Accent6 3 11" xfId="2062"/>
    <cellStyle name="60% - Accent6 3 12" xfId="2063"/>
    <cellStyle name="60% - Accent6 3 13" xfId="2064"/>
    <cellStyle name="60% - Accent6 3 14" xfId="2065"/>
    <cellStyle name="60% - Accent6 3 15" xfId="2066"/>
    <cellStyle name="60% - Accent6 3 16" xfId="2067"/>
    <cellStyle name="60% - Accent6 3 17" xfId="2068"/>
    <cellStyle name="60% - Accent6 3 18" xfId="2069"/>
    <cellStyle name="60% - Accent6 3 19" xfId="2070"/>
    <cellStyle name="60% - Accent6 3 2" xfId="2071"/>
    <cellStyle name="60% - Accent6 3 20" xfId="2072"/>
    <cellStyle name="60% - Accent6 3 21" xfId="2073"/>
    <cellStyle name="60% - Accent6 3 22" xfId="2074"/>
    <cellStyle name="60% - Accent6 3 23" xfId="13738"/>
    <cellStyle name="60% - Accent6 3 3" xfId="2075"/>
    <cellStyle name="60% - Accent6 3 4" xfId="2076"/>
    <cellStyle name="60% - Accent6 3 5" xfId="2077"/>
    <cellStyle name="60% - Accent6 3 6" xfId="2078"/>
    <cellStyle name="60% - Accent6 3 7" xfId="2079"/>
    <cellStyle name="60% - Accent6 3 8" xfId="2080"/>
    <cellStyle name="60% - Accent6 3 9" xfId="2081"/>
    <cellStyle name="60% - Accent6 4" xfId="3663"/>
    <cellStyle name="60% - Accent6 5" xfId="3963"/>
    <cellStyle name="60% - Accent6 6" xfId="4010"/>
    <cellStyle name="A3 297 x 420 mm" xfId="136"/>
    <cellStyle name="A3 297 x 420 mm 2" xfId="16416"/>
    <cellStyle name="A3 297 x 420 mm 3" xfId="13739"/>
    <cellStyle name="Accent1" xfId="137" builtinId="29" customBuiltin="1"/>
    <cellStyle name="Accent1 2" xfId="138"/>
    <cellStyle name="Accent1 2 10" xfId="2082"/>
    <cellStyle name="Accent1 2 10 2" xfId="13741"/>
    <cellStyle name="Accent1 2 11" xfId="2083"/>
    <cellStyle name="Accent1 2 11 2" xfId="13742"/>
    <cellStyle name="Accent1 2 12" xfId="2084"/>
    <cellStyle name="Accent1 2 12 2" xfId="13743"/>
    <cellStyle name="Accent1 2 13" xfId="2085"/>
    <cellStyle name="Accent1 2 13 2" xfId="13744"/>
    <cellStyle name="Accent1 2 14" xfId="2086"/>
    <cellStyle name="Accent1 2 14 2" xfId="13745"/>
    <cellStyle name="Accent1 2 15" xfId="2087"/>
    <cellStyle name="Accent1 2 15 2" xfId="13746"/>
    <cellStyle name="Accent1 2 16" xfId="2088"/>
    <cellStyle name="Accent1 2 16 2" xfId="13747"/>
    <cellStyle name="Accent1 2 17" xfId="2089"/>
    <cellStyle name="Accent1 2 17 2" xfId="13748"/>
    <cellStyle name="Accent1 2 18" xfId="2090"/>
    <cellStyle name="Accent1 2 18 2" xfId="13749"/>
    <cellStyle name="Accent1 2 19" xfId="2091"/>
    <cellStyle name="Accent1 2 19 2" xfId="13750"/>
    <cellStyle name="Accent1 2 2" xfId="2092"/>
    <cellStyle name="Accent1 2 2 2" xfId="13751"/>
    <cellStyle name="Accent1 2 20" xfId="2093"/>
    <cellStyle name="Accent1 2 20 2" xfId="13752"/>
    <cellStyle name="Accent1 2 21" xfId="2094"/>
    <cellStyle name="Accent1 2 21 2" xfId="13753"/>
    <cellStyle name="Accent1 2 22" xfId="2095"/>
    <cellStyle name="Accent1 2 22 2" xfId="13754"/>
    <cellStyle name="Accent1 2 23" xfId="13755"/>
    <cellStyle name="Accent1 2 24" xfId="13756"/>
    <cellStyle name="Accent1 2 25" xfId="13757"/>
    <cellStyle name="Accent1 2 26" xfId="13758"/>
    <cellStyle name="Accent1 2 27" xfId="13759"/>
    <cellStyle name="Accent1 2 28" xfId="13760"/>
    <cellStyle name="Accent1 2 29" xfId="13761"/>
    <cellStyle name="Accent1 2 3" xfId="2096"/>
    <cellStyle name="Accent1 2 3 2" xfId="13762"/>
    <cellStyle name="Accent1 2 30" xfId="16418"/>
    <cellStyle name="Accent1 2 31" xfId="13740"/>
    <cellStyle name="Accent1 2 4" xfId="2097"/>
    <cellStyle name="Accent1 2 4 2" xfId="13763"/>
    <cellStyle name="Accent1 2 5" xfId="2098"/>
    <cellStyle name="Accent1 2 5 2" xfId="13764"/>
    <cellStyle name="Accent1 2 6" xfId="2099"/>
    <cellStyle name="Accent1 2 6 2" xfId="13765"/>
    <cellStyle name="Accent1 2 7" xfId="2100"/>
    <cellStyle name="Accent1 2 7 2" xfId="13766"/>
    <cellStyle name="Accent1 2 8" xfId="2101"/>
    <cellStyle name="Accent1 2 8 2" xfId="13767"/>
    <cellStyle name="Accent1 2 9" xfId="2102"/>
    <cellStyle name="Accent1 2 9 2" xfId="13768"/>
    <cellStyle name="Accent1 3" xfId="2103"/>
    <cellStyle name="Accent1 3 10" xfId="2104"/>
    <cellStyle name="Accent1 3 11" xfId="2105"/>
    <cellStyle name="Accent1 3 12" xfId="2106"/>
    <cellStyle name="Accent1 3 13" xfId="2107"/>
    <cellStyle name="Accent1 3 14" xfId="2108"/>
    <cellStyle name="Accent1 3 15" xfId="2109"/>
    <cellStyle name="Accent1 3 16" xfId="2110"/>
    <cellStyle name="Accent1 3 17" xfId="2111"/>
    <cellStyle name="Accent1 3 18" xfId="2112"/>
    <cellStyle name="Accent1 3 19" xfId="2113"/>
    <cellStyle name="Accent1 3 2" xfId="2114"/>
    <cellStyle name="Accent1 3 20" xfId="2115"/>
    <cellStyle name="Accent1 3 21" xfId="2116"/>
    <cellStyle name="Accent1 3 22" xfId="2117"/>
    <cellStyle name="Accent1 3 23" xfId="16417"/>
    <cellStyle name="Accent1 3 3" xfId="2118"/>
    <cellStyle name="Accent1 3 4" xfId="2119"/>
    <cellStyle name="Accent1 3 5" xfId="2120"/>
    <cellStyle name="Accent1 3 6" xfId="2121"/>
    <cellStyle name="Accent1 3 7" xfId="2122"/>
    <cellStyle name="Accent1 3 8" xfId="2123"/>
    <cellStyle name="Accent1 3 9" xfId="2124"/>
    <cellStyle name="Accent1 4" xfId="3664"/>
    <cellStyle name="Accent1 5" xfId="3964"/>
    <cellStyle name="Accent1 6" xfId="4011"/>
    <cellStyle name="Accent2" xfId="139" builtinId="33" customBuiltin="1"/>
    <cellStyle name="Accent2 2" xfId="140"/>
    <cellStyle name="Accent2 2 10" xfId="2125"/>
    <cellStyle name="Accent2 2 11" xfId="2126"/>
    <cellStyle name="Accent2 2 12" xfId="2127"/>
    <cellStyle name="Accent2 2 13" xfId="2128"/>
    <cellStyle name="Accent2 2 14" xfId="2129"/>
    <cellStyle name="Accent2 2 15" xfId="2130"/>
    <cellStyle name="Accent2 2 16" xfId="2131"/>
    <cellStyle name="Accent2 2 17" xfId="2132"/>
    <cellStyle name="Accent2 2 18" xfId="2133"/>
    <cellStyle name="Accent2 2 19" xfId="2134"/>
    <cellStyle name="Accent2 2 2" xfId="2135"/>
    <cellStyle name="Accent2 2 20" xfId="2136"/>
    <cellStyle name="Accent2 2 21" xfId="2137"/>
    <cellStyle name="Accent2 2 22" xfId="2138"/>
    <cellStyle name="Accent2 2 23" xfId="13769"/>
    <cellStyle name="Accent2 2 3" xfId="2139"/>
    <cellStyle name="Accent2 2 4" xfId="2140"/>
    <cellStyle name="Accent2 2 5" xfId="2141"/>
    <cellStyle name="Accent2 2 6" xfId="2142"/>
    <cellStyle name="Accent2 2 7" xfId="2143"/>
    <cellStyle name="Accent2 2 8" xfId="2144"/>
    <cellStyle name="Accent2 2 9" xfId="2145"/>
    <cellStyle name="Accent2 3" xfId="2146"/>
    <cellStyle name="Accent2 3 10" xfId="2147"/>
    <cellStyle name="Accent2 3 11" xfId="2148"/>
    <cellStyle name="Accent2 3 12" xfId="2149"/>
    <cellStyle name="Accent2 3 13" xfId="2150"/>
    <cellStyle name="Accent2 3 14" xfId="2151"/>
    <cellStyle name="Accent2 3 15" xfId="2152"/>
    <cellStyle name="Accent2 3 16" xfId="2153"/>
    <cellStyle name="Accent2 3 17" xfId="2154"/>
    <cellStyle name="Accent2 3 18" xfId="2155"/>
    <cellStyle name="Accent2 3 19" xfId="2156"/>
    <cellStyle name="Accent2 3 2" xfId="2157"/>
    <cellStyle name="Accent2 3 20" xfId="2158"/>
    <cellStyle name="Accent2 3 21" xfId="2159"/>
    <cellStyle name="Accent2 3 22" xfId="2160"/>
    <cellStyle name="Accent2 3 23" xfId="13770"/>
    <cellStyle name="Accent2 3 3" xfId="2161"/>
    <cellStyle name="Accent2 3 4" xfId="2162"/>
    <cellStyle name="Accent2 3 5" xfId="2163"/>
    <cellStyle name="Accent2 3 6" xfId="2164"/>
    <cellStyle name="Accent2 3 7" xfId="2165"/>
    <cellStyle name="Accent2 3 8" xfId="2166"/>
    <cellStyle name="Accent2 3 9" xfId="2167"/>
    <cellStyle name="Accent2 4" xfId="3665"/>
    <cellStyle name="Accent2 5" xfId="3965"/>
    <cellStyle name="Accent2 6" xfId="4012"/>
    <cellStyle name="Accent3" xfId="141" builtinId="37" customBuiltin="1"/>
    <cellStyle name="Accent3 2" xfId="142"/>
    <cellStyle name="Accent3 2 10" xfId="2168"/>
    <cellStyle name="Accent3 2 11" xfId="2169"/>
    <cellStyle name="Accent3 2 12" xfId="2170"/>
    <cellStyle name="Accent3 2 13" xfId="2171"/>
    <cellStyle name="Accent3 2 14" xfId="2172"/>
    <cellStyle name="Accent3 2 15" xfId="2173"/>
    <cellStyle name="Accent3 2 16" xfId="2174"/>
    <cellStyle name="Accent3 2 17" xfId="2175"/>
    <cellStyle name="Accent3 2 18" xfId="2176"/>
    <cellStyle name="Accent3 2 19" xfId="2177"/>
    <cellStyle name="Accent3 2 2" xfId="2178"/>
    <cellStyle name="Accent3 2 20" xfId="2179"/>
    <cellStyle name="Accent3 2 21" xfId="2180"/>
    <cellStyle name="Accent3 2 22" xfId="2181"/>
    <cellStyle name="Accent3 2 23" xfId="13771"/>
    <cellStyle name="Accent3 2 3" xfId="2182"/>
    <cellStyle name="Accent3 2 4" xfId="2183"/>
    <cellStyle name="Accent3 2 5" xfId="2184"/>
    <cellStyle name="Accent3 2 6" xfId="2185"/>
    <cellStyle name="Accent3 2 7" xfId="2186"/>
    <cellStyle name="Accent3 2 8" xfId="2187"/>
    <cellStyle name="Accent3 2 9" xfId="2188"/>
    <cellStyle name="Accent3 3" xfId="2189"/>
    <cellStyle name="Accent3 3 10" xfId="2190"/>
    <cellStyle name="Accent3 3 11" xfId="2191"/>
    <cellStyle name="Accent3 3 12" xfId="2192"/>
    <cellStyle name="Accent3 3 13" xfId="2193"/>
    <cellStyle name="Accent3 3 14" xfId="2194"/>
    <cellStyle name="Accent3 3 15" xfId="2195"/>
    <cellStyle name="Accent3 3 16" xfId="2196"/>
    <cellStyle name="Accent3 3 17" xfId="2197"/>
    <cellStyle name="Accent3 3 18" xfId="2198"/>
    <cellStyle name="Accent3 3 19" xfId="2199"/>
    <cellStyle name="Accent3 3 2" xfId="2200"/>
    <cellStyle name="Accent3 3 20" xfId="2201"/>
    <cellStyle name="Accent3 3 21" xfId="2202"/>
    <cellStyle name="Accent3 3 22" xfId="2203"/>
    <cellStyle name="Accent3 3 23" xfId="6815"/>
    <cellStyle name="Accent3 3 24" xfId="13772"/>
    <cellStyle name="Accent3 3 3" xfId="2204"/>
    <cellStyle name="Accent3 3 4" xfId="2205"/>
    <cellStyle name="Accent3 3 5" xfId="2206"/>
    <cellStyle name="Accent3 3 6" xfId="2207"/>
    <cellStyle name="Accent3 3 7" xfId="2208"/>
    <cellStyle name="Accent3 3 8" xfId="2209"/>
    <cellStyle name="Accent3 3 9" xfId="2210"/>
    <cellStyle name="Accent3 4" xfId="3666"/>
    <cellStyle name="Accent3 5" xfId="3966"/>
    <cellStyle name="Accent3 6" xfId="4013"/>
    <cellStyle name="Accent4" xfId="143" builtinId="41" customBuiltin="1"/>
    <cellStyle name="Accent4 2" xfId="144"/>
    <cellStyle name="Accent4 2 10" xfId="2211"/>
    <cellStyle name="Accent4 2 11" xfId="2212"/>
    <cellStyle name="Accent4 2 12" xfId="2213"/>
    <cellStyle name="Accent4 2 13" xfId="2214"/>
    <cellStyle name="Accent4 2 14" xfId="2215"/>
    <cellStyle name="Accent4 2 15" xfId="2216"/>
    <cellStyle name="Accent4 2 16" xfId="2217"/>
    <cellStyle name="Accent4 2 17" xfId="2218"/>
    <cellStyle name="Accent4 2 18" xfId="2219"/>
    <cellStyle name="Accent4 2 19" xfId="2220"/>
    <cellStyle name="Accent4 2 2" xfId="2221"/>
    <cellStyle name="Accent4 2 20" xfId="2222"/>
    <cellStyle name="Accent4 2 21" xfId="2223"/>
    <cellStyle name="Accent4 2 22" xfId="2224"/>
    <cellStyle name="Accent4 2 23" xfId="13773"/>
    <cellStyle name="Accent4 2 3" xfId="2225"/>
    <cellStyle name="Accent4 2 4" xfId="2226"/>
    <cellStyle name="Accent4 2 5" xfId="2227"/>
    <cellStyle name="Accent4 2 6" xfId="2228"/>
    <cellStyle name="Accent4 2 7" xfId="2229"/>
    <cellStyle name="Accent4 2 8" xfId="2230"/>
    <cellStyle name="Accent4 2 9" xfId="2231"/>
    <cellStyle name="Accent4 3" xfId="2232"/>
    <cellStyle name="Accent4 3 10" xfId="2233"/>
    <cellStyle name="Accent4 3 11" xfId="2234"/>
    <cellStyle name="Accent4 3 12" xfId="2235"/>
    <cellStyle name="Accent4 3 13" xfId="2236"/>
    <cellStyle name="Accent4 3 14" xfId="2237"/>
    <cellStyle name="Accent4 3 15" xfId="2238"/>
    <cellStyle name="Accent4 3 16" xfId="2239"/>
    <cellStyle name="Accent4 3 17" xfId="2240"/>
    <cellStyle name="Accent4 3 18" xfId="2241"/>
    <cellStyle name="Accent4 3 19" xfId="2242"/>
    <cellStyle name="Accent4 3 2" xfId="2243"/>
    <cellStyle name="Accent4 3 20" xfId="2244"/>
    <cellStyle name="Accent4 3 21" xfId="2245"/>
    <cellStyle name="Accent4 3 22" xfId="2246"/>
    <cellStyle name="Accent4 3 23" xfId="7241"/>
    <cellStyle name="Accent4 3 24" xfId="13774"/>
    <cellStyle name="Accent4 3 3" xfId="2247"/>
    <cellStyle name="Accent4 3 4" xfId="2248"/>
    <cellStyle name="Accent4 3 5" xfId="2249"/>
    <cellStyle name="Accent4 3 6" xfId="2250"/>
    <cellStyle name="Accent4 3 7" xfId="2251"/>
    <cellStyle name="Accent4 3 8" xfId="2252"/>
    <cellStyle name="Accent4 3 9" xfId="2253"/>
    <cellStyle name="Accent4 4" xfId="3667"/>
    <cellStyle name="Accent4 5" xfId="3967"/>
    <cellStyle name="Accent4 6" xfId="4014"/>
    <cellStyle name="Accent5" xfId="145" builtinId="45" customBuiltin="1"/>
    <cellStyle name="Accent5 2" xfId="146"/>
    <cellStyle name="Accent5 2 10" xfId="2254"/>
    <cellStyle name="Accent5 2 11" xfId="2255"/>
    <cellStyle name="Accent5 2 12" xfId="2256"/>
    <cellStyle name="Accent5 2 13" xfId="2257"/>
    <cellStyle name="Accent5 2 14" xfId="2258"/>
    <cellStyle name="Accent5 2 15" xfId="2259"/>
    <cellStyle name="Accent5 2 16" xfId="2260"/>
    <cellStyle name="Accent5 2 17" xfId="2261"/>
    <cellStyle name="Accent5 2 18" xfId="2262"/>
    <cellStyle name="Accent5 2 19" xfId="2263"/>
    <cellStyle name="Accent5 2 2" xfId="2264"/>
    <cellStyle name="Accent5 2 20" xfId="2265"/>
    <cellStyle name="Accent5 2 21" xfId="2266"/>
    <cellStyle name="Accent5 2 22" xfId="2267"/>
    <cellStyle name="Accent5 2 23" xfId="13775"/>
    <cellStyle name="Accent5 2 3" xfId="2268"/>
    <cellStyle name="Accent5 2 4" xfId="2269"/>
    <cellStyle name="Accent5 2 5" xfId="2270"/>
    <cellStyle name="Accent5 2 6" xfId="2271"/>
    <cellStyle name="Accent5 2 7" xfId="2272"/>
    <cellStyle name="Accent5 2 8" xfId="2273"/>
    <cellStyle name="Accent5 2 9" xfId="2274"/>
    <cellStyle name="Accent5 3" xfId="2275"/>
    <cellStyle name="Accent5 3 10" xfId="2276"/>
    <cellStyle name="Accent5 3 11" xfId="2277"/>
    <cellStyle name="Accent5 3 12" xfId="2278"/>
    <cellStyle name="Accent5 3 13" xfId="2279"/>
    <cellStyle name="Accent5 3 14" xfId="2280"/>
    <cellStyle name="Accent5 3 15" xfId="2281"/>
    <cellStyle name="Accent5 3 16" xfId="2282"/>
    <cellStyle name="Accent5 3 17" xfId="2283"/>
    <cellStyle name="Accent5 3 18" xfId="2284"/>
    <cellStyle name="Accent5 3 19" xfId="2285"/>
    <cellStyle name="Accent5 3 2" xfId="2286"/>
    <cellStyle name="Accent5 3 20" xfId="2287"/>
    <cellStyle name="Accent5 3 21" xfId="2288"/>
    <cellStyle name="Accent5 3 22" xfId="2289"/>
    <cellStyle name="Accent5 3 23" xfId="7205"/>
    <cellStyle name="Accent5 3 24" xfId="13776"/>
    <cellStyle name="Accent5 3 3" xfId="2290"/>
    <cellStyle name="Accent5 3 4" xfId="2291"/>
    <cellStyle name="Accent5 3 5" xfId="2292"/>
    <cellStyle name="Accent5 3 6" xfId="2293"/>
    <cellStyle name="Accent5 3 7" xfId="2294"/>
    <cellStyle name="Accent5 3 8" xfId="2295"/>
    <cellStyle name="Accent5 3 9" xfId="2296"/>
    <cellStyle name="Accent5 4" xfId="3668"/>
    <cellStyle name="Accent5 5" xfId="3968"/>
    <cellStyle name="Accent5 6" xfId="4015"/>
    <cellStyle name="Accent6" xfId="147" builtinId="49" customBuiltin="1"/>
    <cellStyle name="Accent6 2" xfId="148"/>
    <cellStyle name="Accent6 2 10" xfId="2297"/>
    <cellStyle name="Accent6 2 11" xfId="2298"/>
    <cellStyle name="Accent6 2 12" xfId="2299"/>
    <cellStyle name="Accent6 2 13" xfId="2300"/>
    <cellStyle name="Accent6 2 14" xfId="2301"/>
    <cellStyle name="Accent6 2 15" xfId="2302"/>
    <cellStyle name="Accent6 2 16" xfId="2303"/>
    <cellStyle name="Accent6 2 17" xfId="2304"/>
    <cellStyle name="Accent6 2 18" xfId="2305"/>
    <cellStyle name="Accent6 2 19" xfId="2306"/>
    <cellStyle name="Accent6 2 2" xfId="2307"/>
    <cellStyle name="Accent6 2 20" xfId="2308"/>
    <cellStyle name="Accent6 2 21" xfId="2309"/>
    <cellStyle name="Accent6 2 22" xfId="2310"/>
    <cellStyle name="Accent6 2 23" xfId="13777"/>
    <cellStyle name="Accent6 2 3" xfId="2311"/>
    <cellStyle name="Accent6 2 4" xfId="2312"/>
    <cellStyle name="Accent6 2 5" xfId="2313"/>
    <cellStyle name="Accent6 2 6" xfId="2314"/>
    <cellStyle name="Accent6 2 7" xfId="2315"/>
    <cellStyle name="Accent6 2 8" xfId="2316"/>
    <cellStyle name="Accent6 2 9" xfId="2317"/>
    <cellStyle name="Accent6 3" xfId="2318"/>
    <cellStyle name="Accent6 3 10" xfId="2319"/>
    <cellStyle name="Accent6 3 11" xfId="2320"/>
    <cellStyle name="Accent6 3 12" xfId="2321"/>
    <cellStyle name="Accent6 3 13" xfId="2322"/>
    <cellStyle name="Accent6 3 14" xfId="2323"/>
    <cellStyle name="Accent6 3 15" xfId="2324"/>
    <cellStyle name="Accent6 3 16" xfId="2325"/>
    <cellStyle name="Accent6 3 17" xfId="2326"/>
    <cellStyle name="Accent6 3 18" xfId="2327"/>
    <cellStyle name="Accent6 3 19" xfId="2328"/>
    <cellStyle name="Accent6 3 2" xfId="2329"/>
    <cellStyle name="Accent6 3 20" xfId="2330"/>
    <cellStyle name="Accent6 3 21" xfId="2331"/>
    <cellStyle name="Accent6 3 22" xfId="2332"/>
    <cellStyle name="Accent6 3 23" xfId="6973"/>
    <cellStyle name="Accent6 3 24" xfId="13778"/>
    <cellStyle name="Accent6 3 3" xfId="2333"/>
    <cellStyle name="Accent6 3 4" xfId="2334"/>
    <cellStyle name="Accent6 3 5" xfId="2335"/>
    <cellStyle name="Accent6 3 6" xfId="2336"/>
    <cellStyle name="Accent6 3 7" xfId="2337"/>
    <cellStyle name="Accent6 3 8" xfId="2338"/>
    <cellStyle name="Accent6 3 9" xfId="2339"/>
    <cellStyle name="Accent6 4" xfId="3669"/>
    <cellStyle name="Accent6 5" xfId="3969"/>
    <cellStyle name="Accent6 6" xfId="4016"/>
    <cellStyle name="ÅëÈ­ [0]_±âÅ¸" xfId="149"/>
    <cellStyle name="ÅëÈ­_±âÅ¸" xfId="150"/>
    <cellStyle name="Arial8" xfId="151"/>
    <cellStyle name="Arial8 2" xfId="152"/>
    <cellStyle name="Arial8 2 2" xfId="13780"/>
    <cellStyle name="Arial8 3" xfId="16419"/>
    <cellStyle name="Arial8 4" xfId="13779"/>
    <cellStyle name="Arial8 4 2" xfId="18615"/>
    <cellStyle name="Arial8 5" xfId="23038"/>
    <cellStyle name="Arial8 6" xfId="24943"/>
    <cellStyle name="ÄÞ¸¶ [0]_±âÅ¸" xfId="153"/>
    <cellStyle name="ÄÞ¸¶_±âÅ¸" xfId="154"/>
    <cellStyle name="Avertissement" xfId="155"/>
    <cellStyle name="Avertissement 2" xfId="16420"/>
    <cellStyle name="Avertissement 3" xfId="13781"/>
    <cellStyle name="Bad" xfId="156" builtinId="27" customBuiltin="1"/>
    <cellStyle name="Bad 2" xfId="157"/>
    <cellStyle name="Bad 2 10" xfId="2340"/>
    <cellStyle name="Bad 2 11" xfId="2341"/>
    <cellStyle name="Bad 2 12" xfId="2342"/>
    <cellStyle name="Bad 2 13" xfId="2343"/>
    <cellStyle name="Bad 2 14" xfId="2344"/>
    <cellStyle name="Bad 2 15" xfId="2345"/>
    <cellStyle name="Bad 2 16" xfId="2346"/>
    <cellStyle name="Bad 2 17" xfId="2347"/>
    <cellStyle name="Bad 2 18" xfId="2348"/>
    <cellStyle name="Bad 2 19" xfId="2349"/>
    <cellStyle name="Bad 2 2" xfId="2350"/>
    <cellStyle name="Bad 2 20" xfId="2351"/>
    <cellStyle name="Bad 2 21" xfId="2352"/>
    <cellStyle name="Bad 2 22" xfId="2353"/>
    <cellStyle name="Bad 2 23" xfId="13782"/>
    <cellStyle name="Bad 2 3" xfId="2354"/>
    <cellStyle name="Bad 2 4" xfId="2355"/>
    <cellStyle name="Bad 2 5" xfId="2356"/>
    <cellStyle name="Bad 2 6" xfId="2357"/>
    <cellStyle name="Bad 2 7" xfId="2358"/>
    <cellStyle name="Bad 2 8" xfId="2359"/>
    <cellStyle name="Bad 2 9" xfId="2360"/>
    <cellStyle name="Bad 3" xfId="2361"/>
    <cellStyle name="Bad 3 10" xfId="2362"/>
    <cellStyle name="Bad 3 11" xfId="2363"/>
    <cellStyle name="Bad 3 12" xfId="2364"/>
    <cellStyle name="Bad 3 13" xfId="2365"/>
    <cellStyle name="Bad 3 14" xfId="2366"/>
    <cellStyle name="Bad 3 15" xfId="2367"/>
    <cellStyle name="Bad 3 16" xfId="2368"/>
    <cellStyle name="Bad 3 17" xfId="2369"/>
    <cellStyle name="Bad 3 18" xfId="2370"/>
    <cellStyle name="Bad 3 19" xfId="2371"/>
    <cellStyle name="Bad 3 2" xfId="2372"/>
    <cellStyle name="Bad 3 20" xfId="2373"/>
    <cellStyle name="Bad 3 21" xfId="2374"/>
    <cellStyle name="Bad 3 22" xfId="2375"/>
    <cellStyle name="Bad 3 23" xfId="13783"/>
    <cellStyle name="Bad 3 3" xfId="2376"/>
    <cellStyle name="Bad 3 4" xfId="2377"/>
    <cellStyle name="Bad 3 5" xfId="2378"/>
    <cellStyle name="Bad 3 6" xfId="2379"/>
    <cellStyle name="Bad 3 7" xfId="2380"/>
    <cellStyle name="Bad 3 8" xfId="2381"/>
    <cellStyle name="Bad 3 9" xfId="2382"/>
    <cellStyle name="Bad 4" xfId="3670"/>
    <cellStyle name="Bad 5" xfId="3689"/>
    <cellStyle name="Bad 6" xfId="3970"/>
    <cellStyle name="Bad 7" xfId="4017"/>
    <cellStyle name="Body" xfId="158"/>
    <cellStyle name="Body 2" xfId="16421"/>
    <cellStyle name="Body 3" xfId="13784"/>
    <cellStyle name="Ç¥ÁØ_¿ù°£¿ä¾àº¸°í" xfId="159"/>
    <cellStyle name="Calcul" xfId="160"/>
    <cellStyle name="Calcul 2" xfId="16422"/>
    <cellStyle name="Calcul 3" xfId="13785"/>
    <cellStyle name="Calculation" xfId="161" builtinId="22" customBuiltin="1"/>
    <cellStyle name="Calculation 2" xfId="162"/>
    <cellStyle name="Calculation 2 10" xfId="2384"/>
    <cellStyle name="Calculation 2 11" xfId="2385"/>
    <cellStyle name="Calculation 2 12" xfId="2386"/>
    <cellStyle name="Calculation 2 13" xfId="2387"/>
    <cellStyle name="Calculation 2 14" xfId="2388"/>
    <cellStyle name="Calculation 2 15" xfId="2389"/>
    <cellStyle name="Calculation 2 16" xfId="2390"/>
    <cellStyle name="Calculation 2 17" xfId="2391"/>
    <cellStyle name="Calculation 2 18" xfId="2392"/>
    <cellStyle name="Calculation 2 19" xfId="2393"/>
    <cellStyle name="Calculation 2 2" xfId="2394"/>
    <cellStyle name="Calculation 2 20" xfId="2395"/>
    <cellStyle name="Calculation 2 21" xfId="2396"/>
    <cellStyle name="Calculation 2 22" xfId="2397"/>
    <cellStyle name="Calculation 2 23" xfId="4071"/>
    <cellStyle name="Calculation 2 24" xfId="2383"/>
    <cellStyle name="Calculation 2 25" xfId="1302"/>
    <cellStyle name="Calculation 2 26" xfId="13786"/>
    <cellStyle name="Calculation 2 3" xfId="2398"/>
    <cellStyle name="Calculation 2 4" xfId="2399"/>
    <cellStyle name="Calculation 2 5" xfId="2400"/>
    <cellStyle name="Calculation 2 6" xfId="2401"/>
    <cellStyle name="Calculation 2 7" xfId="2402"/>
    <cellStyle name="Calculation 2 8" xfId="2403"/>
    <cellStyle name="Calculation 2 9" xfId="2404"/>
    <cellStyle name="Calculation 3" xfId="2405"/>
    <cellStyle name="Calculation 3 10" xfId="2406"/>
    <cellStyle name="Calculation 3 11" xfId="2407"/>
    <cellStyle name="Calculation 3 12" xfId="2408"/>
    <cellStyle name="Calculation 3 13" xfId="2409"/>
    <cellStyle name="Calculation 3 14" xfId="2410"/>
    <cellStyle name="Calculation 3 15" xfId="2411"/>
    <cellStyle name="Calculation 3 16" xfId="2412"/>
    <cellStyle name="Calculation 3 17" xfId="2413"/>
    <cellStyle name="Calculation 3 18" xfId="2414"/>
    <cellStyle name="Calculation 3 19" xfId="2415"/>
    <cellStyle name="Calculation 3 2" xfId="2416"/>
    <cellStyle name="Calculation 3 20" xfId="2417"/>
    <cellStyle name="Calculation 3 21" xfId="2418"/>
    <cellStyle name="Calculation 3 22" xfId="2419"/>
    <cellStyle name="Calculation 3 23" xfId="13787"/>
    <cellStyle name="Calculation 3 3" xfId="2420"/>
    <cellStyle name="Calculation 3 4" xfId="2421"/>
    <cellStyle name="Calculation 3 5" xfId="2422"/>
    <cellStyle name="Calculation 3 6" xfId="2423"/>
    <cellStyle name="Calculation 3 7" xfId="2424"/>
    <cellStyle name="Calculation 3 8" xfId="2425"/>
    <cellStyle name="Calculation 3 9" xfId="2426"/>
    <cellStyle name="Calculation 4" xfId="3671"/>
    <cellStyle name="Calculation 5" xfId="3971"/>
    <cellStyle name="Calculation 6" xfId="4018"/>
    <cellStyle name="Cellule liée" xfId="163"/>
    <cellStyle name="Cellule liée 2" xfId="16423"/>
    <cellStyle name="Cellule liée 3" xfId="13788"/>
    <cellStyle name="CHANGE" xfId="164"/>
    <cellStyle name="CHANGE 2" xfId="16424"/>
    <cellStyle name="CHANGE 3" xfId="13789"/>
    <cellStyle name="CHANGEB" xfId="165"/>
    <cellStyle name="CHANGEB 2" xfId="16425"/>
    <cellStyle name="CHANGEB 3" xfId="13790"/>
    <cellStyle name="Check Cell" xfId="166" builtinId="23" customBuiltin="1"/>
    <cellStyle name="Check Cell 2" xfId="167"/>
    <cellStyle name="Check Cell 2 10" xfId="2428"/>
    <cellStyle name="Check Cell 2 11" xfId="2429"/>
    <cellStyle name="Check Cell 2 12" xfId="2430"/>
    <cellStyle name="Check Cell 2 13" xfId="2431"/>
    <cellStyle name="Check Cell 2 14" xfId="2432"/>
    <cellStyle name="Check Cell 2 15" xfId="2433"/>
    <cellStyle name="Check Cell 2 16" xfId="2434"/>
    <cellStyle name="Check Cell 2 17" xfId="2435"/>
    <cellStyle name="Check Cell 2 18" xfId="2436"/>
    <cellStyle name="Check Cell 2 19" xfId="2437"/>
    <cellStyle name="Check Cell 2 2" xfId="2438"/>
    <cellStyle name="Check Cell 2 20" xfId="2439"/>
    <cellStyle name="Check Cell 2 21" xfId="2440"/>
    <cellStyle name="Check Cell 2 22" xfId="2441"/>
    <cellStyle name="Check Cell 2 23" xfId="4065"/>
    <cellStyle name="Check Cell 2 24" xfId="2427"/>
    <cellStyle name="Check Cell 2 25" xfId="1296"/>
    <cellStyle name="Check Cell 2 26" xfId="13791"/>
    <cellStyle name="Check Cell 2 3" xfId="2442"/>
    <cellStyle name="Check Cell 2 4" xfId="2443"/>
    <cellStyle name="Check Cell 2 5" xfId="2444"/>
    <cellStyle name="Check Cell 2 6" xfId="2445"/>
    <cellStyle name="Check Cell 2 7" xfId="2446"/>
    <cellStyle name="Check Cell 2 8" xfId="2447"/>
    <cellStyle name="Check Cell 2 9" xfId="2448"/>
    <cellStyle name="Check Cell 3" xfId="2449"/>
    <cellStyle name="Check Cell 3 10" xfId="2450"/>
    <cellStyle name="Check Cell 3 11" xfId="2451"/>
    <cellStyle name="Check Cell 3 12" xfId="2452"/>
    <cellStyle name="Check Cell 3 13" xfId="2453"/>
    <cellStyle name="Check Cell 3 14" xfId="2454"/>
    <cellStyle name="Check Cell 3 15" xfId="2455"/>
    <cellStyle name="Check Cell 3 16" xfId="2456"/>
    <cellStyle name="Check Cell 3 17" xfId="2457"/>
    <cellStyle name="Check Cell 3 18" xfId="2458"/>
    <cellStyle name="Check Cell 3 19" xfId="2459"/>
    <cellStyle name="Check Cell 3 2" xfId="2460"/>
    <cellStyle name="Check Cell 3 20" xfId="2461"/>
    <cellStyle name="Check Cell 3 21" xfId="2462"/>
    <cellStyle name="Check Cell 3 22" xfId="2463"/>
    <cellStyle name="Check Cell 3 23" xfId="13792"/>
    <cellStyle name="Check Cell 3 3" xfId="2464"/>
    <cellStyle name="Check Cell 3 4" xfId="2465"/>
    <cellStyle name="Check Cell 3 5" xfId="2466"/>
    <cellStyle name="Check Cell 3 6" xfId="2467"/>
    <cellStyle name="Check Cell 3 7" xfId="2468"/>
    <cellStyle name="Check Cell 3 8" xfId="2469"/>
    <cellStyle name="Check Cell 3 9" xfId="2470"/>
    <cellStyle name="Check Cell 4" xfId="3672"/>
    <cellStyle name="Check Cell 5" xfId="3972"/>
    <cellStyle name="Check Cell 6" xfId="4019"/>
    <cellStyle name="Column Title" xfId="168"/>
    <cellStyle name="Column Title 2" xfId="16426"/>
    <cellStyle name="Column Title 3" xfId="13793"/>
    <cellStyle name="Comma" xfId="169" builtinId="3"/>
    <cellStyle name="Comma (1)" xfId="170"/>
    <cellStyle name="Comma (1) 2" xfId="16427"/>
    <cellStyle name="Comma (1) 3" xfId="13795"/>
    <cellStyle name="Comma 10" xfId="461"/>
    <cellStyle name="Comma 10 10" xfId="1016"/>
    <cellStyle name="Comma 10 10 2" xfId="5042"/>
    <cellStyle name="Comma 10 10 3" xfId="13797"/>
    <cellStyle name="Comma 10 10 3 2" xfId="19962"/>
    <cellStyle name="Comma 10 10 4" xfId="22846"/>
    <cellStyle name="Comma 10 10 5" xfId="24754"/>
    <cellStyle name="Comma 10 10 6" xfId="26264"/>
    <cellStyle name="Comma 10 11" xfId="4501"/>
    <cellStyle name="Comma 10 12" xfId="13796"/>
    <cellStyle name="Comma 10 12 2" xfId="18705"/>
    <cellStyle name="Comma 10 13" xfId="22711"/>
    <cellStyle name="Comma 10 14" xfId="24627"/>
    <cellStyle name="Comma 10 15" xfId="26196"/>
    <cellStyle name="Comma 10 2" xfId="503"/>
    <cellStyle name="Comma 10 2 10" xfId="26104"/>
    <cellStyle name="Comma 10 2 2" xfId="657"/>
    <cellStyle name="Comma 10 2 2 2" xfId="4692"/>
    <cellStyle name="Comma 10 2 2 3" xfId="13799"/>
    <cellStyle name="Comma 10 2 2 3 2" xfId="19606"/>
    <cellStyle name="Comma 10 2 2 4" xfId="22945"/>
    <cellStyle name="Comma 10 2 2 5" xfId="24852"/>
    <cellStyle name="Comma 10 2 2 6" xfId="26361"/>
    <cellStyle name="Comma 10 2 3" xfId="1134"/>
    <cellStyle name="Comma 10 2 3 2" xfId="5160"/>
    <cellStyle name="Comma 10 2 3 3" xfId="13800"/>
    <cellStyle name="Comma 10 2 3 3 2" xfId="20080"/>
    <cellStyle name="Comma 10 2 3 4" xfId="23500"/>
    <cellStyle name="Comma 10 2 3 5" xfId="25357"/>
    <cellStyle name="Comma 10 2 3 6" xfId="26744"/>
    <cellStyle name="Comma 10 2 4" xfId="3321"/>
    <cellStyle name="Comma 10 2 4 2" xfId="5611"/>
    <cellStyle name="Comma 10 2 4 3" xfId="21625"/>
    <cellStyle name="Comma 10 2 4 4" xfId="20702"/>
    <cellStyle name="Comma 10 2 4 5" xfId="22823"/>
    <cellStyle name="Comma 10 2 4 6" xfId="24731"/>
    <cellStyle name="Comma 10 2 5" xfId="3692"/>
    <cellStyle name="Comma 10 2 5 2" xfId="5940"/>
    <cellStyle name="Comma 10 2 5 3" xfId="21974"/>
    <cellStyle name="Comma 10 2 5 4" xfId="20421"/>
    <cellStyle name="Comma 10 2 5 5" xfId="23920"/>
    <cellStyle name="Comma 10 2 5 6" xfId="25704"/>
    <cellStyle name="Comma 10 2 6" xfId="4538"/>
    <cellStyle name="Comma 10 2 7" xfId="13798"/>
    <cellStyle name="Comma 10 2 7 2" xfId="18585"/>
    <cellStyle name="Comma 10 2 8" xfId="22592"/>
    <cellStyle name="Comma 10 2 9" xfId="24513"/>
    <cellStyle name="Comma 10 3" xfId="554"/>
    <cellStyle name="Comma 10 3 10" xfId="26512"/>
    <cellStyle name="Comma 10 3 2" xfId="658"/>
    <cellStyle name="Comma 10 3 2 2" xfId="4693"/>
    <cellStyle name="Comma 10 3 2 3" xfId="13802"/>
    <cellStyle name="Comma 10 3 2 3 2" xfId="19607"/>
    <cellStyle name="Comma 10 3 2 4" xfId="22681"/>
    <cellStyle name="Comma 10 3 2 5" xfId="24598"/>
    <cellStyle name="Comma 10 3 2 6" xfId="26172"/>
    <cellStyle name="Comma 10 3 3" xfId="1187"/>
    <cellStyle name="Comma 10 3 3 2" xfId="5213"/>
    <cellStyle name="Comma 10 3 3 3" xfId="13803"/>
    <cellStyle name="Comma 10 3 3 3 2" xfId="20133"/>
    <cellStyle name="Comma 10 3 3 4" xfId="24190"/>
    <cellStyle name="Comma 10 3 3 5" xfId="25887"/>
    <cellStyle name="Comma 10 3 3 6" xfId="27129"/>
    <cellStyle name="Comma 10 3 4" xfId="3322"/>
    <cellStyle name="Comma 10 3 4 2" xfId="5612"/>
    <cellStyle name="Comma 10 3 4 3" xfId="21626"/>
    <cellStyle name="Comma 10 3 4 4" xfId="20701"/>
    <cellStyle name="Comma 10 3 4 5" xfId="23312"/>
    <cellStyle name="Comma 10 3 4 6" xfId="25201"/>
    <cellStyle name="Comma 10 3 5" xfId="3693"/>
    <cellStyle name="Comma 10 3 5 2" xfId="5941"/>
    <cellStyle name="Comma 10 3 5 3" xfId="21975"/>
    <cellStyle name="Comma 10 3 5 4" xfId="20420"/>
    <cellStyle name="Comma 10 3 5 5" xfId="23964"/>
    <cellStyle name="Comma 10 3 5 6" xfId="25744"/>
    <cellStyle name="Comma 10 3 6" xfId="4589"/>
    <cellStyle name="Comma 10 3 7" xfId="13801"/>
    <cellStyle name="Comma 10 3 7 2" xfId="19503"/>
    <cellStyle name="Comma 10 3 8" xfId="23156"/>
    <cellStyle name="Comma 10 3 9" xfId="25057"/>
    <cellStyle name="Comma 10 4" xfId="565"/>
    <cellStyle name="Comma 10 4 2" xfId="659"/>
    <cellStyle name="Comma 10 4 2 2" xfId="4694"/>
    <cellStyle name="Comma 10 4 2 3" xfId="13805"/>
    <cellStyle name="Comma 10 4 2 3 2" xfId="19608"/>
    <cellStyle name="Comma 10 4 2 4" xfId="23241"/>
    <cellStyle name="Comma 10 4 2 5" xfId="25138"/>
    <cellStyle name="Comma 10 4 2 6" xfId="26582"/>
    <cellStyle name="Comma 10 4 3" xfId="1198"/>
    <cellStyle name="Comma 10 4 3 2" xfId="5224"/>
    <cellStyle name="Comma 10 4 3 3" xfId="13806"/>
    <cellStyle name="Comma 10 4 3 3 2" xfId="20144"/>
    <cellStyle name="Comma 10 4 3 4" xfId="23494"/>
    <cellStyle name="Comma 10 4 3 5" xfId="25351"/>
    <cellStyle name="Comma 10 4 3 6" xfId="26738"/>
    <cellStyle name="Comma 10 4 4" xfId="4600"/>
    <cellStyle name="Comma 10 4 5" xfId="13804"/>
    <cellStyle name="Comma 10 4 5 2" xfId="19514"/>
    <cellStyle name="Comma 10 4 6" xfId="22962"/>
    <cellStyle name="Comma 10 4 7" xfId="24869"/>
    <cellStyle name="Comma 10 4 8" xfId="26378"/>
    <cellStyle name="Comma 10 5" xfId="575"/>
    <cellStyle name="Comma 10 5 2" xfId="660"/>
    <cellStyle name="Comma 10 5 2 2" xfId="4695"/>
    <cellStyle name="Comma 10 5 2 3" xfId="13808"/>
    <cellStyle name="Comma 10 5 2 3 2" xfId="19609"/>
    <cellStyle name="Comma 10 5 2 4" xfId="22944"/>
    <cellStyle name="Comma 10 5 2 5" xfId="24851"/>
    <cellStyle name="Comma 10 5 2 6" xfId="26360"/>
    <cellStyle name="Comma 10 5 3" xfId="1208"/>
    <cellStyle name="Comma 10 5 3 2" xfId="5234"/>
    <cellStyle name="Comma 10 5 3 3" xfId="13809"/>
    <cellStyle name="Comma 10 5 3 3 2" xfId="20154"/>
    <cellStyle name="Comma 10 5 3 4" xfId="23447"/>
    <cellStyle name="Comma 10 5 3 5" xfId="25308"/>
    <cellStyle name="Comma 10 5 3 6" xfId="26713"/>
    <cellStyle name="Comma 10 5 4" xfId="4610"/>
    <cellStyle name="Comma 10 5 5" xfId="13807"/>
    <cellStyle name="Comma 10 5 5 2" xfId="19524"/>
    <cellStyle name="Comma 10 5 6" xfId="23051"/>
    <cellStyle name="Comma 10 5 7" xfId="24956"/>
    <cellStyle name="Comma 10 5 8" xfId="26456"/>
    <cellStyle name="Comma 10 6" xfId="590"/>
    <cellStyle name="Comma 10 6 2" xfId="661"/>
    <cellStyle name="Comma 10 6 2 2" xfId="4696"/>
    <cellStyle name="Comma 10 6 2 3" xfId="13811"/>
    <cellStyle name="Comma 10 6 2 3 2" xfId="19610"/>
    <cellStyle name="Comma 10 6 2 4" xfId="22696"/>
    <cellStyle name="Comma 10 6 2 5" xfId="24613"/>
    <cellStyle name="Comma 10 6 2 6" xfId="26184"/>
    <cellStyle name="Comma 10 6 3" xfId="1223"/>
    <cellStyle name="Comma 10 6 3 2" xfId="5249"/>
    <cellStyle name="Comma 10 6 3 3" xfId="13812"/>
    <cellStyle name="Comma 10 6 3 3 2" xfId="20169"/>
    <cellStyle name="Comma 10 6 3 4" xfId="23532"/>
    <cellStyle name="Comma 10 6 3 5" xfId="25389"/>
    <cellStyle name="Comma 10 6 3 6" xfId="26776"/>
    <cellStyle name="Comma 10 6 4" xfId="4625"/>
    <cellStyle name="Comma 10 6 5" xfId="13810"/>
    <cellStyle name="Comma 10 6 5 2" xfId="19539"/>
    <cellStyle name="Comma 10 6 6" xfId="22579"/>
    <cellStyle name="Comma 10 6 7" xfId="24500"/>
    <cellStyle name="Comma 10 6 8" xfId="26091"/>
    <cellStyle name="Comma 10 7" xfId="640"/>
    <cellStyle name="Comma 10 7 2" xfId="662"/>
    <cellStyle name="Comma 10 7 2 2" xfId="4697"/>
    <cellStyle name="Comma 10 7 2 3" xfId="13814"/>
    <cellStyle name="Comma 10 7 2 3 2" xfId="19611"/>
    <cellStyle name="Comma 10 7 2 4" xfId="23257"/>
    <cellStyle name="Comma 10 7 2 5" xfId="25153"/>
    <cellStyle name="Comma 10 7 2 6" xfId="26594"/>
    <cellStyle name="Comma 10 7 3" xfId="1273"/>
    <cellStyle name="Comma 10 7 3 2" xfId="5299"/>
    <cellStyle name="Comma 10 7 3 3" xfId="13815"/>
    <cellStyle name="Comma 10 7 3 3 2" xfId="20219"/>
    <cellStyle name="Comma 10 7 3 4" xfId="23817"/>
    <cellStyle name="Comma 10 7 3 5" xfId="25602"/>
    <cellStyle name="Comma 10 7 3 6" xfId="26888"/>
    <cellStyle name="Comma 10 7 4" xfId="4675"/>
    <cellStyle name="Comma 10 7 5" xfId="13813"/>
    <cellStyle name="Comma 10 7 5 2" xfId="19589"/>
    <cellStyle name="Comma 10 7 6" xfId="22575"/>
    <cellStyle name="Comma 10 7 7" xfId="24496"/>
    <cellStyle name="Comma 10 7 8" xfId="26087"/>
    <cellStyle name="Comma 10 8" xfId="647"/>
    <cellStyle name="Comma 10 8 2" xfId="663"/>
    <cellStyle name="Comma 10 8 2 2" xfId="4698"/>
    <cellStyle name="Comma 10 8 2 3" xfId="19612"/>
    <cellStyle name="Comma 10 8 2 4" xfId="22943"/>
    <cellStyle name="Comma 10 8 2 5" xfId="24850"/>
    <cellStyle name="Comma 10 8 2 6" xfId="26359"/>
    <cellStyle name="Comma 10 8 3" xfId="1280"/>
    <cellStyle name="Comma 10 8 3 2" xfId="5306"/>
    <cellStyle name="Comma 10 8 3 3" xfId="20226"/>
    <cellStyle name="Comma 10 8 3 4" xfId="23726"/>
    <cellStyle name="Comma 10 8 3 5" xfId="25530"/>
    <cellStyle name="Comma 10 8 3 6" xfId="26829"/>
    <cellStyle name="Comma 10 8 4" xfId="4682"/>
    <cellStyle name="Comma 10 8 5" xfId="13816"/>
    <cellStyle name="Comma 10 8 5 2" xfId="19596"/>
    <cellStyle name="Comma 10 8 6" xfId="19921"/>
    <cellStyle name="Comma 10 8 7" xfId="22860"/>
    <cellStyle name="Comma 10 8 8" xfId="24768"/>
    <cellStyle name="Comma 10 9" xfId="656"/>
    <cellStyle name="Comma 10 9 2" xfId="4691"/>
    <cellStyle name="Comma 10 9 3" xfId="13817"/>
    <cellStyle name="Comma 10 9 3 2" xfId="19605"/>
    <cellStyle name="Comma 10 9 4" xfId="23319"/>
    <cellStyle name="Comma 10 9 5" xfId="25208"/>
    <cellStyle name="Comma 10 9 6" xfId="26635"/>
    <cellStyle name="Comma 11" xfId="320"/>
    <cellStyle name="Comma 11 10" xfId="13819"/>
    <cellStyle name="Comma 11 11" xfId="13818"/>
    <cellStyle name="Comma 11 2" xfId="4376"/>
    <cellStyle name="Comma 11 2 2" xfId="13821"/>
    <cellStyle name="Comma 11 2 2 2" xfId="17464"/>
    <cellStyle name="Comma 11 2 3" xfId="13822"/>
    <cellStyle name="Comma 11 2 3 2" xfId="18134"/>
    <cellStyle name="Comma 11 2 4" xfId="16428"/>
    <cellStyle name="Comma 11 2 5" xfId="13820"/>
    <cellStyle name="Comma 11 3" xfId="7413"/>
    <cellStyle name="Comma 11 3 2" xfId="13824"/>
    <cellStyle name="Comma 11 3 2 2" xfId="17465"/>
    <cellStyle name="Comma 11 3 3" xfId="13825"/>
    <cellStyle name="Comma 11 3 3 2" xfId="18135"/>
    <cellStyle name="Comma 11 3 4" xfId="16429"/>
    <cellStyle name="Comma 11 3 5" xfId="13823"/>
    <cellStyle name="Comma 11 4" xfId="13826"/>
    <cellStyle name="Comma 11 4 2" xfId="13827"/>
    <cellStyle name="Comma 11 4 2 2" xfId="17466"/>
    <cellStyle name="Comma 11 4 3" xfId="13828"/>
    <cellStyle name="Comma 11 4 3 2" xfId="18136"/>
    <cellStyle name="Comma 11 4 4" xfId="16430"/>
    <cellStyle name="Comma 11 5" xfId="13829"/>
    <cellStyle name="Comma 11 5 2" xfId="13830"/>
    <cellStyle name="Comma 11 5 2 2" xfId="17467"/>
    <cellStyle name="Comma 11 5 3" xfId="13831"/>
    <cellStyle name="Comma 11 5 3 2" xfId="18137"/>
    <cellStyle name="Comma 11 5 4" xfId="16431"/>
    <cellStyle name="Comma 11 6" xfId="13832"/>
    <cellStyle name="Comma 11 6 2" xfId="13833"/>
    <cellStyle name="Comma 11 6 2 2" xfId="17468"/>
    <cellStyle name="Comma 11 6 3" xfId="13834"/>
    <cellStyle name="Comma 11 6 3 2" xfId="18138"/>
    <cellStyle name="Comma 11 6 4" xfId="16432"/>
    <cellStyle name="Comma 11 7" xfId="13835"/>
    <cellStyle name="Comma 11 7 2" xfId="13836"/>
    <cellStyle name="Comma 11 7 2 2" xfId="17469"/>
    <cellStyle name="Comma 11 7 3" xfId="13837"/>
    <cellStyle name="Comma 11 7 3 2" xfId="18139"/>
    <cellStyle name="Comma 11 7 4" xfId="16433"/>
    <cellStyle name="Comma 11 8" xfId="13838"/>
    <cellStyle name="Comma 11 9" xfId="13839"/>
    <cellStyle name="Comma 12" xfId="1010"/>
    <cellStyle name="Comma 12 2" xfId="5037"/>
    <cellStyle name="Comma 12 2 2" xfId="19487"/>
    <cellStyle name="Comma 12 2 3" xfId="19486"/>
    <cellStyle name="Comma 12 3" xfId="6911"/>
    <cellStyle name="Comma 12 3 2" xfId="19956"/>
    <cellStyle name="Comma 12 3 2 2" xfId="18775"/>
    <cellStyle name="Comma 12 3 3" xfId="19488"/>
    <cellStyle name="Comma 12 4" xfId="13840"/>
    <cellStyle name="Comma 12 4 2" xfId="22848"/>
    <cellStyle name="Comma 12 4 2 2" xfId="19160"/>
    <cellStyle name="Comma 12 4 3" xfId="18636"/>
    <cellStyle name="Comma 12 5" xfId="24756"/>
    <cellStyle name="Comma 12 5 2" xfId="18777"/>
    <cellStyle name="Comma 12 5 3" xfId="18635"/>
    <cellStyle name="Comma 12 6" xfId="26266"/>
    <cellStyle name="Comma 12 6 2" xfId="19482"/>
    <cellStyle name="Comma 12 6 3" xfId="18634"/>
    <cellStyle name="Comma 12 7" xfId="19181"/>
    <cellStyle name="Comma 12 7 2" xfId="19205"/>
    <cellStyle name="Comma 13" xfId="4109"/>
    <cellStyle name="Comma 13 2" xfId="6265"/>
    <cellStyle name="Comma 13 2 2" xfId="17470"/>
    <cellStyle name="Comma 13 2 3" xfId="13842"/>
    <cellStyle name="Comma 13 3" xfId="13843"/>
    <cellStyle name="Comma 13 3 2" xfId="18140"/>
    <cellStyle name="Comma 13 4" xfId="16434"/>
    <cellStyle name="Comma 13 5" xfId="13841"/>
    <cellStyle name="Comma 13 5 2" xfId="25964"/>
    <cellStyle name="Comma 13 6" xfId="27276"/>
    <cellStyle name="Comma 14" xfId="4107"/>
    <cellStyle name="Comma 14 2" xfId="6263"/>
    <cellStyle name="Comma 14 2 2" xfId="17471"/>
    <cellStyle name="Comma 14 2 3" xfId="13845"/>
    <cellStyle name="Comma 14 3" xfId="13846"/>
    <cellStyle name="Comma 14 3 2" xfId="18141"/>
    <cellStyle name="Comma 14 4" xfId="13847"/>
    <cellStyle name="Comma 14 4 2" xfId="24343"/>
    <cellStyle name="Comma 14 5" xfId="16435"/>
    <cellStyle name="Comma 14 6" xfId="13844"/>
    <cellStyle name="Comma 14 6 2" xfId="27274"/>
    <cellStyle name="Comma 15" xfId="4108"/>
    <cellStyle name="Comma 15 2" xfId="6264"/>
    <cellStyle name="Comma 15 2 2" xfId="17472"/>
    <cellStyle name="Comma 15 2 3" xfId="13849"/>
    <cellStyle name="Comma 15 3" xfId="13850"/>
    <cellStyle name="Comma 15 3 2" xfId="18142"/>
    <cellStyle name="Comma 15 4" xfId="16436"/>
    <cellStyle name="Comma 15 5" xfId="13848"/>
    <cellStyle name="Comma 15 5 2" xfId="25963"/>
    <cellStyle name="Comma 15 6" xfId="27275"/>
    <cellStyle name="Comma 16" xfId="1002"/>
    <cellStyle name="Comma 16 2" xfId="5029"/>
    <cellStyle name="Comma 16 2 2" xfId="17473"/>
    <cellStyle name="Comma 16 2 3" xfId="13852"/>
    <cellStyle name="Comma 16 3" xfId="13853"/>
    <cellStyle name="Comma 16 3 2" xfId="18143"/>
    <cellStyle name="Comma 16 4" xfId="13854"/>
    <cellStyle name="Comma 16 4 2" xfId="22767"/>
    <cellStyle name="Comma 16 5" xfId="16437"/>
    <cellStyle name="Comma 16 6" xfId="13851"/>
    <cellStyle name="Comma 16 6 2" xfId="26239"/>
    <cellStyle name="Comma 17" xfId="4115"/>
    <cellStyle name="Comma 17 2" xfId="6271"/>
    <cellStyle name="Comma 17 2 2" xfId="17474"/>
    <cellStyle name="Comma 17 2 3" xfId="13856"/>
    <cellStyle name="Comma 17 3" xfId="13857"/>
    <cellStyle name="Comma 17 3 2" xfId="18144"/>
    <cellStyle name="Comma 17 4" xfId="16438"/>
    <cellStyle name="Comma 17 5" xfId="13855"/>
    <cellStyle name="Comma 17 5 2" xfId="25970"/>
    <cellStyle name="Comma 17 6" xfId="27282"/>
    <cellStyle name="Comma 18" xfId="4104"/>
    <cellStyle name="Comma 18 2" xfId="6260"/>
    <cellStyle name="Comma 18 2 2" xfId="17475"/>
    <cellStyle name="Comma 18 2 3" xfId="13859"/>
    <cellStyle name="Comma 18 3" xfId="13860"/>
    <cellStyle name="Comma 18 3 2" xfId="18145"/>
    <cellStyle name="Comma 18 4" xfId="13861"/>
    <cellStyle name="Comma 18 4 2" xfId="24340"/>
    <cellStyle name="Comma 18 5" xfId="16439"/>
    <cellStyle name="Comma 18 6" xfId="13858"/>
    <cellStyle name="Comma 18 6 2" xfId="27271"/>
    <cellStyle name="Comma 19" xfId="7761"/>
    <cellStyle name="Comma 19 2" xfId="13863"/>
    <cellStyle name="Comma 19 2 2" xfId="17476"/>
    <cellStyle name="Comma 19 3" xfId="13864"/>
    <cellStyle name="Comma 19 3 2" xfId="18146"/>
    <cellStyle name="Comma 19 4" xfId="16440"/>
    <cellStyle name="Comma 19 5" xfId="13862"/>
    <cellStyle name="Comma 2" xfId="171"/>
    <cellStyle name="Comma 2 10" xfId="1303"/>
    <cellStyle name="Comma 2 10 2" xfId="5318"/>
    <cellStyle name="Comma 2 10 2 2" xfId="7313"/>
    <cellStyle name="Comma 2 10 2 2 2" xfId="23360"/>
    <cellStyle name="Comma 2 10 2 3" xfId="19116"/>
    <cellStyle name="Comma 2 10 2 4" xfId="26674"/>
    <cellStyle name="Comma 2 10 2 5" xfId="27354"/>
    <cellStyle name="Comma 2 10 3" xfId="6859"/>
    <cellStyle name="Comma 2 10 3 2" xfId="20245"/>
    <cellStyle name="Comma 2 10 4" xfId="18623"/>
    <cellStyle name="Comma 2 10 5" xfId="25597"/>
    <cellStyle name="Comma 2 10 6" xfId="26883"/>
    <cellStyle name="Comma 2 11" xfId="4118"/>
    <cellStyle name="Comma 2 12" xfId="4117"/>
    <cellStyle name="Comma 2 13" xfId="4122"/>
    <cellStyle name="Comma 2 14" xfId="4126"/>
    <cellStyle name="Comma 2 15" xfId="4130"/>
    <cellStyle name="Comma 2 16" xfId="4134"/>
    <cellStyle name="Comma 2 17" xfId="4138"/>
    <cellStyle name="Comma 2 18" xfId="4142"/>
    <cellStyle name="Comma 2 19" xfId="4146"/>
    <cellStyle name="Comma 2 2" xfId="322"/>
    <cellStyle name="Comma 2 2 10" xfId="6335"/>
    <cellStyle name="Comma 2 2 11" xfId="6336"/>
    <cellStyle name="Comma 2 2 12" xfId="6400"/>
    <cellStyle name="Comma 2 2 13" xfId="6406"/>
    <cellStyle name="Comma 2 2 14" xfId="6461"/>
    <cellStyle name="Comma 2 2 15" xfId="6517"/>
    <cellStyle name="Comma 2 2 16" xfId="6460"/>
    <cellStyle name="Comma 2 2 17" xfId="6624"/>
    <cellStyle name="Comma 2 2 18" xfId="6678"/>
    <cellStyle name="Comma 2 2 19" xfId="13866"/>
    <cellStyle name="Comma 2 2 2" xfId="3324"/>
    <cellStyle name="Comma 2 2 2 10" xfId="6338"/>
    <cellStyle name="Comma 2 2 2 11" xfId="6339"/>
    <cellStyle name="Comma 2 2 2 12" xfId="6402"/>
    <cellStyle name="Comma 2 2 2 13" xfId="6405"/>
    <cellStyle name="Comma 2 2 2 14" xfId="6401"/>
    <cellStyle name="Comma 2 2 2 15" xfId="6515"/>
    <cellStyle name="Comma 2 2 2 16" xfId="6404"/>
    <cellStyle name="Comma 2 2 2 17" xfId="6516"/>
    <cellStyle name="Comma 2 2 2 18" xfId="6403"/>
    <cellStyle name="Comma 2 2 2 2" xfId="5614"/>
    <cellStyle name="Comma 2 2 2 2 2" xfId="6340"/>
    <cellStyle name="Comma 2 2 2 3" xfId="6337"/>
    <cellStyle name="Comma 2 2 2 3 2" xfId="21627"/>
    <cellStyle name="Comma 2 2 2 4" xfId="6341"/>
    <cellStyle name="Comma 2 2 2 4 2" xfId="20700"/>
    <cellStyle name="Comma 2 2 2 5" xfId="6342"/>
    <cellStyle name="Comma 2 2 2 5 2" xfId="22824"/>
    <cellStyle name="Comma 2 2 2 6" xfId="6343"/>
    <cellStyle name="Comma 2 2 2 6 2" xfId="24732"/>
    <cellStyle name="Comma 2 2 2 7" xfId="6344"/>
    <cellStyle name="Comma 2 2 2 8" xfId="6345"/>
    <cellStyle name="Comma 2 2 2 9" xfId="6346"/>
    <cellStyle name="Comma 2 2 3" xfId="3320"/>
    <cellStyle name="Comma 2 2 3 10" xfId="6732"/>
    <cellStyle name="Comma 2 2 3 2" xfId="5610"/>
    <cellStyle name="Comma 2 2 3 3" xfId="6347"/>
    <cellStyle name="Comma 2 2 3 3 2" xfId="21624"/>
    <cellStyle name="Comma 2 2 3 4" xfId="6407"/>
    <cellStyle name="Comma 2 2 3 4 2" xfId="20703"/>
    <cellStyle name="Comma 2 2 3 5" xfId="6462"/>
    <cellStyle name="Comma 2 2 3 5 2" xfId="22716"/>
    <cellStyle name="Comma 2 2 3 6" xfId="6518"/>
    <cellStyle name="Comma 2 2 3 6 2" xfId="24632"/>
    <cellStyle name="Comma 2 2 3 7" xfId="6571"/>
    <cellStyle name="Comma 2 2 3 8" xfId="6625"/>
    <cellStyle name="Comma 2 2 3 9" xfId="6679"/>
    <cellStyle name="Comma 2 2 4" xfId="3323"/>
    <cellStyle name="Comma 2 2 4 10" xfId="6733"/>
    <cellStyle name="Comma 2 2 4 11" xfId="6997"/>
    <cellStyle name="Comma 2 2 4 2" xfId="5613"/>
    <cellStyle name="Comma 2 2 4 3" xfId="6348"/>
    <cellStyle name="Comma 2 2 4 4" xfId="6408"/>
    <cellStyle name="Comma 2 2 4 5" xfId="6463"/>
    <cellStyle name="Comma 2 2 4 6" xfId="6519"/>
    <cellStyle name="Comma 2 2 4 7" xfId="6572"/>
    <cellStyle name="Comma 2 2 4 8" xfId="6626"/>
    <cellStyle name="Comma 2 2 4 9" xfId="6680"/>
    <cellStyle name="Comma 2 2 5" xfId="3694"/>
    <cellStyle name="Comma 2 2 5 10" xfId="6734"/>
    <cellStyle name="Comma 2 2 5 2" xfId="5942"/>
    <cellStyle name="Comma 2 2 5 3" xfId="6349"/>
    <cellStyle name="Comma 2 2 5 4" xfId="6409"/>
    <cellStyle name="Comma 2 2 5 5" xfId="6464"/>
    <cellStyle name="Comma 2 2 5 6" xfId="6520"/>
    <cellStyle name="Comma 2 2 5 7" xfId="6573"/>
    <cellStyle name="Comma 2 2 5 8" xfId="6627"/>
    <cellStyle name="Comma 2 2 5 9" xfId="6681"/>
    <cellStyle name="Comma 2 2 6" xfId="2471"/>
    <cellStyle name="Comma 2 2 6 10" xfId="6735"/>
    <cellStyle name="Comma 2 2 6 2" xfId="5323"/>
    <cellStyle name="Comma 2 2 6 3" xfId="6350"/>
    <cellStyle name="Comma 2 2 6 4" xfId="6410"/>
    <cellStyle name="Comma 2 2 6 5" xfId="6465"/>
    <cellStyle name="Comma 2 2 6 6" xfId="6521"/>
    <cellStyle name="Comma 2 2 6 7" xfId="6574"/>
    <cellStyle name="Comma 2 2 6 8" xfId="6628"/>
    <cellStyle name="Comma 2 2 6 9" xfId="6682"/>
    <cellStyle name="Comma 2 2 7" xfId="4080"/>
    <cellStyle name="Comma 2 2 7 10" xfId="6736"/>
    <cellStyle name="Comma 2 2 7 11" xfId="7156"/>
    <cellStyle name="Comma 2 2 7 12" xfId="18919"/>
    <cellStyle name="Comma 2 2 7 2" xfId="6237"/>
    <cellStyle name="Comma 2 2 7 2 2" xfId="7517"/>
    <cellStyle name="Comma 2 2 7 2 2 2" xfId="24216"/>
    <cellStyle name="Comma 2 2 7 2 3" xfId="19297"/>
    <cellStyle name="Comma 2 2 7 2 4" xfId="27154"/>
    <cellStyle name="Comma 2 2 7 2 5" xfId="27521"/>
    <cellStyle name="Comma 2 2 7 3" xfId="6351"/>
    <cellStyle name="Comma 2 2 7 3 2" xfId="22327"/>
    <cellStyle name="Comma 2 2 7 4" xfId="6411"/>
    <cellStyle name="Comma 2 2 7 4 2" xfId="24324"/>
    <cellStyle name="Comma 2 2 7 5" xfId="6466"/>
    <cellStyle name="Comma 2 2 7 5 2" xfId="25940"/>
    <cellStyle name="Comma 2 2 7 6" xfId="6522"/>
    <cellStyle name="Comma 2 2 7 6 2" xfId="27249"/>
    <cellStyle name="Comma 2 2 7 7" xfId="6575"/>
    <cellStyle name="Comma 2 2 7 8" xfId="6629"/>
    <cellStyle name="Comma 2 2 7 9" xfId="6683"/>
    <cellStyle name="Comma 2 2 8" xfId="4092"/>
    <cellStyle name="Comma 2 2 8 10" xfId="6737"/>
    <cellStyle name="Comma 2 2 8 11" xfId="7168"/>
    <cellStyle name="Comma 2 2 8 12" xfId="18931"/>
    <cellStyle name="Comma 2 2 8 2" xfId="6249"/>
    <cellStyle name="Comma 2 2 8 2 2" xfId="7529"/>
    <cellStyle name="Comma 2 2 8 2 2 2" xfId="24228"/>
    <cellStyle name="Comma 2 2 8 2 3" xfId="19309"/>
    <cellStyle name="Comma 2 2 8 2 4" xfId="27164"/>
    <cellStyle name="Comma 2 2 8 2 5" xfId="27533"/>
    <cellStyle name="Comma 2 2 8 3" xfId="6352"/>
    <cellStyle name="Comma 2 2 8 3 2" xfId="22339"/>
    <cellStyle name="Comma 2 2 8 4" xfId="6412"/>
    <cellStyle name="Comma 2 2 8 4 2" xfId="24329"/>
    <cellStyle name="Comma 2 2 8 5" xfId="6467"/>
    <cellStyle name="Comma 2 2 8 5 2" xfId="25950"/>
    <cellStyle name="Comma 2 2 8 6" xfId="6523"/>
    <cellStyle name="Comma 2 2 8 6 2" xfId="27260"/>
    <cellStyle name="Comma 2 2 8 7" xfId="6576"/>
    <cellStyle name="Comma 2 2 8 8" xfId="6630"/>
    <cellStyle name="Comma 2 2 8 9" xfId="6684"/>
    <cellStyle name="Comma 2 2 9" xfId="1307"/>
    <cellStyle name="Comma 2 2 9 10" xfId="6738"/>
    <cellStyle name="Comma 2 2 9 11" xfId="6863"/>
    <cellStyle name="Comma 2 2 9 12" xfId="18627"/>
    <cellStyle name="Comma 2 2 9 2" xfId="5322"/>
    <cellStyle name="Comma 2 2 9 2 2" xfId="7317"/>
    <cellStyle name="Comma 2 2 9 2 2 2" xfId="23364"/>
    <cellStyle name="Comma 2 2 9 2 3" xfId="19120"/>
    <cellStyle name="Comma 2 2 9 2 4" xfId="26678"/>
    <cellStyle name="Comma 2 2 9 2 5" xfId="27358"/>
    <cellStyle name="Comma 2 2 9 3" xfId="6353"/>
    <cellStyle name="Comma 2 2 9 3 2" xfId="20249"/>
    <cellStyle name="Comma 2 2 9 4" xfId="6413"/>
    <cellStyle name="Comma 2 2 9 4 2" xfId="24025"/>
    <cellStyle name="Comma 2 2 9 5" xfId="6468"/>
    <cellStyle name="Comma 2 2 9 5 2" xfId="25783"/>
    <cellStyle name="Comma 2 2 9 6" xfId="6524"/>
    <cellStyle name="Comma 2 2 9 6 2" xfId="26986"/>
    <cellStyle name="Comma 2 2 9 7" xfId="6577"/>
    <cellStyle name="Comma 2 2 9 8" xfId="6631"/>
    <cellStyle name="Comma 2 2 9 9" xfId="6685"/>
    <cellStyle name="Comma 2 20" xfId="4150"/>
    <cellStyle name="Comma 2 21" xfId="4154"/>
    <cellStyle name="Comma 2 22" xfId="4158"/>
    <cellStyle name="Comma 2 23" xfId="4166"/>
    <cellStyle name="Comma 2 24" xfId="4162"/>
    <cellStyle name="Comma 2 25" xfId="4170"/>
    <cellStyle name="Comma 2 26" xfId="4174"/>
    <cellStyle name="Comma 2 27" xfId="4178"/>
    <cellStyle name="Comma 2 28" xfId="4185"/>
    <cellStyle name="Comma 2 29" xfId="4184"/>
    <cellStyle name="Comma 2 3" xfId="2472"/>
    <cellStyle name="Comma 2 3 10" xfId="7504"/>
    <cellStyle name="Comma 2 3 10 2" xfId="26467"/>
    <cellStyle name="Comma 2 3 11" xfId="7608"/>
    <cellStyle name="Comma 2 3 12" xfId="13867"/>
    <cellStyle name="Comma 2 3 2" xfId="3325"/>
    <cellStyle name="Comma 2 3 2 2" xfId="5615"/>
    <cellStyle name="Comma 2 3 2 2 2" xfId="6831"/>
    <cellStyle name="Comma 2 3 2 2 3" xfId="7687"/>
    <cellStyle name="Comma 2 3 2 2 4" xfId="6941"/>
    <cellStyle name="Comma 2 3 2 2 5" xfId="7288"/>
    <cellStyle name="Comma 2 3 2 2 6" xfId="7286"/>
    <cellStyle name="Comma 2 3 2 2 7" xfId="7045"/>
    <cellStyle name="Comma 2 3 2 3" xfId="6853"/>
    <cellStyle name="Comma 2 3 2 3 2" xfId="21628"/>
    <cellStyle name="Comma 2 3 2 4" xfId="7273"/>
    <cellStyle name="Comma 2 3 2 4 2" xfId="20699"/>
    <cellStyle name="Comma 2 3 2 5" xfId="7729"/>
    <cellStyle name="Comma 2 3 2 5 2" xfId="23338"/>
    <cellStyle name="Comma 2 3 2 6" xfId="7671"/>
    <cellStyle name="Comma 2 3 2 6 2" xfId="25227"/>
    <cellStyle name="Comma 2 3 2 7" xfId="6912"/>
    <cellStyle name="Comma 2 3 3" xfId="3319"/>
    <cellStyle name="Comma 2 3 3 2" xfId="5609"/>
    <cellStyle name="Comma 2 3 3 2 2" xfId="7342"/>
    <cellStyle name="Comma 2 3 3 3" xfId="7274"/>
    <cellStyle name="Comma 2 3 3 3 2" xfId="21623"/>
    <cellStyle name="Comma 2 3 3 4" xfId="20704"/>
    <cellStyle name="Comma 2 3 3 5" xfId="23277"/>
    <cellStyle name="Comma 2 3 3 6" xfId="25171"/>
    <cellStyle name="Comma 2 3 4" xfId="3330"/>
    <cellStyle name="Comma 2 3 4 2" xfId="5620"/>
    <cellStyle name="Comma 2 3 4 3" xfId="7666"/>
    <cellStyle name="Comma 2 3 4 3 2" xfId="21633"/>
    <cellStyle name="Comma 2 3 4 4" xfId="22234"/>
    <cellStyle name="Comma 2 3 4 5" xfId="20253"/>
    <cellStyle name="Comma 2 3 4 6" xfId="24196"/>
    <cellStyle name="Comma 2 3 5" xfId="3695"/>
    <cellStyle name="Comma 2 3 5 2" xfId="5943"/>
    <cellStyle name="Comma 2 3 5 3" xfId="6965"/>
    <cellStyle name="Comma 2 3 5 3 2" xfId="21976"/>
    <cellStyle name="Comma 2 3 5 4" xfId="20419"/>
    <cellStyle name="Comma 2 3 5 5" xfId="23046"/>
    <cellStyle name="Comma 2 3 5 6" xfId="24951"/>
    <cellStyle name="Comma 2 3 6" xfId="5324"/>
    <cellStyle name="Comma 2 3 6 2" xfId="6889"/>
    <cellStyle name="Comma 2 3 7" xfId="7272"/>
    <cellStyle name="Comma 2 3 7 2" xfId="21084"/>
    <cellStyle name="Comma 2 3 8" xfId="6803"/>
    <cellStyle name="Comma 2 3 8 2" xfId="23066"/>
    <cellStyle name="Comma 2 3 9" xfId="6847"/>
    <cellStyle name="Comma 2 3 9 2" xfId="24971"/>
    <cellStyle name="Comma 2 30" xfId="4188"/>
    <cellStyle name="Comma 2 31" xfId="4191"/>
    <cellStyle name="Comma 2 32" xfId="4197"/>
    <cellStyle name="Comma 2 33" xfId="4196"/>
    <cellStyle name="Comma 2 34" xfId="4200"/>
    <cellStyle name="Comma 2 35" xfId="4203"/>
    <cellStyle name="Comma 2 36" xfId="4206"/>
    <cellStyle name="Comma 2 37" xfId="4209"/>
    <cellStyle name="Comma 2 38" xfId="4212"/>
    <cellStyle name="Comma 2 39" xfId="4215"/>
    <cellStyle name="Comma 2 4" xfId="2473"/>
    <cellStyle name="Comma 2 4 10" xfId="26458"/>
    <cellStyle name="Comma 2 4 11" xfId="19206"/>
    <cellStyle name="Comma 2 4 2" xfId="3326"/>
    <cellStyle name="Comma 2 4 2 2" xfId="5616"/>
    <cellStyle name="Comma 2 4 2 3" xfId="21629"/>
    <cellStyle name="Comma 2 4 2 4" xfId="20698"/>
    <cellStyle name="Comma 2 4 2 5" xfId="22772"/>
    <cellStyle name="Comma 2 4 2 6" xfId="24685"/>
    <cellStyle name="Comma 2 4 3" xfId="3318"/>
    <cellStyle name="Comma 2 4 3 2" xfId="5608"/>
    <cellStyle name="Comma 2 4 3 3" xfId="21622"/>
    <cellStyle name="Comma 2 4 3 4" xfId="20705"/>
    <cellStyle name="Comma 2 4 3 5" xfId="22822"/>
    <cellStyle name="Comma 2 4 3 6" xfId="24730"/>
    <cellStyle name="Comma 2 4 4" xfId="3331"/>
    <cellStyle name="Comma 2 4 4 2" xfId="5621"/>
    <cellStyle name="Comma 2 4 4 3" xfId="21634"/>
    <cellStyle name="Comma 2 4 4 4" xfId="21954"/>
    <cellStyle name="Comma 2 4 4 5" xfId="20434"/>
    <cellStyle name="Comma 2 4 4 6" xfId="23468"/>
    <cellStyle name="Comma 2 4 5" xfId="3696"/>
    <cellStyle name="Comma 2 4 5 2" xfId="5944"/>
    <cellStyle name="Comma 2 4 5 3" xfId="21977"/>
    <cellStyle name="Comma 2 4 5 4" xfId="20418"/>
    <cellStyle name="Comma 2 4 5 5" xfId="23661"/>
    <cellStyle name="Comma 2 4 5 6" xfId="25488"/>
    <cellStyle name="Comma 2 4 6" xfId="5325"/>
    <cellStyle name="Comma 2 4 7" xfId="21085"/>
    <cellStyle name="Comma 2 4 8" xfId="23054"/>
    <cellStyle name="Comma 2 4 9" xfId="24959"/>
    <cellStyle name="Comma 2 40" xfId="4218"/>
    <cellStyle name="Comma 2 41" xfId="4221"/>
    <cellStyle name="Comma 2 42" xfId="4224"/>
    <cellStyle name="Comma 2 43" xfId="4231"/>
    <cellStyle name="Comma 2 44" xfId="4230"/>
    <cellStyle name="Comma 2 45" xfId="4229"/>
    <cellStyle name="Comma 2 46" xfId="4234"/>
    <cellStyle name="Comma 2 47" xfId="4237"/>
    <cellStyle name="Comma 2 48" xfId="4240"/>
    <cellStyle name="Comma 2 49" xfId="4243"/>
    <cellStyle name="Comma 2 5" xfId="3941"/>
    <cellStyle name="Comma 2 5 2" xfId="6189"/>
    <cellStyle name="Comma 2 5 3" xfId="6993"/>
    <cellStyle name="Comma 2 5 3 2" xfId="22221"/>
    <cellStyle name="Comma 2 5 4" xfId="20269"/>
    <cellStyle name="Comma 2 5 5" xfId="23811"/>
    <cellStyle name="Comma 2 5 6" xfId="25596"/>
    <cellStyle name="Comma 2 50" xfId="4246"/>
    <cellStyle name="Comma 2 51" xfId="4249"/>
    <cellStyle name="Comma 2 52" xfId="4252"/>
    <cellStyle name="Comma 2 53" xfId="4255"/>
    <cellStyle name="Comma 2 54" xfId="4258"/>
    <cellStyle name="Comma 2 55" xfId="4261"/>
    <cellStyle name="Comma 2 56" xfId="4264"/>
    <cellStyle name="Comma 2 57" xfId="4267"/>
    <cellStyle name="Comma 2 58" xfId="4270"/>
    <cellStyle name="Comma 2 59" xfId="4273"/>
    <cellStyle name="Comma 2 6" xfId="4072"/>
    <cellStyle name="Comma 2 6 2" xfId="6229"/>
    <cellStyle name="Comma 2 6 2 2" xfId="7509"/>
    <cellStyle name="Comma 2 6 2 2 2" xfId="24208"/>
    <cellStyle name="Comma 2 6 2 3" xfId="19289"/>
    <cellStyle name="Comma 2 6 2 4" xfId="27146"/>
    <cellStyle name="Comma 2 6 2 5" xfId="27513"/>
    <cellStyle name="Comma 2 6 3" xfId="7148"/>
    <cellStyle name="Comma 2 6 3 2" xfId="22319"/>
    <cellStyle name="Comma 2 6 4" xfId="18911"/>
    <cellStyle name="Comma 2 6 5" xfId="25933"/>
    <cellStyle name="Comma 2 6 6" xfId="27241"/>
    <cellStyle name="Comma 2 60" xfId="4276"/>
    <cellStyle name="Comma 2 61" xfId="4279"/>
    <cellStyle name="Comma 2 62" xfId="4282"/>
    <cellStyle name="Comma 2 63" xfId="4285"/>
    <cellStyle name="Comma 2 64" xfId="4288"/>
    <cellStyle name="Comma 2 65" xfId="4291"/>
    <cellStyle name="Comma 2 66" xfId="4294"/>
    <cellStyle name="Comma 2 67" xfId="4297"/>
    <cellStyle name="Comma 2 68" xfId="4300"/>
    <cellStyle name="Comma 2 69" xfId="4303"/>
    <cellStyle name="Comma 2 7" xfId="3673"/>
    <cellStyle name="Comma 2 7 2" xfId="5936"/>
    <cellStyle name="Comma 2 7 3" xfId="21965"/>
    <cellStyle name="Comma 2 7 4" xfId="18556"/>
    <cellStyle name="Comma 2 7 5" xfId="22288"/>
    <cellStyle name="Comma 2 7 6" xfId="18501"/>
    <cellStyle name="Comma 2 70" xfId="4306"/>
    <cellStyle name="Comma 2 71" xfId="4309"/>
    <cellStyle name="Comma 2 72" xfId="4312"/>
    <cellStyle name="Comma 2 73" xfId="4315"/>
    <cellStyle name="Comma 2 74" xfId="4352"/>
    <cellStyle name="Comma 2 75" xfId="13865"/>
    <cellStyle name="Comma 2 75 2" xfId="19050"/>
    <cellStyle name="Comma 2 76" xfId="22524"/>
    <cellStyle name="Comma 2 77" xfId="24448"/>
    <cellStyle name="Comma 2 78" xfId="26062"/>
    <cellStyle name="Comma 2 8" xfId="4076"/>
    <cellStyle name="Comma 2 8 2" xfId="6233"/>
    <cellStyle name="Comma 2 8 2 2" xfId="7513"/>
    <cellStyle name="Comma 2 8 2 2 2" xfId="24212"/>
    <cellStyle name="Comma 2 8 2 3" xfId="19293"/>
    <cellStyle name="Comma 2 8 2 4" xfId="27150"/>
    <cellStyle name="Comma 2 8 2 5" xfId="27517"/>
    <cellStyle name="Comma 2 8 3" xfId="7152"/>
    <cellStyle name="Comma 2 8 3 2" xfId="22323"/>
    <cellStyle name="Comma 2 8 4" xfId="18915"/>
    <cellStyle name="Comma 2 8 5" xfId="25936"/>
    <cellStyle name="Comma 2 8 6" xfId="27245"/>
    <cellStyle name="Comma 2 9" xfId="4088"/>
    <cellStyle name="Comma 2 9 2" xfId="6245"/>
    <cellStyle name="Comma 2 9 2 2" xfId="7525"/>
    <cellStyle name="Comma 2 9 2 2 2" xfId="24224"/>
    <cellStyle name="Comma 2 9 2 3" xfId="19305"/>
    <cellStyle name="Comma 2 9 2 4" xfId="27160"/>
    <cellStyle name="Comma 2 9 2 5" xfId="27529"/>
    <cellStyle name="Comma 2 9 3" xfId="7164"/>
    <cellStyle name="Comma 2 9 3 2" xfId="22335"/>
    <cellStyle name="Comma 2 9 4" xfId="18927"/>
    <cellStyle name="Comma 2 9 5" xfId="25946"/>
    <cellStyle name="Comma 2 9 6" xfId="27256"/>
    <cellStyle name="Comma 20" xfId="13868"/>
    <cellStyle name="Comma 20 2" xfId="13869"/>
    <cellStyle name="Comma 20 2 2" xfId="17477"/>
    <cellStyle name="Comma 20 3" xfId="13870"/>
    <cellStyle name="Comma 20 3 2" xfId="18147"/>
    <cellStyle name="Comma 20 4" xfId="16441"/>
    <cellStyle name="Comma 21" xfId="13871"/>
    <cellStyle name="Comma 21 2" xfId="13872"/>
    <cellStyle name="Comma 21 2 2" xfId="17478"/>
    <cellStyle name="Comma 21 3" xfId="13873"/>
    <cellStyle name="Comma 21 3 2" xfId="18148"/>
    <cellStyle name="Comma 21 4" xfId="16442"/>
    <cellStyle name="Comma 22" xfId="13874"/>
    <cellStyle name="Comma 22 2" xfId="13875"/>
    <cellStyle name="Comma 22 2 2" xfId="17479"/>
    <cellStyle name="Comma 22 3" xfId="13876"/>
    <cellStyle name="Comma 22 3 2" xfId="18149"/>
    <cellStyle name="Comma 22 4" xfId="16443"/>
    <cellStyle name="Comma 23" xfId="13877"/>
    <cellStyle name="Comma 23 2" xfId="13878"/>
    <cellStyle name="Comma 23 2 2" xfId="17480"/>
    <cellStyle name="Comma 23 3" xfId="13879"/>
    <cellStyle name="Comma 23 3 2" xfId="18150"/>
    <cellStyle name="Comma 23 4" xfId="16444"/>
    <cellStyle name="Comma 24" xfId="13880"/>
    <cellStyle name="Comma 25" xfId="13881"/>
    <cellStyle name="Comma 25 2" xfId="13882"/>
    <cellStyle name="Comma 25 2 2" xfId="13883"/>
    <cellStyle name="Comma 25 2 2 2" xfId="13884"/>
    <cellStyle name="Comma 25 2 2 2 2" xfId="13885"/>
    <cellStyle name="Comma 25 2 2 3" xfId="13886"/>
    <cellStyle name="Comma 25 2 3" xfId="13887"/>
    <cellStyle name="Comma 25 2 3 2" xfId="13888"/>
    <cellStyle name="Comma 25 2 4" xfId="13889"/>
    <cellStyle name="Comma 25 3" xfId="13890"/>
    <cellStyle name="Comma 25 3 2" xfId="13891"/>
    <cellStyle name="Comma 25 3 2 2" xfId="13892"/>
    <cellStyle name="Comma 25 3 3" xfId="13893"/>
    <cellStyle name="Comma 25 4" xfId="13894"/>
    <cellStyle name="Comma 25 4 2" xfId="13895"/>
    <cellStyle name="Comma 25 5" xfId="13896"/>
    <cellStyle name="Comma 26" xfId="13897"/>
    <cellStyle name="Comma 27" xfId="13898"/>
    <cellStyle name="Comma 28" xfId="13899"/>
    <cellStyle name="Comma 29" xfId="13900"/>
    <cellStyle name="Comma 29 2" xfId="13901"/>
    <cellStyle name="Comma 29 2 2" xfId="13902"/>
    <cellStyle name="Comma 29 2 2 2" xfId="13903"/>
    <cellStyle name="Comma 29 2 2 2 2" xfId="13904"/>
    <cellStyle name="Comma 29 2 2 3" xfId="13905"/>
    <cellStyle name="Comma 29 2 3" xfId="13906"/>
    <cellStyle name="Comma 29 2 3 2" xfId="13907"/>
    <cellStyle name="Comma 29 2 4" xfId="13908"/>
    <cellStyle name="Comma 29 3" xfId="13909"/>
    <cellStyle name="Comma 29 3 2" xfId="13910"/>
    <cellStyle name="Comma 29 3 2 2" xfId="13911"/>
    <cellStyle name="Comma 29 3 3" xfId="13912"/>
    <cellStyle name="Comma 29 4" xfId="13913"/>
    <cellStyle name="Comma 29 4 2" xfId="13914"/>
    <cellStyle name="Comma 29 5" xfId="13915"/>
    <cellStyle name="Comma 3" xfId="172"/>
    <cellStyle name="Comma 3 10" xfId="6632"/>
    <cellStyle name="Comma 3 10 2" xfId="13918"/>
    <cellStyle name="Comma 3 10 2 2" xfId="17482"/>
    <cellStyle name="Comma 3 10 3" xfId="13919"/>
    <cellStyle name="Comma 3 10 3 2" xfId="18152"/>
    <cellStyle name="Comma 3 10 4" xfId="16446"/>
    <cellStyle name="Comma 3 10 5" xfId="13917"/>
    <cellStyle name="Comma 3 11" xfId="6686"/>
    <cellStyle name="Comma 3 11 2" xfId="13921"/>
    <cellStyle name="Comma 3 11 2 2" xfId="17483"/>
    <cellStyle name="Comma 3 11 3" xfId="13922"/>
    <cellStyle name="Comma 3 11 3 2" xfId="18153"/>
    <cellStyle name="Comma 3 11 4" xfId="16447"/>
    <cellStyle name="Comma 3 11 5" xfId="13920"/>
    <cellStyle name="Comma 3 12" xfId="6739"/>
    <cellStyle name="Comma 3 12 2" xfId="13924"/>
    <cellStyle name="Comma 3 12 2 2" xfId="17484"/>
    <cellStyle name="Comma 3 12 3" xfId="13925"/>
    <cellStyle name="Comma 3 12 3 2" xfId="18154"/>
    <cellStyle name="Comma 3 12 4" xfId="16448"/>
    <cellStyle name="Comma 3 12 5" xfId="13923"/>
    <cellStyle name="Comma 3 13" xfId="7762"/>
    <cellStyle name="Comma 3 13 2" xfId="13927"/>
    <cellStyle name="Comma 3 13 2 2" xfId="17485"/>
    <cellStyle name="Comma 3 13 3" xfId="13928"/>
    <cellStyle name="Comma 3 13 3 2" xfId="18155"/>
    <cellStyle name="Comma 3 13 4" xfId="16449"/>
    <cellStyle name="Comma 3 13 5" xfId="13926"/>
    <cellStyle name="Comma 3 14" xfId="13929"/>
    <cellStyle name="Comma 3 14 2" xfId="17481"/>
    <cellStyle name="Comma 3 15" xfId="13930"/>
    <cellStyle name="Comma 3 15 2" xfId="18151"/>
    <cellStyle name="Comma 3 16" xfId="13931"/>
    <cellStyle name="Comma 3 17" xfId="13932"/>
    <cellStyle name="Comma 3 18" xfId="13933"/>
    <cellStyle name="Comma 3 19" xfId="13934"/>
    <cellStyle name="Comma 3 2" xfId="323"/>
    <cellStyle name="Comma 3 2 2" xfId="3943"/>
    <cellStyle name="Comma 3 2 2 2" xfId="6191"/>
    <cellStyle name="Comma 3 2 2 2 2" xfId="23292"/>
    <cellStyle name="Comma 3 2 2 3" xfId="13936"/>
    <cellStyle name="Comma 3 2 2 3 2" xfId="22223"/>
    <cellStyle name="Comma 3 2 2 4" xfId="20267"/>
    <cellStyle name="Comma 3 2 2 5" xfId="23429"/>
    <cellStyle name="Comma 3 2 2 6" xfId="25293"/>
    <cellStyle name="Comma 3 2 2 7" xfId="19014"/>
    <cellStyle name="Comma 3 2 3" xfId="13937"/>
    <cellStyle name="Comma 3 2 3 2" xfId="18156"/>
    <cellStyle name="Comma 3 2 3 3" xfId="19204"/>
    <cellStyle name="Comma 3 2 4" xfId="16450"/>
    <cellStyle name="Comma 3 2 4 2" xfId="26138"/>
    <cellStyle name="Comma 3 2 5" xfId="13935"/>
    <cellStyle name="Comma 3 20" xfId="13938"/>
    <cellStyle name="Comma 3 21" xfId="13939"/>
    <cellStyle name="Comma 3 22" xfId="13940"/>
    <cellStyle name="Comma 3 23" xfId="13941"/>
    <cellStyle name="Comma 3 24" xfId="13942"/>
    <cellStyle name="Comma 3 25" xfId="13943"/>
    <cellStyle name="Comma 3 26" xfId="13944"/>
    <cellStyle name="Comma 3 27" xfId="13945"/>
    <cellStyle name="Comma 3 28" xfId="13946"/>
    <cellStyle name="Comma 3 29" xfId="13947"/>
    <cellStyle name="Comma 3 3" xfId="3690"/>
    <cellStyle name="Comma 3 3 2" xfId="5938"/>
    <cellStyle name="Comma 3 3 2 2" xfId="17486"/>
    <cellStyle name="Comma 3 3 2 3" xfId="13949"/>
    <cellStyle name="Comma 3 3 2 4" xfId="18597"/>
    <cellStyle name="Comma 3 3 3" xfId="7297"/>
    <cellStyle name="Comma 3 3 3 2" xfId="18157"/>
    <cellStyle name="Comma 3 3 3 3" xfId="13950"/>
    <cellStyle name="Comma 3 3 4" xfId="16451"/>
    <cellStyle name="Comma 3 3 5" xfId="13948"/>
    <cellStyle name="Comma 3 3 5 2" xfId="23660"/>
    <cellStyle name="Comma 3 3 6" xfId="25487"/>
    <cellStyle name="Comma 3 3 7" xfId="18819"/>
    <cellStyle name="Comma 3 30" xfId="16445"/>
    <cellStyle name="Comma 3 31" xfId="13916"/>
    <cellStyle name="Comma 3 4" xfId="4353"/>
    <cellStyle name="Comma 3 4 2" xfId="13952"/>
    <cellStyle name="Comma 3 4 2 2" xfId="17487"/>
    <cellStyle name="Comma 3 4 3" xfId="13953"/>
    <cellStyle name="Comma 3 4 3 2" xfId="18158"/>
    <cellStyle name="Comma 3 4 4" xfId="16452"/>
    <cellStyle name="Comma 3 4 5" xfId="13951"/>
    <cellStyle name="Comma 3 4 6" xfId="18535"/>
    <cellStyle name="Comma 3 5" xfId="6354"/>
    <cellStyle name="Comma 3 5 2" xfId="13955"/>
    <cellStyle name="Comma 3 5 2 2" xfId="17488"/>
    <cellStyle name="Comma 3 5 3" xfId="13956"/>
    <cellStyle name="Comma 3 5 3 2" xfId="18159"/>
    <cellStyle name="Comma 3 5 4" xfId="16453"/>
    <cellStyle name="Comma 3 5 5" xfId="13954"/>
    <cellStyle name="Comma 3 6" xfId="6414"/>
    <cellStyle name="Comma 3 6 2" xfId="13958"/>
    <cellStyle name="Comma 3 6 2 2" xfId="17489"/>
    <cellStyle name="Comma 3 6 3" xfId="13959"/>
    <cellStyle name="Comma 3 6 3 2" xfId="18160"/>
    <cellStyle name="Comma 3 6 4" xfId="16454"/>
    <cellStyle name="Comma 3 6 5" xfId="13957"/>
    <cellStyle name="Comma 3 7" xfId="6469"/>
    <cellStyle name="Comma 3 7 2" xfId="13961"/>
    <cellStyle name="Comma 3 7 2 2" xfId="17490"/>
    <cellStyle name="Comma 3 7 3" xfId="13962"/>
    <cellStyle name="Comma 3 7 3 2" xfId="18161"/>
    <cellStyle name="Comma 3 7 4" xfId="16455"/>
    <cellStyle name="Comma 3 7 5" xfId="13960"/>
    <cellStyle name="Comma 3 8" xfId="6525"/>
    <cellStyle name="Comma 3 8 2" xfId="13964"/>
    <cellStyle name="Comma 3 8 2 2" xfId="17491"/>
    <cellStyle name="Comma 3 8 3" xfId="13965"/>
    <cellStyle name="Comma 3 8 3 2" xfId="18162"/>
    <cellStyle name="Comma 3 8 4" xfId="16456"/>
    <cellStyle name="Comma 3 8 5" xfId="13963"/>
    <cellStyle name="Comma 3 9" xfId="6578"/>
    <cellStyle name="Comma 3 9 2" xfId="13967"/>
    <cellStyle name="Comma 3 9 2 2" xfId="17492"/>
    <cellStyle name="Comma 3 9 3" xfId="13968"/>
    <cellStyle name="Comma 3 9 3 2" xfId="18163"/>
    <cellStyle name="Comma 3 9 4" xfId="16457"/>
    <cellStyle name="Comma 3 9 5" xfId="13966"/>
    <cellStyle name="Comma 30" xfId="13969"/>
    <cellStyle name="Comma 31" xfId="13970"/>
    <cellStyle name="Comma 31 2" xfId="13971"/>
    <cellStyle name="Comma 31 2 2" xfId="13972"/>
    <cellStyle name="Comma 31 2 2 2" xfId="13973"/>
    <cellStyle name="Comma 31 2 2 2 2" xfId="13974"/>
    <cellStyle name="Comma 31 2 2 3" xfId="13975"/>
    <cellStyle name="Comma 31 2 3" xfId="13976"/>
    <cellStyle name="Comma 31 2 3 2" xfId="13977"/>
    <cellStyle name="Comma 31 2 4" xfId="13978"/>
    <cellStyle name="Comma 31 3" xfId="13979"/>
    <cellStyle name="Comma 31 3 2" xfId="13980"/>
    <cellStyle name="Comma 31 3 2 2" xfId="13981"/>
    <cellStyle name="Comma 31 3 3" xfId="13982"/>
    <cellStyle name="Comma 31 4" xfId="13983"/>
    <cellStyle name="Comma 31 4 2" xfId="13984"/>
    <cellStyle name="Comma 31 5" xfId="13985"/>
    <cellStyle name="Comma 32" xfId="13986"/>
    <cellStyle name="Comma 32 2" xfId="13987"/>
    <cellStyle name="Comma 32 2 2" xfId="13988"/>
    <cellStyle name="Comma 32 2 2 2" xfId="13989"/>
    <cellStyle name="Comma 32 2 2 2 2" xfId="13990"/>
    <cellStyle name="Comma 32 2 2 3" xfId="13991"/>
    <cellStyle name="Comma 32 2 3" xfId="13992"/>
    <cellStyle name="Comma 32 2 3 2" xfId="13993"/>
    <cellStyle name="Comma 32 2 4" xfId="13994"/>
    <cellStyle name="Comma 32 3" xfId="13995"/>
    <cellStyle name="Comma 32 3 2" xfId="13996"/>
    <cellStyle name="Comma 32 3 2 2" xfId="13997"/>
    <cellStyle name="Comma 32 3 3" xfId="13998"/>
    <cellStyle name="Comma 32 4" xfId="13999"/>
    <cellStyle name="Comma 32 4 2" xfId="14000"/>
    <cellStyle name="Comma 32 5" xfId="14001"/>
    <cellStyle name="Comma 33" xfId="14002"/>
    <cellStyle name="Comma 33 2" xfId="14003"/>
    <cellStyle name="Comma 33 2 2" xfId="14004"/>
    <cellStyle name="Comma 33 2 2 2" xfId="14005"/>
    <cellStyle name="Comma 33 2 2 2 2" xfId="14006"/>
    <cellStyle name="Comma 33 2 2 3" xfId="14007"/>
    <cellStyle name="Comma 33 2 3" xfId="14008"/>
    <cellStyle name="Comma 33 2 3 2" xfId="14009"/>
    <cellStyle name="Comma 33 2 4" xfId="14010"/>
    <cellStyle name="Comma 33 3" xfId="14011"/>
    <cellStyle name="Comma 33 3 2" xfId="14012"/>
    <cellStyle name="Comma 33 3 2 2" xfId="14013"/>
    <cellStyle name="Comma 33 3 3" xfId="14014"/>
    <cellStyle name="Comma 33 4" xfId="14015"/>
    <cellStyle name="Comma 33 4 2" xfId="14016"/>
    <cellStyle name="Comma 33 5" xfId="14017"/>
    <cellStyle name="Comma 34" xfId="14018"/>
    <cellStyle name="Comma 34 2" xfId="14019"/>
    <cellStyle name="Comma 34 2 2" xfId="14020"/>
    <cellStyle name="Comma 34 2 2 2" xfId="14021"/>
    <cellStyle name="Comma 34 2 3" xfId="14022"/>
    <cellStyle name="Comma 34 3" xfId="14023"/>
    <cellStyle name="Comma 34 3 2" xfId="14024"/>
    <cellStyle name="Comma 34 4" xfId="14025"/>
    <cellStyle name="Comma 35" xfId="14026"/>
    <cellStyle name="Comma 35 2" xfId="14027"/>
    <cellStyle name="Comma 35 2 2" xfId="14028"/>
    <cellStyle name="Comma 35 2 2 2" xfId="14029"/>
    <cellStyle name="Comma 35 2 3" xfId="14030"/>
    <cellStyle name="Comma 35 3" xfId="14031"/>
    <cellStyle name="Comma 35 3 2" xfId="14032"/>
    <cellStyle name="Comma 35 4" xfId="14033"/>
    <cellStyle name="Comma 36" xfId="14034"/>
    <cellStyle name="Comma 36 2" xfId="14035"/>
    <cellStyle name="Comma 37" xfId="14036"/>
    <cellStyle name="Comma 37 2" xfId="14037"/>
    <cellStyle name="Comma 38" xfId="14038"/>
    <cellStyle name="Comma 38 2" xfId="14039"/>
    <cellStyle name="Comma 39" xfId="14040"/>
    <cellStyle name="Comma 39 2" xfId="14041"/>
    <cellStyle name="Comma 4" xfId="173"/>
    <cellStyle name="Comma 4 10" xfId="6687"/>
    <cellStyle name="Comma 4 11" xfId="6740"/>
    <cellStyle name="Comma 4 12" xfId="6795"/>
    <cellStyle name="Comma 4 13" xfId="14042"/>
    <cellStyle name="Comma 4 14" xfId="18477"/>
    <cellStyle name="Comma 4 15" xfId="18485"/>
    <cellStyle name="Comma 4 2" xfId="458"/>
    <cellStyle name="Comma 4 2 11" xfId="27597"/>
    <cellStyle name="Comma 4 2 2" xfId="3973"/>
    <cellStyle name="Comma 4 2 2 2" xfId="6194"/>
    <cellStyle name="Comma 4 2 2 3" xfId="14044"/>
    <cellStyle name="Comma 4 2 2 3 2" xfId="22245"/>
    <cellStyle name="Comma 4 2 2 4" xfId="18641"/>
    <cellStyle name="Comma 4 2 2 5" xfId="21412"/>
    <cellStyle name="Comma 4 2 2 6" xfId="20875"/>
    <cellStyle name="Comma 4 2 3" xfId="14045"/>
    <cellStyle name="Comma 4 2 3 2" xfId="18164"/>
    <cellStyle name="Comma 4 2 4" xfId="16458"/>
    <cellStyle name="Comma 4 2 5" xfId="14043"/>
    <cellStyle name="Comma 4 3" xfId="4354"/>
    <cellStyle name="Comma 4 3 2" xfId="7242"/>
    <cellStyle name="Comma 4 3 2 2" xfId="14048"/>
    <cellStyle name="Comma 4 3 2 2 2" xfId="14049"/>
    <cellStyle name="Comma 4 3 2 3" xfId="14050"/>
    <cellStyle name="Comma 4 3 2 4" xfId="14047"/>
    <cellStyle name="Comma 4 3 2 5" xfId="22517"/>
    <cellStyle name="Comma 4 3 3" xfId="6807"/>
    <cellStyle name="Comma 4 3 3 2" xfId="14052"/>
    <cellStyle name="Comma 4 3 3 3" xfId="14051"/>
    <cellStyle name="Comma 4 3 3 4" xfId="24443"/>
    <cellStyle name="Comma 4 3 4" xfId="14053"/>
    <cellStyle name="Comma 4 3 4 2" xfId="26056"/>
    <cellStyle name="Comma 4 3 5" xfId="14046"/>
    <cellStyle name="Comma 4 3 5 2" xfId="27346"/>
    <cellStyle name="Comma 4 3 6" xfId="18998"/>
    <cellStyle name="Comma 4 3 7" xfId="18633"/>
    <cellStyle name="Comma 4 4" xfId="6355"/>
    <cellStyle name="Comma 4 4 2" xfId="7300"/>
    <cellStyle name="Comma 4 4 2 2" xfId="14056"/>
    <cellStyle name="Comma 4 4 2 3" xfId="14055"/>
    <cellStyle name="Comma 4 4 3" xfId="14057"/>
    <cellStyle name="Comma 4 4 4" xfId="14054"/>
    <cellStyle name="Comma 4 4 5" xfId="19093"/>
    <cellStyle name="Comma 4 5" xfId="6415"/>
    <cellStyle name="Comma 4 5 2" xfId="14059"/>
    <cellStyle name="Comma 4 5 3" xfId="14058"/>
    <cellStyle name="Comma 4 5 4" xfId="19100"/>
    <cellStyle name="Comma 4 6" xfId="6470"/>
    <cellStyle name="Comma 4 6 2" xfId="14060"/>
    <cellStyle name="Comma 4 6 3" xfId="23041"/>
    <cellStyle name="Comma 4 7" xfId="6526"/>
    <cellStyle name="Comma 4 7 2" xfId="24946"/>
    <cellStyle name="Comma 4 8" xfId="6579"/>
    <cellStyle name="Comma 4 9" xfId="6633"/>
    <cellStyle name="Comma 40" xfId="14061"/>
    <cellStyle name="Comma 40 2" xfId="14062"/>
    <cellStyle name="Comma 41" xfId="14063"/>
    <cellStyle name="Comma 42" xfId="14064"/>
    <cellStyle name="Comma 43" xfId="14065"/>
    <cellStyle name="Comma 44" xfId="14066"/>
    <cellStyle name="Comma 45" xfId="14067"/>
    <cellStyle name="Comma 46" xfId="14068"/>
    <cellStyle name="Comma 47" xfId="14069"/>
    <cellStyle name="Comma 48" xfId="14070"/>
    <cellStyle name="Comma 49" xfId="14071"/>
    <cellStyle name="Comma 5" xfId="174"/>
    <cellStyle name="Comma 5 10" xfId="6688"/>
    <cellStyle name="Comma 5 11" xfId="6741"/>
    <cellStyle name="Comma 5 12" xfId="6796"/>
    <cellStyle name="Comma 5 13" xfId="7763"/>
    <cellStyle name="Comma 5 14" xfId="14072"/>
    <cellStyle name="Comma 5 15" xfId="18478"/>
    <cellStyle name="Comma 5 16" xfId="18486"/>
    <cellStyle name="Comma 5 2" xfId="487"/>
    <cellStyle name="Comma 5 2 2" xfId="4020"/>
    <cellStyle name="Comma 5 2 2 2" xfId="6201"/>
    <cellStyle name="Comma 5 2 2 3" xfId="14074"/>
    <cellStyle name="Comma 5 2 2 3 2" xfId="22278"/>
    <cellStyle name="Comma 5 2 2 4" xfId="22505"/>
    <cellStyle name="Comma 5 2 2 5" xfId="24434"/>
    <cellStyle name="Comma 5 2 2 6" xfId="26052"/>
    <cellStyle name="Comma 5 2 3" xfId="14075"/>
    <cellStyle name="Comma 5 2 3 2" xfId="18165"/>
    <cellStyle name="Comma 5 2 4" xfId="16459"/>
    <cellStyle name="Comma 5 2 5" xfId="14073"/>
    <cellStyle name="Comma 5 3" xfId="4355"/>
    <cellStyle name="Comma 5 3 2" xfId="7243"/>
    <cellStyle name="Comma 5 3 2 2" xfId="14078"/>
    <cellStyle name="Comma 5 3 2 2 2" xfId="14079"/>
    <cellStyle name="Comma 5 3 2 3" xfId="14080"/>
    <cellStyle name="Comma 5 3 2 4" xfId="14077"/>
    <cellStyle name="Comma 5 3 2 5" xfId="22518"/>
    <cellStyle name="Comma 5 3 3" xfId="6934"/>
    <cellStyle name="Comma 5 3 3 2" xfId="14082"/>
    <cellStyle name="Comma 5 3 3 3" xfId="14081"/>
    <cellStyle name="Comma 5 3 3 4" xfId="24444"/>
    <cellStyle name="Comma 5 3 4" xfId="14083"/>
    <cellStyle name="Comma 5 3 4 2" xfId="26057"/>
    <cellStyle name="Comma 5 3 5" xfId="14076"/>
    <cellStyle name="Comma 5 3 5 2" xfId="27347"/>
    <cellStyle name="Comma 5 3 6" xfId="18999"/>
    <cellStyle name="Comma 5 4" xfId="6356"/>
    <cellStyle name="Comma 5 4 2" xfId="14085"/>
    <cellStyle name="Comma 5 4 2 2" xfId="14086"/>
    <cellStyle name="Comma 5 4 3" xfId="14087"/>
    <cellStyle name="Comma 5 4 4" xfId="14084"/>
    <cellStyle name="Comma 5 4 5" xfId="19017"/>
    <cellStyle name="Comma 5 5" xfId="6416"/>
    <cellStyle name="Comma 5 5 2" xfId="14089"/>
    <cellStyle name="Comma 5 5 3" xfId="14088"/>
    <cellStyle name="Comma 5 5 4" xfId="18605"/>
    <cellStyle name="Comma 5 6" xfId="6471"/>
    <cellStyle name="Comma 5 6 2" xfId="14090"/>
    <cellStyle name="Comma 5 6 3" xfId="23355"/>
    <cellStyle name="Comma 5 7" xfId="6527"/>
    <cellStyle name="Comma 5 7 2" xfId="25247"/>
    <cellStyle name="Comma 5 8" xfId="6580"/>
    <cellStyle name="Comma 5 9" xfId="6634"/>
    <cellStyle name="Comma 50" xfId="14091"/>
    <cellStyle name="Comma 51" xfId="14092"/>
    <cellStyle name="Comma 52" xfId="15996"/>
    <cellStyle name="Comma 53" xfId="18475"/>
    <cellStyle name="Comma 54" xfId="13794"/>
    <cellStyle name="Comma 55" xfId="27599"/>
    <cellStyle name="Comma 56" xfId="27602"/>
    <cellStyle name="Comma 57" xfId="27603"/>
    <cellStyle name="Comma 58" xfId="27604"/>
    <cellStyle name="Comma 6" xfId="969"/>
    <cellStyle name="Comma 6 2" xfId="4040"/>
    <cellStyle name="Comma 6 2 2" xfId="6208"/>
    <cellStyle name="Comma 6 2 2 2" xfId="17493"/>
    <cellStyle name="Comma 6 2 2 3" xfId="14095"/>
    <cellStyle name="Comma 6 2 3" xfId="14096"/>
    <cellStyle name="Comma 6 2 3 2" xfId="18166"/>
    <cellStyle name="Comma 6 2 4" xfId="16460"/>
    <cellStyle name="Comma 6 2 5" xfId="14094"/>
    <cellStyle name="Comma 6 2 5 2" xfId="24431"/>
    <cellStyle name="Comma 6 2 6" xfId="26049"/>
    <cellStyle name="Comma 6 3" xfId="6806"/>
    <cellStyle name="Comma 6 4" xfId="6897"/>
    <cellStyle name="Comma 6 4 10" xfId="7622"/>
    <cellStyle name="Comma 6 4 11" xfId="18950"/>
    <cellStyle name="Comma 6 4 2" xfId="7251"/>
    <cellStyle name="Comma 6 4 3" xfId="7440"/>
    <cellStyle name="Comma 6 4 4" xfId="7257"/>
    <cellStyle name="Comma 6 4 5" xfId="7285"/>
    <cellStyle name="Comma 6 4 6" xfId="7410"/>
    <cellStyle name="Comma 6 4 7" xfId="6908"/>
    <cellStyle name="Comma 6 4 8" xfId="6837"/>
    <cellStyle name="Comma 6 4 9" xfId="6881"/>
    <cellStyle name="Comma 6 5" xfId="7365"/>
    <cellStyle name="Comma 6 5 2" xfId="7287"/>
    <cellStyle name="Comma 6 5 2 2" xfId="7187"/>
    <cellStyle name="Comma 6 5 3" xfId="7441"/>
    <cellStyle name="Comma 6 5 4" xfId="7299"/>
    <cellStyle name="Comma 6 5 5" xfId="6869"/>
    <cellStyle name="Comma 6 5 6" xfId="6790"/>
    <cellStyle name="Comma 6 5 7" xfId="18820"/>
    <cellStyle name="Comma 6 6" xfId="7138"/>
    <cellStyle name="Comma 6 6 2" xfId="19389"/>
    <cellStyle name="Comma 6 7" xfId="6818"/>
    <cellStyle name="Comma 6 7 2" xfId="18630"/>
    <cellStyle name="Comma 6 8" xfId="14093"/>
    <cellStyle name="Comma 7" xfId="968"/>
    <cellStyle name="Comma 7 2" xfId="2474"/>
    <cellStyle name="Comma 7 2 10" xfId="26149"/>
    <cellStyle name="Comma 7 2 2" xfId="3327"/>
    <cellStyle name="Comma 7 2 2 2" xfId="5617"/>
    <cellStyle name="Comma 7 2 2 3" xfId="14099"/>
    <cellStyle name="Comma 7 2 2 3 2" xfId="21630"/>
    <cellStyle name="Comma 7 2 2 4" xfId="18611"/>
    <cellStyle name="Comma 7 2 2 5" xfId="21384"/>
    <cellStyle name="Comma 7 2 2 6" xfId="22272"/>
    <cellStyle name="Comma 7 2 3" xfId="3317"/>
    <cellStyle name="Comma 7 2 3 2" xfId="5607"/>
    <cellStyle name="Comma 7 2 3 3" xfId="14100"/>
    <cellStyle name="Comma 7 2 3 3 2" xfId="21621"/>
    <cellStyle name="Comma 7 2 3 4" xfId="20706"/>
    <cellStyle name="Comma 7 2 3 5" xfId="22661"/>
    <cellStyle name="Comma 7 2 3 6" xfId="24578"/>
    <cellStyle name="Comma 7 2 4" xfId="3332"/>
    <cellStyle name="Comma 7 2 4 2" xfId="5622"/>
    <cellStyle name="Comma 7 2 4 3" xfId="21635"/>
    <cellStyle name="Comma 7 2 4 4" xfId="20697"/>
    <cellStyle name="Comma 7 2 4 5" xfId="22825"/>
    <cellStyle name="Comma 7 2 4 6" xfId="24733"/>
    <cellStyle name="Comma 7 2 5" xfId="3697"/>
    <cellStyle name="Comma 7 2 5 2" xfId="5945"/>
    <cellStyle name="Comma 7 2 5 3" xfId="21978"/>
    <cellStyle name="Comma 7 2 5 4" xfId="20417"/>
    <cellStyle name="Comma 7 2 5 5" xfId="23605"/>
    <cellStyle name="Comma 7 2 5 6" xfId="25439"/>
    <cellStyle name="Comma 7 2 6" xfId="5326"/>
    <cellStyle name="Comma 7 2 7" xfId="7277"/>
    <cellStyle name="Comma 7 2 7 2" xfId="21086"/>
    <cellStyle name="Comma 7 2 8" xfId="14098"/>
    <cellStyle name="Comma 7 2 8 2" xfId="22648"/>
    <cellStyle name="Comma 7 2 9" xfId="24566"/>
    <cellStyle name="Comma 7 3" xfId="2475"/>
    <cellStyle name="Comma 7 3 10" xfId="26144"/>
    <cellStyle name="Comma 7 3 2" xfId="3328"/>
    <cellStyle name="Comma 7 3 2 2" xfId="5618"/>
    <cellStyle name="Comma 7 3 2 3" xfId="21631"/>
    <cellStyle name="Comma 7 3 2 4" xfId="19046"/>
    <cellStyle name="Comma 7 3 2 5" xfId="21385"/>
    <cellStyle name="Comma 7 3 2 6" xfId="22240"/>
    <cellStyle name="Comma 7 3 3" xfId="3316"/>
    <cellStyle name="Comma 7 3 3 2" xfId="5606"/>
    <cellStyle name="Comma 7 3 3 3" xfId="21620"/>
    <cellStyle name="Comma 7 3 3 4" xfId="20707"/>
    <cellStyle name="Comma 7 3 3 5" xfId="23220"/>
    <cellStyle name="Comma 7 3 3 6" xfId="25116"/>
    <cellStyle name="Comma 7 3 4" xfId="3333"/>
    <cellStyle name="Comma 7 3 4 2" xfId="5623"/>
    <cellStyle name="Comma 7 3 4 3" xfId="21636"/>
    <cellStyle name="Comma 7 3 4 4" xfId="20696"/>
    <cellStyle name="Comma 7 3 4 5" xfId="23298"/>
    <cellStyle name="Comma 7 3 4 6" xfId="25188"/>
    <cellStyle name="Comma 7 3 5" xfId="3698"/>
    <cellStyle name="Comma 7 3 5 2" xfId="5946"/>
    <cellStyle name="Comma 7 3 5 3" xfId="21979"/>
    <cellStyle name="Comma 7 3 5 4" xfId="20416"/>
    <cellStyle name="Comma 7 3 5 5" xfId="23921"/>
    <cellStyle name="Comma 7 3 5 6" xfId="25705"/>
    <cellStyle name="Comma 7 3 6" xfId="5327"/>
    <cellStyle name="Comma 7 3 7" xfId="21087"/>
    <cellStyle name="Comma 7 3 8" xfId="22640"/>
    <cellStyle name="Comma 7 3 9" xfId="24558"/>
    <cellStyle name="Comma 7 4" xfId="2476"/>
    <cellStyle name="Comma 7 4 10" xfId="26139"/>
    <cellStyle name="Comma 7 4 2" xfId="3329"/>
    <cellStyle name="Comma 7 4 2 2" xfId="5619"/>
    <cellStyle name="Comma 7 4 2 3" xfId="21632"/>
    <cellStyle name="Comma 7 4 2 4" xfId="22266"/>
    <cellStyle name="Comma 7 4 2 5" xfId="22509"/>
    <cellStyle name="Comma 7 4 2 6" xfId="24436"/>
    <cellStyle name="Comma 7 4 3" xfId="3315"/>
    <cellStyle name="Comma 7 4 3 2" xfId="5605"/>
    <cellStyle name="Comma 7 4 3 3" xfId="21619"/>
    <cellStyle name="Comma 7 4 3 4" xfId="20708"/>
    <cellStyle name="Comma 7 4 3 5" xfId="22821"/>
    <cellStyle name="Comma 7 4 3 6" xfId="24729"/>
    <cellStyle name="Comma 7 4 4" xfId="3334"/>
    <cellStyle name="Comma 7 4 4 2" xfId="5624"/>
    <cellStyle name="Comma 7 4 4 3" xfId="21637"/>
    <cellStyle name="Comma 7 4 4 4" xfId="20695"/>
    <cellStyle name="Comma 7 4 4 5" xfId="22734"/>
    <cellStyle name="Comma 7 4 4 6" xfId="24648"/>
    <cellStyle name="Comma 7 4 5" xfId="3699"/>
    <cellStyle name="Comma 7 4 5 2" xfId="5947"/>
    <cellStyle name="Comma 7 4 5 3" xfId="21980"/>
    <cellStyle name="Comma 7 4 5 4" xfId="20415"/>
    <cellStyle name="Comma 7 4 5 5" xfId="23965"/>
    <cellStyle name="Comma 7 4 5 6" xfId="25745"/>
    <cellStyle name="Comma 7 4 6" xfId="5328"/>
    <cellStyle name="Comma 7 4 7" xfId="21088"/>
    <cellStyle name="Comma 7 4 8" xfId="22632"/>
    <cellStyle name="Comma 7 4 9" xfId="24550"/>
    <cellStyle name="Comma 7 5" xfId="4084"/>
    <cellStyle name="Comma 7 5 2" xfId="6241"/>
    <cellStyle name="Comma 7 5 2 2" xfId="7521"/>
    <cellStyle name="Comma 7 5 2 2 2" xfId="24220"/>
    <cellStyle name="Comma 7 5 2 3" xfId="19301"/>
    <cellStyle name="Comma 7 5 2 4" xfId="27156"/>
    <cellStyle name="Comma 7 5 2 5" xfId="27525"/>
    <cellStyle name="Comma 7 5 3" xfId="7160"/>
    <cellStyle name="Comma 7 5 3 2" xfId="22331"/>
    <cellStyle name="Comma 7 5 4" xfId="18923"/>
    <cellStyle name="Comma 7 5 5" xfId="25944"/>
    <cellStyle name="Comma 7 5 6" xfId="27252"/>
    <cellStyle name="Comma 7 5 7" xfId="18774"/>
    <cellStyle name="Comma 7 6" xfId="6964"/>
    <cellStyle name="Comma 7 6 2" xfId="19161"/>
    <cellStyle name="Comma 7 7" xfId="14097"/>
    <cellStyle name="Comma 7 7 2" xfId="19121"/>
    <cellStyle name="Comma 8" xfId="321"/>
    <cellStyle name="Comma 8 10" xfId="14102"/>
    <cellStyle name="Comma 8 11" xfId="14101"/>
    <cellStyle name="Comma 8 2" xfId="4377"/>
    <cellStyle name="Comma 8 2 2" xfId="7260"/>
    <cellStyle name="Comma 8 2 2 2" xfId="17494"/>
    <cellStyle name="Comma 8 2 2 3" xfId="14104"/>
    <cellStyle name="Comma 8 2 3" xfId="6885"/>
    <cellStyle name="Comma 8 2 3 2" xfId="18167"/>
    <cellStyle name="Comma 8 2 3 3" xfId="14105"/>
    <cellStyle name="Comma 8 2 4" xfId="16461"/>
    <cellStyle name="Comma 8 2 5" xfId="14103"/>
    <cellStyle name="Comma 8 3" xfId="6910"/>
    <cellStyle name="Comma 8 3 2" xfId="14107"/>
    <cellStyle name="Comma 8 3 2 2" xfId="17495"/>
    <cellStyle name="Comma 8 3 3" xfId="14108"/>
    <cellStyle name="Comma 8 3 3 2" xfId="18168"/>
    <cellStyle name="Comma 8 3 4" xfId="16462"/>
    <cellStyle name="Comma 8 3 5" xfId="14106"/>
    <cellStyle name="Comma 8 4" xfId="7438"/>
    <cellStyle name="Comma 8 4 2" xfId="14110"/>
    <cellStyle name="Comma 8 4 2 2" xfId="17496"/>
    <cellStyle name="Comma 8 4 3" xfId="14111"/>
    <cellStyle name="Comma 8 4 3 2" xfId="18169"/>
    <cellStyle name="Comma 8 4 4" xfId="16463"/>
    <cellStyle name="Comma 8 4 5" xfId="14109"/>
    <cellStyle name="Comma 8 5" xfId="6929"/>
    <cellStyle name="Comma 8 5 2" xfId="14113"/>
    <cellStyle name="Comma 8 5 2 2" xfId="17497"/>
    <cellStyle name="Comma 8 5 3" xfId="14114"/>
    <cellStyle name="Comma 8 5 3 2" xfId="18170"/>
    <cellStyle name="Comma 8 5 4" xfId="16464"/>
    <cellStyle name="Comma 8 5 5" xfId="14112"/>
    <cellStyle name="Comma 8 6" xfId="7055"/>
    <cellStyle name="Comma 8 6 2" xfId="14116"/>
    <cellStyle name="Comma 8 6 2 2" xfId="17498"/>
    <cellStyle name="Comma 8 6 3" xfId="14117"/>
    <cellStyle name="Comma 8 6 3 2" xfId="18171"/>
    <cellStyle name="Comma 8 6 4" xfId="16465"/>
    <cellStyle name="Comma 8 6 5" xfId="14115"/>
    <cellStyle name="Comma 8 7" xfId="7143"/>
    <cellStyle name="Comma 8 7 2" xfId="14119"/>
    <cellStyle name="Comma 8 7 2 2" xfId="17499"/>
    <cellStyle name="Comma 8 7 3" xfId="14120"/>
    <cellStyle name="Comma 8 7 3 2" xfId="18172"/>
    <cellStyle name="Comma 8 7 4" xfId="16466"/>
    <cellStyle name="Comma 8 7 5" xfId="14118"/>
    <cellStyle name="Comma 8 8" xfId="14121"/>
    <cellStyle name="Comma 8 9" xfId="14122"/>
    <cellStyle name="Comma 9" xfId="6797"/>
    <cellStyle name="Comma 9 10" xfId="14124"/>
    <cellStyle name="Comma 9 11" xfId="14123"/>
    <cellStyle name="Comma 9 2" xfId="7735"/>
    <cellStyle name="Comma 9 2 2" xfId="14126"/>
    <cellStyle name="Comma 9 2 2 2" xfId="17500"/>
    <cellStyle name="Comma 9 2 3" xfId="14127"/>
    <cellStyle name="Comma 9 2 3 2" xfId="18173"/>
    <cellStyle name="Comma 9 2 4" xfId="16467"/>
    <cellStyle name="Comma 9 2 5" xfId="14125"/>
    <cellStyle name="Comma 9 3" xfId="6873"/>
    <cellStyle name="Comma 9 3 2" xfId="14129"/>
    <cellStyle name="Comma 9 3 2 2" xfId="17501"/>
    <cellStyle name="Comma 9 3 3" xfId="14130"/>
    <cellStyle name="Comma 9 3 3 2" xfId="18174"/>
    <cellStyle name="Comma 9 3 4" xfId="16468"/>
    <cellStyle name="Comma 9 3 5" xfId="14128"/>
    <cellStyle name="Comma 9 4" xfId="14131"/>
    <cellStyle name="Comma 9 4 2" xfId="14132"/>
    <cellStyle name="Comma 9 4 2 2" xfId="17502"/>
    <cellStyle name="Comma 9 4 3" xfId="14133"/>
    <cellStyle name="Comma 9 4 3 2" xfId="18175"/>
    <cellStyle name="Comma 9 4 4" xfId="16469"/>
    <cellStyle name="Comma 9 5" xfId="14134"/>
    <cellStyle name="Comma 9 5 2" xfId="14135"/>
    <cellStyle name="Comma 9 5 2 2" xfId="17503"/>
    <cellStyle name="Comma 9 5 3" xfId="14136"/>
    <cellStyle name="Comma 9 5 3 2" xfId="18176"/>
    <cellStyle name="Comma 9 5 4" xfId="16470"/>
    <cellStyle name="Comma 9 6" xfId="14137"/>
    <cellStyle name="Comma 9 6 2" xfId="14138"/>
    <cellStyle name="Comma 9 6 2 2" xfId="17504"/>
    <cellStyle name="Comma 9 6 3" xfId="14139"/>
    <cellStyle name="Comma 9 6 3 2" xfId="18177"/>
    <cellStyle name="Comma 9 6 4" xfId="16471"/>
    <cellStyle name="Comma 9 7" xfId="14140"/>
    <cellStyle name="Comma 9 7 2" xfId="14141"/>
    <cellStyle name="Comma 9 7 2 2" xfId="17505"/>
    <cellStyle name="Comma 9 7 3" xfId="14142"/>
    <cellStyle name="Comma 9 7 3 2" xfId="18178"/>
    <cellStyle name="Comma 9 7 4" xfId="16472"/>
    <cellStyle name="Comma 9 8" xfId="14143"/>
    <cellStyle name="Comma 9 9" xfId="14144"/>
    <cellStyle name="comma zerodec" xfId="27609"/>
    <cellStyle name="comma zerodec 2" xfId="27610"/>
    <cellStyle name="Comma0" xfId="175"/>
    <cellStyle name="Comma0 2" xfId="16473"/>
    <cellStyle name="Comma0 3" xfId="14145"/>
    <cellStyle name="Comment" xfId="176"/>
    <cellStyle name="Comment 2" xfId="4356"/>
    <cellStyle name="Comment 2 2" xfId="17506"/>
    <cellStyle name="Comment 2 3" xfId="14147"/>
    <cellStyle name="Comment 3" xfId="14148"/>
    <cellStyle name="Comment 3 2" xfId="17811"/>
    <cellStyle name="Comment 4" xfId="14149"/>
    <cellStyle name="Comment 4 2" xfId="17804"/>
    <cellStyle name="Comment 5" xfId="14150"/>
    <cellStyle name="Comment 5 2" xfId="18179"/>
    <cellStyle name="Comment 6" xfId="16474"/>
    <cellStyle name="Comment 7" xfId="14146"/>
    <cellStyle name="Commentaire" xfId="177"/>
    <cellStyle name="Commentaire 10" xfId="14152"/>
    <cellStyle name="Commentaire 10 2" xfId="14153"/>
    <cellStyle name="Commentaire 10 2 2" xfId="17507"/>
    <cellStyle name="Commentaire 10 3" xfId="14154"/>
    <cellStyle name="Commentaire 10 3 2" xfId="18180"/>
    <cellStyle name="Commentaire 10 4" xfId="16476"/>
    <cellStyle name="Commentaire 11" xfId="14155"/>
    <cellStyle name="Commentaire 11 2" xfId="14156"/>
    <cellStyle name="Commentaire 11 2 2" xfId="17508"/>
    <cellStyle name="Commentaire 11 3" xfId="14157"/>
    <cellStyle name="Commentaire 11 3 2" xfId="18181"/>
    <cellStyle name="Commentaire 11 4" xfId="16477"/>
    <cellStyle name="Commentaire 12" xfId="14158"/>
    <cellStyle name="Commentaire 12 2" xfId="14159"/>
    <cellStyle name="Commentaire 12 2 2" xfId="17509"/>
    <cellStyle name="Commentaire 12 3" xfId="14160"/>
    <cellStyle name="Commentaire 12 3 2" xfId="18182"/>
    <cellStyle name="Commentaire 12 4" xfId="16478"/>
    <cellStyle name="Commentaire 13" xfId="14161"/>
    <cellStyle name="Commentaire 13 2" xfId="14162"/>
    <cellStyle name="Commentaire 13 2 2" xfId="17510"/>
    <cellStyle name="Commentaire 13 3" xfId="14163"/>
    <cellStyle name="Commentaire 13 3 2" xfId="18183"/>
    <cellStyle name="Commentaire 13 4" xfId="16479"/>
    <cellStyle name="Commentaire 14" xfId="14164"/>
    <cellStyle name="Commentaire 14 2" xfId="14165"/>
    <cellStyle name="Commentaire 14 2 2" xfId="17511"/>
    <cellStyle name="Commentaire 14 3" xfId="14166"/>
    <cellStyle name="Commentaire 14 3 2" xfId="18184"/>
    <cellStyle name="Commentaire 14 4" xfId="16480"/>
    <cellStyle name="Commentaire 15" xfId="14167"/>
    <cellStyle name="Commentaire 15 2" xfId="14168"/>
    <cellStyle name="Commentaire 15 2 2" xfId="17512"/>
    <cellStyle name="Commentaire 15 3" xfId="14169"/>
    <cellStyle name="Commentaire 15 3 2" xfId="18185"/>
    <cellStyle name="Commentaire 15 4" xfId="16481"/>
    <cellStyle name="Commentaire 16" xfId="14170"/>
    <cellStyle name="Commentaire 16 2" xfId="14171"/>
    <cellStyle name="Commentaire 16 2 2" xfId="17513"/>
    <cellStyle name="Commentaire 16 3" xfId="14172"/>
    <cellStyle name="Commentaire 16 3 2" xfId="18186"/>
    <cellStyle name="Commentaire 16 4" xfId="16482"/>
    <cellStyle name="Commentaire 17" xfId="14173"/>
    <cellStyle name="Commentaire 17 2" xfId="14174"/>
    <cellStyle name="Commentaire 17 2 2" xfId="17514"/>
    <cellStyle name="Commentaire 17 3" xfId="14175"/>
    <cellStyle name="Commentaire 17 3 2" xfId="18187"/>
    <cellStyle name="Commentaire 17 4" xfId="16483"/>
    <cellStyle name="Commentaire 18" xfId="14176"/>
    <cellStyle name="Commentaire 18 2" xfId="14177"/>
    <cellStyle name="Commentaire 18 2 2" xfId="17515"/>
    <cellStyle name="Commentaire 18 3" xfId="14178"/>
    <cellStyle name="Commentaire 18 3 2" xfId="18188"/>
    <cellStyle name="Commentaire 18 4" xfId="16484"/>
    <cellStyle name="Commentaire 19" xfId="14179"/>
    <cellStyle name="Commentaire 19 2" xfId="14180"/>
    <cellStyle name="Commentaire 19 2 2" xfId="17516"/>
    <cellStyle name="Commentaire 19 3" xfId="14181"/>
    <cellStyle name="Commentaire 19 3 2" xfId="18189"/>
    <cellStyle name="Commentaire 19 4" xfId="16485"/>
    <cellStyle name="Commentaire 2" xfId="178"/>
    <cellStyle name="Commentaire 2 2" xfId="4357"/>
    <cellStyle name="Commentaire 2 2 2" xfId="17517"/>
    <cellStyle name="Commentaire 2 2 3" xfId="14183"/>
    <cellStyle name="Commentaire 2 3" xfId="14184"/>
    <cellStyle name="Commentaire 2 3 2" xfId="18190"/>
    <cellStyle name="Commentaire 2 4" xfId="16486"/>
    <cellStyle name="Commentaire 2 5" xfId="14182"/>
    <cellStyle name="Commentaire 2 5 2" xfId="23043"/>
    <cellStyle name="Commentaire 2 6" xfId="24948"/>
    <cellStyle name="Commentaire 20" xfId="14185"/>
    <cellStyle name="Commentaire 20 2" xfId="14186"/>
    <cellStyle name="Commentaire 20 2 2" xfId="17518"/>
    <cellStyle name="Commentaire 20 3" xfId="14187"/>
    <cellStyle name="Commentaire 20 3 2" xfId="18191"/>
    <cellStyle name="Commentaire 20 4" xfId="16487"/>
    <cellStyle name="Commentaire 21" xfId="14188"/>
    <cellStyle name="Commentaire 21 2" xfId="14189"/>
    <cellStyle name="Commentaire 21 2 2" xfId="17519"/>
    <cellStyle name="Commentaire 21 3" xfId="14190"/>
    <cellStyle name="Commentaire 21 3 2" xfId="18192"/>
    <cellStyle name="Commentaire 21 4" xfId="16488"/>
    <cellStyle name="Commentaire 22" xfId="14191"/>
    <cellStyle name="Commentaire 22 2" xfId="14192"/>
    <cellStyle name="Commentaire 22 2 2" xfId="17520"/>
    <cellStyle name="Commentaire 22 3" xfId="14193"/>
    <cellStyle name="Commentaire 22 3 2" xfId="18193"/>
    <cellStyle name="Commentaire 22 4" xfId="16489"/>
    <cellStyle name="Commentaire 23" xfId="14194"/>
    <cellStyle name="Commentaire 23 2" xfId="14195"/>
    <cellStyle name="Commentaire 23 2 2" xfId="17521"/>
    <cellStyle name="Commentaire 23 3" xfId="14196"/>
    <cellStyle name="Commentaire 23 3 2" xfId="18194"/>
    <cellStyle name="Commentaire 23 4" xfId="16490"/>
    <cellStyle name="Commentaire 24" xfId="14197"/>
    <cellStyle name="Commentaire 24 2" xfId="14198"/>
    <cellStyle name="Commentaire 24 2 2" xfId="17522"/>
    <cellStyle name="Commentaire 24 3" xfId="14199"/>
    <cellStyle name="Commentaire 24 3 2" xfId="18195"/>
    <cellStyle name="Commentaire 24 4" xfId="16491"/>
    <cellStyle name="Commentaire 25" xfId="14200"/>
    <cellStyle name="Commentaire 25 2" xfId="14201"/>
    <cellStyle name="Commentaire 25 2 2" xfId="17523"/>
    <cellStyle name="Commentaire 25 3" xfId="14202"/>
    <cellStyle name="Commentaire 25 3 2" xfId="18196"/>
    <cellStyle name="Commentaire 25 4" xfId="16492"/>
    <cellStyle name="Commentaire 26" xfId="16475"/>
    <cellStyle name="Commentaire 27" xfId="14151"/>
    <cellStyle name="Commentaire 3" xfId="14203"/>
    <cellStyle name="Commentaire 3 2" xfId="14204"/>
    <cellStyle name="Commentaire 3 2 2" xfId="17524"/>
    <cellStyle name="Commentaire 3 3" xfId="14205"/>
    <cellStyle name="Commentaire 3 3 2" xfId="18197"/>
    <cellStyle name="Commentaire 3 4" xfId="16493"/>
    <cellStyle name="Commentaire 4" xfId="14206"/>
    <cellStyle name="Commentaire 4 2" xfId="14207"/>
    <cellStyle name="Commentaire 4 2 2" xfId="17525"/>
    <cellStyle name="Commentaire 4 3" xfId="14208"/>
    <cellStyle name="Commentaire 4 3 2" xfId="18198"/>
    <cellStyle name="Commentaire 4 4" xfId="16494"/>
    <cellStyle name="Commentaire 5" xfId="14209"/>
    <cellStyle name="Commentaire 5 2" xfId="14210"/>
    <cellStyle name="Commentaire 5 2 2" xfId="17526"/>
    <cellStyle name="Commentaire 5 3" xfId="14211"/>
    <cellStyle name="Commentaire 5 3 2" xfId="18199"/>
    <cellStyle name="Commentaire 5 4" xfId="16495"/>
    <cellStyle name="Commentaire 6" xfId="14212"/>
    <cellStyle name="Commentaire 6 2" xfId="14213"/>
    <cellStyle name="Commentaire 6 2 2" xfId="17527"/>
    <cellStyle name="Commentaire 6 3" xfId="14214"/>
    <cellStyle name="Commentaire 6 3 2" xfId="18200"/>
    <cellStyle name="Commentaire 6 4" xfId="16496"/>
    <cellStyle name="Commentaire 7" xfId="14215"/>
    <cellStyle name="Commentaire 7 2" xfId="14216"/>
    <cellStyle name="Commentaire 7 2 2" xfId="17528"/>
    <cellStyle name="Commentaire 7 3" xfId="14217"/>
    <cellStyle name="Commentaire 7 3 2" xfId="18201"/>
    <cellStyle name="Commentaire 7 4" xfId="16497"/>
    <cellStyle name="Commentaire 8" xfId="14218"/>
    <cellStyle name="Commentaire 8 2" xfId="14219"/>
    <cellStyle name="Commentaire 8 2 2" xfId="17529"/>
    <cellStyle name="Commentaire 8 3" xfId="14220"/>
    <cellStyle name="Commentaire 8 3 2" xfId="18202"/>
    <cellStyle name="Commentaire 8 4" xfId="16498"/>
    <cellStyle name="Commentaire 9" xfId="14221"/>
    <cellStyle name="Commentaire 9 2" xfId="14222"/>
    <cellStyle name="Commentaire 9 2 2" xfId="17530"/>
    <cellStyle name="Commentaire 9 3" xfId="14223"/>
    <cellStyle name="Commentaire 9 3 2" xfId="18203"/>
    <cellStyle name="Commentaire 9 4" xfId="16499"/>
    <cellStyle name="Company Name" xfId="179"/>
    <cellStyle name="Company Name 2" xfId="15997"/>
    <cellStyle name="Company Name 3" xfId="14224"/>
    <cellStyle name="ConvVer" xfId="180"/>
    <cellStyle name="ConvVer 2" xfId="16500"/>
    <cellStyle name="ConvVer 3" xfId="14225"/>
    <cellStyle name="Currency" xfId="181" builtinId="4"/>
    <cellStyle name="Currency 10" xfId="7048"/>
    <cellStyle name="Currency 10 10" xfId="14228"/>
    <cellStyle name="Currency 10 11" xfId="14227"/>
    <cellStyle name="Currency 10 2" xfId="14229"/>
    <cellStyle name="Currency 10 2 2" xfId="14230"/>
    <cellStyle name="Currency 10 2 2 2" xfId="17531"/>
    <cellStyle name="Currency 10 2 3" xfId="14231"/>
    <cellStyle name="Currency 10 2 3 2" xfId="18204"/>
    <cellStyle name="Currency 10 2 4" xfId="16501"/>
    <cellStyle name="Currency 10 3" xfId="14232"/>
    <cellStyle name="Currency 10 3 2" xfId="14233"/>
    <cellStyle name="Currency 10 3 2 2" xfId="17532"/>
    <cellStyle name="Currency 10 3 3" xfId="14234"/>
    <cellStyle name="Currency 10 3 3 2" xfId="18205"/>
    <cellStyle name="Currency 10 3 4" xfId="16502"/>
    <cellStyle name="Currency 10 4" xfId="14235"/>
    <cellStyle name="Currency 10 4 2" xfId="14236"/>
    <cellStyle name="Currency 10 4 2 2" xfId="17533"/>
    <cellStyle name="Currency 10 4 3" xfId="14237"/>
    <cellStyle name="Currency 10 4 3 2" xfId="18206"/>
    <cellStyle name="Currency 10 4 4" xfId="16503"/>
    <cellStyle name="Currency 10 5" xfId="14238"/>
    <cellStyle name="Currency 10 5 2" xfId="14239"/>
    <cellStyle name="Currency 10 5 2 2" xfId="17534"/>
    <cellStyle name="Currency 10 5 3" xfId="14240"/>
    <cellStyle name="Currency 10 5 3 2" xfId="18207"/>
    <cellStyle name="Currency 10 5 4" xfId="16504"/>
    <cellStyle name="Currency 10 6" xfId="14241"/>
    <cellStyle name="Currency 10 6 2" xfId="14242"/>
    <cellStyle name="Currency 10 6 2 2" xfId="17535"/>
    <cellStyle name="Currency 10 6 3" xfId="14243"/>
    <cellStyle name="Currency 10 6 3 2" xfId="18208"/>
    <cellStyle name="Currency 10 6 4" xfId="16505"/>
    <cellStyle name="Currency 10 7" xfId="14244"/>
    <cellStyle name="Currency 10 7 2" xfId="14245"/>
    <cellStyle name="Currency 10 7 2 2" xfId="17536"/>
    <cellStyle name="Currency 10 7 3" xfId="14246"/>
    <cellStyle name="Currency 10 7 3 2" xfId="18209"/>
    <cellStyle name="Currency 10 7 4" xfId="16506"/>
    <cellStyle name="Currency 10 8" xfId="14247"/>
    <cellStyle name="Currency 10 9" xfId="14248"/>
    <cellStyle name="Currency 11" xfId="7443"/>
    <cellStyle name="Currency 11 10" xfId="14250"/>
    <cellStyle name="Currency 11 11" xfId="14249"/>
    <cellStyle name="Currency 11 2" xfId="14251"/>
    <cellStyle name="Currency 11 2 2" xfId="14252"/>
    <cellStyle name="Currency 11 2 2 2" xfId="17537"/>
    <cellStyle name="Currency 11 2 3" xfId="14253"/>
    <cellStyle name="Currency 11 2 3 2" xfId="18210"/>
    <cellStyle name="Currency 11 2 4" xfId="16507"/>
    <cellStyle name="Currency 11 3" xfId="14254"/>
    <cellStyle name="Currency 11 3 2" xfId="14255"/>
    <cellStyle name="Currency 11 3 2 2" xfId="17538"/>
    <cellStyle name="Currency 11 3 3" xfId="14256"/>
    <cellStyle name="Currency 11 3 3 2" xfId="18211"/>
    <cellStyle name="Currency 11 3 4" xfId="16508"/>
    <cellStyle name="Currency 11 4" xfId="14257"/>
    <cellStyle name="Currency 11 4 2" xfId="14258"/>
    <cellStyle name="Currency 11 4 2 2" xfId="17539"/>
    <cellStyle name="Currency 11 4 3" xfId="14259"/>
    <cellStyle name="Currency 11 4 3 2" xfId="18212"/>
    <cellStyle name="Currency 11 4 4" xfId="16509"/>
    <cellStyle name="Currency 11 5" xfId="14260"/>
    <cellStyle name="Currency 11 5 2" xfId="14261"/>
    <cellStyle name="Currency 11 5 2 2" xfId="17540"/>
    <cellStyle name="Currency 11 5 3" xfId="14262"/>
    <cellStyle name="Currency 11 5 3 2" xfId="18213"/>
    <cellStyle name="Currency 11 5 4" xfId="16510"/>
    <cellStyle name="Currency 11 6" xfId="14263"/>
    <cellStyle name="Currency 11 6 2" xfId="14264"/>
    <cellStyle name="Currency 11 6 2 2" xfId="17541"/>
    <cellStyle name="Currency 11 6 3" xfId="14265"/>
    <cellStyle name="Currency 11 6 3 2" xfId="18214"/>
    <cellStyle name="Currency 11 6 4" xfId="16511"/>
    <cellStyle name="Currency 11 7" xfId="14266"/>
    <cellStyle name="Currency 11 7 2" xfId="14267"/>
    <cellStyle name="Currency 11 7 2 2" xfId="17542"/>
    <cellStyle name="Currency 11 7 3" xfId="14268"/>
    <cellStyle name="Currency 11 7 3 2" xfId="18215"/>
    <cellStyle name="Currency 11 7 4" xfId="16512"/>
    <cellStyle name="Currency 11 8" xfId="14269"/>
    <cellStyle name="Currency 11 9" xfId="14270"/>
    <cellStyle name="Currency 12" xfId="14271"/>
    <cellStyle name="Currency 12 2" xfId="18631"/>
    <cellStyle name="Currency 12 3" xfId="18482"/>
    <cellStyle name="Currency 13" xfId="14272"/>
    <cellStyle name="Currency 13 2" xfId="14273"/>
    <cellStyle name="Currency 13 2 2" xfId="17543"/>
    <cellStyle name="Currency 13 3" xfId="14274"/>
    <cellStyle name="Currency 13 3 2" xfId="18216"/>
    <cellStyle name="Currency 13 4" xfId="16513"/>
    <cellStyle name="Currency 14" xfId="14275"/>
    <cellStyle name="Currency 14 2" xfId="14276"/>
    <cellStyle name="Currency 14 2 2" xfId="17544"/>
    <cellStyle name="Currency 14 3" xfId="14277"/>
    <cellStyle name="Currency 14 3 2" xfId="18217"/>
    <cellStyle name="Currency 14 4" xfId="14278"/>
    <cellStyle name="Currency 14 5" xfId="16514"/>
    <cellStyle name="Currency 15" xfId="14279"/>
    <cellStyle name="Currency 15 2" xfId="14280"/>
    <cellStyle name="Currency 15 2 2" xfId="17545"/>
    <cellStyle name="Currency 15 3" xfId="14281"/>
    <cellStyle name="Currency 15 3 2" xfId="18218"/>
    <cellStyle name="Currency 15 4" xfId="16515"/>
    <cellStyle name="Currency 16" xfId="14282"/>
    <cellStyle name="Currency 16 2" xfId="14283"/>
    <cellStyle name="Currency 16 2 2" xfId="17546"/>
    <cellStyle name="Currency 16 3" xfId="14284"/>
    <cellStyle name="Currency 16 3 2" xfId="18219"/>
    <cellStyle name="Currency 16 4" xfId="14285"/>
    <cellStyle name="Currency 16 5" xfId="16516"/>
    <cellStyle name="Currency 17" xfId="14286"/>
    <cellStyle name="Currency 17 2" xfId="14287"/>
    <cellStyle name="Currency 17 2 2" xfId="17547"/>
    <cellStyle name="Currency 17 3" xfId="14288"/>
    <cellStyle name="Currency 17 3 2" xfId="18220"/>
    <cellStyle name="Currency 17 4" xfId="16517"/>
    <cellStyle name="Currency 18" xfId="14289"/>
    <cellStyle name="Currency 18 2" xfId="14290"/>
    <cellStyle name="Currency 18 2 2" xfId="17548"/>
    <cellStyle name="Currency 18 3" xfId="14291"/>
    <cellStyle name="Currency 18 3 2" xfId="18221"/>
    <cellStyle name="Currency 18 4" xfId="14292"/>
    <cellStyle name="Currency 18 5" xfId="16518"/>
    <cellStyle name="Currency 19" xfId="14293"/>
    <cellStyle name="Currency 19 2" xfId="14294"/>
    <cellStyle name="Currency 19 2 2" xfId="17549"/>
    <cellStyle name="Currency 19 3" xfId="14295"/>
    <cellStyle name="Currency 19 3 2" xfId="18222"/>
    <cellStyle name="Currency 19 4" xfId="16519"/>
    <cellStyle name="Currency 2" xfId="182"/>
    <cellStyle name="Currency 2 10" xfId="23286"/>
    <cellStyle name="Currency 2 11" xfId="25178"/>
    <cellStyle name="Currency 2 2" xfId="1305"/>
    <cellStyle name="Currency 2 2 2" xfId="4061"/>
    <cellStyle name="Currency 2 2 2 2" xfId="6227"/>
    <cellStyle name="Currency 2 2 2 2 2" xfId="7507"/>
    <cellStyle name="Currency 2 2 2 2 2 2" xfId="24206"/>
    <cellStyle name="Currency 2 2 2 2 3" xfId="19287"/>
    <cellStyle name="Currency 2 2 2 2 4" xfId="27144"/>
    <cellStyle name="Currency 2 2 2 2 5" xfId="27512"/>
    <cellStyle name="Currency 2 2 2 3" xfId="7146"/>
    <cellStyle name="Currency 2 2 2 3 2" xfId="22312"/>
    <cellStyle name="Currency 2 2 2 4" xfId="6821"/>
    <cellStyle name="Currency 2 2 2 4 2" xfId="24316"/>
    <cellStyle name="Currency 2 2 2 5" xfId="17550"/>
    <cellStyle name="Currency 2 2 2 5 2" xfId="25930"/>
    <cellStyle name="Currency 2 2 2 6" xfId="18909"/>
    <cellStyle name="Currency 2 2 3" xfId="4078"/>
    <cellStyle name="Currency 2 2 3 2" xfId="6235"/>
    <cellStyle name="Currency 2 2 3 2 2" xfId="7515"/>
    <cellStyle name="Currency 2 2 3 2 2 2" xfId="24214"/>
    <cellStyle name="Currency 2 2 3 2 3" xfId="19295"/>
    <cellStyle name="Currency 2 2 3 2 4" xfId="27152"/>
    <cellStyle name="Currency 2 2 3 2 5" xfId="27519"/>
    <cellStyle name="Currency 2 2 3 3" xfId="7154"/>
    <cellStyle name="Currency 2 2 3 3 2" xfId="22325"/>
    <cellStyle name="Currency 2 2 3 4" xfId="18917"/>
    <cellStyle name="Currency 2 2 3 5" xfId="25938"/>
    <cellStyle name="Currency 2 2 3 6" xfId="27247"/>
    <cellStyle name="Currency 2 2 4" xfId="4090"/>
    <cellStyle name="Currency 2 2 4 2" xfId="6247"/>
    <cellStyle name="Currency 2 2 4 2 2" xfId="7527"/>
    <cellStyle name="Currency 2 2 4 2 2 2" xfId="24226"/>
    <cellStyle name="Currency 2 2 4 2 3" xfId="19307"/>
    <cellStyle name="Currency 2 2 4 2 4" xfId="27162"/>
    <cellStyle name="Currency 2 2 4 2 5" xfId="27531"/>
    <cellStyle name="Currency 2 2 4 3" xfId="7166"/>
    <cellStyle name="Currency 2 2 4 3 2" xfId="22337"/>
    <cellStyle name="Currency 2 2 4 4" xfId="18929"/>
    <cellStyle name="Currency 2 2 4 5" xfId="25948"/>
    <cellStyle name="Currency 2 2 4 6" xfId="27258"/>
    <cellStyle name="Currency 2 2 5" xfId="5320"/>
    <cellStyle name="Currency 2 2 5 2" xfId="7315"/>
    <cellStyle name="Currency 2 2 5 2 2" xfId="23362"/>
    <cellStyle name="Currency 2 2 5 3" xfId="19118"/>
    <cellStyle name="Currency 2 2 5 4" xfId="26676"/>
    <cellStyle name="Currency 2 2 5 5" xfId="27356"/>
    <cellStyle name="Currency 2 2 6" xfId="6861"/>
    <cellStyle name="Currency 2 2 6 2" xfId="20247"/>
    <cellStyle name="Currency 2 2 7" xfId="7265"/>
    <cellStyle name="Currency 2 2 7 2" xfId="23722"/>
    <cellStyle name="Currency 2 2 8" xfId="14297"/>
    <cellStyle name="Currency 2 2 8 2" xfId="25527"/>
    <cellStyle name="Currency 2 2 9" xfId="18625"/>
    <cellStyle name="Currency 2 3" xfId="4041"/>
    <cellStyle name="Currency 2 3 2" xfId="6209"/>
    <cellStyle name="Currency 2 3 3" xfId="6870"/>
    <cellStyle name="Currency 2 3 3 2" xfId="22292"/>
    <cellStyle name="Currency 2 3 4" xfId="14298"/>
    <cellStyle name="Currency 2 3 4 2" xfId="18821"/>
    <cellStyle name="Currency 2 3 5" xfId="21443"/>
    <cellStyle name="Currency 2 3 6" xfId="22238"/>
    <cellStyle name="Currency 2 4" xfId="4074"/>
    <cellStyle name="Currency 2 4 2" xfId="6231"/>
    <cellStyle name="Currency 2 4 2 2" xfId="7511"/>
    <cellStyle name="Currency 2 4 2 2 2" xfId="24210"/>
    <cellStyle name="Currency 2 4 2 3" xfId="19291"/>
    <cellStyle name="Currency 2 4 2 4" xfId="27148"/>
    <cellStyle name="Currency 2 4 2 5" xfId="27515"/>
    <cellStyle name="Currency 2 4 3" xfId="7150"/>
    <cellStyle name="Currency 2 4 3 2" xfId="22321"/>
    <cellStyle name="Currency 2 4 4" xfId="6820"/>
    <cellStyle name="Currency 2 4 4 2" xfId="24322"/>
    <cellStyle name="Currency 2 4 5" xfId="18913"/>
    <cellStyle name="Currency 2 4 6" xfId="27243"/>
    <cellStyle name="Currency 2 5" xfId="4086"/>
    <cellStyle name="Currency 2 5 2" xfId="6243"/>
    <cellStyle name="Currency 2 5 2 2" xfId="7523"/>
    <cellStyle name="Currency 2 5 2 2 2" xfId="24222"/>
    <cellStyle name="Currency 2 5 2 3" xfId="19303"/>
    <cellStyle name="Currency 2 5 2 4" xfId="27158"/>
    <cellStyle name="Currency 2 5 2 5" xfId="27527"/>
    <cellStyle name="Currency 2 5 3" xfId="7162"/>
    <cellStyle name="Currency 2 5 3 2" xfId="22333"/>
    <cellStyle name="Currency 2 5 4" xfId="6823"/>
    <cellStyle name="Currency 2 5 4 2" xfId="24327"/>
    <cellStyle name="Currency 2 5 5" xfId="18925"/>
    <cellStyle name="Currency 2 5 6" xfId="27254"/>
    <cellStyle name="Currency 2 6" xfId="1292"/>
    <cellStyle name="Currency 2 6 10" xfId="18621"/>
    <cellStyle name="Currency 2 6 2" xfId="5316"/>
    <cellStyle name="Currency 2 6 2 2" xfId="7311"/>
    <cellStyle name="Currency 2 6 2 2 2" xfId="23358"/>
    <cellStyle name="Currency 2 6 2 3" xfId="19114"/>
    <cellStyle name="Currency 2 6 2 4" xfId="26672"/>
    <cellStyle name="Currency 2 6 2 5" xfId="27352"/>
    <cellStyle name="Currency 2 6 3" xfId="6857"/>
    <cellStyle name="Currency 2 6 3 2" xfId="20238"/>
    <cellStyle name="Currency 2 6 4" xfId="7290"/>
    <cellStyle name="Currency 2 6 4 2" xfId="24027"/>
    <cellStyle name="Currency 2 6 5" xfId="7721"/>
    <cellStyle name="Currency 2 6 5 2" xfId="25784"/>
    <cellStyle name="Currency 2 6 6" xfId="6819"/>
    <cellStyle name="Currency 2 6 6 2" xfId="26987"/>
    <cellStyle name="Currency 2 6 7" xfId="6871"/>
    <cellStyle name="Currency 2 6 8" xfId="7144"/>
    <cellStyle name="Currency 2 6 9" xfId="7020"/>
    <cellStyle name="Currency 2 7" xfId="4358"/>
    <cellStyle name="Currency 2 7 2" xfId="6933"/>
    <cellStyle name="Currency 2 8" xfId="14296"/>
    <cellStyle name="Currency 2 8 2" xfId="19051"/>
    <cellStyle name="Currency 2 9" xfId="18568"/>
    <cellStyle name="Currency 20" xfId="14299"/>
    <cellStyle name="Currency 20 2" xfId="14300"/>
    <cellStyle name="Currency 20 2 2" xfId="17551"/>
    <cellStyle name="Currency 20 3" xfId="14301"/>
    <cellStyle name="Currency 20 3 2" xfId="18223"/>
    <cellStyle name="Currency 20 4" xfId="16520"/>
    <cellStyle name="Currency 21" xfId="14302"/>
    <cellStyle name="Currency 21 2" xfId="14303"/>
    <cellStyle name="Currency 21 2 2" xfId="17552"/>
    <cellStyle name="Currency 21 3" xfId="14304"/>
    <cellStyle name="Currency 21 3 2" xfId="18224"/>
    <cellStyle name="Currency 21 4" xfId="16521"/>
    <cellStyle name="Currency 22" xfId="14305"/>
    <cellStyle name="Currency 22 2" xfId="14306"/>
    <cellStyle name="Currency 22 2 2" xfId="17553"/>
    <cellStyle name="Currency 22 3" xfId="14307"/>
    <cellStyle name="Currency 22 3 2" xfId="18225"/>
    <cellStyle name="Currency 22 4" xfId="16522"/>
    <cellStyle name="Currency 23" xfId="14308"/>
    <cellStyle name="Currency 23 2" xfId="14309"/>
    <cellStyle name="Currency 23 2 2" xfId="17554"/>
    <cellStyle name="Currency 23 3" xfId="14310"/>
    <cellStyle name="Currency 23 3 2" xfId="18226"/>
    <cellStyle name="Currency 23 4" xfId="16523"/>
    <cellStyle name="Currency 24" xfId="14311"/>
    <cellStyle name="Currency 25" xfId="14312"/>
    <cellStyle name="Currency 26" xfId="14313"/>
    <cellStyle name="Currency 26 2" xfId="14314"/>
    <cellStyle name="Currency 27" xfId="14315"/>
    <cellStyle name="Currency 27 2" xfId="14316"/>
    <cellStyle name="Currency 28" xfId="15998"/>
    <cellStyle name="Currency 29" xfId="14226"/>
    <cellStyle name="Currency 3" xfId="183"/>
    <cellStyle name="Currency 3 10" xfId="14318"/>
    <cellStyle name="Currency 3 10 2" xfId="14319"/>
    <cellStyle name="Currency 3 10 2 2" xfId="17556"/>
    <cellStyle name="Currency 3 10 3" xfId="14320"/>
    <cellStyle name="Currency 3 10 3 2" xfId="18228"/>
    <cellStyle name="Currency 3 10 4" xfId="16525"/>
    <cellStyle name="Currency 3 11" xfId="14321"/>
    <cellStyle name="Currency 3 11 2" xfId="14322"/>
    <cellStyle name="Currency 3 11 2 2" xfId="17557"/>
    <cellStyle name="Currency 3 11 3" xfId="14323"/>
    <cellStyle name="Currency 3 11 3 2" xfId="18229"/>
    <cellStyle name="Currency 3 11 4" xfId="16526"/>
    <cellStyle name="Currency 3 12" xfId="14324"/>
    <cellStyle name="Currency 3 12 2" xfId="14325"/>
    <cellStyle name="Currency 3 12 2 2" xfId="17558"/>
    <cellStyle name="Currency 3 12 3" xfId="14326"/>
    <cellStyle name="Currency 3 12 3 2" xfId="18230"/>
    <cellStyle name="Currency 3 12 4" xfId="16527"/>
    <cellStyle name="Currency 3 13" xfId="14327"/>
    <cellStyle name="Currency 3 13 2" xfId="14328"/>
    <cellStyle name="Currency 3 13 2 2" xfId="17559"/>
    <cellStyle name="Currency 3 13 3" xfId="14329"/>
    <cellStyle name="Currency 3 13 3 2" xfId="18231"/>
    <cellStyle name="Currency 3 13 4" xfId="16528"/>
    <cellStyle name="Currency 3 14" xfId="14330"/>
    <cellStyle name="Currency 3 14 2" xfId="17555"/>
    <cellStyle name="Currency 3 15" xfId="14331"/>
    <cellStyle name="Currency 3 15 2" xfId="18227"/>
    <cellStyle name="Currency 3 16" xfId="14332"/>
    <cellStyle name="Currency 3 17" xfId="14333"/>
    <cellStyle name="Currency 3 18" xfId="14334"/>
    <cellStyle name="Currency 3 19" xfId="14335"/>
    <cellStyle name="Currency 3 2" xfId="4082"/>
    <cellStyle name="Currency 3 2 2" xfId="6239"/>
    <cellStyle name="Currency 3 2 2 2" xfId="7519"/>
    <cellStyle name="Currency 3 2 2 2 2" xfId="17560"/>
    <cellStyle name="Currency 3 2 2 2 3" xfId="24218"/>
    <cellStyle name="Currency 3 2 2 3" xfId="14337"/>
    <cellStyle name="Currency 3 2 2 3 2" xfId="25903"/>
    <cellStyle name="Currency 3 2 2 4" xfId="19299"/>
    <cellStyle name="Currency 3 2 2 5" xfId="27523"/>
    <cellStyle name="Currency 3 2 3" xfId="7158"/>
    <cellStyle name="Currency 3 2 3 2" xfId="18232"/>
    <cellStyle name="Currency 3 2 3 3" xfId="14338"/>
    <cellStyle name="Currency 3 2 3 4" xfId="22329"/>
    <cellStyle name="Currency 3 2 4" xfId="16529"/>
    <cellStyle name="Currency 3 2 4 2" xfId="24325"/>
    <cellStyle name="Currency 3 2 5" xfId="14336"/>
    <cellStyle name="Currency 3 2 5 2" xfId="25942"/>
    <cellStyle name="Currency 3 2 6" xfId="18921"/>
    <cellStyle name="Currency 3 20" xfId="14339"/>
    <cellStyle name="Currency 3 21" xfId="14340"/>
    <cellStyle name="Currency 3 22" xfId="14341"/>
    <cellStyle name="Currency 3 23" xfId="14342"/>
    <cellStyle name="Currency 3 24" xfId="14343"/>
    <cellStyle name="Currency 3 25" xfId="14344"/>
    <cellStyle name="Currency 3 26" xfId="14345"/>
    <cellStyle name="Currency 3 27" xfId="14346"/>
    <cellStyle name="Currency 3 28" xfId="14347"/>
    <cellStyle name="Currency 3 29" xfId="14348"/>
    <cellStyle name="Currency 3 3" xfId="4359"/>
    <cellStyle name="Currency 3 3 2" xfId="14350"/>
    <cellStyle name="Currency 3 3 2 2" xfId="17561"/>
    <cellStyle name="Currency 3 3 3" xfId="14351"/>
    <cellStyle name="Currency 3 3 3 2" xfId="18233"/>
    <cellStyle name="Currency 3 3 4" xfId="16530"/>
    <cellStyle name="Currency 3 3 5" xfId="14349"/>
    <cellStyle name="Currency 3 30" xfId="16524"/>
    <cellStyle name="Currency 3 31" xfId="14317"/>
    <cellStyle name="Currency 3 4" xfId="14352"/>
    <cellStyle name="Currency 3 4 2" xfId="14353"/>
    <cellStyle name="Currency 3 4 2 2" xfId="17562"/>
    <cellStyle name="Currency 3 4 3" xfId="14354"/>
    <cellStyle name="Currency 3 4 3 2" xfId="18234"/>
    <cellStyle name="Currency 3 4 4" xfId="16531"/>
    <cellStyle name="Currency 3 5" xfId="14355"/>
    <cellStyle name="Currency 3 5 2" xfId="14356"/>
    <cellStyle name="Currency 3 5 2 2" xfId="17563"/>
    <cellStyle name="Currency 3 5 3" xfId="14357"/>
    <cellStyle name="Currency 3 5 3 2" xfId="18235"/>
    <cellStyle name="Currency 3 5 4" xfId="16532"/>
    <cellStyle name="Currency 3 6" xfId="14358"/>
    <cellStyle name="Currency 3 6 2" xfId="14359"/>
    <cellStyle name="Currency 3 6 2 2" xfId="17564"/>
    <cellStyle name="Currency 3 6 3" xfId="14360"/>
    <cellStyle name="Currency 3 6 3 2" xfId="18236"/>
    <cellStyle name="Currency 3 6 4" xfId="16533"/>
    <cellStyle name="Currency 3 7" xfId="14361"/>
    <cellStyle name="Currency 3 7 2" xfId="14362"/>
    <cellStyle name="Currency 3 7 2 2" xfId="17565"/>
    <cellStyle name="Currency 3 7 3" xfId="14363"/>
    <cellStyle name="Currency 3 7 3 2" xfId="18237"/>
    <cellStyle name="Currency 3 7 4" xfId="16534"/>
    <cellStyle name="Currency 3 8" xfId="14364"/>
    <cellStyle name="Currency 3 8 2" xfId="14365"/>
    <cellStyle name="Currency 3 8 2 2" xfId="17566"/>
    <cellStyle name="Currency 3 8 3" xfId="14366"/>
    <cellStyle name="Currency 3 8 3 2" xfId="18238"/>
    <cellStyle name="Currency 3 8 4" xfId="16535"/>
    <cellStyle name="Currency 3 9" xfId="14367"/>
    <cellStyle name="Currency 3 9 2" xfId="14368"/>
    <cellStyle name="Currency 3 9 2 2" xfId="17567"/>
    <cellStyle name="Currency 3 9 3" xfId="14369"/>
    <cellStyle name="Currency 3 9 3 2" xfId="18239"/>
    <cellStyle name="Currency 3 9 4" xfId="16536"/>
    <cellStyle name="Currency 30" xfId="27600"/>
    <cellStyle name="Currency 31" xfId="14370"/>
    <cellStyle name="Currency 4" xfId="324"/>
    <cellStyle name="Currency 4 10" xfId="4378"/>
    <cellStyle name="Currency 4 10 2" xfId="7247"/>
    <cellStyle name="Currency 4 11" xfId="6804"/>
    <cellStyle name="Currency 4 11 2" xfId="18527"/>
    <cellStyle name="Currency 4 12" xfId="14371"/>
    <cellStyle name="Currency 4 12 2" xfId="23204"/>
    <cellStyle name="Currency 4 13" xfId="25102"/>
    <cellStyle name="Currency 4 14" xfId="26555"/>
    <cellStyle name="Currency 4 2" xfId="325"/>
    <cellStyle name="Currency 4 2 2" xfId="4379"/>
    <cellStyle name="Currency 4 2 2 2" xfId="7280"/>
    <cellStyle name="Currency 4 2 2 2 2" xfId="17568"/>
    <cellStyle name="Currency 4 2 2 3" xfId="14373"/>
    <cellStyle name="Currency 4 2 3" xfId="6913"/>
    <cellStyle name="Currency 4 2 3 2" xfId="18240"/>
    <cellStyle name="Currency 4 2 3 3" xfId="14374"/>
    <cellStyle name="Currency 4 2 4" xfId="16537"/>
    <cellStyle name="Currency 4 2 5" xfId="14372"/>
    <cellStyle name="Currency 4 2 5 2" xfId="24942"/>
    <cellStyle name="Currency 4 2 6" xfId="26448"/>
    <cellStyle name="Currency 4 3" xfId="462"/>
    <cellStyle name="Currency 4 3 2" xfId="4502"/>
    <cellStyle name="Currency 4 3 3" xfId="7734"/>
    <cellStyle name="Currency 4 3 3 2" xfId="18706"/>
    <cellStyle name="Currency 4 3 4" xfId="23272"/>
    <cellStyle name="Currency 4 3 5" xfId="25166"/>
    <cellStyle name="Currency 4 3 6" xfId="26606"/>
    <cellStyle name="Currency 4 4" xfId="474"/>
    <cellStyle name="Currency 4 4 2" xfId="4513"/>
    <cellStyle name="Currency 4 4 3" xfId="7169"/>
    <cellStyle name="Currency 4 4 3 2" xfId="19010"/>
    <cellStyle name="Currency 4 4 4" xfId="23174"/>
    <cellStyle name="Currency 4 4 5" xfId="25074"/>
    <cellStyle name="Currency 4 4 6" xfId="26529"/>
    <cellStyle name="Currency 4 5" xfId="488"/>
    <cellStyle name="Currency 4 5 2" xfId="4524"/>
    <cellStyle name="Currency 4 5 3" xfId="6903"/>
    <cellStyle name="Currency 4 5 3 2" xfId="19012"/>
    <cellStyle name="Currency 4 5 4" xfId="22595"/>
    <cellStyle name="Currency 4 5 5" xfId="24515"/>
    <cellStyle name="Currency 4 5 6" xfId="26106"/>
    <cellStyle name="Currency 4 6" xfId="940"/>
    <cellStyle name="Currency 4 6 2" xfId="4975"/>
    <cellStyle name="Currency 4 6 3" xfId="6909"/>
    <cellStyle name="Currency 4 6 3 2" xfId="19889"/>
    <cellStyle name="Currency 4 6 4" xfId="23218"/>
    <cellStyle name="Currency 4 6 5" xfId="25115"/>
    <cellStyle name="Currency 4 6 6" xfId="26566"/>
    <cellStyle name="Currency 4 7" xfId="955"/>
    <cellStyle name="Currency 4 7 2" xfId="4990"/>
    <cellStyle name="Currency 4 7 3" xfId="6899"/>
    <cellStyle name="Currency 4 7 3 2" xfId="19904"/>
    <cellStyle name="Currency 4 7 4" xfId="23335"/>
    <cellStyle name="Currency 4 7 5" xfId="25224"/>
    <cellStyle name="Currency 4 7 6" xfId="26651"/>
    <cellStyle name="Currency 4 8" xfId="970"/>
    <cellStyle name="Currency 4 8 2" xfId="5000"/>
    <cellStyle name="Currency 4 8 3" xfId="6890"/>
    <cellStyle name="Currency 4 8 3 2" xfId="19917"/>
    <cellStyle name="Currency 4 8 4" xfId="23234"/>
    <cellStyle name="Currency 4 8 5" xfId="25130"/>
    <cellStyle name="Currency 4 8 6" xfId="26577"/>
    <cellStyle name="Currency 4 9" xfId="998"/>
    <cellStyle name="Currency 4 9 2" xfId="5025"/>
    <cellStyle name="Currency 4 9 3" xfId="6961"/>
    <cellStyle name="Currency 4 9 3 2" xfId="19945"/>
    <cellStyle name="Currency 4 9 4" xfId="22852"/>
    <cellStyle name="Currency 4 9 5" xfId="24760"/>
    <cellStyle name="Currency 4 9 6" xfId="26270"/>
    <cellStyle name="Currency 5" xfId="326"/>
    <cellStyle name="Currency 5 10" xfId="4380"/>
    <cellStyle name="Currency 5 10 2" xfId="7741"/>
    <cellStyle name="Currency 5 11" xfId="6809"/>
    <cellStyle name="Currency 5 11 2" xfId="18547"/>
    <cellStyle name="Currency 5 12" xfId="14375"/>
    <cellStyle name="Currency 5 12 2" xfId="22791"/>
    <cellStyle name="Currency 5 13" xfId="24704"/>
    <cellStyle name="Currency 5 14" xfId="26259"/>
    <cellStyle name="Currency 5 2" xfId="327"/>
    <cellStyle name="Currency 5 2 2" xfId="4381"/>
    <cellStyle name="Currency 5 2 2 2" xfId="7079"/>
    <cellStyle name="Currency 5 2 2 2 2" xfId="17569"/>
    <cellStyle name="Currency 5 2 2 3" xfId="14377"/>
    <cellStyle name="Currency 5 2 3" xfId="6835"/>
    <cellStyle name="Currency 5 2 3 2" xfId="18241"/>
    <cellStyle name="Currency 5 2 3 3" xfId="14378"/>
    <cellStyle name="Currency 5 2 4" xfId="16538"/>
    <cellStyle name="Currency 5 2 5" xfId="14376"/>
    <cellStyle name="Currency 5 2 5 2" xfId="25246"/>
    <cellStyle name="Currency 5 2 6" xfId="26669"/>
    <cellStyle name="Currency 5 3" xfId="463"/>
    <cellStyle name="Currency 5 3 2" xfId="4503"/>
    <cellStyle name="Currency 5 3 3" xfId="7306"/>
    <cellStyle name="Currency 5 3 3 2" xfId="19004"/>
    <cellStyle name="Currency 5 3 4" xfId="22991"/>
    <cellStyle name="Currency 5 3 5" xfId="24898"/>
    <cellStyle name="Currency 5 3 6" xfId="26407"/>
    <cellStyle name="Currency 5 4" xfId="475"/>
    <cellStyle name="Currency 5 4 2" xfId="4514"/>
    <cellStyle name="Currency 5 4 3" xfId="6839"/>
    <cellStyle name="Currency 5 4 3 2" xfId="18505"/>
    <cellStyle name="Currency 5 4 4" xfId="22988"/>
    <cellStyle name="Currency 5 4 5" xfId="24895"/>
    <cellStyle name="Currency 5 4 6" xfId="26404"/>
    <cellStyle name="Currency 5 5" xfId="489"/>
    <cellStyle name="Currency 5 5 2" xfId="4525"/>
    <cellStyle name="Currency 5 5 3" xfId="7737"/>
    <cellStyle name="Currency 5 5 3 2" xfId="18718"/>
    <cellStyle name="Currency 5 5 4" xfId="23168"/>
    <cellStyle name="Currency 5 5 5" xfId="25069"/>
    <cellStyle name="Currency 5 5 6" xfId="26524"/>
    <cellStyle name="Currency 5 6" xfId="941"/>
    <cellStyle name="Currency 5 6 2" xfId="4976"/>
    <cellStyle name="Currency 5 6 3" xfId="7252"/>
    <cellStyle name="Currency 5 6 3 2" xfId="19890"/>
    <cellStyle name="Currency 5 6 4" xfId="22870"/>
    <cellStyle name="Currency 5 6 5" xfId="24777"/>
    <cellStyle name="Currency 5 6 6" xfId="26286"/>
    <cellStyle name="Currency 5 7" xfId="963"/>
    <cellStyle name="Currency 5 7 2" xfId="4998"/>
    <cellStyle name="Currency 5 7 3" xfId="7743"/>
    <cellStyle name="Currency 5 7 3 2" xfId="19912"/>
    <cellStyle name="Currency 5 7 4" xfId="22664"/>
    <cellStyle name="Currency 5 7 5" xfId="24581"/>
    <cellStyle name="Currency 5 7 6" xfId="26160"/>
    <cellStyle name="Currency 5 8" xfId="971"/>
    <cellStyle name="Currency 5 8 2" xfId="5001"/>
    <cellStyle name="Currency 5 8 3" xfId="7140"/>
    <cellStyle name="Currency 5 8 3 2" xfId="19918"/>
    <cellStyle name="Currency 5 8 4" xfId="22861"/>
    <cellStyle name="Currency 5 8 5" xfId="24769"/>
    <cellStyle name="Currency 5 8 6" xfId="26278"/>
    <cellStyle name="Currency 5 9" xfId="987"/>
    <cellStyle name="Currency 5 9 2" xfId="5014"/>
    <cellStyle name="Currency 5 9 3" xfId="7701"/>
    <cellStyle name="Currency 5 9 3 2" xfId="19934"/>
    <cellStyle name="Currency 5 9 4" xfId="22665"/>
    <cellStyle name="Currency 5 9 5" xfId="24582"/>
    <cellStyle name="Currency 5 9 6" xfId="26161"/>
    <cellStyle name="Currency 6" xfId="328"/>
    <cellStyle name="Currency 6 10" xfId="4382"/>
    <cellStyle name="Currency 6 11" xfId="6914"/>
    <cellStyle name="Currency 6 11 2" xfId="19059"/>
    <cellStyle name="Currency 6 12" xfId="14379"/>
    <cellStyle name="Currency 6 12 2" xfId="23035"/>
    <cellStyle name="Currency 6 13" xfId="24941"/>
    <cellStyle name="Currency 6 14" xfId="26447"/>
    <cellStyle name="Currency 6 2" xfId="329"/>
    <cellStyle name="Currency 6 2 2" xfId="4383"/>
    <cellStyle name="Currency 6 2 2 2" xfId="7263"/>
    <cellStyle name="Currency 6 2 2 2 2" xfId="17570"/>
    <cellStyle name="Currency 6 2 2 3" xfId="14381"/>
    <cellStyle name="Currency 6 2 3" xfId="6851"/>
    <cellStyle name="Currency 6 2 3 2" xfId="18242"/>
    <cellStyle name="Currency 6 2 3 3" xfId="14382"/>
    <cellStyle name="Currency 6 2 4" xfId="16539"/>
    <cellStyle name="Currency 6 2 5" xfId="14380"/>
    <cellStyle name="Currency 6 2 5 2" xfId="24700"/>
    <cellStyle name="Currency 6 2 6" xfId="26255"/>
    <cellStyle name="Currency 6 3" xfId="464"/>
    <cellStyle name="Currency 6 3 2" xfId="4504"/>
    <cellStyle name="Currency 6 3 3" xfId="6864"/>
    <cellStyle name="Currency 6 3 3 2" xfId="18707"/>
    <cellStyle name="Currency 6 3 4" xfId="22604"/>
    <cellStyle name="Currency 6 3 5" xfId="24524"/>
    <cellStyle name="Currency 6 3 6" xfId="26114"/>
    <cellStyle name="Currency 6 4" xfId="476"/>
    <cellStyle name="Currency 6 4 2" xfId="4515"/>
    <cellStyle name="Currency 6 4 3" xfId="6922"/>
    <cellStyle name="Currency 6 4 3 2" xfId="18506"/>
    <cellStyle name="Currency 6 4 4" xfId="22599"/>
    <cellStyle name="Currency 6 4 5" xfId="24519"/>
    <cellStyle name="Currency 6 4 6" xfId="26109"/>
    <cellStyle name="Currency 6 5" xfId="490"/>
    <cellStyle name="Currency 6 5 2" xfId="4526"/>
    <cellStyle name="Currency 6 5 3" xfId="6867"/>
    <cellStyle name="Currency 6 5 3 2" xfId="18719"/>
    <cellStyle name="Currency 6 5 4" xfId="22983"/>
    <cellStyle name="Currency 6 5 5" xfId="24890"/>
    <cellStyle name="Currency 6 5 6" xfId="26399"/>
    <cellStyle name="Currency 6 6" xfId="942"/>
    <cellStyle name="Currency 6 6 2" xfId="4977"/>
    <cellStyle name="Currency 6 6 3" xfId="7262"/>
    <cellStyle name="Currency 6 6 3 2" xfId="19891"/>
    <cellStyle name="Currency 6 6 4" xfId="22702"/>
    <cellStyle name="Currency 6 6 5" xfId="24619"/>
    <cellStyle name="Currency 6 6 6" xfId="26188"/>
    <cellStyle name="Currency 6 7" xfId="953"/>
    <cellStyle name="Currency 6 7 2" xfId="4988"/>
    <cellStyle name="Currency 6 7 3" xfId="6822"/>
    <cellStyle name="Currency 6 7 3 2" xfId="19902"/>
    <cellStyle name="Currency 6 7 4" xfId="22859"/>
    <cellStyle name="Currency 6 7 5" xfId="24767"/>
    <cellStyle name="Currency 6 7 6" xfId="26277"/>
    <cellStyle name="Currency 6 8" xfId="972"/>
    <cellStyle name="Currency 6 8 2" xfId="5002"/>
    <cellStyle name="Currency 6 8 3" xfId="19919"/>
    <cellStyle name="Currency 6 8 4" xfId="22685"/>
    <cellStyle name="Currency 6 8 5" xfId="24602"/>
    <cellStyle name="Currency 6 8 6" xfId="26176"/>
    <cellStyle name="Currency 6 9" xfId="997"/>
    <cellStyle name="Currency 6 9 2" xfId="5024"/>
    <cellStyle name="Currency 6 9 3" xfId="19944"/>
    <cellStyle name="Currency 6 9 4" xfId="23243"/>
    <cellStyle name="Currency 6 9 5" xfId="25140"/>
    <cellStyle name="Currency 6 9 6" xfId="26584"/>
    <cellStyle name="Currency 7" xfId="472"/>
    <cellStyle name="Currency 7 2" xfId="6939"/>
    <cellStyle name="Currency 7 2 2" xfId="14385"/>
    <cellStyle name="Currency 7 2 2 2" xfId="17572"/>
    <cellStyle name="Currency 7 2 3" xfId="14386"/>
    <cellStyle name="Currency 7 2 3 2" xfId="18244"/>
    <cellStyle name="Currency 7 2 4" xfId="16541"/>
    <cellStyle name="Currency 7 2 5" xfId="14384"/>
    <cellStyle name="Currency 7 3" xfId="7250"/>
    <cellStyle name="Currency 7 3 2" xfId="17571"/>
    <cellStyle name="Currency 7 3 3" xfId="14387"/>
    <cellStyle name="Currency 7 4" xfId="14388"/>
    <cellStyle name="Currency 7 4 2" xfId="18243"/>
    <cellStyle name="Currency 7 5" xfId="16540"/>
    <cellStyle name="Currency 7 6" xfId="14383"/>
    <cellStyle name="Currency 8" xfId="7259"/>
    <cellStyle name="Currency 8 10" xfId="14390"/>
    <cellStyle name="Currency 8 11" xfId="14389"/>
    <cellStyle name="Currency 8 2" xfId="6848"/>
    <cellStyle name="Currency 8 2 2" xfId="14392"/>
    <cellStyle name="Currency 8 2 2 2" xfId="17573"/>
    <cellStyle name="Currency 8 2 3" xfId="14393"/>
    <cellStyle name="Currency 8 2 3 2" xfId="18245"/>
    <cellStyle name="Currency 8 2 4" xfId="16542"/>
    <cellStyle name="Currency 8 2 5" xfId="14391"/>
    <cellStyle name="Currency 8 3" xfId="14394"/>
    <cellStyle name="Currency 8 3 2" xfId="14395"/>
    <cellStyle name="Currency 8 3 2 2" xfId="17574"/>
    <cellStyle name="Currency 8 3 3" xfId="14396"/>
    <cellStyle name="Currency 8 3 3 2" xfId="18246"/>
    <cellStyle name="Currency 8 3 4" xfId="16543"/>
    <cellStyle name="Currency 8 4" xfId="14397"/>
    <cellStyle name="Currency 8 4 2" xfId="14398"/>
    <cellStyle name="Currency 8 4 2 2" xfId="17575"/>
    <cellStyle name="Currency 8 4 3" xfId="14399"/>
    <cellStyle name="Currency 8 4 3 2" xfId="18247"/>
    <cellStyle name="Currency 8 4 4" xfId="16544"/>
    <cellStyle name="Currency 8 5" xfId="14400"/>
    <cellStyle name="Currency 8 5 2" xfId="14401"/>
    <cellStyle name="Currency 8 5 2 2" xfId="17576"/>
    <cellStyle name="Currency 8 5 3" xfId="14402"/>
    <cellStyle name="Currency 8 5 3 2" xfId="18248"/>
    <cellStyle name="Currency 8 5 4" xfId="16545"/>
    <cellStyle name="Currency 8 6" xfId="14403"/>
    <cellStyle name="Currency 8 6 2" xfId="14404"/>
    <cellStyle name="Currency 8 6 2 2" xfId="17577"/>
    <cellStyle name="Currency 8 6 3" xfId="14405"/>
    <cellStyle name="Currency 8 6 3 2" xfId="18249"/>
    <cellStyle name="Currency 8 6 4" xfId="16546"/>
    <cellStyle name="Currency 8 7" xfId="14406"/>
    <cellStyle name="Currency 8 7 2" xfId="14407"/>
    <cellStyle name="Currency 8 7 2 2" xfId="17578"/>
    <cellStyle name="Currency 8 7 3" xfId="14408"/>
    <cellStyle name="Currency 8 7 3 2" xfId="18250"/>
    <cellStyle name="Currency 8 7 4" xfId="16547"/>
    <cellStyle name="Currency 8 8" xfId="14409"/>
    <cellStyle name="Currency 8 9" xfId="14410"/>
    <cellStyle name="Currency 9" xfId="7444"/>
    <cellStyle name="Currency 9 10" xfId="14412"/>
    <cellStyle name="Currency 9 11" xfId="14411"/>
    <cellStyle name="Currency 9 2" xfId="6940"/>
    <cellStyle name="Currency 9 2 2" xfId="14414"/>
    <cellStyle name="Currency 9 2 2 2" xfId="17579"/>
    <cellStyle name="Currency 9 2 3" xfId="14415"/>
    <cellStyle name="Currency 9 2 3 2" xfId="18251"/>
    <cellStyle name="Currency 9 2 4" xfId="16548"/>
    <cellStyle name="Currency 9 2 5" xfId="14413"/>
    <cellStyle name="Currency 9 3" xfId="7304"/>
    <cellStyle name="Currency 9 3 2" xfId="14417"/>
    <cellStyle name="Currency 9 3 2 2" xfId="17580"/>
    <cellStyle name="Currency 9 3 3" xfId="14418"/>
    <cellStyle name="Currency 9 3 3 2" xfId="18252"/>
    <cellStyle name="Currency 9 3 4" xfId="16549"/>
    <cellStyle name="Currency 9 3 5" xfId="14416"/>
    <cellStyle name="Currency 9 4" xfId="14419"/>
    <cellStyle name="Currency 9 4 2" xfId="14420"/>
    <cellStyle name="Currency 9 4 2 2" xfId="17581"/>
    <cellStyle name="Currency 9 4 3" xfId="14421"/>
    <cellStyle name="Currency 9 4 3 2" xfId="18253"/>
    <cellStyle name="Currency 9 4 4" xfId="16550"/>
    <cellStyle name="Currency 9 5" xfId="14422"/>
    <cellStyle name="Currency 9 5 2" xfId="14423"/>
    <cellStyle name="Currency 9 5 2 2" xfId="17582"/>
    <cellStyle name="Currency 9 5 3" xfId="14424"/>
    <cellStyle name="Currency 9 5 3 2" xfId="18254"/>
    <cellStyle name="Currency 9 5 4" xfId="16551"/>
    <cellStyle name="Currency 9 6" xfId="14425"/>
    <cellStyle name="Currency 9 6 2" xfId="14426"/>
    <cellStyle name="Currency 9 6 2 2" xfId="17583"/>
    <cellStyle name="Currency 9 6 3" xfId="14427"/>
    <cellStyle name="Currency 9 6 3 2" xfId="18255"/>
    <cellStyle name="Currency 9 6 4" xfId="16552"/>
    <cellStyle name="Currency 9 7" xfId="14428"/>
    <cellStyle name="Currency 9 7 2" xfId="14429"/>
    <cellStyle name="Currency 9 7 2 2" xfId="17584"/>
    <cellStyle name="Currency 9 7 3" xfId="14430"/>
    <cellStyle name="Currency 9 7 3 2" xfId="18256"/>
    <cellStyle name="Currency 9 7 4" xfId="16553"/>
    <cellStyle name="Currency 9 8" xfId="14431"/>
    <cellStyle name="Currency 9 9" xfId="14432"/>
    <cellStyle name="Currency0" xfId="184"/>
    <cellStyle name="Currency0 2" xfId="16554"/>
    <cellStyle name="Currency0 3" xfId="14433"/>
    <cellStyle name="Currency1" xfId="27611"/>
    <cellStyle name="Currency1 2" xfId="27612"/>
    <cellStyle name="Date" xfId="185"/>
    <cellStyle name="Date [mmm-d-yyyy]" xfId="186"/>
    <cellStyle name="Date [mmm-d-yyyy] 10" xfId="14436"/>
    <cellStyle name="Date [mmm-d-yyyy] 10 2" xfId="16557"/>
    <cellStyle name="Date [mmm-d-yyyy] 11" xfId="14437"/>
    <cellStyle name="Date [mmm-d-yyyy] 11 2" xfId="16558"/>
    <cellStyle name="Date [mmm-d-yyyy] 12" xfId="14438"/>
    <cellStyle name="Date [mmm-d-yyyy] 12 2" xfId="16559"/>
    <cellStyle name="Date [mmm-d-yyyy] 13" xfId="14439"/>
    <cellStyle name="Date [mmm-d-yyyy] 13 2" xfId="16560"/>
    <cellStyle name="Date [mmm-d-yyyy] 14" xfId="14440"/>
    <cellStyle name="Date [mmm-d-yyyy] 14 2" xfId="16561"/>
    <cellStyle name="Date [mmm-d-yyyy] 15" xfId="14441"/>
    <cellStyle name="Date [mmm-d-yyyy] 15 2" xfId="16562"/>
    <cellStyle name="Date [mmm-d-yyyy] 16" xfId="14442"/>
    <cellStyle name="Date [mmm-d-yyyy] 16 2" xfId="16563"/>
    <cellStyle name="Date [mmm-d-yyyy] 17" xfId="14443"/>
    <cellStyle name="Date [mmm-d-yyyy] 17 2" xfId="16564"/>
    <cellStyle name="Date [mmm-d-yyyy] 18" xfId="14444"/>
    <cellStyle name="Date [mmm-d-yyyy] 18 2" xfId="16565"/>
    <cellStyle name="Date [mmm-d-yyyy] 19" xfId="14445"/>
    <cellStyle name="Date [mmm-d-yyyy] 19 2" xfId="16566"/>
    <cellStyle name="Date [mmm-d-yyyy] 2" xfId="14446"/>
    <cellStyle name="Date [mmm-d-yyyy] 2 2" xfId="16567"/>
    <cellStyle name="Date [mmm-d-yyyy] 20" xfId="14447"/>
    <cellStyle name="Date [mmm-d-yyyy] 20 2" xfId="17127"/>
    <cellStyle name="Date [mmm-d-yyyy] 21" xfId="14448"/>
    <cellStyle name="Date [mmm-d-yyyy] 21 2" xfId="17118"/>
    <cellStyle name="Date [mmm-d-yyyy] 22" xfId="14449"/>
    <cellStyle name="Date [mmm-d-yyyy] 22 2" xfId="17129"/>
    <cellStyle name="Date [mmm-d-yyyy] 23" xfId="14450"/>
    <cellStyle name="Date [mmm-d-yyyy] 23 2" xfId="17585"/>
    <cellStyle name="Date [mmm-d-yyyy] 24" xfId="14451"/>
    <cellStyle name="Date [mmm-d-yyyy] 24 2" xfId="17814"/>
    <cellStyle name="Date [mmm-d-yyyy] 25" xfId="14452"/>
    <cellStyle name="Date [mmm-d-yyyy] 25 2" xfId="17803"/>
    <cellStyle name="Date [mmm-d-yyyy] 26" xfId="14453"/>
    <cellStyle name="Date [mmm-d-yyyy] 26 2" xfId="18257"/>
    <cellStyle name="Date [mmm-d-yyyy] 27" xfId="16556"/>
    <cellStyle name="Date [mmm-d-yyyy] 28" xfId="14435"/>
    <cellStyle name="Date [mmm-d-yyyy] 3" xfId="14454"/>
    <cellStyle name="Date [mmm-d-yyyy] 3 2" xfId="16568"/>
    <cellStyle name="Date [mmm-d-yyyy] 4" xfId="14455"/>
    <cellStyle name="Date [mmm-d-yyyy] 4 2" xfId="16569"/>
    <cellStyle name="Date [mmm-d-yyyy] 5" xfId="14456"/>
    <cellStyle name="Date [mmm-d-yyyy] 5 2" xfId="16570"/>
    <cellStyle name="Date [mmm-d-yyyy] 6" xfId="14457"/>
    <cellStyle name="Date [mmm-d-yyyy] 6 2" xfId="16571"/>
    <cellStyle name="Date [mmm-d-yyyy] 7" xfId="14458"/>
    <cellStyle name="Date [mmm-d-yyyy] 7 2" xfId="16572"/>
    <cellStyle name="Date [mmm-d-yyyy] 8" xfId="14459"/>
    <cellStyle name="Date [mmm-d-yyyy] 8 2" xfId="16573"/>
    <cellStyle name="Date [mmm-d-yyyy] 9" xfId="14460"/>
    <cellStyle name="Date [mmm-d-yyyy] 9 2" xfId="16574"/>
    <cellStyle name="Date [mmm-yyyy]" xfId="187"/>
    <cellStyle name="Date [mmm-yyyy] 2" xfId="16575"/>
    <cellStyle name="Date [mmm-yyyy] 3" xfId="14461"/>
    <cellStyle name="Date 2" xfId="16555"/>
    <cellStyle name="Date 3" xfId="18476"/>
    <cellStyle name="Date 4" xfId="14434"/>
    <cellStyle name="Date_Triton ROE Model" xfId="188"/>
    <cellStyle name="Dollar (zero dec)" xfId="27613"/>
    <cellStyle name="Dollar (zero dec) 2" xfId="27614"/>
    <cellStyle name="Entrée" xfId="189"/>
    <cellStyle name="Entrée 2" xfId="16576"/>
    <cellStyle name="Entrée 3" xfId="14462"/>
    <cellStyle name="Euro" xfId="190"/>
    <cellStyle name="Euro 10" xfId="14464"/>
    <cellStyle name="Euro 10 2" xfId="14465"/>
    <cellStyle name="Euro 10 2 2" xfId="17586"/>
    <cellStyle name="Euro 10 3" xfId="14466"/>
    <cellStyle name="Euro 10 3 2" xfId="18258"/>
    <cellStyle name="Euro 10 4" xfId="16578"/>
    <cellStyle name="Euro 11" xfId="14467"/>
    <cellStyle name="Euro 11 2" xfId="14468"/>
    <cellStyle name="Euro 11 2 2" xfId="17587"/>
    <cellStyle name="Euro 11 3" xfId="14469"/>
    <cellStyle name="Euro 11 3 2" xfId="18259"/>
    <cellStyle name="Euro 11 4" xfId="16579"/>
    <cellStyle name="Euro 12" xfId="14470"/>
    <cellStyle name="Euro 12 2" xfId="14471"/>
    <cellStyle name="Euro 12 2 2" xfId="17588"/>
    <cellStyle name="Euro 12 3" xfId="14472"/>
    <cellStyle name="Euro 12 3 2" xfId="18260"/>
    <cellStyle name="Euro 12 4" xfId="16580"/>
    <cellStyle name="Euro 13" xfId="14473"/>
    <cellStyle name="Euro 13 2" xfId="14474"/>
    <cellStyle name="Euro 13 2 2" xfId="17589"/>
    <cellStyle name="Euro 13 3" xfId="14475"/>
    <cellStyle name="Euro 13 3 2" xfId="18261"/>
    <cellStyle name="Euro 13 4" xfId="16581"/>
    <cellStyle name="Euro 14" xfId="14476"/>
    <cellStyle name="Euro 14 2" xfId="14477"/>
    <cellStyle name="Euro 14 2 2" xfId="17590"/>
    <cellStyle name="Euro 14 3" xfId="14478"/>
    <cellStyle name="Euro 14 3 2" xfId="18262"/>
    <cellStyle name="Euro 14 4" xfId="16582"/>
    <cellStyle name="Euro 15" xfId="14479"/>
    <cellStyle name="Euro 15 2" xfId="14480"/>
    <cellStyle name="Euro 15 2 2" xfId="17591"/>
    <cellStyle name="Euro 15 3" xfId="14481"/>
    <cellStyle name="Euro 15 3 2" xfId="18263"/>
    <cellStyle name="Euro 15 4" xfId="16583"/>
    <cellStyle name="Euro 16" xfId="14482"/>
    <cellStyle name="Euro 16 2" xfId="14483"/>
    <cellStyle name="Euro 16 2 2" xfId="17592"/>
    <cellStyle name="Euro 16 3" xfId="14484"/>
    <cellStyle name="Euro 16 3 2" xfId="18264"/>
    <cellStyle name="Euro 16 4" xfId="16584"/>
    <cellStyle name="Euro 17" xfId="14485"/>
    <cellStyle name="Euro 17 2" xfId="14486"/>
    <cellStyle name="Euro 17 2 2" xfId="17593"/>
    <cellStyle name="Euro 17 3" xfId="14487"/>
    <cellStyle name="Euro 17 3 2" xfId="18265"/>
    <cellStyle name="Euro 17 4" xfId="16585"/>
    <cellStyle name="Euro 18" xfId="14488"/>
    <cellStyle name="Euro 18 2" xfId="14489"/>
    <cellStyle name="Euro 18 2 2" xfId="17594"/>
    <cellStyle name="Euro 18 3" xfId="14490"/>
    <cellStyle name="Euro 18 3 2" xfId="18266"/>
    <cellStyle name="Euro 18 4" xfId="16586"/>
    <cellStyle name="Euro 19" xfId="14491"/>
    <cellStyle name="Euro 19 2" xfId="14492"/>
    <cellStyle name="Euro 19 2 2" xfId="17595"/>
    <cellStyle name="Euro 19 3" xfId="14493"/>
    <cellStyle name="Euro 19 3 2" xfId="18267"/>
    <cellStyle name="Euro 19 4" xfId="16587"/>
    <cellStyle name="Euro 2" xfId="191"/>
    <cellStyle name="Euro 2 2" xfId="4360"/>
    <cellStyle name="Euro 2 2 2" xfId="17596"/>
    <cellStyle name="Euro 2 2 3" xfId="14495"/>
    <cellStyle name="Euro 2 3" xfId="14496"/>
    <cellStyle name="Euro 2 3 2" xfId="18268"/>
    <cellStyle name="Euro 2 4" xfId="16588"/>
    <cellStyle name="Euro 2 5" xfId="14494"/>
    <cellStyle name="Euro 2 5 2" xfId="25889"/>
    <cellStyle name="Euro 2 6" xfId="27131"/>
    <cellStyle name="Euro 20" xfId="14497"/>
    <cellStyle name="Euro 20 2" xfId="14498"/>
    <cellStyle name="Euro 20 2 2" xfId="17597"/>
    <cellStyle name="Euro 20 3" xfId="14499"/>
    <cellStyle name="Euro 20 3 2" xfId="18269"/>
    <cellStyle name="Euro 20 4" xfId="16589"/>
    <cellStyle name="Euro 21" xfId="14500"/>
    <cellStyle name="Euro 21 2" xfId="14501"/>
    <cellStyle name="Euro 21 2 2" xfId="17598"/>
    <cellStyle name="Euro 21 3" xfId="14502"/>
    <cellStyle name="Euro 21 3 2" xfId="18270"/>
    <cellStyle name="Euro 21 4" xfId="16590"/>
    <cellStyle name="Euro 22" xfId="14503"/>
    <cellStyle name="Euro 22 2" xfId="14504"/>
    <cellStyle name="Euro 22 2 2" xfId="17599"/>
    <cellStyle name="Euro 22 3" xfId="14505"/>
    <cellStyle name="Euro 22 3 2" xfId="18271"/>
    <cellStyle name="Euro 22 4" xfId="16591"/>
    <cellStyle name="Euro 23" xfId="14506"/>
    <cellStyle name="Euro 23 2" xfId="14507"/>
    <cellStyle name="Euro 23 2 2" xfId="17600"/>
    <cellStyle name="Euro 23 3" xfId="14508"/>
    <cellStyle name="Euro 23 3 2" xfId="18272"/>
    <cellStyle name="Euro 23 4" xfId="16592"/>
    <cellStyle name="Euro 24" xfId="14509"/>
    <cellStyle name="Euro 24 2" xfId="14510"/>
    <cellStyle name="Euro 24 2 2" xfId="17601"/>
    <cellStyle name="Euro 24 3" xfId="14511"/>
    <cellStyle name="Euro 24 3 2" xfId="18273"/>
    <cellStyle name="Euro 24 4" xfId="16593"/>
    <cellStyle name="Euro 25" xfId="14512"/>
    <cellStyle name="Euro 25 2" xfId="14513"/>
    <cellStyle name="Euro 25 2 2" xfId="17602"/>
    <cellStyle name="Euro 25 3" xfId="14514"/>
    <cellStyle name="Euro 25 3 2" xfId="18274"/>
    <cellStyle name="Euro 25 4" xfId="16594"/>
    <cellStyle name="Euro 26" xfId="16577"/>
    <cellStyle name="Euro 27" xfId="14463"/>
    <cellStyle name="Euro 3" xfId="14515"/>
    <cellStyle name="Euro 3 2" xfId="14516"/>
    <cellStyle name="Euro 3 2 2" xfId="17603"/>
    <cellStyle name="Euro 3 3" xfId="14517"/>
    <cellStyle name="Euro 3 3 2" xfId="18275"/>
    <cellStyle name="Euro 3 4" xfId="16595"/>
    <cellStyle name="Euro 4" xfId="14518"/>
    <cellStyle name="Euro 4 2" xfId="14519"/>
    <cellStyle name="Euro 4 2 2" xfId="17604"/>
    <cellStyle name="Euro 4 3" xfId="14520"/>
    <cellStyle name="Euro 4 3 2" xfId="18276"/>
    <cellStyle name="Euro 4 4" xfId="16596"/>
    <cellStyle name="Euro 5" xfId="14521"/>
    <cellStyle name="Euro 5 2" xfId="14522"/>
    <cellStyle name="Euro 5 2 2" xfId="17605"/>
    <cellStyle name="Euro 5 3" xfId="14523"/>
    <cellStyle name="Euro 5 3 2" xfId="18277"/>
    <cellStyle name="Euro 5 4" xfId="16597"/>
    <cellStyle name="Euro 6" xfId="14524"/>
    <cellStyle name="Euro 6 2" xfId="14525"/>
    <cellStyle name="Euro 6 2 2" xfId="17606"/>
    <cellStyle name="Euro 6 3" xfId="14526"/>
    <cellStyle name="Euro 6 3 2" xfId="18278"/>
    <cellStyle name="Euro 6 4" xfId="16598"/>
    <cellStyle name="Euro 7" xfId="14527"/>
    <cellStyle name="Euro 7 2" xfId="14528"/>
    <cellStyle name="Euro 7 2 2" xfId="17607"/>
    <cellStyle name="Euro 7 3" xfId="14529"/>
    <cellStyle name="Euro 7 3 2" xfId="18279"/>
    <cellStyle name="Euro 7 4" xfId="16599"/>
    <cellStyle name="Euro 8" xfId="14530"/>
    <cellStyle name="Euro 8 2" xfId="14531"/>
    <cellStyle name="Euro 8 2 2" xfId="17608"/>
    <cellStyle name="Euro 8 3" xfId="14532"/>
    <cellStyle name="Euro 8 3 2" xfId="18280"/>
    <cellStyle name="Euro 8 4" xfId="16600"/>
    <cellStyle name="Euro 9" xfId="14533"/>
    <cellStyle name="Euro 9 2" xfId="14534"/>
    <cellStyle name="Euro 9 2 2" xfId="17609"/>
    <cellStyle name="Euro 9 3" xfId="14535"/>
    <cellStyle name="Euro 9 3 2" xfId="18281"/>
    <cellStyle name="Euro 9 4" xfId="16601"/>
    <cellStyle name="Explanatory Text" xfId="192" builtinId="53" customBuiltin="1"/>
    <cellStyle name="Explanatory Text 2" xfId="193"/>
    <cellStyle name="Explanatory Text 2 10" xfId="2477"/>
    <cellStyle name="Explanatory Text 2 11" xfId="2478"/>
    <cellStyle name="Explanatory Text 2 12" xfId="2479"/>
    <cellStyle name="Explanatory Text 2 13" xfId="2480"/>
    <cellStyle name="Explanatory Text 2 14" xfId="2481"/>
    <cellStyle name="Explanatory Text 2 15" xfId="2482"/>
    <cellStyle name="Explanatory Text 2 16" xfId="2483"/>
    <cellStyle name="Explanatory Text 2 17" xfId="2484"/>
    <cellStyle name="Explanatory Text 2 18" xfId="2485"/>
    <cellStyle name="Explanatory Text 2 19" xfId="2486"/>
    <cellStyle name="Explanatory Text 2 2" xfId="2487"/>
    <cellStyle name="Explanatory Text 2 20" xfId="2488"/>
    <cellStyle name="Explanatory Text 2 21" xfId="2489"/>
    <cellStyle name="Explanatory Text 2 22" xfId="2490"/>
    <cellStyle name="Explanatory Text 2 23" xfId="14536"/>
    <cellStyle name="Explanatory Text 2 3" xfId="2491"/>
    <cellStyle name="Explanatory Text 2 4" xfId="2492"/>
    <cellStyle name="Explanatory Text 2 5" xfId="2493"/>
    <cellStyle name="Explanatory Text 2 6" xfId="2494"/>
    <cellStyle name="Explanatory Text 2 7" xfId="2495"/>
    <cellStyle name="Explanatory Text 2 8" xfId="2496"/>
    <cellStyle name="Explanatory Text 2 9" xfId="2497"/>
    <cellStyle name="Explanatory Text 3" xfId="2498"/>
    <cellStyle name="Explanatory Text 3 10" xfId="2499"/>
    <cellStyle name="Explanatory Text 3 11" xfId="2500"/>
    <cellStyle name="Explanatory Text 3 12" xfId="2501"/>
    <cellStyle name="Explanatory Text 3 13" xfId="2502"/>
    <cellStyle name="Explanatory Text 3 14" xfId="2503"/>
    <cellStyle name="Explanatory Text 3 15" xfId="2504"/>
    <cellStyle name="Explanatory Text 3 16" xfId="2505"/>
    <cellStyle name="Explanatory Text 3 17" xfId="2506"/>
    <cellStyle name="Explanatory Text 3 18" xfId="2507"/>
    <cellStyle name="Explanatory Text 3 19" xfId="2508"/>
    <cellStyle name="Explanatory Text 3 2" xfId="2509"/>
    <cellStyle name="Explanatory Text 3 20" xfId="2510"/>
    <cellStyle name="Explanatory Text 3 21" xfId="2511"/>
    <cellStyle name="Explanatory Text 3 22" xfId="2512"/>
    <cellStyle name="Explanatory Text 3 23" xfId="14537"/>
    <cellStyle name="Explanatory Text 3 3" xfId="2513"/>
    <cellStyle name="Explanatory Text 3 4" xfId="2514"/>
    <cellStyle name="Explanatory Text 3 5" xfId="2515"/>
    <cellStyle name="Explanatory Text 3 6" xfId="2516"/>
    <cellStyle name="Explanatory Text 3 7" xfId="2517"/>
    <cellStyle name="Explanatory Text 3 8" xfId="2518"/>
    <cellStyle name="Explanatory Text 3 9" xfId="2519"/>
    <cellStyle name="Explanatory Text 4" xfId="3674"/>
    <cellStyle name="Explanatory Text 5" xfId="3974"/>
    <cellStyle name="Explanatory Text 6" xfId="4021"/>
    <cellStyle name="Filler" xfId="194"/>
    <cellStyle name="Filler 2" xfId="195"/>
    <cellStyle name="Filler 2 2" xfId="14539"/>
    <cellStyle name="Filler 3" xfId="16602"/>
    <cellStyle name="Filler 4" xfId="14538"/>
    <cellStyle name="Filler 4 2" xfId="23937"/>
    <cellStyle name="Filler 5" xfId="25719"/>
    <cellStyle name="Filler 6" xfId="26965"/>
    <cellStyle name="Fixed" xfId="196"/>
    <cellStyle name="Fixed 2" xfId="16603"/>
    <cellStyle name="Fixed 3" xfId="14540"/>
    <cellStyle name="FRxAmtStyle" xfId="6843"/>
    <cellStyle name="Good" xfId="197" builtinId="26" customBuiltin="1"/>
    <cellStyle name="Good 2" xfId="198"/>
    <cellStyle name="Good 2 10" xfId="2521"/>
    <cellStyle name="Good 2 11" xfId="2522"/>
    <cellStyle name="Good 2 12" xfId="2523"/>
    <cellStyle name="Good 2 13" xfId="2524"/>
    <cellStyle name="Good 2 14" xfId="2525"/>
    <cellStyle name="Good 2 15" xfId="2526"/>
    <cellStyle name="Good 2 16" xfId="2527"/>
    <cellStyle name="Good 2 17" xfId="2528"/>
    <cellStyle name="Good 2 18" xfId="2529"/>
    <cellStyle name="Good 2 19" xfId="2530"/>
    <cellStyle name="Good 2 2" xfId="2531"/>
    <cellStyle name="Good 2 20" xfId="2532"/>
    <cellStyle name="Good 2 21" xfId="2533"/>
    <cellStyle name="Good 2 22" xfId="2534"/>
    <cellStyle name="Good 2 23" xfId="4067"/>
    <cellStyle name="Good 2 24" xfId="2520"/>
    <cellStyle name="Good 2 25" xfId="1298"/>
    <cellStyle name="Good 2 26" xfId="14541"/>
    <cellStyle name="Good 2 3" xfId="2535"/>
    <cellStyle name="Good 2 4" xfId="2536"/>
    <cellStyle name="Good 2 5" xfId="2537"/>
    <cellStyle name="Good 2 6" xfId="2538"/>
    <cellStyle name="Good 2 7" xfId="2539"/>
    <cellStyle name="Good 2 8" xfId="2540"/>
    <cellStyle name="Good 2 9" xfId="2541"/>
    <cellStyle name="Good 3" xfId="2542"/>
    <cellStyle name="Good 3 10" xfId="2543"/>
    <cellStyle name="Good 3 11" xfId="2544"/>
    <cellStyle name="Good 3 12" xfId="2545"/>
    <cellStyle name="Good 3 13" xfId="2546"/>
    <cellStyle name="Good 3 14" xfId="2547"/>
    <cellStyle name="Good 3 15" xfId="2548"/>
    <cellStyle name="Good 3 16" xfId="2549"/>
    <cellStyle name="Good 3 17" xfId="2550"/>
    <cellStyle name="Good 3 18" xfId="2551"/>
    <cellStyle name="Good 3 19" xfId="2552"/>
    <cellStyle name="Good 3 2" xfId="2553"/>
    <cellStyle name="Good 3 20" xfId="2554"/>
    <cellStyle name="Good 3 21" xfId="2555"/>
    <cellStyle name="Good 3 22" xfId="2556"/>
    <cellStyle name="Good 3 23" xfId="14542"/>
    <cellStyle name="Good 3 3" xfId="2557"/>
    <cellStyle name="Good 3 4" xfId="2558"/>
    <cellStyle name="Good 3 5" xfId="2559"/>
    <cellStyle name="Good 3 6" xfId="2560"/>
    <cellStyle name="Good 3 7" xfId="2561"/>
    <cellStyle name="Good 3 8" xfId="2562"/>
    <cellStyle name="Good 3 9" xfId="2563"/>
    <cellStyle name="Good 4" xfId="3675"/>
    <cellStyle name="Good 5" xfId="3975"/>
    <cellStyle name="Good 6" xfId="4022"/>
    <cellStyle name="Grey" xfId="27615"/>
    <cellStyle name="Grey 2" xfId="27616"/>
    <cellStyle name="Header1" xfId="199"/>
    <cellStyle name="Header1 2" xfId="16605"/>
    <cellStyle name="Header1 3" xfId="14543"/>
    <cellStyle name="Header2" xfId="200"/>
    <cellStyle name="Header2 2" xfId="16606"/>
    <cellStyle name="Header2 3" xfId="14544"/>
    <cellStyle name="Heading 1" xfId="201" builtinId="16" customBuiltin="1"/>
    <cellStyle name="Heading 1 2" xfId="202"/>
    <cellStyle name="Heading 1 2 10" xfId="2565"/>
    <cellStyle name="Heading 1 2 11" xfId="2566"/>
    <cellStyle name="Heading 1 2 12" xfId="2567"/>
    <cellStyle name="Heading 1 2 13" xfId="2568"/>
    <cellStyle name="Heading 1 2 14" xfId="2569"/>
    <cellStyle name="Heading 1 2 15" xfId="2570"/>
    <cellStyle name="Heading 1 2 16" xfId="2571"/>
    <cellStyle name="Heading 1 2 17" xfId="2572"/>
    <cellStyle name="Heading 1 2 18" xfId="2573"/>
    <cellStyle name="Heading 1 2 19" xfId="2574"/>
    <cellStyle name="Heading 1 2 2" xfId="2575"/>
    <cellStyle name="Heading 1 2 20" xfId="2576"/>
    <cellStyle name="Heading 1 2 21" xfId="2577"/>
    <cellStyle name="Heading 1 2 22" xfId="2578"/>
    <cellStyle name="Heading 1 2 23" xfId="4063"/>
    <cellStyle name="Heading 1 2 24" xfId="2564"/>
    <cellStyle name="Heading 1 2 25" xfId="1294"/>
    <cellStyle name="Heading 1 2 26" xfId="14545"/>
    <cellStyle name="Heading 1 2 3" xfId="2579"/>
    <cellStyle name="Heading 1 2 4" xfId="2580"/>
    <cellStyle name="Heading 1 2 5" xfId="2581"/>
    <cellStyle name="Heading 1 2 6" xfId="2582"/>
    <cellStyle name="Heading 1 2 7" xfId="2583"/>
    <cellStyle name="Heading 1 2 8" xfId="2584"/>
    <cellStyle name="Heading 1 2 9" xfId="2585"/>
    <cellStyle name="Heading 1 3" xfId="330"/>
    <cellStyle name="Heading 1 3 10" xfId="2586"/>
    <cellStyle name="Heading 1 3 11" xfId="2587"/>
    <cellStyle name="Heading 1 3 12" xfId="2588"/>
    <cellStyle name="Heading 1 3 13" xfId="2589"/>
    <cellStyle name="Heading 1 3 14" xfId="2590"/>
    <cellStyle name="Heading 1 3 15" xfId="2591"/>
    <cellStyle name="Heading 1 3 16" xfId="2592"/>
    <cellStyle name="Heading 1 3 17" xfId="2593"/>
    <cellStyle name="Heading 1 3 18" xfId="2594"/>
    <cellStyle name="Heading 1 3 19" xfId="2595"/>
    <cellStyle name="Heading 1 3 2" xfId="2596"/>
    <cellStyle name="Heading 1 3 20" xfId="2597"/>
    <cellStyle name="Heading 1 3 21" xfId="2598"/>
    <cellStyle name="Heading 1 3 22" xfId="2599"/>
    <cellStyle name="Heading 1 3 23" xfId="14546"/>
    <cellStyle name="Heading 1 3 3" xfId="2600"/>
    <cellStyle name="Heading 1 3 4" xfId="2601"/>
    <cellStyle name="Heading 1 3 5" xfId="2602"/>
    <cellStyle name="Heading 1 3 6" xfId="2603"/>
    <cellStyle name="Heading 1 3 7" xfId="2604"/>
    <cellStyle name="Heading 1 3 8" xfId="2605"/>
    <cellStyle name="Heading 1 3 9" xfId="2606"/>
    <cellStyle name="Heading 1 4" xfId="3676"/>
    <cellStyle name="Heading 1 5" xfId="3976"/>
    <cellStyle name="Heading 1 6" xfId="4023"/>
    <cellStyle name="Heading 2" xfId="203" builtinId="17" customBuiltin="1"/>
    <cellStyle name="Heading 2 2" xfId="204"/>
    <cellStyle name="Heading 2 2 10" xfId="2608"/>
    <cellStyle name="Heading 2 2 11" xfId="2609"/>
    <cellStyle name="Heading 2 2 12" xfId="2610"/>
    <cellStyle name="Heading 2 2 13" xfId="2611"/>
    <cellStyle name="Heading 2 2 14" xfId="2612"/>
    <cellStyle name="Heading 2 2 15" xfId="2613"/>
    <cellStyle name="Heading 2 2 16" xfId="2614"/>
    <cellStyle name="Heading 2 2 17" xfId="2615"/>
    <cellStyle name="Heading 2 2 18" xfId="2616"/>
    <cellStyle name="Heading 2 2 19" xfId="2617"/>
    <cellStyle name="Heading 2 2 2" xfId="2618"/>
    <cellStyle name="Heading 2 2 20" xfId="2619"/>
    <cellStyle name="Heading 2 2 21" xfId="2620"/>
    <cellStyle name="Heading 2 2 22" xfId="2621"/>
    <cellStyle name="Heading 2 2 23" xfId="4064"/>
    <cellStyle name="Heading 2 2 24" xfId="2607"/>
    <cellStyle name="Heading 2 2 25" xfId="1295"/>
    <cellStyle name="Heading 2 2 26" xfId="14547"/>
    <cellStyle name="Heading 2 2 3" xfId="2622"/>
    <cellStyle name="Heading 2 2 4" xfId="2623"/>
    <cellStyle name="Heading 2 2 5" xfId="2624"/>
    <cellStyle name="Heading 2 2 6" xfId="2625"/>
    <cellStyle name="Heading 2 2 7" xfId="2626"/>
    <cellStyle name="Heading 2 2 8" xfId="2627"/>
    <cellStyle name="Heading 2 2 9" xfId="2628"/>
    <cellStyle name="Heading 2 3" xfId="331"/>
    <cellStyle name="Heading 2 3 10" xfId="2629"/>
    <cellStyle name="Heading 2 3 11" xfId="2630"/>
    <cellStyle name="Heading 2 3 12" xfId="2631"/>
    <cellStyle name="Heading 2 3 13" xfId="2632"/>
    <cellStyle name="Heading 2 3 14" xfId="2633"/>
    <cellStyle name="Heading 2 3 15" xfId="2634"/>
    <cellStyle name="Heading 2 3 16" xfId="2635"/>
    <cellStyle name="Heading 2 3 17" xfId="2636"/>
    <cellStyle name="Heading 2 3 18" xfId="2637"/>
    <cellStyle name="Heading 2 3 19" xfId="2638"/>
    <cellStyle name="Heading 2 3 2" xfId="2639"/>
    <cellStyle name="Heading 2 3 20" xfId="2640"/>
    <cellStyle name="Heading 2 3 21" xfId="2641"/>
    <cellStyle name="Heading 2 3 22" xfId="2642"/>
    <cellStyle name="Heading 2 3 23" xfId="14548"/>
    <cellStyle name="Heading 2 3 3" xfId="2643"/>
    <cellStyle name="Heading 2 3 4" xfId="2644"/>
    <cellStyle name="Heading 2 3 5" xfId="2645"/>
    <cellStyle name="Heading 2 3 6" xfId="2646"/>
    <cellStyle name="Heading 2 3 7" xfId="2647"/>
    <cellStyle name="Heading 2 3 8" xfId="2648"/>
    <cellStyle name="Heading 2 3 9" xfId="2649"/>
    <cellStyle name="Heading 2 4" xfId="3677"/>
    <cellStyle name="Heading 2 5" xfId="3977"/>
    <cellStyle name="Heading 2 6" xfId="4024"/>
    <cellStyle name="Heading 3" xfId="205" builtinId="18" customBuiltin="1"/>
    <cellStyle name="Heading 3 2" xfId="206"/>
    <cellStyle name="Heading 3 2 10" xfId="2651"/>
    <cellStyle name="Heading 3 2 11" xfId="2652"/>
    <cellStyle name="Heading 3 2 12" xfId="2653"/>
    <cellStyle name="Heading 3 2 13" xfId="2654"/>
    <cellStyle name="Heading 3 2 14" xfId="2655"/>
    <cellStyle name="Heading 3 2 15" xfId="2656"/>
    <cellStyle name="Heading 3 2 16" xfId="2657"/>
    <cellStyle name="Heading 3 2 17" xfId="2658"/>
    <cellStyle name="Heading 3 2 18" xfId="2659"/>
    <cellStyle name="Heading 3 2 19" xfId="2660"/>
    <cellStyle name="Heading 3 2 2" xfId="2661"/>
    <cellStyle name="Heading 3 2 20" xfId="2662"/>
    <cellStyle name="Heading 3 2 21" xfId="2663"/>
    <cellStyle name="Heading 3 2 22" xfId="2664"/>
    <cellStyle name="Heading 3 2 23" xfId="4066"/>
    <cellStyle name="Heading 3 2 24" xfId="2650"/>
    <cellStyle name="Heading 3 2 25" xfId="1297"/>
    <cellStyle name="Heading 3 2 26" xfId="14549"/>
    <cellStyle name="Heading 3 2 3" xfId="2665"/>
    <cellStyle name="Heading 3 2 4" xfId="2666"/>
    <cellStyle name="Heading 3 2 5" xfId="2667"/>
    <cellStyle name="Heading 3 2 6" xfId="2668"/>
    <cellStyle name="Heading 3 2 7" xfId="2669"/>
    <cellStyle name="Heading 3 2 8" xfId="2670"/>
    <cellStyle name="Heading 3 2 9" xfId="2671"/>
    <cellStyle name="Heading 3 3" xfId="2672"/>
    <cellStyle name="Heading 3 3 10" xfId="2673"/>
    <cellStyle name="Heading 3 3 11" xfId="2674"/>
    <cellStyle name="Heading 3 3 12" xfId="2675"/>
    <cellStyle name="Heading 3 3 13" xfId="2676"/>
    <cellStyle name="Heading 3 3 14" xfId="2677"/>
    <cellStyle name="Heading 3 3 15" xfId="2678"/>
    <cellStyle name="Heading 3 3 16" xfId="2679"/>
    <cellStyle name="Heading 3 3 17" xfId="2680"/>
    <cellStyle name="Heading 3 3 18" xfId="2681"/>
    <cellStyle name="Heading 3 3 19" xfId="2682"/>
    <cellStyle name="Heading 3 3 2" xfId="2683"/>
    <cellStyle name="Heading 3 3 20" xfId="2684"/>
    <cellStyle name="Heading 3 3 21" xfId="2685"/>
    <cellStyle name="Heading 3 3 22" xfId="2686"/>
    <cellStyle name="Heading 3 3 23" xfId="14550"/>
    <cellStyle name="Heading 3 3 3" xfId="2687"/>
    <cellStyle name="Heading 3 3 4" xfId="2688"/>
    <cellStyle name="Heading 3 3 5" xfId="2689"/>
    <cellStyle name="Heading 3 3 6" xfId="2690"/>
    <cellStyle name="Heading 3 3 7" xfId="2691"/>
    <cellStyle name="Heading 3 3 8" xfId="2692"/>
    <cellStyle name="Heading 3 3 9" xfId="2693"/>
    <cellStyle name="Heading 3 4" xfId="3678"/>
    <cellStyle name="Heading 3 5" xfId="3978"/>
    <cellStyle name="Heading 3 6" xfId="4025"/>
    <cellStyle name="Heading 4" xfId="207" builtinId="19" customBuiltin="1"/>
    <cellStyle name="Heading 4 2" xfId="208"/>
    <cellStyle name="Heading 4 2 10" xfId="2694"/>
    <cellStyle name="Heading 4 2 11" xfId="2695"/>
    <cellStyle name="Heading 4 2 12" xfId="2696"/>
    <cellStyle name="Heading 4 2 13" xfId="2697"/>
    <cellStyle name="Heading 4 2 14" xfId="2698"/>
    <cellStyle name="Heading 4 2 15" xfId="2699"/>
    <cellStyle name="Heading 4 2 16" xfId="2700"/>
    <cellStyle name="Heading 4 2 17" xfId="2701"/>
    <cellStyle name="Heading 4 2 18" xfId="2702"/>
    <cellStyle name="Heading 4 2 19" xfId="2703"/>
    <cellStyle name="Heading 4 2 2" xfId="2704"/>
    <cellStyle name="Heading 4 2 20" xfId="2705"/>
    <cellStyle name="Heading 4 2 21" xfId="2706"/>
    <cellStyle name="Heading 4 2 22" xfId="2707"/>
    <cellStyle name="Heading 4 2 23" xfId="14551"/>
    <cellStyle name="Heading 4 2 3" xfId="2708"/>
    <cellStyle name="Heading 4 2 4" xfId="2709"/>
    <cellStyle name="Heading 4 2 5" xfId="2710"/>
    <cellStyle name="Heading 4 2 6" xfId="2711"/>
    <cellStyle name="Heading 4 2 7" xfId="2712"/>
    <cellStyle name="Heading 4 2 8" xfId="2713"/>
    <cellStyle name="Heading 4 2 9" xfId="2714"/>
    <cellStyle name="Heading 4 3" xfId="2715"/>
    <cellStyle name="Heading 4 3 10" xfId="2716"/>
    <cellStyle name="Heading 4 3 11" xfId="2717"/>
    <cellStyle name="Heading 4 3 12" xfId="2718"/>
    <cellStyle name="Heading 4 3 13" xfId="2719"/>
    <cellStyle name="Heading 4 3 14" xfId="2720"/>
    <cellStyle name="Heading 4 3 15" xfId="2721"/>
    <cellStyle name="Heading 4 3 16" xfId="2722"/>
    <cellStyle name="Heading 4 3 17" xfId="2723"/>
    <cellStyle name="Heading 4 3 18" xfId="2724"/>
    <cellStyle name="Heading 4 3 19" xfId="2725"/>
    <cellStyle name="Heading 4 3 2" xfId="2726"/>
    <cellStyle name="Heading 4 3 20" xfId="2727"/>
    <cellStyle name="Heading 4 3 21" xfId="2728"/>
    <cellStyle name="Heading 4 3 22" xfId="2729"/>
    <cellStyle name="Heading 4 3 23" xfId="14552"/>
    <cellStyle name="Heading 4 3 3" xfId="2730"/>
    <cellStyle name="Heading 4 3 4" xfId="2731"/>
    <cellStyle name="Heading 4 3 5" xfId="2732"/>
    <cellStyle name="Heading 4 3 6" xfId="2733"/>
    <cellStyle name="Heading 4 3 7" xfId="2734"/>
    <cellStyle name="Heading 4 3 8" xfId="2735"/>
    <cellStyle name="Heading 4 3 9" xfId="2736"/>
    <cellStyle name="Heading 4 4" xfId="3679"/>
    <cellStyle name="Heading 4 5" xfId="3979"/>
    <cellStyle name="Heading 4 6" xfId="4026"/>
    <cellStyle name="HeadlineStyle" xfId="209"/>
    <cellStyle name="HeadlineStyle 10" xfId="14554"/>
    <cellStyle name="HeadlineStyle 10 2" xfId="14555"/>
    <cellStyle name="HeadlineStyle 10 2 2" xfId="17610"/>
    <cellStyle name="HeadlineStyle 10 3" xfId="14556"/>
    <cellStyle name="HeadlineStyle 10 3 2" xfId="18282"/>
    <cellStyle name="HeadlineStyle 10 4" xfId="16608"/>
    <cellStyle name="HeadlineStyle 11" xfId="14557"/>
    <cellStyle name="HeadlineStyle 11 2" xfId="14558"/>
    <cellStyle name="HeadlineStyle 11 2 2" xfId="17611"/>
    <cellStyle name="HeadlineStyle 11 3" xfId="14559"/>
    <cellStyle name="HeadlineStyle 11 3 2" xfId="18283"/>
    <cellStyle name="HeadlineStyle 11 4" xfId="16609"/>
    <cellStyle name="HeadlineStyle 12" xfId="14560"/>
    <cellStyle name="HeadlineStyle 12 2" xfId="14561"/>
    <cellStyle name="HeadlineStyle 12 2 2" xfId="17612"/>
    <cellStyle name="HeadlineStyle 12 3" xfId="14562"/>
    <cellStyle name="HeadlineStyle 12 3 2" xfId="18284"/>
    <cellStyle name="HeadlineStyle 12 4" xfId="16610"/>
    <cellStyle name="HeadlineStyle 13" xfId="14563"/>
    <cellStyle name="HeadlineStyle 13 2" xfId="14564"/>
    <cellStyle name="HeadlineStyle 13 2 2" xfId="17613"/>
    <cellStyle name="HeadlineStyle 13 3" xfId="14565"/>
    <cellStyle name="HeadlineStyle 13 3 2" xfId="18285"/>
    <cellStyle name="HeadlineStyle 13 4" xfId="16611"/>
    <cellStyle name="HeadlineStyle 14" xfId="14566"/>
    <cellStyle name="HeadlineStyle 14 2" xfId="14567"/>
    <cellStyle name="HeadlineStyle 14 2 2" xfId="17614"/>
    <cellStyle name="HeadlineStyle 14 3" xfId="14568"/>
    <cellStyle name="HeadlineStyle 14 3 2" xfId="18286"/>
    <cellStyle name="HeadlineStyle 14 4" xfId="16612"/>
    <cellStyle name="HeadlineStyle 15" xfId="14569"/>
    <cellStyle name="HeadlineStyle 15 2" xfId="14570"/>
    <cellStyle name="HeadlineStyle 15 2 2" xfId="17615"/>
    <cellStyle name="HeadlineStyle 15 3" xfId="14571"/>
    <cellStyle name="HeadlineStyle 15 3 2" xfId="18287"/>
    <cellStyle name="HeadlineStyle 15 4" xfId="16613"/>
    <cellStyle name="HeadlineStyle 16" xfId="14572"/>
    <cellStyle name="HeadlineStyle 16 2" xfId="14573"/>
    <cellStyle name="HeadlineStyle 16 2 2" xfId="17616"/>
    <cellStyle name="HeadlineStyle 16 3" xfId="14574"/>
    <cellStyle name="HeadlineStyle 16 3 2" xfId="18288"/>
    <cellStyle name="HeadlineStyle 16 4" xfId="16614"/>
    <cellStyle name="HeadlineStyle 17" xfId="14575"/>
    <cellStyle name="HeadlineStyle 17 2" xfId="14576"/>
    <cellStyle name="HeadlineStyle 17 2 2" xfId="17617"/>
    <cellStyle name="HeadlineStyle 17 3" xfId="14577"/>
    <cellStyle name="HeadlineStyle 17 3 2" xfId="18289"/>
    <cellStyle name="HeadlineStyle 17 4" xfId="16615"/>
    <cellStyle name="HeadlineStyle 18" xfId="14578"/>
    <cellStyle name="HeadlineStyle 18 2" xfId="14579"/>
    <cellStyle name="HeadlineStyle 18 2 2" xfId="17618"/>
    <cellStyle name="HeadlineStyle 18 3" xfId="14580"/>
    <cellStyle name="HeadlineStyle 18 3 2" xfId="18290"/>
    <cellStyle name="HeadlineStyle 18 4" xfId="16616"/>
    <cellStyle name="HeadlineStyle 19" xfId="14581"/>
    <cellStyle name="HeadlineStyle 19 2" xfId="14582"/>
    <cellStyle name="HeadlineStyle 19 2 2" xfId="17619"/>
    <cellStyle name="HeadlineStyle 19 3" xfId="14583"/>
    <cellStyle name="HeadlineStyle 19 3 2" xfId="18291"/>
    <cellStyle name="HeadlineStyle 19 4" xfId="16617"/>
    <cellStyle name="HeadlineStyle 2" xfId="210"/>
    <cellStyle name="HeadlineStyle 2 2" xfId="4361"/>
    <cellStyle name="HeadlineStyle 2 2 2" xfId="17620"/>
    <cellStyle name="HeadlineStyle 2 2 3" xfId="14585"/>
    <cellStyle name="HeadlineStyle 2 3" xfId="14586"/>
    <cellStyle name="HeadlineStyle 2 3 2" xfId="18292"/>
    <cellStyle name="HeadlineStyle 2 4" xfId="16618"/>
    <cellStyle name="HeadlineStyle 2 5" xfId="14584"/>
    <cellStyle name="HeadlineStyle 2 5 2" xfId="20907"/>
    <cellStyle name="HeadlineStyle 2 6" xfId="21174"/>
    <cellStyle name="HeadlineStyle 20" xfId="14587"/>
    <cellStyle name="HeadlineStyle 20 2" xfId="14588"/>
    <cellStyle name="HeadlineStyle 20 2 2" xfId="17621"/>
    <cellStyle name="HeadlineStyle 20 3" xfId="14589"/>
    <cellStyle name="HeadlineStyle 20 3 2" xfId="18293"/>
    <cellStyle name="HeadlineStyle 20 4" xfId="16619"/>
    <cellStyle name="HeadlineStyle 21" xfId="14590"/>
    <cellStyle name="HeadlineStyle 21 2" xfId="14591"/>
    <cellStyle name="HeadlineStyle 21 2 2" xfId="17622"/>
    <cellStyle name="HeadlineStyle 21 3" xfId="14592"/>
    <cellStyle name="HeadlineStyle 21 3 2" xfId="18294"/>
    <cellStyle name="HeadlineStyle 21 4" xfId="16620"/>
    <cellStyle name="HeadlineStyle 22" xfId="14593"/>
    <cellStyle name="HeadlineStyle 22 2" xfId="14594"/>
    <cellStyle name="HeadlineStyle 22 2 2" xfId="17623"/>
    <cellStyle name="HeadlineStyle 22 3" xfId="14595"/>
    <cellStyle name="HeadlineStyle 22 3 2" xfId="18295"/>
    <cellStyle name="HeadlineStyle 22 4" xfId="16621"/>
    <cellStyle name="HeadlineStyle 23" xfId="14596"/>
    <cellStyle name="HeadlineStyle 23 2" xfId="14597"/>
    <cellStyle name="HeadlineStyle 23 2 2" xfId="17624"/>
    <cellStyle name="HeadlineStyle 23 3" xfId="14598"/>
    <cellStyle name="HeadlineStyle 23 3 2" xfId="18296"/>
    <cellStyle name="HeadlineStyle 23 4" xfId="16622"/>
    <cellStyle name="HeadlineStyle 24" xfId="14599"/>
    <cellStyle name="HeadlineStyle 24 2" xfId="14600"/>
    <cellStyle name="HeadlineStyle 24 2 2" xfId="17625"/>
    <cellStyle name="HeadlineStyle 24 3" xfId="14601"/>
    <cellStyle name="HeadlineStyle 24 3 2" xfId="18297"/>
    <cellStyle name="HeadlineStyle 24 4" xfId="16623"/>
    <cellStyle name="HeadlineStyle 25" xfId="14602"/>
    <cellStyle name="HeadlineStyle 25 2" xfId="14603"/>
    <cellStyle name="HeadlineStyle 25 2 2" xfId="17626"/>
    <cellStyle name="HeadlineStyle 25 3" xfId="14604"/>
    <cellStyle name="HeadlineStyle 25 3 2" xfId="18298"/>
    <cellStyle name="HeadlineStyle 25 4" xfId="16624"/>
    <cellStyle name="HeadlineStyle 26" xfId="16607"/>
    <cellStyle name="HeadlineStyle 27" xfId="14553"/>
    <cellStyle name="HeadlineStyle 3" xfId="14605"/>
    <cellStyle name="HeadlineStyle 3 2" xfId="14606"/>
    <cellStyle name="HeadlineStyle 3 2 2" xfId="17627"/>
    <cellStyle name="HeadlineStyle 3 3" xfId="14607"/>
    <cellStyle name="HeadlineStyle 3 3 2" xfId="18299"/>
    <cellStyle name="HeadlineStyle 3 4" xfId="16625"/>
    <cellStyle name="HeadlineStyle 4" xfId="14608"/>
    <cellStyle name="HeadlineStyle 4 2" xfId="14609"/>
    <cellStyle name="HeadlineStyle 4 2 2" xfId="17628"/>
    <cellStyle name="HeadlineStyle 4 3" xfId="14610"/>
    <cellStyle name="HeadlineStyle 4 3 2" xfId="18300"/>
    <cellStyle name="HeadlineStyle 4 4" xfId="16626"/>
    <cellStyle name="HeadlineStyle 5" xfId="14611"/>
    <cellStyle name="HeadlineStyle 5 2" xfId="14612"/>
    <cellStyle name="HeadlineStyle 5 2 2" xfId="17629"/>
    <cellStyle name="HeadlineStyle 5 3" xfId="14613"/>
    <cellStyle name="HeadlineStyle 5 3 2" xfId="18301"/>
    <cellStyle name="HeadlineStyle 5 4" xfId="16627"/>
    <cellStyle name="HeadlineStyle 6" xfId="14614"/>
    <cellStyle name="HeadlineStyle 6 2" xfId="14615"/>
    <cellStyle name="HeadlineStyle 6 2 2" xfId="17630"/>
    <cellStyle name="HeadlineStyle 6 3" xfId="14616"/>
    <cellStyle name="HeadlineStyle 6 3 2" xfId="18302"/>
    <cellStyle name="HeadlineStyle 6 4" xfId="16628"/>
    <cellStyle name="HeadlineStyle 7" xfId="14617"/>
    <cellStyle name="HeadlineStyle 7 2" xfId="14618"/>
    <cellStyle name="HeadlineStyle 7 2 2" xfId="17631"/>
    <cellStyle name="HeadlineStyle 7 3" xfId="14619"/>
    <cellStyle name="HeadlineStyle 7 3 2" xfId="18303"/>
    <cellStyle name="HeadlineStyle 7 4" xfId="16629"/>
    <cellStyle name="HeadlineStyle 8" xfId="14620"/>
    <cellStyle name="HeadlineStyle 8 2" xfId="14621"/>
    <cellStyle name="HeadlineStyle 8 2 2" xfId="17632"/>
    <cellStyle name="HeadlineStyle 8 3" xfId="14622"/>
    <cellStyle name="HeadlineStyle 8 3 2" xfId="18304"/>
    <cellStyle name="HeadlineStyle 8 4" xfId="16630"/>
    <cellStyle name="HeadlineStyle 9" xfId="14623"/>
    <cellStyle name="HeadlineStyle 9 2" xfId="14624"/>
    <cellStyle name="HeadlineStyle 9 2 2" xfId="17633"/>
    <cellStyle name="HeadlineStyle 9 3" xfId="14625"/>
    <cellStyle name="HeadlineStyle 9 3 2" xfId="18305"/>
    <cellStyle name="HeadlineStyle 9 4" xfId="16631"/>
    <cellStyle name="HeadlineStyleJustified" xfId="211"/>
    <cellStyle name="HeadlineStyleJustified 10" xfId="14627"/>
    <cellStyle name="HeadlineStyleJustified 10 2" xfId="14628"/>
    <cellStyle name="HeadlineStyleJustified 10 2 2" xfId="17634"/>
    <cellStyle name="HeadlineStyleJustified 10 3" xfId="14629"/>
    <cellStyle name="HeadlineStyleJustified 10 3 2" xfId="18306"/>
    <cellStyle name="HeadlineStyleJustified 10 4" xfId="16633"/>
    <cellStyle name="HeadlineStyleJustified 11" xfId="14630"/>
    <cellStyle name="HeadlineStyleJustified 11 2" xfId="14631"/>
    <cellStyle name="HeadlineStyleJustified 11 2 2" xfId="17635"/>
    <cellStyle name="HeadlineStyleJustified 11 3" xfId="14632"/>
    <cellStyle name="HeadlineStyleJustified 11 3 2" xfId="18307"/>
    <cellStyle name="HeadlineStyleJustified 11 4" xfId="16634"/>
    <cellStyle name="HeadlineStyleJustified 12" xfId="14633"/>
    <cellStyle name="HeadlineStyleJustified 12 2" xfId="14634"/>
    <cellStyle name="HeadlineStyleJustified 12 2 2" xfId="17636"/>
    <cellStyle name="HeadlineStyleJustified 12 3" xfId="14635"/>
    <cellStyle name="HeadlineStyleJustified 12 3 2" xfId="18308"/>
    <cellStyle name="HeadlineStyleJustified 12 4" xfId="16635"/>
    <cellStyle name="HeadlineStyleJustified 13" xfId="14636"/>
    <cellStyle name="HeadlineStyleJustified 13 2" xfId="14637"/>
    <cellStyle name="HeadlineStyleJustified 13 2 2" xfId="17637"/>
    <cellStyle name="HeadlineStyleJustified 13 3" xfId="14638"/>
    <cellStyle name="HeadlineStyleJustified 13 3 2" xfId="18309"/>
    <cellStyle name="HeadlineStyleJustified 13 4" xfId="16636"/>
    <cellStyle name="HeadlineStyleJustified 14" xfId="14639"/>
    <cellStyle name="HeadlineStyleJustified 14 2" xfId="14640"/>
    <cellStyle name="HeadlineStyleJustified 14 2 2" xfId="17638"/>
    <cellStyle name="HeadlineStyleJustified 14 3" xfId="14641"/>
    <cellStyle name="HeadlineStyleJustified 14 3 2" xfId="18310"/>
    <cellStyle name="HeadlineStyleJustified 14 4" xfId="16637"/>
    <cellStyle name="HeadlineStyleJustified 15" xfId="14642"/>
    <cellStyle name="HeadlineStyleJustified 15 2" xfId="14643"/>
    <cellStyle name="HeadlineStyleJustified 15 2 2" xfId="17639"/>
    <cellStyle name="HeadlineStyleJustified 15 3" xfId="14644"/>
    <cellStyle name="HeadlineStyleJustified 15 3 2" xfId="18311"/>
    <cellStyle name="HeadlineStyleJustified 15 4" xfId="16638"/>
    <cellStyle name="HeadlineStyleJustified 16" xfId="14645"/>
    <cellStyle name="HeadlineStyleJustified 16 2" xfId="14646"/>
    <cellStyle name="HeadlineStyleJustified 16 2 2" xfId="17640"/>
    <cellStyle name="HeadlineStyleJustified 16 3" xfId="14647"/>
    <cellStyle name="HeadlineStyleJustified 16 3 2" xfId="18312"/>
    <cellStyle name="HeadlineStyleJustified 16 4" xfId="16639"/>
    <cellStyle name="HeadlineStyleJustified 17" xfId="14648"/>
    <cellStyle name="HeadlineStyleJustified 17 2" xfId="14649"/>
    <cellStyle name="HeadlineStyleJustified 17 2 2" xfId="17641"/>
    <cellStyle name="HeadlineStyleJustified 17 3" xfId="14650"/>
    <cellStyle name="HeadlineStyleJustified 17 3 2" xfId="18313"/>
    <cellStyle name="HeadlineStyleJustified 17 4" xfId="16640"/>
    <cellStyle name="HeadlineStyleJustified 18" xfId="14651"/>
    <cellStyle name="HeadlineStyleJustified 18 2" xfId="14652"/>
    <cellStyle name="HeadlineStyleJustified 18 2 2" xfId="17642"/>
    <cellStyle name="HeadlineStyleJustified 18 3" xfId="14653"/>
    <cellStyle name="HeadlineStyleJustified 18 3 2" xfId="18314"/>
    <cellStyle name="HeadlineStyleJustified 18 4" xfId="16641"/>
    <cellStyle name="HeadlineStyleJustified 19" xfId="14654"/>
    <cellStyle name="HeadlineStyleJustified 19 2" xfId="14655"/>
    <cellStyle name="HeadlineStyleJustified 19 2 2" xfId="17643"/>
    <cellStyle name="HeadlineStyleJustified 19 3" xfId="14656"/>
    <cellStyle name="HeadlineStyleJustified 19 3 2" xfId="18315"/>
    <cellStyle name="HeadlineStyleJustified 19 4" xfId="16642"/>
    <cellStyle name="HeadlineStyleJustified 2" xfId="212"/>
    <cellStyle name="HeadlineStyleJustified 2 2" xfId="4362"/>
    <cellStyle name="HeadlineStyleJustified 2 2 2" xfId="17644"/>
    <cellStyle name="HeadlineStyleJustified 2 2 3" xfId="14658"/>
    <cellStyle name="HeadlineStyleJustified 2 3" xfId="14659"/>
    <cellStyle name="HeadlineStyleJustified 2 3 2" xfId="18316"/>
    <cellStyle name="HeadlineStyleJustified 2 4" xfId="16643"/>
    <cellStyle name="HeadlineStyleJustified 2 5" xfId="14657"/>
    <cellStyle name="HeadlineStyleJustified 2 5 2" xfId="20908"/>
    <cellStyle name="HeadlineStyleJustified 2 6" xfId="21173"/>
    <cellStyle name="HeadlineStyleJustified 20" xfId="14660"/>
    <cellStyle name="HeadlineStyleJustified 20 2" xfId="14661"/>
    <cellStyle name="HeadlineStyleJustified 20 2 2" xfId="17645"/>
    <cellStyle name="HeadlineStyleJustified 20 3" xfId="14662"/>
    <cellStyle name="HeadlineStyleJustified 20 3 2" xfId="18317"/>
    <cellStyle name="HeadlineStyleJustified 20 4" xfId="16644"/>
    <cellStyle name="HeadlineStyleJustified 21" xfId="14663"/>
    <cellStyle name="HeadlineStyleJustified 21 2" xfId="14664"/>
    <cellStyle name="HeadlineStyleJustified 21 2 2" xfId="17646"/>
    <cellStyle name="HeadlineStyleJustified 21 3" xfId="14665"/>
    <cellStyle name="HeadlineStyleJustified 21 3 2" xfId="18318"/>
    <cellStyle name="HeadlineStyleJustified 21 4" xfId="16645"/>
    <cellStyle name="HeadlineStyleJustified 22" xfId="14666"/>
    <cellStyle name="HeadlineStyleJustified 22 2" xfId="14667"/>
    <cellStyle name="HeadlineStyleJustified 22 2 2" xfId="17647"/>
    <cellStyle name="HeadlineStyleJustified 22 3" xfId="14668"/>
    <cellStyle name="HeadlineStyleJustified 22 3 2" xfId="18319"/>
    <cellStyle name="HeadlineStyleJustified 22 4" xfId="16646"/>
    <cellStyle name="HeadlineStyleJustified 23" xfId="14669"/>
    <cellStyle name="HeadlineStyleJustified 23 2" xfId="14670"/>
    <cellStyle name="HeadlineStyleJustified 23 2 2" xfId="17648"/>
    <cellStyle name="HeadlineStyleJustified 23 3" xfId="14671"/>
    <cellStyle name="HeadlineStyleJustified 23 3 2" xfId="18320"/>
    <cellStyle name="HeadlineStyleJustified 23 4" xfId="16647"/>
    <cellStyle name="HeadlineStyleJustified 24" xfId="14672"/>
    <cellStyle name="HeadlineStyleJustified 24 2" xfId="14673"/>
    <cellStyle name="HeadlineStyleJustified 24 2 2" xfId="17649"/>
    <cellStyle name="HeadlineStyleJustified 24 3" xfId="14674"/>
    <cellStyle name="HeadlineStyleJustified 24 3 2" xfId="18321"/>
    <cellStyle name="HeadlineStyleJustified 24 4" xfId="16648"/>
    <cellStyle name="HeadlineStyleJustified 25" xfId="14675"/>
    <cellStyle name="HeadlineStyleJustified 25 2" xfId="14676"/>
    <cellStyle name="HeadlineStyleJustified 25 2 2" xfId="17650"/>
    <cellStyle name="HeadlineStyleJustified 25 3" xfId="14677"/>
    <cellStyle name="HeadlineStyleJustified 25 3 2" xfId="18322"/>
    <cellStyle name="HeadlineStyleJustified 25 4" xfId="16649"/>
    <cellStyle name="HeadlineStyleJustified 26" xfId="16632"/>
    <cellStyle name="HeadlineStyleJustified 27" xfId="14626"/>
    <cellStyle name="HeadlineStyleJustified 3" xfId="14678"/>
    <cellStyle name="HeadlineStyleJustified 3 2" xfId="14679"/>
    <cellStyle name="HeadlineStyleJustified 3 2 2" xfId="17651"/>
    <cellStyle name="HeadlineStyleJustified 3 3" xfId="14680"/>
    <cellStyle name="HeadlineStyleJustified 3 3 2" xfId="18323"/>
    <cellStyle name="HeadlineStyleJustified 3 4" xfId="16650"/>
    <cellStyle name="HeadlineStyleJustified 4" xfId="14681"/>
    <cellStyle name="HeadlineStyleJustified 4 2" xfId="14682"/>
    <cellStyle name="HeadlineStyleJustified 4 2 2" xfId="17652"/>
    <cellStyle name="HeadlineStyleJustified 4 3" xfId="14683"/>
    <cellStyle name="HeadlineStyleJustified 4 3 2" xfId="18324"/>
    <cellStyle name="HeadlineStyleJustified 4 4" xfId="16651"/>
    <cellStyle name="HeadlineStyleJustified 5" xfId="14684"/>
    <cellStyle name="HeadlineStyleJustified 5 2" xfId="14685"/>
    <cellStyle name="HeadlineStyleJustified 5 2 2" xfId="17653"/>
    <cellStyle name="HeadlineStyleJustified 5 3" xfId="14686"/>
    <cellStyle name="HeadlineStyleJustified 5 3 2" xfId="18325"/>
    <cellStyle name="HeadlineStyleJustified 5 4" xfId="16652"/>
    <cellStyle name="HeadlineStyleJustified 6" xfId="14687"/>
    <cellStyle name="HeadlineStyleJustified 6 2" xfId="14688"/>
    <cellStyle name="HeadlineStyleJustified 6 2 2" xfId="17654"/>
    <cellStyle name="HeadlineStyleJustified 6 3" xfId="14689"/>
    <cellStyle name="HeadlineStyleJustified 6 3 2" xfId="18326"/>
    <cellStyle name="HeadlineStyleJustified 6 4" xfId="16653"/>
    <cellStyle name="HeadlineStyleJustified 7" xfId="14690"/>
    <cellStyle name="HeadlineStyleJustified 7 2" xfId="14691"/>
    <cellStyle name="HeadlineStyleJustified 7 2 2" xfId="17655"/>
    <cellStyle name="HeadlineStyleJustified 7 3" xfId="14692"/>
    <cellStyle name="HeadlineStyleJustified 7 3 2" xfId="18327"/>
    <cellStyle name="HeadlineStyleJustified 7 4" xfId="16654"/>
    <cellStyle name="HeadlineStyleJustified 8" xfId="14693"/>
    <cellStyle name="HeadlineStyleJustified 8 2" xfId="14694"/>
    <cellStyle name="HeadlineStyleJustified 8 2 2" xfId="17656"/>
    <cellStyle name="HeadlineStyleJustified 8 3" xfId="14695"/>
    <cellStyle name="HeadlineStyleJustified 8 3 2" xfId="18328"/>
    <cellStyle name="HeadlineStyleJustified 8 4" xfId="16655"/>
    <cellStyle name="HeadlineStyleJustified 9" xfId="14696"/>
    <cellStyle name="HeadlineStyleJustified 9 2" xfId="14697"/>
    <cellStyle name="HeadlineStyleJustified 9 2 2" xfId="17657"/>
    <cellStyle name="HeadlineStyleJustified 9 3" xfId="14698"/>
    <cellStyle name="HeadlineStyleJustified 9 3 2" xfId="18329"/>
    <cellStyle name="HeadlineStyleJustified 9 4" xfId="16656"/>
    <cellStyle name="Hyperlink 2" xfId="4095"/>
    <cellStyle name="Hyperlink 3" xfId="18479"/>
    <cellStyle name="Indefinido" xfId="213"/>
    <cellStyle name="Indefinido 2" xfId="16657"/>
    <cellStyle name="Indefinido 3" xfId="14699"/>
    <cellStyle name="Input" xfId="214" builtinId="20" customBuiltin="1"/>
    <cellStyle name="Input [yellow]" xfId="27617"/>
    <cellStyle name="Input [yellow] 2" xfId="27618"/>
    <cellStyle name="Input 10" xfId="27619"/>
    <cellStyle name="Input 11" xfId="27620"/>
    <cellStyle name="Input 12" xfId="27621"/>
    <cellStyle name="Input 13" xfId="27622"/>
    <cellStyle name="Input 14" xfId="27623"/>
    <cellStyle name="Input 15" xfId="27624"/>
    <cellStyle name="Input 16" xfId="27625"/>
    <cellStyle name="Input 17" xfId="27626"/>
    <cellStyle name="Input 18" xfId="27627"/>
    <cellStyle name="Input 19" xfId="27628"/>
    <cellStyle name="Input 2" xfId="215"/>
    <cellStyle name="Input 2 10" xfId="2738"/>
    <cellStyle name="Input 2 11" xfId="2739"/>
    <cellStyle name="Input 2 12" xfId="2740"/>
    <cellStyle name="Input 2 13" xfId="2741"/>
    <cellStyle name="Input 2 14" xfId="2742"/>
    <cellStyle name="Input 2 15" xfId="2743"/>
    <cellStyle name="Input 2 16" xfId="2744"/>
    <cellStyle name="Input 2 17" xfId="2745"/>
    <cellStyle name="Input 2 18" xfId="2746"/>
    <cellStyle name="Input 2 19" xfId="2747"/>
    <cellStyle name="Input 2 2" xfId="2748"/>
    <cellStyle name="Input 2 20" xfId="2749"/>
    <cellStyle name="Input 2 21" xfId="2750"/>
    <cellStyle name="Input 2 22" xfId="2751"/>
    <cellStyle name="Input 2 23" xfId="4069"/>
    <cellStyle name="Input 2 24" xfId="2737"/>
    <cellStyle name="Input 2 25" xfId="1300"/>
    <cellStyle name="Input 2 26" xfId="14700"/>
    <cellStyle name="Input 2 3" xfId="2752"/>
    <cellStyle name="Input 2 4" xfId="2753"/>
    <cellStyle name="Input 2 5" xfId="2754"/>
    <cellStyle name="Input 2 6" xfId="2755"/>
    <cellStyle name="Input 2 7" xfId="2756"/>
    <cellStyle name="Input 2 8" xfId="2757"/>
    <cellStyle name="Input 2 9" xfId="2758"/>
    <cellStyle name="Input 20" xfId="27629"/>
    <cellStyle name="Input 21" xfId="27630"/>
    <cellStyle name="Input 22" xfId="27631"/>
    <cellStyle name="Input 23" xfId="27632"/>
    <cellStyle name="Input 24" xfId="27633"/>
    <cellStyle name="Input 25" xfId="27634"/>
    <cellStyle name="Input 26" xfId="27635"/>
    <cellStyle name="Input 27" xfId="27636"/>
    <cellStyle name="Input 28" xfId="27637"/>
    <cellStyle name="Input 29" xfId="27638"/>
    <cellStyle name="Input 3" xfId="332"/>
    <cellStyle name="Input 3 10" xfId="2759"/>
    <cellStyle name="Input 3 11" xfId="2760"/>
    <cellStyle name="Input 3 12" xfId="2761"/>
    <cellStyle name="Input 3 13" xfId="2762"/>
    <cellStyle name="Input 3 14" xfId="2763"/>
    <cellStyle name="Input 3 15" xfId="2764"/>
    <cellStyle name="Input 3 16" xfId="2765"/>
    <cellStyle name="Input 3 17" xfId="2766"/>
    <cellStyle name="Input 3 18" xfId="2767"/>
    <cellStyle name="Input 3 19" xfId="2768"/>
    <cellStyle name="Input 3 2" xfId="2769"/>
    <cellStyle name="Input 3 20" xfId="2770"/>
    <cellStyle name="Input 3 21" xfId="2771"/>
    <cellStyle name="Input 3 22" xfId="2772"/>
    <cellStyle name="Input 3 23" xfId="14701"/>
    <cellStyle name="Input 3 3" xfId="2773"/>
    <cellStyle name="Input 3 4" xfId="2774"/>
    <cellStyle name="Input 3 5" xfId="2775"/>
    <cellStyle name="Input 3 6" xfId="2776"/>
    <cellStyle name="Input 3 7" xfId="2777"/>
    <cellStyle name="Input 3 8" xfId="2778"/>
    <cellStyle name="Input 3 9" xfId="2779"/>
    <cellStyle name="Input 30" xfId="27639"/>
    <cellStyle name="Input 31" xfId="27640"/>
    <cellStyle name="Input 32" xfId="27641"/>
    <cellStyle name="Input 33" xfId="27642"/>
    <cellStyle name="Input 34" xfId="27643"/>
    <cellStyle name="Input 35" xfId="27644"/>
    <cellStyle name="Input 36" xfId="27645"/>
    <cellStyle name="Input 37" xfId="27646"/>
    <cellStyle name="Input 38" xfId="27647"/>
    <cellStyle name="Input 39" xfId="27648"/>
    <cellStyle name="Input 4" xfId="3680"/>
    <cellStyle name="Input 40" xfId="27649"/>
    <cellStyle name="Input 41" xfId="27650"/>
    <cellStyle name="Input 42" xfId="27651"/>
    <cellStyle name="Input 43" xfId="27652"/>
    <cellStyle name="Input 44" xfId="27653"/>
    <cellStyle name="Input 45" xfId="27654"/>
    <cellStyle name="Input 46" xfId="27655"/>
    <cellStyle name="Input 47" xfId="27656"/>
    <cellStyle name="Input 48" xfId="27657"/>
    <cellStyle name="Input 49" xfId="27658"/>
    <cellStyle name="Input 5" xfId="3980"/>
    <cellStyle name="Input 50" xfId="27659"/>
    <cellStyle name="Input 51" xfId="27660"/>
    <cellStyle name="Input 52" xfId="27661"/>
    <cellStyle name="Input 53" xfId="27662"/>
    <cellStyle name="Input 54" xfId="27663"/>
    <cellStyle name="Input 55" xfId="27664"/>
    <cellStyle name="Input 56" xfId="27665"/>
    <cellStyle name="Input 57" xfId="27666"/>
    <cellStyle name="Input 58" xfId="27667"/>
    <cellStyle name="Input 59" xfId="27668"/>
    <cellStyle name="Input 6" xfId="4027"/>
    <cellStyle name="Input 60" xfId="27669"/>
    <cellStyle name="Input 61" xfId="27670"/>
    <cellStyle name="Input 62" xfId="27671"/>
    <cellStyle name="Input 63" xfId="27672"/>
    <cellStyle name="Input 64" xfId="27673"/>
    <cellStyle name="Input 65" xfId="27674"/>
    <cellStyle name="Input 66" xfId="27675"/>
    <cellStyle name="Input 67" xfId="27676"/>
    <cellStyle name="Input 68" xfId="27677"/>
    <cellStyle name="Input 69" xfId="27678"/>
    <cellStyle name="Input 7" xfId="27679"/>
    <cellStyle name="Input 70" xfId="27680"/>
    <cellStyle name="Input 71" xfId="27681"/>
    <cellStyle name="Input 72" xfId="27682"/>
    <cellStyle name="Input 73" xfId="27683"/>
    <cellStyle name="Input 74" xfId="27684"/>
    <cellStyle name="Input 75" xfId="27685"/>
    <cellStyle name="Input 76" xfId="27686"/>
    <cellStyle name="Input 77" xfId="27687"/>
    <cellStyle name="Input 78" xfId="27688"/>
    <cellStyle name="Input 79" xfId="27689"/>
    <cellStyle name="Input 8" xfId="27690"/>
    <cellStyle name="Input 80" xfId="27691"/>
    <cellStyle name="Input 81" xfId="27692"/>
    <cellStyle name="Input 82" xfId="27693"/>
    <cellStyle name="Input 83" xfId="27694"/>
    <cellStyle name="Input 84" xfId="27695"/>
    <cellStyle name="Input 85" xfId="27696"/>
    <cellStyle name="Input 86" xfId="27697"/>
    <cellStyle name="Input 87" xfId="27698"/>
    <cellStyle name="Input 88" xfId="27699"/>
    <cellStyle name="Input 89" xfId="27700"/>
    <cellStyle name="Input 9" xfId="27701"/>
    <cellStyle name="Input 90" xfId="27702"/>
    <cellStyle name="Input 91" xfId="27703"/>
    <cellStyle name="Input 92" xfId="27704"/>
    <cellStyle name="Input 93" xfId="27705"/>
    <cellStyle name="Input 94" xfId="27706"/>
    <cellStyle name="Input 95" xfId="27707"/>
    <cellStyle name="Input 96" xfId="27708"/>
    <cellStyle name="Input 97" xfId="27709"/>
    <cellStyle name="Input 98" xfId="27710"/>
    <cellStyle name="Input Value" xfId="216"/>
    <cellStyle name="Input Value 2" xfId="16658"/>
    <cellStyle name="Input Value 3" xfId="14702"/>
    <cellStyle name="Insatisfaisant" xfId="217"/>
    <cellStyle name="Insatisfaisant 2" xfId="16659"/>
    <cellStyle name="Insatisfaisant 3" xfId="14703"/>
    <cellStyle name="Linked Cell" xfId="218" builtinId="24" customBuiltin="1"/>
    <cellStyle name="Linked Cell 2" xfId="219"/>
    <cellStyle name="Linked Cell 2 10" xfId="2780"/>
    <cellStyle name="Linked Cell 2 11" xfId="2781"/>
    <cellStyle name="Linked Cell 2 12" xfId="2782"/>
    <cellStyle name="Linked Cell 2 13" xfId="2783"/>
    <cellStyle name="Linked Cell 2 14" xfId="2784"/>
    <cellStyle name="Linked Cell 2 15" xfId="2785"/>
    <cellStyle name="Linked Cell 2 16" xfId="2786"/>
    <cellStyle name="Linked Cell 2 17" xfId="2787"/>
    <cellStyle name="Linked Cell 2 18" xfId="2788"/>
    <cellStyle name="Linked Cell 2 19" xfId="2789"/>
    <cellStyle name="Linked Cell 2 2" xfId="2790"/>
    <cellStyle name="Linked Cell 2 20" xfId="2791"/>
    <cellStyle name="Linked Cell 2 21" xfId="2792"/>
    <cellStyle name="Linked Cell 2 22" xfId="2793"/>
    <cellStyle name="Linked Cell 2 23" xfId="14704"/>
    <cellStyle name="Linked Cell 2 3" xfId="2794"/>
    <cellStyle name="Linked Cell 2 4" xfId="2795"/>
    <cellStyle name="Linked Cell 2 5" xfId="2796"/>
    <cellStyle name="Linked Cell 2 6" xfId="2797"/>
    <cellStyle name="Linked Cell 2 7" xfId="2798"/>
    <cellStyle name="Linked Cell 2 8" xfId="2799"/>
    <cellStyle name="Linked Cell 2 9" xfId="2800"/>
    <cellStyle name="Linked Cell 3" xfId="2801"/>
    <cellStyle name="Linked Cell 3 10" xfId="2802"/>
    <cellStyle name="Linked Cell 3 11" xfId="2803"/>
    <cellStyle name="Linked Cell 3 12" xfId="2804"/>
    <cellStyle name="Linked Cell 3 13" xfId="2805"/>
    <cellStyle name="Linked Cell 3 14" xfId="2806"/>
    <cellStyle name="Linked Cell 3 15" xfId="2807"/>
    <cellStyle name="Linked Cell 3 16" xfId="2808"/>
    <cellStyle name="Linked Cell 3 17" xfId="2809"/>
    <cellStyle name="Linked Cell 3 18" xfId="2810"/>
    <cellStyle name="Linked Cell 3 19" xfId="2811"/>
    <cellStyle name="Linked Cell 3 2" xfId="2812"/>
    <cellStyle name="Linked Cell 3 20" xfId="2813"/>
    <cellStyle name="Linked Cell 3 21" xfId="2814"/>
    <cellStyle name="Linked Cell 3 22" xfId="2815"/>
    <cellStyle name="Linked Cell 3 23" xfId="14705"/>
    <cellStyle name="Linked Cell 3 3" xfId="2816"/>
    <cellStyle name="Linked Cell 3 4" xfId="2817"/>
    <cellStyle name="Linked Cell 3 5" xfId="2818"/>
    <cellStyle name="Linked Cell 3 6" xfId="2819"/>
    <cellStyle name="Linked Cell 3 7" xfId="2820"/>
    <cellStyle name="Linked Cell 3 8" xfId="2821"/>
    <cellStyle name="Linked Cell 3 9" xfId="2822"/>
    <cellStyle name="Linked Cell 4" xfId="3681"/>
    <cellStyle name="Linked Cell 5" xfId="3981"/>
    <cellStyle name="Linked Cell 6" xfId="4028"/>
    <cellStyle name="Milliers_2007 Plan as of 2006-09-12" xfId="220"/>
    <cellStyle name="Moeda_CAPEX Salto Jaurú" xfId="221"/>
    <cellStyle name="Monétaire_2007 Plan as of 2006-09-12" xfId="222"/>
    <cellStyle name="Neutral" xfId="223" builtinId="28" customBuiltin="1"/>
    <cellStyle name="Neutral 2" xfId="224"/>
    <cellStyle name="Neutral 2 10" xfId="2824"/>
    <cellStyle name="Neutral 2 11" xfId="2825"/>
    <cellStyle name="Neutral 2 12" xfId="2826"/>
    <cellStyle name="Neutral 2 13" xfId="2827"/>
    <cellStyle name="Neutral 2 14" xfId="2828"/>
    <cellStyle name="Neutral 2 15" xfId="2829"/>
    <cellStyle name="Neutral 2 16" xfId="2830"/>
    <cellStyle name="Neutral 2 17" xfId="2831"/>
    <cellStyle name="Neutral 2 18" xfId="2832"/>
    <cellStyle name="Neutral 2 19" xfId="2833"/>
    <cellStyle name="Neutral 2 2" xfId="2834"/>
    <cellStyle name="Neutral 2 20" xfId="2835"/>
    <cellStyle name="Neutral 2 21" xfId="2836"/>
    <cellStyle name="Neutral 2 22" xfId="2837"/>
    <cellStyle name="Neutral 2 23" xfId="4068"/>
    <cellStyle name="Neutral 2 24" xfId="2823"/>
    <cellStyle name="Neutral 2 25" xfId="1299"/>
    <cellStyle name="Neutral 2 26" xfId="14706"/>
    <cellStyle name="Neutral 2 3" xfId="2838"/>
    <cellStyle name="Neutral 2 4" xfId="2839"/>
    <cellStyle name="Neutral 2 5" xfId="2840"/>
    <cellStyle name="Neutral 2 6" xfId="2841"/>
    <cellStyle name="Neutral 2 7" xfId="2842"/>
    <cellStyle name="Neutral 2 8" xfId="2843"/>
    <cellStyle name="Neutral 2 9" xfId="2844"/>
    <cellStyle name="Neutral 3" xfId="2845"/>
    <cellStyle name="Neutral 3 10" xfId="2846"/>
    <cellStyle name="Neutral 3 11" xfId="2847"/>
    <cellStyle name="Neutral 3 12" xfId="2848"/>
    <cellStyle name="Neutral 3 13" xfId="2849"/>
    <cellStyle name="Neutral 3 14" xfId="2850"/>
    <cellStyle name="Neutral 3 15" xfId="2851"/>
    <cellStyle name="Neutral 3 16" xfId="2852"/>
    <cellStyle name="Neutral 3 17" xfId="2853"/>
    <cellStyle name="Neutral 3 18" xfId="2854"/>
    <cellStyle name="Neutral 3 19" xfId="2855"/>
    <cellStyle name="Neutral 3 2" xfId="2856"/>
    <cellStyle name="Neutral 3 20" xfId="2857"/>
    <cellStyle name="Neutral 3 21" xfId="2858"/>
    <cellStyle name="Neutral 3 22" xfId="2859"/>
    <cellStyle name="Neutral 3 23" xfId="14707"/>
    <cellStyle name="Neutral 3 3" xfId="2860"/>
    <cellStyle name="Neutral 3 4" xfId="2861"/>
    <cellStyle name="Neutral 3 5" xfId="2862"/>
    <cellStyle name="Neutral 3 6" xfId="2863"/>
    <cellStyle name="Neutral 3 7" xfId="2864"/>
    <cellStyle name="Neutral 3 8" xfId="2865"/>
    <cellStyle name="Neutral 3 9" xfId="2866"/>
    <cellStyle name="Neutral 4" xfId="3682"/>
    <cellStyle name="Neutral 5" xfId="3982"/>
    <cellStyle name="Neutral 6" xfId="4029"/>
    <cellStyle name="Neutre" xfId="225"/>
    <cellStyle name="Neutre 2" xfId="16660"/>
    <cellStyle name="Neutre 3" xfId="14708"/>
    <cellStyle name="no dec" xfId="226"/>
    <cellStyle name="no dec 2" xfId="16661"/>
    <cellStyle name="no dec 3" xfId="14709"/>
    <cellStyle name="Normal" xfId="0" builtinId="0"/>
    <cellStyle name="Normal - Style1" xfId="227"/>
    <cellStyle name="Normal - Style1 2" xfId="16662"/>
    <cellStyle name="Normal - Style1 3" xfId="14710"/>
    <cellStyle name="Normal - Style1 4" xfId="27606"/>
    <cellStyle name="Normal - Style2" xfId="228"/>
    <cellStyle name="Normal - Style2 2" xfId="16663"/>
    <cellStyle name="Normal - Style2 3" xfId="14711"/>
    <cellStyle name="Normal - Style3" xfId="229"/>
    <cellStyle name="Normal - Style3 2" xfId="16664"/>
    <cellStyle name="Normal - Style3 3" xfId="14712"/>
    <cellStyle name="Normal - Style4" xfId="230"/>
    <cellStyle name="Normal - Style4 2" xfId="16665"/>
    <cellStyle name="Normal - Style4 3" xfId="14713"/>
    <cellStyle name="Normal - Style5" xfId="231"/>
    <cellStyle name="Normal - Style5 2" xfId="16666"/>
    <cellStyle name="Normal - Style5 3" xfId="14714"/>
    <cellStyle name="Normal - Style6" xfId="232"/>
    <cellStyle name="Normal - Style6 2" xfId="16667"/>
    <cellStyle name="Normal - Style6 3" xfId="14715"/>
    <cellStyle name="Normal - Style7" xfId="233"/>
    <cellStyle name="Normal - Style7 2" xfId="16668"/>
    <cellStyle name="Normal - Style7 3" xfId="14716"/>
    <cellStyle name="Normal - Style8" xfId="234"/>
    <cellStyle name="Normal - Style8 2" xfId="16669"/>
    <cellStyle name="Normal - Style8 3" xfId="14717"/>
    <cellStyle name="Normal 000$" xfId="235"/>
    <cellStyle name="Normal 000$ 2" xfId="16670"/>
    <cellStyle name="Normal 000$ 3" xfId="14718"/>
    <cellStyle name="Normal 10" xfId="491"/>
    <cellStyle name="Normal 10 10" xfId="1291"/>
    <cellStyle name="Normal 10 10 2" xfId="5315"/>
    <cellStyle name="Normal 10 10 2 2" xfId="7310"/>
    <cellStyle name="Normal 10 10 2 2 2" xfId="23357"/>
    <cellStyle name="Normal 10 10 2 3" xfId="19113"/>
    <cellStyle name="Normal 10 10 2 4" xfId="26671"/>
    <cellStyle name="Normal 10 10 2 5" xfId="27351"/>
    <cellStyle name="Normal 10 10 3" xfId="6856"/>
    <cellStyle name="Normal 10 10 3 2" xfId="20237"/>
    <cellStyle name="Normal 10 10 4" xfId="18620"/>
    <cellStyle name="Normal 10 10 5" xfId="25294"/>
    <cellStyle name="Normal 10 10 6" xfId="26699"/>
    <cellStyle name="Normal 10 11" xfId="1007"/>
    <cellStyle name="Normal 10 11 2" xfId="5034"/>
    <cellStyle name="Normal 10 11 3" xfId="19953"/>
    <cellStyle name="Normal 10 11 4" xfId="22849"/>
    <cellStyle name="Normal 10 11 5" xfId="24757"/>
    <cellStyle name="Normal 10 11 6" xfId="26267"/>
    <cellStyle name="Normal 10 12" xfId="6357"/>
    <cellStyle name="Normal 10 13" xfId="6417"/>
    <cellStyle name="Normal 10 14" xfId="6472"/>
    <cellStyle name="Normal 10 15" xfId="6528"/>
    <cellStyle name="Normal 10 16" xfId="6581"/>
    <cellStyle name="Normal 10 17" xfId="6635"/>
    <cellStyle name="Normal 10 18" xfId="6689"/>
    <cellStyle name="Normal 10 19" xfId="6742"/>
    <cellStyle name="Normal 10 2" xfId="1304"/>
    <cellStyle name="Normal 10 2 2" xfId="3335"/>
    <cellStyle name="Normal 10 2 2 2" xfId="5625"/>
    <cellStyle name="Normal 10 2 2 3" xfId="21638"/>
    <cellStyle name="Normal 10 2 2 4" xfId="20694"/>
    <cellStyle name="Normal 10 2 2 5" xfId="22818"/>
    <cellStyle name="Normal 10 2 2 6" xfId="24726"/>
    <cellStyle name="Normal 10 2 3" xfId="4077"/>
    <cellStyle name="Normal 10 2 3 2" xfId="6234"/>
    <cellStyle name="Normal 10 2 3 2 2" xfId="7514"/>
    <cellStyle name="Normal 10 2 3 2 2 2" xfId="24213"/>
    <cellStyle name="Normal 10 2 3 2 3" xfId="19294"/>
    <cellStyle name="Normal 10 2 3 2 4" xfId="27151"/>
    <cellStyle name="Normal 10 2 3 2 5" xfId="27518"/>
    <cellStyle name="Normal 10 2 3 3" xfId="7153"/>
    <cellStyle name="Normal 10 2 3 3 2" xfId="22324"/>
    <cellStyle name="Normal 10 2 3 4" xfId="18916"/>
    <cellStyle name="Normal 10 2 3 5" xfId="25937"/>
    <cellStyle name="Normal 10 2 3 6" xfId="27246"/>
    <cellStyle name="Normal 10 2 4" xfId="4089"/>
    <cellStyle name="Normal 10 2 4 2" xfId="6246"/>
    <cellStyle name="Normal 10 2 4 2 2" xfId="7526"/>
    <cellStyle name="Normal 10 2 4 2 2 2" xfId="24225"/>
    <cellStyle name="Normal 10 2 4 2 3" xfId="19306"/>
    <cellStyle name="Normal 10 2 4 2 4" xfId="27161"/>
    <cellStyle name="Normal 10 2 4 2 5" xfId="27530"/>
    <cellStyle name="Normal 10 2 4 3" xfId="7165"/>
    <cellStyle name="Normal 10 2 4 3 2" xfId="22336"/>
    <cellStyle name="Normal 10 2 4 4" xfId="18928"/>
    <cellStyle name="Normal 10 2 4 5" xfId="25947"/>
    <cellStyle name="Normal 10 2 4 6" xfId="27257"/>
    <cellStyle name="Normal 10 2 5" xfId="5319"/>
    <cellStyle name="Normal 10 2 5 2" xfId="7314"/>
    <cellStyle name="Normal 10 2 5 2 2" xfId="23361"/>
    <cellStyle name="Normal 10 2 5 3" xfId="19117"/>
    <cellStyle name="Normal 10 2 5 4" xfId="26675"/>
    <cellStyle name="Normal 10 2 5 5" xfId="27355"/>
    <cellStyle name="Normal 10 2 6" xfId="6860"/>
    <cellStyle name="Normal 10 2 6 2" xfId="20246"/>
    <cellStyle name="Normal 10 2 7" xfId="6919"/>
    <cellStyle name="Normal 10 2 7 2" xfId="23545"/>
    <cellStyle name="Normal 10 2 8" xfId="18624"/>
    <cellStyle name="Normal 10 2 9" xfId="26787"/>
    <cellStyle name="Normal 10 20" xfId="14719"/>
    <cellStyle name="Normal 10 3" xfId="3314"/>
    <cellStyle name="Normal 10 3 10" xfId="6874"/>
    <cellStyle name="Normal 10 3 11" xfId="7047"/>
    <cellStyle name="Normal 10 3 2" xfId="5604"/>
    <cellStyle name="Normal 10 3 2 2" xfId="6841"/>
    <cellStyle name="Normal 10 3 3" xfId="6893"/>
    <cellStyle name="Normal 10 3 3 2" xfId="21618"/>
    <cellStyle name="Normal 10 3 4" xfId="6884"/>
    <cellStyle name="Normal 10 3 4 2" xfId="20709"/>
    <cellStyle name="Normal 10 3 5" xfId="7685"/>
    <cellStyle name="Normal 10 3 5 2" xfId="22695"/>
    <cellStyle name="Normal 10 3 6" xfId="6878"/>
    <cellStyle name="Normal 10 3 6 2" xfId="24612"/>
    <cellStyle name="Normal 10 3 7" xfId="6938"/>
    <cellStyle name="Normal 10 3 8" xfId="6827"/>
    <cellStyle name="Normal 10 3 9" xfId="7298"/>
    <cellStyle name="Normal 10 4" xfId="3601"/>
    <cellStyle name="Normal 10 4 2" xfId="5891"/>
    <cellStyle name="Normal 10 4 2 2" xfId="7728"/>
    <cellStyle name="Normal 10 4 3" xfId="6793"/>
    <cellStyle name="Normal 10 4 3 2" xfId="21901"/>
    <cellStyle name="Normal 10 4 4" xfId="6901"/>
    <cellStyle name="Normal 10 4 4 2" xfId="20485"/>
    <cellStyle name="Normal 10 4 5" xfId="7052"/>
    <cellStyle name="Normal 10 4 5 2" xfId="23914"/>
    <cellStyle name="Normal 10 4 6" xfId="6924"/>
    <cellStyle name="Normal 10 4 6 2" xfId="25699"/>
    <cellStyle name="Normal 10 4 7" xfId="7229"/>
    <cellStyle name="Normal 10 5" xfId="3700"/>
    <cellStyle name="Normal 10 5 2" xfId="5948"/>
    <cellStyle name="Normal 10 5 3" xfId="6920"/>
    <cellStyle name="Normal 10 5 3 2" xfId="21981"/>
    <cellStyle name="Normal 10 5 4" xfId="20414"/>
    <cellStyle name="Normal 10 5 5" xfId="23384"/>
    <cellStyle name="Normal 10 5 6" xfId="25267"/>
    <cellStyle name="Normal 10 6" xfId="4060"/>
    <cellStyle name="Normal 10 6 2" xfId="6226"/>
    <cellStyle name="Normal 10 6 2 2" xfId="7506"/>
    <cellStyle name="Normal 10 6 2 2 2" xfId="24205"/>
    <cellStyle name="Normal 10 6 2 3" xfId="19286"/>
    <cellStyle name="Normal 10 6 2 4" xfId="27143"/>
    <cellStyle name="Normal 10 6 2 5" xfId="27511"/>
    <cellStyle name="Normal 10 6 3" xfId="7145"/>
    <cellStyle name="Normal 10 6 3 2" xfId="22311"/>
    <cellStyle name="Normal 10 6 4" xfId="18908"/>
    <cellStyle name="Normal 10 6 5" xfId="25929"/>
    <cellStyle name="Normal 10 6 6" xfId="27240"/>
    <cellStyle name="Normal 10 7" xfId="2867"/>
    <cellStyle name="Normal 10 7 2" xfId="5329"/>
    <cellStyle name="Normal 10 7 3" xfId="21238"/>
    <cellStyle name="Normal 10 7 4" xfId="21000"/>
    <cellStyle name="Normal 10 7 5" xfId="21090"/>
    <cellStyle name="Normal 10 7 6" xfId="23301"/>
    <cellStyle name="Normal 10 8" xfId="4073"/>
    <cellStyle name="Normal 10 8 2" xfId="6230"/>
    <cellStyle name="Normal 10 8 2 2" xfId="7510"/>
    <cellStyle name="Normal 10 8 2 2 2" xfId="24209"/>
    <cellStyle name="Normal 10 8 2 3" xfId="19290"/>
    <cellStyle name="Normal 10 8 2 4" xfId="27147"/>
    <cellStyle name="Normal 10 8 2 5" xfId="27514"/>
    <cellStyle name="Normal 10 8 3" xfId="7149"/>
    <cellStyle name="Normal 10 8 3 2" xfId="22320"/>
    <cellStyle name="Normal 10 8 4" xfId="18912"/>
    <cellStyle name="Normal 10 8 5" xfId="25934"/>
    <cellStyle name="Normal 10 8 6" xfId="27242"/>
    <cellStyle name="Normal 10 9" xfId="4085"/>
    <cellStyle name="Normal 10 9 2" xfId="6242"/>
    <cellStyle name="Normal 10 9 2 2" xfId="7522"/>
    <cellStyle name="Normal 10 9 2 2 2" xfId="24221"/>
    <cellStyle name="Normal 10 9 2 3" xfId="19302"/>
    <cellStyle name="Normal 10 9 2 4" xfId="27157"/>
    <cellStyle name="Normal 10 9 2 5" xfId="27526"/>
    <cellStyle name="Normal 10 9 3" xfId="7161"/>
    <cellStyle name="Normal 10 9 3 2" xfId="22332"/>
    <cellStyle name="Normal 10 9 4" xfId="18924"/>
    <cellStyle name="Normal 10 9 5" xfId="25945"/>
    <cellStyle name="Normal 10 9 6" xfId="27253"/>
    <cellStyle name="Normal 100" xfId="4169"/>
    <cellStyle name="Normal 101" xfId="4173"/>
    <cellStyle name="Normal 102" xfId="4177"/>
    <cellStyle name="Normal 103" xfId="4181"/>
    <cellStyle name="Normal 104" xfId="6814"/>
    <cellStyle name="Normal 105" xfId="6917"/>
    <cellStyle name="Normal 106" xfId="6877"/>
    <cellStyle name="Normal 107" xfId="6882"/>
    <cellStyle name="Normal 108" xfId="6791"/>
    <cellStyle name="Normal 109" xfId="6904"/>
    <cellStyle name="Normal 11" xfId="456"/>
    <cellStyle name="Normal 11 10" xfId="6473"/>
    <cellStyle name="Normal 11 11" xfId="6529"/>
    <cellStyle name="Normal 11 12" xfId="6582"/>
    <cellStyle name="Normal 11 13" xfId="6636"/>
    <cellStyle name="Normal 11 14" xfId="6690"/>
    <cellStyle name="Normal 11 15" xfId="6743"/>
    <cellStyle name="Normal 11 16" xfId="14720"/>
    <cellStyle name="Normal 11 17" xfId="18509"/>
    <cellStyle name="Normal 11 2" xfId="3336"/>
    <cellStyle name="Normal 11 2 2" xfId="5626"/>
    <cellStyle name="Normal 11 2 2 2" xfId="7044"/>
    <cellStyle name="Normal 11 2 2 2 2" xfId="17658"/>
    <cellStyle name="Normal 11 2 2 3" xfId="6849"/>
    <cellStyle name="Normal 11 2 2 4" xfId="14722"/>
    <cellStyle name="Normal 11 2 3" xfId="6970"/>
    <cellStyle name="Normal 11 2 3 2" xfId="18330"/>
    <cellStyle name="Normal 11 2 3 3" xfId="14723"/>
    <cellStyle name="Normal 11 2 4" xfId="6927"/>
    <cellStyle name="Normal 11 2 4 2" xfId="16671"/>
    <cellStyle name="Normal 11 2 5" xfId="7670"/>
    <cellStyle name="Normal 11 2 5 2" xfId="23123"/>
    <cellStyle name="Normal 11 2 6" xfId="14721"/>
    <cellStyle name="Normal 11 2 6 2" xfId="25024"/>
    <cellStyle name="Normal 11 2 7" xfId="18494"/>
    <cellStyle name="Normal 11 3" xfId="3313"/>
    <cellStyle name="Normal 11 3 2" xfId="5603"/>
    <cellStyle name="Normal 11 3 3" xfId="7296"/>
    <cellStyle name="Normal 11 3 3 2" xfId="21617"/>
    <cellStyle name="Normal 11 3 4" xfId="20710"/>
    <cellStyle name="Normal 11 3 5" xfId="23255"/>
    <cellStyle name="Normal 11 3 6" xfId="25151"/>
    <cellStyle name="Normal 11 3 7" xfId="18483"/>
    <cellStyle name="Normal 11 4" xfId="3602"/>
    <cellStyle name="Normal 11 4 2" xfId="5892"/>
    <cellStyle name="Normal 11 4 3" xfId="6969"/>
    <cellStyle name="Normal 11 4 3 2" xfId="21902"/>
    <cellStyle name="Normal 11 4 4" xfId="20484"/>
    <cellStyle name="Normal 11 4 5" xfId="23958"/>
    <cellStyle name="Normal 11 4 6" xfId="25738"/>
    <cellStyle name="Normal 11 4 7" xfId="18484"/>
    <cellStyle name="Normal 11 5" xfId="3701"/>
    <cellStyle name="Normal 11 5 2" xfId="5949"/>
    <cellStyle name="Normal 11 5 3" xfId="6995"/>
    <cellStyle name="Normal 11 5 3 2" xfId="21982"/>
    <cellStyle name="Normal 11 5 4" xfId="20413"/>
    <cellStyle name="Normal 11 5 5" xfId="23056"/>
    <cellStyle name="Normal 11 5 6" xfId="24961"/>
    <cellStyle name="Normal 11 5 7" xfId="19310"/>
    <cellStyle name="Normal 11 6" xfId="2868"/>
    <cellStyle name="Normal 11 6 2" xfId="5330"/>
    <cellStyle name="Normal 11 6 3" xfId="21239"/>
    <cellStyle name="Normal 11 6 4" xfId="20999"/>
    <cellStyle name="Normal 11 6 5" xfId="21091"/>
    <cellStyle name="Normal 11 6 6" xfId="22797"/>
    <cellStyle name="Normal 11 6 7" xfId="18647"/>
    <cellStyle name="Normal 11 7" xfId="1000"/>
    <cellStyle name="Normal 11 7 2" xfId="5027"/>
    <cellStyle name="Normal 11 7 3" xfId="19947"/>
    <cellStyle name="Normal 11 7 4" xfId="23127"/>
    <cellStyle name="Normal 11 7 5" xfId="25028"/>
    <cellStyle name="Normal 11 7 6" xfId="26483"/>
    <cellStyle name="Normal 11 7 7" xfId="18481"/>
    <cellStyle name="Normal 11 8" xfId="6358"/>
    <cellStyle name="Normal 11 9" xfId="6418"/>
    <cellStyle name="Normal 110" xfId="7076"/>
    <cellStyle name="Normal 111" xfId="7745"/>
    <cellStyle name="Normal 112" xfId="7746"/>
    <cellStyle name="Normal 113" xfId="7261"/>
    <cellStyle name="Normal 114" xfId="7268"/>
    <cellStyle name="Normal 115" xfId="7239"/>
    <cellStyle name="Normal 116" xfId="6838"/>
    <cellStyle name="Normal 117" xfId="7042"/>
    <cellStyle name="Normal 118" xfId="6918"/>
    <cellStyle name="Normal 119" xfId="7747"/>
    <cellStyle name="Normal 12" xfId="333"/>
    <cellStyle name="Normal 12 10" xfId="334"/>
    <cellStyle name="Normal 12 10 2" xfId="665"/>
    <cellStyle name="Normal 12 10 2 2" xfId="4700"/>
    <cellStyle name="Normal 12 10 2 3" xfId="19614"/>
    <cellStyle name="Normal 12 10 2 4" xfId="23237"/>
    <cellStyle name="Normal 12 10 2 5" xfId="25133"/>
    <cellStyle name="Normal 12 10 2 6" xfId="26580"/>
    <cellStyle name="Normal 12 10 3" xfId="1018"/>
    <cellStyle name="Normal 12 10 3 2" xfId="5044"/>
    <cellStyle name="Normal 12 10 3 3" xfId="19964"/>
    <cellStyle name="Normal 12 10 3 4" xfId="23236"/>
    <cellStyle name="Normal 12 10 3 5" xfId="25132"/>
    <cellStyle name="Normal 12 10 3 6" xfId="26579"/>
    <cellStyle name="Normal 12 10 4" xfId="4385"/>
    <cellStyle name="Normal 12 10 5" xfId="14725"/>
    <cellStyle name="Normal 12 10 5 2" xfId="18566"/>
    <cellStyle name="Normal 12 10 6" xfId="23033"/>
    <cellStyle name="Normal 12 10 7" xfId="24940"/>
    <cellStyle name="Normal 12 10 8" xfId="26446"/>
    <cellStyle name="Normal 12 11" xfId="335"/>
    <cellStyle name="Normal 12 11 2" xfId="666"/>
    <cellStyle name="Normal 12 11 2 2" xfId="4701"/>
    <cellStyle name="Normal 12 11 2 3" xfId="19615"/>
    <cellStyle name="Normal 12 11 2 4" xfId="22942"/>
    <cellStyle name="Normal 12 11 2 5" xfId="24849"/>
    <cellStyle name="Normal 12 11 2 6" xfId="26358"/>
    <cellStyle name="Normal 12 11 3" xfId="1019"/>
    <cellStyle name="Normal 12 11 3 2" xfId="5045"/>
    <cellStyle name="Normal 12 11 3 3" xfId="19965"/>
    <cellStyle name="Normal 12 11 3 4" xfId="22845"/>
    <cellStyle name="Normal 12 11 3 5" xfId="24753"/>
    <cellStyle name="Normal 12 11 3 6" xfId="26263"/>
    <cellStyle name="Normal 12 11 4" xfId="4386"/>
    <cellStyle name="Normal 12 11 5" xfId="19056"/>
    <cellStyle name="Normal 12 11 6" xfId="22729"/>
    <cellStyle name="Normal 12 11 7" xfId="24643"/>
    <cellStyle name="Normal 12 11 8" xfId="26208"/>
    <cellStyle name="Normal 12 12" xfId="336"/>
    <cellStyle name="Normal 12 12 2" xfId="667"/>
    <cellStyle name="Normal 12 12 2 2" xfId="4702"/>
    <cellStyle name="Normal 12 12 2 3" xfId="19616"/>
    <cellStyle name="Normal 12 12 2 4" xfId="23090"/>
    <cellStyle name="Normal 12 12 2 5" xfId="24995"/>
    <cellStyle name="Normal 12 12 2 6" xfId="26477"/>
    <cellStyle name="Normal 12 12 3" xfId="1020"/>
    <cellStyle name="Normal 12 12 3 2" xfId="5046"/>
    <cellStyle name="Normal 12 12 3 3" xfId="19966"/>
    <cellStyle name="Normal 12 12 3 4" xfId="22683"/>
    <cellStyle name="Normal 12 12 3 5" xfId="24600"/>
    <cellStyle name="Normal 12 12 3 6" xfId="26174"/>
    <cellStyle name="Normal 12 12 4" xfId="4387"/>
    <cellStyle name="Normal 12 12 5" xfId="18512"/>
    <cellStyle name="Normal 12 12 6" xfId="23291"/>
    <cellStyle name="Normal 12 12 7" xfId="25181"/>
    <cellStyle name="Normal 12 12 8" xfId="26616"/>
    <cellStyle name="Normal 12 13" xfId="337"/>
    <cellStyle name="Normal 12 13 2" xfId="668"/>
    <cellStyle name="Normal 12 13 2 2" xfId="4703"/>
    <cellStyle name="Normal 12 13 2 3" xfId="19617"/>
    <cellStyle name="Normal 12 13 2 4" xfId="23085"/>
    <cellStyle name="Normal 12 13 2 5" xfId="24990"/>
    <cellStyle name="Normal 12 13 2 6" xfId="26474"/>
    <cellStyle name="Normal 12 13 3" xfId="1021"/>
    <cellStyle name="Normal 12 13 3 2" xfId="5047"/>
    <cellStyle name="Normal 12 13 3 3" xfId="19967"/>
    <cellStyle name="Normal 12 13 3 4" xfId="23242"/>
    <cellStyle name="Normal 12 13 3 5" xfId="25139"/>
    <cellStyle name="Normal 12 13 3 6" xfId="26583"/>
    <cellStyle name="Normal 12 13 4" xfId="4388"/>
    <cellStyle name="Normal 12 13 5" xfId="18592"/>
    <cellStyle name="Normal 12 13 6" xfId="23032"/>
    <cellStyle name="Normal 12 13 7" xfId="24939"/>
    <cellStyle name="Normal 12 13 8" xfId="26445"/>
    <cellStyle name="Normal 12 14" xfId="515"/>
    <cellStyle name="Normal 12 14 2" xfId="669"/>
    <cellStyle name="Normal 12 14 2 2" xfId="4704"/>
    <cellStyle name="Normal 12 14 2 3" xfId="19618"/>
    <cellStyle name="Normal 12 14 2 4" xfId="23070"/>
    <cellStyle name="Normal 12 14 2 5" xfId="24975"/>
    <cellStyle name="Normal 12 14 2 6" xfId="26468"/>
    <cellStyle name="Normal 12 14 3" xfId="1147"/>
    <cellStyle name="Normal 12 14 3 2" xfId="5173"/>
    <cellStyle name="Normal 12 14 3 3" xfId="20093"/>
    <cellStyle name="Normal 12 14 3 4" xfId="23063"/>
    <cellStyle name="Normal 12 14 3 5" xfId="24968"/>
    <cellStyle name="Normal 12 14 3 6" xfId="26464"/>
    <cellStyle name="Normal 12 14 4" xfId="4550"/>
    <cellStyle name="Normal 12 14 5" xfId="18736"/>
    <cellStyle name="Normal 12 14 6" xfId="22718"/>
    <cellStyle name="Normal 12 14 7" xfId="24634"/>
    <cellStyle name="Normal 12 14 8" xfId="26200"/>
    <cellStyle name="Normal 12 15" xfId="541"/>
    <cellStyle name="Normal 12 15 2" xfId="670"/>
    <cellStyle name="Normal 12 15 2 2" xfId="4705"/>
    <cellStyle name="Normal 12 15 2 3" xfId="19619"/>
    <cellStyle name="Normal 12 15 2 4" xfId="23064"/>
    <cellStyle name="Normal 12 15 2 5" xfId="24969"/>
    <cellStyle name="Normal 12 15 2 6" xfId="26465"/>
    <cellStyle name="Normal 12 15 3" xfId="1174"/>
    <cellStyle name="Normal 12 15 3 2" xfId="5200"/>
    <cellStyle name="Normal 12 15 3 3" xfId="20120"/>
    <cellStyle name="Normal 12 15 3 4" xfId="24043"/>
    <cellStyle name="Normal 12 15 3 5" xfId="25800"/>
    <cellStyle name="Normal 12 15 3 6" xfId="27003"/>
    <cellStyle name="Normal 12 15 4" xfId="4576"/>
    <cellStyle name="Normal 12 15 5" xfId="19490"/>
    <cellStyle name="Normal 12 15 6" xfId="22585"/>
    <cellStyle name="Normal 12 15 7" xfId="24506"/>
    <cellStyle name="Normal 12 15 8" xfId="26097"/>
    <cellStyle name="Normal 12 16" xfId="494"/>
    <cellStyle name="Normal 12 16 2" xfId="671"/>
    <cellStyle name="Normal 12 16 2 2" xfId="4706"/>
    <cellStyle name="Normal 12 16 2 3" xfId="19620"/>
    <cellStyle name="Normal 12 16 2 4" xfId="23052"/>
    <cellStyle name="Normal 12 16 2 5" xfId="24957"/>
    <cellStyle name="Normal 12 16 2 6" xfId="26457"/>
    <cellStyle name="Normal 12 16 3" xfId="1124"/>
    <cellStyle name="Normal 12 16 3 2" xfId="5150"/>
    <cellStyle name="Normal 12 16 3 3" xfId="20070"/>
    <cellStyle name="Normal 12 16 3 4" xfId="23890"/>
    <cellStyle name="Normal 12 16 3 5" xfId="25675"/>
    <cellStyle name="Normal 12 16 3 6" xfId="26960"/>
    <cellStyle name="Normal 12 16 4" xfId="4529"/>
    <cellStyle name="Normal 12 16 5" xfId="19072"/>
    <cellStyle name="Normal 12 16 6" xfId="22593"/>
    <cellStyle name="Normal 12 16 7" xfId="24514"/>
    <cellStyle name="Normal 12 16 8" xfId="26105"/>
    <cellStyle name="Normal 12 17" xfId="573"/>
    <cellStyle name="Normal 12 17 2" xfId="672"/>
    <cellStyle name="Normal 12 17 2 2" xfId="4707"/>
    <cellStyle name="Normal 12 17 2 3" xfId="19621"/>
    <cellStyle name="Normal 12 17 2 4" xfId="22682"/>
    <cellStyle name="Normal 12 17 2 5" xfId="24599"/>
    <cellStyle name="Normal 12 17 2 6" xfId="26173"/>
    <cellStyle name="Normal 12 17 3" xfId="1206"/>
    <cellStyle name="Normal 12 17 3 2" xfId="5232"/>
    <cellStyle name="Normal 12 17 3 3" xfId="20152"/>
    <cellStyle name="Normal 12 17 3 4" xfId="24116"/>
    <cellStyle name="Normal 12 17 3 5" xfId="25872"/>
    <cellStyle name="Normal 12 17 3 6" xfId="27064"/>
    <cellStyle name="Normal 12 17 4" xfId="4608"/>
    <cellStyle name="Normal 12 17 5" xfId="19522"/>
    <cellStyle name="Normal 12 17 6" xfId="23065"/>
    <cellStyle name="Normal 12 17 7" xfId="24970"/>
    <cellStyle name="Normal 12 17 8" xfId="26466"/>
    <cellStyle name="Normal 12 18" xfId="592"/>
    <cellStyle name="Normal 12 18 2" xfId="673"/>
    <cellStyle name="Normal 12 18 2 2" xfId="4708"/>
    <cellStyle name="Normal 12 18 2 3" xfId="19622"/>
    <cellStyle name="Normal 12 18 2 4" xfId="18508"/>
    <cellStyle name="Normal 12 18 2 5" xfId="22992"/>
    <cellStyle name="Normal 12 18 2 6" xfId="24899"/>
    <cellStyle name="Normal 12 18 3" xfId="1225"/>
    <cellStyle name="Normal 12 18 3 2" xfId="5251"/>
    <cellStyle name="Normal 12 18 3 3" xfId="20171"/>
    <cellStyle name="Normal 12 18 3 4" xfId="23058"/>
    <cellStyle name="Normal 12 18 3 5" xfId="24963"/>
    <cellStyle name="Normal 12 18 3 6" xfId="26459"/>
    <cellStyle name="Normal 12 18 4" xfId="4627"/>
    <cellStyle name="Normal 12 18 5" xfId="19541"/>
    <cellStyle name="Normal 12 18 6" xfId="23877"/>
    <cellStyle name="Normal 12 18 7" xfId="25662"/>
    <cellStyle name="Normal 12 18 8" xfId="26948"/>
    <cellStyle name="Normal 12 19" xfId="637"/>
    <cellStyle name="Normal 12 19 2" xfId="674"/>
    <cellStyle name="Normal 12 19 2 2" xfId="4709"/>
    <cellStyle name="Normal 12 19 2 3" xfId="19623"/>
    <cellStyle name="Normal 12 19 2 4" xfId="22574"/>
    <cellStyle name="Normal 12 19 2 5" xfId="24495"/>
    <cellStyle name="Normal 12 19 2 6" xfId="26086"/>
    <cellStyle name="Normal 12 19 3" xfId="1270"/>
    <cellStyle name="Normal 12 19 3 2" xfId="5296"/>
    <cellStyle name="Normal 12 19 3 3" xfId="20216"/>
    <cellStyle name="Normal 12 19 3 4" xfId="23728"/>
    <cellStyle name="Normal 12 19 3 5" xfId="25532"/>
    <cellStyle name="Normal 12 19 3 6" xfId="26831"/>
    <cellStyle name="Normal 12 19 4" xfId="4672"/>
    <cellStyle name="Normal 12 19 5" xfId="19586"/>
    <cellStyle name="Normal 12 19 6" xfId="23868"/>
    <cellStyle name="Normal 12 19 7" xfId="25653"/>
    <cellStyle name="Normal 12 19 8" xfId="26939"/>
    <cellStyle name="Normal 12 2" xfId="338"/>
    <cellStyle name="Normal 12 2 10" xfId="14727"/>
    <cellStyle name="Normal 12 2 11" xfId="14726"/>
    <cellStyle name="Normal 12 2 12" xfId="19026"/>
    <cellStyle name="Normal 12 2 2" xfId="675"/>
    <cellStyle name="Normal 12 2 2 2" xfId="4710"/>
    <cellStyle name="Normal 12 2 2 2 2" xfId="14730"/>
    <cellStyle name="Normal 12 2 2 2 2 2" xfId="14731"/>
    <cellStyle name="Normal 12 2 2 2 2 2 2" xfId="14732"/>
    <cellStyle name="Normal 12 2 2 2 2 2 2 2" xfId="14733"/>
    <cellStyle name="Normal 12 2 2 2 2 2 3" xfId="14734"/>
    <cellStyle name="Normal 12 2 2 2 2 3" xfId="14735"/>
    <cellStyle name="Normal 12 2 2 2 2 3 2" xfId="14736"/>
    <cellStyle name="Normal 12 2 2 2 2 4" xfId="14737"/>
    <cellStyle name="Normal 12 2 2 2 3" xfId="14738"/>
    <cellStyle name="Normal 12 2 2 2 3 2" xfId="14739"/>
    <cellStyle name="Normal 12 2 2 2 3 2 2" xfId="14740"/>
    <cellStyle name="Normal 12 2 2 2 3 3" xfId="14741"/>
    <cellStyle name="Normal 12 2 2 2 4" xfId="14742"/>
    <cellStyle name="Normal 12 2 2 2 4 2" xfId="14743"/>
    <cellStyle name="Normal 12 2 2 2 5" xfId="14744"/>
    <cellStyle name="Normal 12 2 2 2 6" xfId="14729"/>
    <cellStyle name="Normal 12 2 2 3" xfId="14745"/>
    <cellStyle name="Normal 12 2 2 3 2" xfId="14746"/>
    <cellStyle name="Normal 12 2 2 3 2 2" xfId="14747"/>
    <cellStyle name="Normal 12 2 2 3 2 2 2" xfId="14748"/>
    <cellStyle name="Normal 12 2 2 3 2 3" xfId="14749"/>
    <cellStyle name="Normal 12 2 2 3 3" xfId="14750"/>
    <cellStyle name="Normal 12 2 2 3 3 2" xfId="14751"/>
    <cellStyle name="Normal 12 2 2 3 4" xfId="14752"/>
    <cellStyle name="Normal 12 2 2 3 5" xfId="19624"/>
    <cellStyle name="Normal 12 2 2 4" xfId="14753"/>
    <cellStyle name="Normal 12 2 2 4 2" xfId="14754"/>
    <cellStyle name="Normal 12 2 2 4 2 2" xfId="14755"/>
    <cellStyle name="Normal 12 2 2 4 3" xfId="14756"/>
    <cellStyle name="Normal 12 2 2 4 4" xfId="24080"/>
    <cellStyle name="Normal 12 2 2 5" xfId="14757"/>
    <cellStyle name="Normal 12 2 2 5 2" xfId="14758"/>
    <cellStyle name="Normal 12 2 2 5 3" xfId="25837"/>
    <cellStyle name="Normal 12 2 2 6" xfId="14759"/>
    <cellStyle name="Normal 12 2 2 6 2" xfId="27040"/>
    <cellStyle name="Normal 12 2 2 7" xfId="14728"/>
    <cellStyle name="Normal 12 2 3" xfId="1022"/>
    <cellStyle name="Normal 12 2 3 2" xfId="5048"/>
    <cellStyle name="Normal 12 2 3 2 2" xfId="14762"/>
    <cellStyle name="Normal 12 2 3 2 2 2" xfId="14763"/>
    <cellStyle name="Normal 12 2 3 2 2 2 2" xfId="14764"/>
    <cellStyle name="Normal 12 2 3 2 2 3" xfId="14765"/>
    <cellStyle name="Normal 12 2 3 2 3" xfId="14766"/>
    <cellStyle name="Normal 12 2 3 2 3 2" xfId="14767"/>
    <cellStyle name="Normal 12 2 3 2 4" xfId="14768"/>
    <cellStyle name="Normal 12 2 3 2 5" xfId="14761"/>
    <cellStyle name="Normal 12 2 3 3" xfId="14769"/>
    <cellStyle name="Normal 12 2 3 3 2" xfId="14770"/>
    <cellStyle name="Normal 12 2 3 3 2 2" xfId="14771"/>
    <cellStyle name="Normal 12 2 3 3 3" xfId="14772"/>
    <cellStyle name="Normal 12 2 3 3 4" xfId="19968"/>
    <cellStyle name="Normal 12 2 3 4" xfId="14773"/>
    <cellStyle name="Normal 12 2 3 4 2" xfId="14774"/>
    <cellStyle name="Normal 12 2 3 4 3" xfId="22844"/>
    <cellStyle name="Normal 12 2 3 5" xfId="14775"/>
    <cellStyle name="Normal 12 2 3 5 2" xfId="24752"/>
    <cellStyle name="Normal 12 2 3 6" xfId="14760"/>
    <cellStyle name="Normal 12 2 3 6 2" xfId="26262"/>
    <cellStyle name="Normal 12 2 4" xfId="4389"/>
    <cellStyle name="Normal 12 2 4 2" xfId="14777"/>
    <cellStyle name="Normal 12 2 4 2 2" xfId="14778"/>
    <cellStyle name="Normal 12 2 4 2 2 2" xfId="14779"/>
    <cellStyle name="Normal 12 2 4 2 2 2 2" xfId="14780"/>
    <cellStyle name="Normal 12 2 4 2 2 3" xfId="14781"/>
    <cellStyle name="Normal 12 2 4 2 3" xfId="14782"/>
    <cellStyle name="Normal 12 2 4 2 3 2" xfId="14783"/>
    <cellStyle name="Normal 12 2 4 2 4" xfId="14784"/>
    <cellStyle name="Normal 12 2 4 3" xfId="14785"/>
    <cellStyle name="Normal 12 2 4 3 2" xfId="14786"/>
    <cellStyle name="Normal 12 2 4 3 2 2" xfId="14787"/>
    <cellStyle name="Normal 12 2 4 3 3" xfId="14788"/>
    <cellStyle name="Normal 12 2 4 4" xfId="14789"/>
    <cellStyle name="Normal 12 2 4 4 2" xfId="14790"/>
    <cellStyle name="Normal 12 2 4 5" xfId="14791"/>
    <cellStyle name="Normal 12 2 4 6" xfId="14776"/>
    <cellStyle name="Normal 12 2 5" xfId="7018"/>
    <cellStyle name="Normal 12 2 5 2" xfId="14793"/>
    <cellStyle name="Normal 12 2 5 2 2" xfId="14794"/>
    <cellStyle name="Normal 12 2 5 2 2 2" xfId="14795"/>
    <cellStyle name="Normal 12 2 5 2 3" xfId="14796"/>
    <cellStyle name="Normal 12 2 5 3" xfId="14797"/>
    <cellStyle name="Normal 12 2 5 3 2" xfId="14798"/>
    <cellStyle name="Normal 12 2 5 4" xfId="14799"/>
    <cellStyle name="Normal 12 2 5 5" xfId="14792"/>
    <cellStyle name="Normal 12 2 5 6" xfId="19084"/>
    <cellStyle name="Normal 12 2 6" xfId="14800"/>
    <cellStyle name="Normal 12 2 6 2" xfId="14801"/>
    <cellStyle name="Normal 12 2 6 2 2" xfId="14802"/>
    <cellStyle name="Normal 12 2 6 2 2 2" xfId="14803"/>
    <cellStyle name="Normal 12 2 6 2 3" xfId="14804"/>
    <cellStyle name="Normal 12 2 6 3" xfId="14805"/>
    <cellStyle name="Normal 12 2 6 3 2" xfId="14806"/>
    <cellStyle name="Normal 12 2 6 4" xfId="14807"/>
    <cellStyle name="Normal 12 2 6 5" xfId="22724"/>
    <cellStyle name="Normal 12 2 7" xfId="14808"/>
    <cellStyle name="Normal 12 2 7 2" xfId="14809"/>
    <cellStyle name="Normal 12 2 7 2 2" xfId="14810"/>
    <cellStyle name="Normal 12 2 7 3" xfId="14811"/>
    <cellStyle name="Normal 12 2 7 4" xfId="24639"/>
    <cellStyle name="Normal 12 2 8" xfId="14812"/>
    <cellStyle name="Normal 12 2 8 2" xfId="14813"/>
    <cellStyle name="Normal 12 2 8 3" xfId="26205"/>
    <cellStyle name="Normal 12 2 9" xfId="14814"/>
    <cellStyle name="Normal 12 2 9 2" xfId="14815"/>
    <cellStyle name="Normal 12 20" xfId="585"/>
    <cellStyle name="Normal 12 20 2" xfId="676"/>
    <cellStyle name="Normal 12 20 2 2" xfId="4711"/>
    <cellStyle name="Normal 12 20 2 3" xfId="19625"/>
    <cellStyle name="Normal 12 20 2 4" xfId="23866"/>
    <cellStyle name="Normal 12 20 2 5" xfId="25651"/>
    <cellStyle name="Normal 12 20 2 6" xfId="26937"/>
    <cellStyle name="Normal 12 20 3" xfId="1218"/>
    <cellStyle name="Normal 12 20 3 2" xfId="5244"/>
    <cellStyle name="Normal 12 20 3 3" xfId="20164"/>
    <cellStyle name="Normal 12 20 3 4" xfId="23736"/>
    <cellStyle name="Normal 12 20 3 5" xfId="25540"/>
    <cellStyle name="Normal 12 20 3 6" xfId="26839"/>
    <cellStyle name="Normal 12 20 4" xfId="4620"/>
    <cellStyle name="Normal 12 20 5" xfId="19534"/>
    <cellStyle name="Normal 12 20 6" xfId="22784"/>
    <cellStyle name="Normal 12 20 7" xfId="24697"/>
    <cellStyle name="Normal 12 20 8" xfId="26252"/>
    <cellStyle name="Normal 12 21" xfId="664"/>
    <cellStyle name="Normal 12 21 2" xfId="4699"/>
    <cellStyle name="Normal 12 21 3" xfId="19613"/>
    <cellStyle name="Normal 12 21 4" xfId="22676"/>
    <cellStyle name="Normal 12 21 5" xfId="24593"/>
    <cellStyle name="Normal 12 21 6" xfId="26171"/>
    <cellStyle name="Normal 12 22" xfId="1017"/>
    <cellStyle name="Normal 12 22 2" xfId="5043"/>
    <cellStyle name="Normal 12 22 3" xfId="19963"/>
    <cellStyle name="Normal 12 22 4" xfId="22675"/>
    <cellStyle name="Normal 12 22 5" xfId="24592"/>
    <cellStyle name="Normal 12 22 6" xfId="26170"/>
    <cellStyle name="Normal 12 23" xfId="1013"/>
    <cellStyle name="Normal 12 23 2" xfId="5039"/>
    <cellStyle name="Normal 12 23 3" xfId="19959"/>
    <cellStyle name="Normal 12 23 4" xfId="22847"/>
    <cellStyle name="Normal 12 23 5" xfId="24755"/>
    <cellStyle name="Normal 12 23 6" xfId="26265"/>
    <cellStyle name="Normal 12 24" xfId="4384"/>
    <cellStyle name="Normal 12 25" xfId="6359"/>
    <cellStyle name="Normal 12 25 2" xfId="19036"/>
    <cellStyle name="Normal 12 26" xfId="6419"/>
    <cellStyle name="Normal 12 26 2" xfId="23294"/>
    <cellStyle name="Normal 12 27" xfId="6474"/>
    <cellStyle name="Normal 12 27 2" xfId="25184"/>
    <cellStyle name="Normal 12 28" xfId="6530"/>
    <cellStyle name="Normal 12 28 2" xfId="26619"/>
    <cellStyle name="Normal 12 29" xfId="6583"/>
    <cellStyle name="Normal 12 3" xfId="339"/>
    <cellStyle name="Normal 12 3 2" xfId="677"/>
    <cellStyle name="Normal 12 3 2 2" xfId="4712"/>
    <cellStyle name="Normal 12 3 2 2 2" xfId="14819"/>
    <cellStyle name="Normal 12 3 2 2 2 2" xfId="14820"/>
    <cellStyle name="Normal 12 3 2 2 2 2 2" xfId="14821"/>
    <cellStyle name="Normal 12 3 2 2 2 3" xfId="14822"/>
    <cellStyle name="Normal 12 3 2 2 3" xfId="14823"/>
    <cellStyle name="Normal 12 3 2 2 3 2" xfId="14824"/>
    <cellStyle name="Normal 12 3 2 2 4" xfId="14825"/>
    <cellStyle name="Normal 12 3 2 2 5" xfId="14818"/>
    <cellStyle name="Normal 12 3 2 3" xfId="14826"/>
    <cellStyle name="Normal 12 3 2 3 2" xfId="14827"/>
    <cellStyle name="Normal 12 3 2 3 2 2" xfId="14828"/>
    <cellStyle name="Normal 12 3 2 3 3" xfId="14829"/>
    <cellStyle name="Normal 12 3 2 3 4" xfId="19626"/>
    <cellStyle name="Normal 12 3 2 4" xfId="14830"/>
    <cellStyle name="Normal 12 3 2 4 2" xfId="14831"/>
    <cellStyle name="Normal 12 3 2 4 3" xfId="23147"/>
    <cellStyle name="Normal 12 3 2 5" xfId="14832"/>
    <cellStyle name="Normal 12 3 2 5 2" xfId="25048"/>
    <cellStyle name="Normal 12 3 2 6" xfId="14817"/>
    <cellStyle name="Normal 12 3 2 6 2" xfId="26503"/>
    <cellStyle name="Normal 12 3 3" xfId="1023"/>
    <cellStyle name="Normal 12 3 3 2" xfId="5049"/>
    <cellStyle name="Normal 12 3 3 2 2" xfId="14835"/>
    <cellStyle name="Normal 12 3 3 2 2 2" xfId="14836"/>
    <cellStyle name="Normal 12 3 3 2 3" xfId="14837"/>
    <cellStyle name="Normal 12 3 3 2 4" xfId="14834"/>
    <cellStyle name="Normal 12 3 3 3" xfId="14838"/>
    <cellStyle name="Normal 12 3 3 3 2" xfId="14839"/>
    <cellStyle name="Normal 12 3 3 3 3" xfId="19969"/>
    <cellStyle name="Normal 12 3 3 4" xfId="14840"/>
    <cellStyle name="Normal 12 3 3 4 2" xfId="22553"/>
    <cellStyle name="Normal 12 3 3 5" xfId="14833"/>
    <cellStyle name="Normal 12 3 3 5 2" xfId="24475"/>
    <cellStyle name="Normal 12 3 3 6" xfId="26066"/>
    <cellStyle name="Normal 12 3 4" xfId="4390"/>
    <cellStyle name="Normal 12 3 4 2" xfId="14842"/>
    <cellStyle name="Normal 12 3 4 2 2" xfId="14843"/>
    <cellStyle name="Normal 12 3 4 3" xfId="14844"/>
    <cellStyle name="Normal 12 3 4 4" xfId="14841"/>
    <cellStyle name="Normal 12 3 5" xfId="7078"/>
    <cellStyle name="Normal 12 3 5 2" xfId="14846"/>
    <cellStyle name="Normal 12 3 5 3" xfId="14845"/>
    <cellStyle name="Normal 12 3 5 4" xfId="19007"/>
    <cellStyle name="Normal 12 3 6" xfId="14847"/>
    <cellStyle name="Normal 12 3 6 2" xfId="14848"/>
    <cellStyle name="Normal 12 3 6 3" xfId="23285"/>
    <cellStyle name="Normal 12 3 7" xfId="14849"/>
    <cellStyle name="Normal 12 3 7 2" xfId="25177"/>
    <cellStyle name="Normal 12 3 8" xfId="14816"/>
    <cellStyle name="Normal 12 3 8 2" xfId="26614"/>
    <cellStyle name="Normal 12 3 9" xfId="18628"/>
    <cellStyle name="Normal 12 30" xfId="6637"/>
    <cellStyle name="Normal 12 31" xfId="6691"/>
    <cellStyle name="Normal 12 32" xfId="6744"/>
    <cellStyle name="Normal 12 33" xfId="14724"/>
    <cellStyle name="Normal 12 34" xfId="18629"/>
    <cellStyle name="Normal 12 4" xfId="340"/>
    <cellStyle name="Normal 12 4 2" xfId="678"/>
    <cellStyle name="Normal 12 4 2 2" xfId="4713"/>
    <cellStyle name="Normal 12 4 2 2 2" xfId="14853"/>
    <cellStyle name="Normal 12 4 2 2 2 2" xfId="14854"/>
    <cellStyle name="Normal 12 4 2 2 3" xfId="14855"/>
    <cellStyle name="Normal 12 4 2 2 4" xfId="14852"/>
    <cellStyle name="Normal 12 4 2 3" xfId="14856"/>
    <cellStyle name="Normal 12 4 2 3 2" xfId="14857"/>
    <cellStyle name="Normal 12 4 2 3 3" xfId="19627"/>
    <cellStyle name="Normal 12 4 2 4" xfId="14858"/>
    <cellStyle name="Normal 12 4 2 4 2" xfId="22941"/>
    <cellStyle name="Normal 12 4 2 5" xfId="14851"/>
    <cellStyle name="Normal 12 4 2 5 2" xfId="24848"/>
    <cellStyle name="Normal 12 4 2 6" xfId="26357"/>
    <cellStyle name="Normal 12 4 3" xfId="1024"/>
    <cellStyle name="Normal 12 4 3 2" xfId="5050"/>
    <cellStyle name="Normal 12 4 3 2 2" xfId="14861"/>
    <cellStyle name="Normal 12 4 3 2 3" xfId="14860"/>
    <cellStyle name="Normal 12 4 3 3" xfId="14862"/>
    <cellStyle name="Normal 12 4 3 3 2" xfId="19970"/>
    <cellStyle name="Normal 12 4 3 4" xfId="14859"/>
    <cellStyle name="Normal 12 4 3 4 2" xfId="23126"/>
    <cellStyle name="Normal 12 4 3 5" xfId="25027"/>
    <cellStyle name="Normal 12 4 3 6" xfId="26482"/>
    <cellStyle name="Normal 12 4 4" xfId="4391"/>
    <cellStyle name="Normal 12 4 4 2" xfId="14864"/>
    <cellStyle name="Normal 12 4 4 3" xfId="14863"/>
    <cellStyle name="Normal 12 4 5" xfId="7255"/>
    <cellStyle name="Normal 12 4 5 2" xfId="14866"/>
    <cellStyle name="Normal 12 4 5 3" xfId="14865"/>
    <cellStyle name="Normal 12 4 5 4" xfId="18532"/>
    <cellStyle name="Normal 12 4 6" xfId="14867"/>
    <cellStyle name="Normal 12 4 6 2" xfId="23031"/>
    <cellStyle name="Normal 12 4 7" xfId="14850"/>
    <cellStyle name="Normal 12 4 7 2" xfId="24938"/>
    <cellStyle name="Normal 12 4 8" xfId="26444"/>
    <cellStyle name="Normal 12 4 9" xfId="19228"/>
    <cellStyle name="Normal 12 5" xfId="341"/>
    <cellStyle name="Normal 12 5 2" xfId="679"/>
    <cellStyle name="Normal 12 5 2 2" xfId="4714"/>
    <cellStyle name="Normal 12 5 2 2 2" xfId="14871"/>
    <cellStyle name="Normal 12 5 2 2 2 2" xfId="14872"/>
    <cellStyle name="Normal 12 5 2 2 3" xfId="14873"/>
    <cellStyle name="Normal 12 5 2 2 4" xfId="14870"/>
    <cellStyle name="Normal 12 5 2 3" xfId="14874"/>
    <cellStyle name="Normal 12 5 2 3 2" xfId="14875"/>
    <cellStyle name="Normal 12 5 2 3 3" xfId="19628"/>
    <cellStyle name="Normal 12 5 2 4" xfId="14876"/>
    <cellStyle name="Normal 12 5 2 4 2" xfId="22573"/>
    <cellStyle name="Normal 12 5 2 5" xfId="14869"/>
    <cellStyle name="Normal 12 5 2 5 2" xfId="24494"/>
    <cellStyle name="Normal 12 5 2 6" xfId="26085"/>
    <cellStyle name="Normal 12 5 3" xfId="1025"/>
    <cellStyle name="Normal 12 5 3 2" xfId="5051"/>
    <cellStyle name="Normal 12 5 3 2 2" xfId="14879"/>
    <cellStyle name="Normal 12 5 3 2 3" xfId="14878"/>
    <cellStyle name="Normal 12 5 3 3" xfId="14880"/>
    <cellStyle name="Normal 12 5 3 3 2" xfId="19971"/>
    <cellStyle name="Normal 12 5 3 4" xfId="14877"/>
    <cellStyle name="Normal 12 5 3 4 2" xfId="18531"/>
    <cellStyle name="Normal 12 5 3 5" xfId="21346"/>
    <cellStyle name="Normal 12 5 3 6" xfId="20917"/>
    <cellStyle name="Normal 12 5 4" xfId="4392"/>
    <cellStyle name="Normal 12 5 4 2" xfId="14882"/>
    <cellStyle name="Normal 12 5 4 3" xfId="14881"/>
    <cellStyle name="Normal 12 5 5" xfId="7253"/>
    <cellStyle name="Normal 12 5 5 2" xfId="14883"/>
    <cellStyle name="Normal 12 5 5 3" xfId="18571"/>
    <cellStyle name="Normal 12 5 6" xfId="14868"/>
    <cellStyle name="Normal 12 5 6 2" xfId="22717"/>
    <cellStyle name="Normal 12 5 7" xfId="24633"/>
    <cellStyle name="Normal 12 5 8" xfId="26199"/>
    <cellStyle name="Normal 12 5 9" xfId="18637"/>
    <cellStyle name="Normal 12 6" xfId="342"/>
    <cellStyle name="Normal 12 6 2" xfId="680"/>
    <cellStyle name="Normal 12 6 2 2" xfId="4715"/>
    <cellStyle name="Normal 12 6 2 2 2" xfId="14887"/>
    <cellStyle name="Normal 12 6 2 2 3" xfId="14886"/>
    <cellStyle name="Normal 12 6 2 3" xfId="14888"/>
    <cellStyle name="Normal 12 6 2 3 2" xfId="19629"/>
    <cellStyle name="Normal 12 6 2 4" xfId="14885"/>
    <cellStyle name="Normal 12 6 2 4 2" xfId="24079"/>
    <cellStyle name="Normal 12 6 2 5" xfId="25836"/>
    <cellStyle name="Normal 12 6 2 6" xfId="27039"/>
    <cellStyle name="Normal 12 6 3" xfId="1026"/>
    <cellStyle name="Normal 12 6 3 2" xfId="5052"/>
    <cellStyle name="Normal 12 6 3 2 2" xfId="14890"/>
    <cellStyle name="Normal 12 6 3 3" xfId="14889"/>
    <cellStyle name="Normal 12 6 3 3 2" xfId="19972"/>
    <cellStyle name="Normal 12 6 3 4" xfId="19006"/>
    <cellStyle name="Normal 12 6 3 5" xfId="21347"/>
    <cellStyle name="Normal 12 6 3 6" xfId="20916"/>
    <cellStyle name="Normal 12 6 4" xfId="4393"/>
    <cellStyle name="Normal 12 6 4 2" xfId="14891"/>
    <cellStyle name="Normal 12 6 5" xfId="14884"/>
    <cellStyle name="Normal 12 6 5 2" xfId="19061"/>
    <cellStyle name="Normal 12 6 6" xfId="23278"/>
    <cellStyle name="Normal 12 6 7" xfId="25172"/>
    <cellStyle name="Normal 12 6 8" xfId="26609"/>
    <cellStyle name="Normal 12 6 9" xfId="18607"/>
    <cellStyle name="Normal 12 7" xfId="343"/>
    <cellStyle name="Normal 12 7 2" xfId="681"/>
    <cellStyle name="Normal 12 7 2 2" xfId="4716"/>
    <cellStyle name="Normal 12 7 2 2 2" xfId="14895"/>
    <cellStyle name="Normal 12 7 2 2 3" xfId="14894"/>
    <cellStyle name="Normal 12 7 2 3" xfId="14896"/>
    <cellStyle name="Normal 12 7 2 3 2" xfId="19630"/>
    <cellStyle name="Normal 12 7 2 4" xfId="14893"/>
    <cellStyle name="Normal 12 7 2 4 2" xfId="23865"/>
    <cellStyle name="Normal 12 7 2 5" xfId="25650"/>
    <cellStyle name="Normal 12 7 2 6" xfId="26936"/>
    <cellStyle name="Normal 12 7 3" xfId="1027"/>
    <cellStyle name="Normal 12 7 3 2" xfId="5053"/>
    <cellStyle name="Normal 12 7 3 2 2" xfId="14898"/>
    <cellStyle name="Normal 12 7 3 3" xfId="14897"/>
    <cellStyle name="Normal 12 7 3 3 2" xfId="19973"/>
    <cellStyle name="Normal 12 7 3 4" xfId="19083"/>
    <cellStyle name="Normal 12 7 3 5" xfId="21348"/>
    <cellStyle name="Normal 12 7 3 6" xfId="20915"/>
    <cellStyle name="Normal 12 7 4" xfId="4394"/>
    <cellStyle name="Normal 12 7 4 2" xfId="14899"/>
    <cellStyle name="Normal 12 7 5" xfId="14892"/>
    <cellStyle name="Normal 12 7 5 2" xfId="18603"/>
    <cellStyle name="Normal 12 7 6" xfId="23030"/>
    <cellStyle name="Normal 12 7 7" xfId="24937"/>
    <cellStyle name="Normal 12 7 8" xfId="26443"/>
    <cellStyle name="Normal 12 7 9" xfId="19078"/>
    <cellStyle name="Normal 12 8" xfId="344"/>
    <cellStyle name="Normal 12 8 2" xfId="682"/>
    <cellStyle name="Normal 12 8 2 2" xfId="4717"/>
    <cellStyle name="Normal 12 8 2 2 2" xfId="14902"/>
    <cellStyle name="Normal 12 8 2 3" xfId="14901"/>
    <cellStyle name="Normal 12 8 2 3 2" xfId="19631"/>
    <cellStyle name="Normal 12 8 2 4" xfId="23146"/>
    <cellStyle name="Normal 12 8 2 5" xfId="25047"/>
    <cellStyle name="Normal 12 8 2 6" xfId="26502"/>
    <cellStyle name="Normal 12 8 3" xfId="1028"/>
    <cellStyle name="Normal 12 8 3 2" xfId="5054"/>
    <cellStyle name="Normal 12 8 3 3" xfId="14903"/>
    <cellStyle name="Normal 12 8 3 3 2" xfId="19974"/>
    <cellStyle name="Normal 12 8 3 4" xfId="18511"/>
    <cellStyle name="Normal 12 8 3 5" xfId="21350"/>
    <cellStyle name="Normal 12 8 3 6" xfId="20913"/>
    <cellStyle name="Normal 12 8 4" xfId="4395"/>
    <cellStyle name="Normal 12 8 5" xfId="14900"/>
    <cellStyle name="Normal 12 8 5 2" xfId="19098"/>
    <cellStyle name="Normal 12 8 6" xfId="22628"/>
    <cellStyle name="Normal 12 8 7" xfId="24548"/>
    <cellStyle name="Normal 12 8 8" xfId="26137"/>
    <cellStyle name="Normal 12 9" xfId="345"/>
    <cellStyle name="Normal 12 9 2" xfId="683"/>
    <cellStyle name="Normal 12 9 2 2" xfId="4718"/>
    <cellStyle name="Normal 12 9 2 3" xfId="14905"/>
    <cellStyle name="Normal 12 9 2 3 2" xfId="19632"/>
    <cellStyle name="Normal 12 9 2 4" xfId="22940"/>
    <cellStyle name="Normal 12 9 2 5" xfId="24847"/>
    <cellStyle name="Normal 12 9 2 6" xfId="26356"/>
    <cellStyle name="Normal 12 9 3" xfId="1029"/>
    <cellStyle name="Normal 12 9 3 2" xfId="5055"/>
    <cellStyle name="Normal 12 9 3 3" xfId="19975"/>
    <cellStyle name="Normal 12 9 3 4" xfId="19048"/>
    <cellStyle name="Normal 12 9 3 5" xfId="21351"/>
    <cellStyle name="Normal 12 9 3 6" xfId="20912"/>
    <cellStyle name="Normal 12 9 4" xfId="4396"/>
    <cellStyle name="Normal 12 9 5" xfId="14904"/>
    <cellStyle name="Normal 12 9 5 2" xfId="19023"/>
    <cellStyle name="Normal 12 9 6" xfId="23203"/>
    <cellStyle name="Normal 12 9 7" xfId="25101"/>
    <cellStyle name="Normal 12 9 8" xfId="26554"/>
    <cellStyle name="Normal 120" xfId="7748"/>
    <cellStyle name="Normal 121" xfId="7749"/>
    <cellStyle name="Normal 122" xfId="7750"/>
    <cellStyle name="Normal 123" xfId="7751"/>
    <cellStyle name="Normal 124" xfId="7752"/>
    <cellStyle name="Normal 125" xfId="7753"/>
    <cellStyle name="Normal 126" xfId="7754"/>
    <cellStyle name="Normal 127" xfId="7755"/>
    <cellStyle name="Normal 128" xfId="7756"/>
    <cellStyle name="Normal 129" xfId="7757"/>
    <cellStyle name="Normal 13" xfId="346"/>
    <cellStyle name="Normal 13 10" xfId="1030"/>
    <cellStyle name="Normal 13 10 2" xfId="5056"/>
    <cellStyle name="Normal 13 10 3" xfId="19976"/>
    <cellStyle name="Normal 13 10 4" xfId="18559"/>
    <cellStyle name="Normal 13 10 5" xfId="21352"/>
    <cellStyle name="Normal 13 10 6" xfId="20911"/>
    <cellStyle name="Normal 13 11" xfId="1014"/>
    <cellStyle name="Normal 13 11 2" xfId="5040"/>
    <cellStyle name="Normal 13 11 3" xfId="19960"/>
    <cellStyle name="Normal 13 11 4" xfId="22698"/>
    <cellStyle name="Normal 13 11 5" xfId="24615"/>
    <cellStyle name="Normal 13 11 6" xfId="26185"/>
    <cellStyle name="Normal 13 12" xfId="4397"/>
    <cellStyle name="Normal 13 13" xfId="6360"/>
    <cellStyle name="Normal 13 13 2" xfId="18524"/>
    <cellStyle name="Normal 13 14" xfId="6420"/>
    <cellStyle name="Normal 13 14 2" xfId="23029"/>
    <cellStyle name="Normal 13 15" xfId="6475"/>
    <cellStyle name="Normal 13 15 2" xfId="24936"/>
    <cellStyle name="Normal 13 16" xfId="6531"/>
    <cellStyle name="Normal 13 16 2" xfId="26442"/>
    <cellStyle name="Normal 13 17" xfId="6584"/>
    <cellStyle name="Normal 13 18" xfId="6638"/>
    <cellStyle name="Normal 13 19" xfId="6692"/>
    <cellStyle name="Normal 13 2" xfId="522"/>
    <cellStyle name="Normal 13 2 2" xfId="685"/>
    <cellStyle name="Normal 13 2 2 2" xfId="4720"/>
    <cellStyle name="Normal 13 2 2 3" xfId="6968"/>
    <cellStyle name="Normal 13 2 2 3 2" xfId="19634"/>
    <cellStyle name="Normal 13 2 2 4" xfId="24078"/>
    <cellStyle name="Normal 13 2 2 5" xfId="25835"/>
    <cellStyle name="Normal 13 2 2 6" xfId="27038"/>
    <cellStyle name="Normal 13 2 3" xfId="1154"/>
    <cellStyle name="Normal 13 2 3 2" xfId="5180"/>
    <cellStyle name="Normal 13 2 3 3" xfId="7139"/>
    <cellStyle name="Normal 13 2 3 3 2" xfId="20100"/>
    <cellStyle name="Normal 13 2 3 4" xfId="23452"/>
    <cellStyle name="Normal 13 2 3 5" xfId="25313"/>
    <cellStyle name="Normal 13 2 3 6" xfId="26718"/>
    <cellStyle name="Normal 13 2 4" xfId="4557"/>
    <cellStyle name="Normal 13 2 5" xfId="6937"/>
    <cellStyle name="Normal 13 2 5 2" xfId="18741"/>
    <cellStyle name="Normal 13 2 6" xfId="23261"/>
    <cellStyle name="Normal 13 2 7" xfId="25157"/>
    <cellStyle name="Normal 13 2 8" xfId="26597"/>
    <cellStyle name="Normal 13 20" xfId="6745"/>
    <cellStyle name="Normal 13 21" xfId="14906"/>
    <cellStyle name="Normal 13 3" xfId="539"/>
    <cellStyle name="Normal 13 3 2" xfId="686"/>
    <cellStyle name="Normal 13 3 2 2" xfId="4721"/>
    <cellStyle name="Normal 13 3 2 3" xfId="19635"/>
    <cellStyle name="Normal 13 3 2 4" xfId="23864"/>
    <cellStyle name="Normal 13 3 2 5" xfId="25649"/>
    <cellStyle name="Normal 13 3 2 6" xfId="26935"/>
    <cellStyle name="Normal 13 3 3" xfId="1171"/>
    <cellStyle name="Normal 13 3 3 2" xfId="5197"/>
    <cellStyle name="Normal 13 3 3 3" xfId="20117"/>
    <cellStyle name="Normal 13 3 3 4" xfId="22636"/>
    <cellStyle name="Normal 13 3 3 5" xfId="24554"/>
    <cellStyle name="Normal 13 3 3 6" xfId="26141"/>
    <cellStyle name="Normal 13 3 4" xfId="4574"/>
    <cellStyle name="Normal 13 3 5" xfId="6811"/>
    <cellStyle name="Normal 13 3 5 2" xfId="18904"/>
    <cellStyle name="Normal 13 3 6" xfId="23159"/>
    <cellStyle name="Normal 13 3 7" xfId="25060"/>
    <cellStyle name="Normal 13 3 8" xfId="26515"/>
    <cellStyle name="Normal 13 4" xfId="504"/>
    <cellStyle name="Normal 13 4 2" xfId="687"/>
    <cellStyle name="Normal 13 4 2 2" xfId="4722"/>
    <cellStyle name="Normal 13 4 2 3" xfId="19636"/>
    <cellStyle name="Normal 13 4 2 4" xfId="23145"/>
    <cellStyle name="Normal 13 4 2 5" xfId="25046"/>
    <cellStyle name="Normal 13 4 2 6" xfId="26501"/>
    <cellStyle name="Normal 13 4 3" xfId="1135"/>
    <cellStyle name="Normal 13 4 3 2" xfId="5161"/>
    <cellStyle name="Normal 13 4 3 3" xfId="20081"/>
    <cellStyle name="Normal 13 4 3 4" xfId="23092"/>
    <cellStyle name="Normal 13 4 3 5" xfId="24997"/>
    <cellStyle name="Normal 13 4 3 6" xfId="26479"/>
    <cellStyle name="Normal 13 4 4" xfId="4539"/>
    <cellStyle name="Normal 13 4 5" xfId="7238"/>
    <cellStyle name="Normal 13 4 5 2" xfId="18728"/>
    <cellStyle name="Normal 13 4 6" xfId="23165"/>
    <cellStyle name="Normal 13 4 7" xfId="25066"/>
    <cellStyle name="Normal 13 4 8" xfId="26521"/>
    <cellStyle name="Normal 13 5" xfId="560"/>
    <cellStyle name="Normal 13 5 2" xfId="688"/>
    <cellStyle name="Normal 13 5 2 2" xfId="4723"/>
    <cellStyle name="Normal 13 5 2 3" xfId="19637"/>
    <cellStyle name="Normal 13 5 2 4" xfId="22939"/>
    <cellStyle name="Normal 13 5 2 5" xfId="24846"/>
    <cellStyle name="Normal 13 5 2 6" xfId="26355"/>
    <cellStyle name="Normal 13 5 3" xfId="1193"/>
    <cellStyle name="Normal 13 5 3 2" xfId="5219"/>
    <cellStyle name="Normal 13 5 3 3" xfId="20139"/>
    <cellStyle name="Normal 13 5 3 4" xfId="23499"/>
    <cellStyle name="Normal 13 5 3 5" xfId="25356"/>
    <cellStyle name="Normal 13 5 3 6" xfId="26743"/>
    <cellStyle name="Normal 13 5 4" xfId="4595"/>
    <cellStyle name="Normal 13 5 5" xfId="19509"/>
    <cellStyle name="Normal 13 5 6" xfId="22963"/>
    <cellStyle name="Normal 13 5 7" xfId="24870"/>
    <cellStyle name="Normal 13 5 8" xfId="26379"/>
    <cellStyle name="Normal 13 6" xfId="601"/>
    <cellStyle name="Normal 13 6 2" xfId="689"/>
    <cellStyle name="Normal 13 6 2 2" xfId="4724"/>
    <cellStyle name="Normal 13 6 2 3" xfId="19638"/>
    <cellStyle name="Normal 13 6 2 4" xfId="22571"/>
    <cellStyle name="Normal 13 6 2 5" xfId="24492"/>
    <cellStyle name="Normal 13 6 2 6" xfId="26083"/>
    <cellStyle name="Normal 13 6 3" xfId="1234"/>
    <cellStyle name="Normal 13 6 3 2" xfId="5260"/>
    <cellStyle name="Normal 13 6 3 3" xfId="20180"/>
    <cellStyle name="Normal 13 6 3 4" xfId="23823"/>
    <cellStyle name="Normal 13 6 3 5" xfId="25608"/>
    <cellStyle name="Normal 13 6 3 6" xfId="26894"/>
    <cellStyle name="Normal 13 6 4" xfId="4636"/>
    <cellStyle name="Normal 13 6 5" xfId="19550"/>
    <cellStyle name="Normal 13 6 6" xfId="24089"/>
    <cellStyle name="Normal 13 6 7" xfId="25846"/>
    <cellStyle name="Normal 13 6 8" xfId="27049"/>
    <cellStyle name="Normal 13 7" xfId="627"/>
    <cellStyle name="Normal 13 7 2" xfId="690"/>
    <cellStyle name="Normal 13 7 2 2" xfId="4725"/>
    <cellStyle name="Normal 13 7 2 3" xfId="19639"/>
    <cellStyle name="Normal 13 7 2 4" xfId="24077"/>
    <cellStyle name="Normal 13 7 2 5" xfId="25834"/>
    <cellStyle name="Normal 13 7 2 6" xfId="27037"/>
    <cellStyle name="Normal 13 7 3" xfId="1260"/>
    <cellStyle name="Normal 13 7 3 2" xfId="5286"/>
    <cellStyle name="Normal 13 7 3 3" xfId="20206"/>
    <cellStyle name="Normal 13 7 3 4" xfId="23730"/>
    <cellStyle name="Normal 13 7 3 5" xfId="25534"/>
    <cellStyle name="Normal 13 7 3 6" xfId="26833"/>
    <cellStyle name="Normal 13 7 4" xfId="4662"/>
    <cellStyle name="Normal 13 7 5" xfId="19576"/>
    <cellStyle name="Normal 13 7 6" xfId="23870"/>
    <cellStyle name="Normal 13 7 7" xfId="25655"/>
    <cellStyle name="Normal 13 7 8" xfId="26941"/>
    <cellStyle name="Normal 13 8" xfId="587"/>
    <cellStyle name="Normal 13 8 2" xfId="691"/>
    <cellStyle name="Normal 13 8 2 2" xfId="4726"/>
    <cellStyle name="Normal 13 8 2 3" xfId="19640"/>
    <cellStyle name="Normal 13 8 2 4" xfId="23863"/>
    <cellStyle name="Normal 13 8 2 5" xfId="25648"/>
    <cellStyle name="Normal 13 8 2 6" xfId="26934"/>
    <cellStyle name="Normal 13 8 3" xfId="1220"/>
    <cellStyle name="Normal 13 8 3 2" xfId="5246"/>
    <cellStyle name="Normal 13 8 3 3" xfId="20166"/>
    <cellStyle name="Normal 13 8 3 4" xfId="23445"/>
    <cellStyle name="Normal 13 8 3 5" xfId="25306"/>
    <cellStyle name="Normal 13 8 3 6" xfId="26711"/>
    <cellStyle name="Normal 13 8 4" xfId="4622"/>
    <cellStyle name="Normal 13 8 5" xfId="19536"/>
    <cellStyle name="Normal 13 8 6" xfId="23878"/>
    <cellStyle name="Normal 13 8 7" xfId="25663"/>
    <cellStyle name="Normal 13 8 8" xfId="26949"/>
    <cellStyle name="Normal 13 9" xfId="684"/>
    <cellStyle name="Normal 13 9 2" xfId="4719"/>
    <cellStyle name="Normal 13 9 3" xfId="19633"/>
    <cellStyle name="Normal 13 9 4" xfId="22572"/>
    <cellStyle name="Normal 13 9 5" xfId="24493"/>
    <cellStyle name="Normal 13 9 6" xfId="26084"/>
    <cellStyle name="Normal 130" xfId="7758"/>
    <cellStyle name="Normal 131" xfId="7759"/>
    <cellStyle name="Normal 132" xfId="7760"/>
    <cellStyle name="Normal 133" xfId="7767"/>
    <cellStyle name="Normal 134" xfId="18474"/>
    <cellStyle name="Normal 135" xfId="19414"/>
    <cellStyle name="Normal 136" xfId="19485"/>
    <cellStyle name="Normal 137" xfId="27598"/>
    <cellStyle name="Normal 138" xfId="27605"/>
    <cellStyle name="Normal 14" xfId="347"/>
    <cellStyle name="Normal 14 10" xfId="1031"/>
    <cellStyle name="Normal 14 10 2" xfId="5057"/>
    <cellStyle name="Normal 14 10 3" xfId="19977"/>
    <cellStyle name="Normal 14 10 4" xfId="19035"/>
    <cellStyle name="Normal 14 10 5" xfId="21353"/>
    <cellStyle name="Normal 14 10 6" xfId="20910"/>
    <cellStyle name="Normal 14 11" xfId="4094"/>
    <cellStyle name="Normal 14 11 2" xfId="6251"/>
    <cellStyle name="Normal 14 11 3" xfId="22341"/>
    <cellStyle name="Normal 14 11 4" xfId="24331"/>
    <cellStyle name="Normal 14 11 5" xfId="25952"/>
    <cellStyle name="Normal 14 11 6" xfId="27262"/>
    <cellStyle name="Normal 14 12" xfId="4398"/>
    <cellStyle name="Normal 14 13" xfId="6361"/>
    <cellStyle name="Normal 14 13 2" xfId="18572"/>
    <cellStyle name="Normal 14 14" xfId="6421"/>
    <cellStyle name="Normal 14 14 2" xfId="22627"/>
    <cellStyle name="Normal 14 15" xfId="6476"/>
    <cellStyle name="Normal 14 15 2" xfId="24547"/>
    <cellStyle name="Normal 14 16" xfId="6532"/>
    <cellStyle name="Normal 14 16 2" xfId="26136"/>
    <cellStyle name="Normal 14 17" xfId="6585"/>
    <cellStyle name="Normal 14 18" xfId="6639"/>
    <cellStyle name="Normal 14 19" xfId="6693"/>
    <cellStyle name="Normal 14 2" xfId="523"/>
    <cellStyle name="Normal 14 2 2" xfId="693"/>
    <cellStyle name="Normal 14 2 2 2" xfId="4728"/>
    <cellStyle name="Normal 14 2 2 3" xfId="19642"/>
    <cellStyle name="Normal 14 2 2 4" xfId="22938"/>
    <cellStyle name="Normal 14 2 2 5" xfId="24845"/>
    <cellStyle name="Normal 14 2 2 6" xfId="26354"/>
    <cellStyle name="Normal 14 2 3" xfId="1155"/>
    <cellStyle name="Normal 14 2 3 2" xfId="5181"/>
    <cellStyle name="Normal 14 2 3 3" xfId="20101"/>
    <cellStyle name="Normal 14 2 3 4" xfId="24046"/>
    <cellStyle name="Normal 14 2 3 5" xfId="25803"/>
    <cellStyle name="Normal 14 2 3 6" xfId="27006"/>
    <cellStyle name="Normal 14 2 4" xfId="4558"/>
    <cellStyle name="Normal 14 2 5" xfId="6798"/>
    <cellStyle name="Normal 14 2 5 2" xfId="18742"/>
    <cellStyle name="Normal 14 2 6" xfId="14908"/>
    <cellStyle name="Normal 14 2 6 2" xfId="22973"/>
    <cellStyle name="Normal 14 2 7" xfId="24880"/>
    <cellStyle name="Normal 14 2 8" xfId="26389"/>
    <cellStyle name="Normal 14 20" xfId="6746"/>
    <cellStyle name="Normal 14 21" xfId="14907"/>
    <cellStyle name="Normal 14 3" xfId="538"/>
    <cellStyle name="Normal 14 3 2" xfId="694"/>
    <cellStyle name="Normal 14 3 2 2" xfId="4729"/>
    <cellStyle name="Normal 14 3 2 3" xfId="19643"/>
    <cellStyle name="Normal 14 3 2 4" xfId="22570"/>
    <cellStyle name="Normal 14 3 2 5" xfId="24491"/>
    <cellStyle name="Normal 14 3 2 6" xfId="26082"/>
    <cellStyle name="Normal 14 3 3" xfId="1170"/>
    <cellStyle name="Normal 14 3 3 2" xfId="5196"/>
    <cellStyle name="Normal 14 3 3 3" xfId="20116"/>
    <cellStyle name="Normal 14 3 3 4" xfId="23740"/>
    <cellStyle name="Normal 14 3 3 5" xfId="25544"/>
    <cellStyle name="Normal 14 3 3 6" xfId="26843"/>
    <cellStyle name="Normal 14 3 4" xfId="4573"/>
    <cellStyle name="Normal 14 3 5" xfId="14909"/>
    <cellStyle name="Normal 14 3 5 2" xfId="18823"/>
    <cellStyle name="Normal 14 3 6" xfId="23887"/>
    <cellStyle name="Normal 14 3 7" xfId="25672"/>
    <cellStyle name="Normal 14 3 8" xfId="26958"/>
    <cellStyle name="Normal 14 4" xfId="505"/>
    <cellStyle name="Normal 14 4 2" xfId="695"/>
    <cellStyle name="Normal 14 4 2 2" xfId="4730"/>
    <cellStyle name="Normal 14 4 2 3" xfId="19644"/>
    <cellStyle name="Normal 14 4 2 4" xfId="24076"/>
    <cellStyle name="Normal 14 4 2 5" xfId="25833"/>
    <cellStyle name="Normal 14 4 2 6" xfId="27036"/>
    <cellStyle name="Normal 14 4 3" xfId="1136"/>
    <cellStyle name="Normal 14 4 3 2" xfId="5162"/>
    <cellStyle name="Normal 14 4 3 3" xfId="20082"/>
    <cellStyle name="Normal 14 4 3 4" xfId="23455"/>
    <cellStyle name="Normal 14 4 3 5" xfId="25316"/>
    <cellStyle name="Normal 14 4 3 6" xfId="26721"/>
    <cellStyle name="Normal 14 4 4" xfId="4540"/>
    <cellStyle name="Normal 14 4 5" xfId="18729"/>
    <cellStyle name="Normal 14 4 6" xfId="22979"/>
    <cellStyle name="Normal 14 4 7" xfId="24886"/>
    <cellStyle name="Normal 14 4 8" xfId="26395"/>
    <cellStyle name="Normal 14 5" xfId="559"/>
    <cellStyle name="Normal 14 5 2" xfId="696"/>
    <cellStyle name="Normal 14 5 2 2" xfId="4731"/>
    <cellStyle name="Normal 14 5 2 3" xfId="19645"/>
    <cellStyle name="Normal 14 5 2 4" xfId="23862"/>
    <cellStyle name="Normal 14 5 2 5" xfId="25647"/>
    <cellStyle name="Normal 14 5 2 6" xfId="26933"/>
    <cellStyle name="Normal 14 5 3" xfId="1192"/>
    <cellStyle name="Normal 14 5 3 2" xfId="5218"/>
    <cellStyle name="Normal 14 5 3 3" xfId="20138"/>
    <cellStyle name="Normal 14 5 3 4" xfId="23889"/>
    <cellStyle name="Normal 14 5 3 5" xfId="25674"/>
    <cellStyle name="Normal 14 5 3 6" xfId="26959"/>
    <cellStyle name="Normal 14 5 4" xfId="4594"/>
    <cellStyle name="Normal 14 5 5" xfId="19508"/>
    <cellStyle name="Normal 14 5 6" xfId="23155"/>
    <cellStyle name="Normal 14 5 7" xfId="25056"/>
    <cellStyle name="Normal 14 5 8" xfId="26511"/>
    <cellStyle name="Normal 14 6" xfId="602"/>
    <cellStyle name="Normal 14 6 2" xfId="697"/>
    <cellStyle name="Normal 14 6 2 2" xfId="4732"/>
    <cellStyle name="Normal 14 6 2 3" xfId="19646"/>
    <cellStyle name="Normal 14 6 2 4" xfId="23143"/>
    <cellStyle name="Normal 14 6 2 5" xfId="25044"/>
    <cellStyle name="Normal 14 6 2 6" xfId="26499"/>
    <cellStyle name="Normal 14 6 3" xfId="1235"/>
    <cellStyle name="Normal 14 6 3 2" xfId="5261"/>
    <cellStyle name="Normal 14 6 3 3" xfId="20181"/>
    <cellStyle name="Normal 14 6 3 4" xfId="23534"/>
    <cellStyle name="Normal 14 6 3 5" xfId="25391"/>
    <cellStyle name="Normal 14 6 3 6" xfId="26778"/>
    <cellStyle name="Normal 14 6 4" xfId="4637"/>
    <cellStyle name="Normal 14 6 5" xfId="19551"/>
    <cellStyle name="Normal 14 6 6" xfId="23875"/>
    <cellStyle name="Normal 14 6 7" xfId="25660"/>
    <cellStyle name="Normal 14 6 8" xfId="26946"/>
    <cellStyle name="Normal 14 7" xfId="626"/>
    <cellStyle name="Normal 14 7 2" xfId="698"/>
    <cellStyle name="Normal 14 7 2 2" xfId="4733"/>
    <cellStyle name="Normal 14 7 2 3" xfId="19647"/>
    <cellStyle name="Normal 14 7 2 4" xfId="22937"/>
    <cellStyle name="Normal 14 7 2 5" xfId="24844"/>
    <cellStyle name="Normal 14 7 2 6" xfId="26353"/>
    <cellStyle name="Normal 14 7 3" xfId="1259"/>
    <cellStyle name="Normal 14 7 3 2" xfId="5285"/>
    <cellStyle name="Normal 14 7 3 3" xfId="20205"/>
    <cellStyle name="Normal 14 7 3 4" xfId="23537"/>
    <cellStyle name="Normal 14 7 3 5" xfId="25394"/>
    <cellStyle name="Normal 14 7 3 6" xfId="26781"/>
    <cellStyle name="Normal 14 7 4" xfId="4661"/>
    <cellStyle name="Normal 14 7 5" xfId="19575"/>
    <cellStyle name="Normal 14 7 6" xfId="24084"/>
    <cellStyle name="Normal 14 7 7" xfId="25841"/>
    <cellStyle name="Normal 14 7 8" xfId="27044"/>
    <cellStyle name="Normal 14 8" xfId="588"/>
    <cellStyle name="Normal 14 8 2" xfId="699"/>
    <cellStyle name="Normal 14 8 2 2" xfId="4734"/>
    <cellStyle name="Normal 14 8 2 3" xfId="19648"/>
    <cellStyle name="Normal 14 8 2 4" xfId="22569"/>
    <cellStyle name="Normal 14 8 2 5" xfId="24490"/>
    <cellStyle name="Normal 14 8 2 6" xfId="26081"/>
    <cellStyle name="Normal 14 8 3" xfId="1221"/>
    <cellStyle name="Normal 14 8 3 2" xfId="5247"/>
    <cellStyle name="Normal 14 8 3 3" xfId="20167"/>
    <cellStyle name="Normal 14 8 3 4" xfId="24039"/>
    <cellStyle name="Normal 14 8 3 5" xfId="25796"/>
    <cellStyle name="Normal 14 8 3 6" xfId="26999"/>
    <cellStyle name="Normal 14 8 4" xfId="4623"/>
    <cellStyle name="Normal 14 8 5" xfId="19537"/>
    <cellStyle name="Normal 14 8 6" xfId="23350"/>
    <cellStyle name="Normal 14 8 7" xfId="25239"/>
    <cellStyle name="Normal 14 8 8" xfId="26662"/>
    <cellStyle name="Normal 14 9" xfId="692"/>
    <cellStyle name="Normal 14 9 2" xfId="4727"/>
    <cellStyle name="Normal 14 9 3" xfId="19641"/>
    <cellStyle name="Normal 14 9 4" xfId="23144"/>
    <cellStyle name="Normal 14 9 5" xfId="25045"/>
    <cellStyle name="Normal 14 9 6" xfId="26500"/>
    <cellStyle name="Normal 15" xfId="457"/>
    <cellStyle name="Normal 15 10" xfId="6477"/>
    <cellStyle name="Normal 15 10 2" xfId="24900"/>
    <cellStyle name="Normal 15 11" xfId="6533"/>
    <cellStyle name="Normal 15 11 2" xfId="26408"/>
    <cellStyle name="Normal 15 12" xfId="6586"/>
    <cellStyle name="Normal 15 13" xfId="6640"/>
    <cellStyle name="Normal 15 14" xfId="6694"/>
    <cellStyle name="Normal 15 15" xfId="6747"/>
    <cellStyle name="Normal 15 16" xfId="14910"/>
    <cellStyle name="Normal 15 2" xfId="3337"/>
    <cellStyle name="Normal 15 2 2" xfId="5627"/>
    <cellStyle name="Normal 15 2 2 2" xfId="14913"/>
    <cellStyle name="Normal 15 2 2 2 2" xfId="14914"/>
    <cellStyle name="Normal 15 2 2 3" xfId="14915"/>
    <cellStyle name="Normal 15 2 2 4" xfId="14912"/>
    <cellStyle name="Normal 15 2 3" xfId="7279"/>
    <cellStyle name="Normal 15 2 3 2" xfId="14917"/>
    <cellStyle name="Normal 15 2 3 3" xfId="14916"/>
    <cellStyle name="Normal 15 2 3 4" xfId="21639"/>
    <cellStyle name="Normal 15 2 4" xfId="14918"/>
    <cellStyle name="Normal 15 2 4 2" xfId="20693"/>
    <cellStyle name="Normal 15 2 5" xfId="14911"/>
    <cellStyle name="Normal 15 2 5 2" xfId="24230"/>
    <cellStyle name="Normal 15 2 6" xfId="25906"/>
    <cellStyle name="Normal 15 3" xfId="3312"/>
    <cellStyle name="Normal 15 3 2" xfId="5602"/>
    <cellStyle name="Normal 15 3 2 2" xfId="14921"/>
    <cellStyle name="Normal 15 3 2 3" xfId="14920"/>
    <cellStyle name="Normal 15 3 3" xfId="14922"/>
    <cellStyle name="Normal 15 3 3 2" xfId="21616"/>
    <cellStyle name="Normal 15 3 4" xfId="14919"/>
    <cellStyle name="Normal 15 3 4 2" xfId="20711"/>
    <cellStyle name="Normal 15 3 5" xfId="22820"/>
    <cellStyle name="Normal 15 3 6" xfId="24728"/>
    <cellStyle name="Normal 15 4" xfId="3603"/>
    <cellStyle name="Normal 15 4 2" xfId="5893"/>
    <cellStyle name="Normal 15 4 2 2" xfId="14924"/>
    <cellStyle name="Normal 15 4 3" xfId="14923"/>
    <cellStyle name="Normal 15 4 3 2" xfId="21903"/>
    <cellStyle name="Normal 15 4 4" xfId="20483"/>
    <cellStyle name="Normal 15 4 5" xfId="23103"/>
    <cellStyle name="Normal 15 4 6" xfId="25006"/>
    <cellStyle name="Normal 15 5" xfId="3702"/>
    <cellStyle name="Normal 15 5 2" xfId="5950"/>
    <cellStyle name="Normal 15 5 3" xfId="14925"/>
    <cellStyle name="Normal 15 5 3 2" xfId="21983"/>
    <cellStyle name="Normal 15 5 4" xfId="20412"/>
    <cellStyle name="Normal 15 5 5" xfId="23662"/>
    <cellStyle name="Normal 15 5 6" xfId="25489"/>
    <cellStyle name="Normal 15 6" xfId="4100"/>
    <cellStyle name="Normal 15 6 2" xfId="6256"/>
    <cellStyle name="Normal 15 6 3" xfId="22346"/>
    <cellStyle name="Normal 15 6 4" xfId="24336"/>
    <cellStyle name="Normal 15 6 5" xfId="25957"/>
    <cellStyle name="Normal 15 6 6" xfId="27267"/>
    <cellStyle name="Normal 15 7" xfId="4500"/>
    <cellStyle name="Normal 15 8" xfId="6362"/>
    <cellStyle name="Normal 15 8 2" xfId="18703"/>
    <cellStyle name="Normal 15 9" xfId="6422"/>
    <cellStyle name="Normal 15 9 2" xfId="22993"/>
    <cellStyle name="Normal 16" xfId="484"/>
    <cellStyle name="Normal 16 10" xfId="6478"/>
    <cellStyle name="Normal 16 10 2" xfId="24891"/>
    <cellStyle name="Normal 16 11" xfId="6534"/>
    <cellStyle name="Normal 16 11 2" xfId="26400"/>
    <cellStyle name="Normal 16 12" xfId="6587"/>
    <cellStyle name="Normal 16 13" xfId="6641"/>
    <cellStyle name="Normal 16 14" xfId="6695"/>
    <cellStyle name="Normal 16 15" xfId="6748"/>
    <cellStyle name="Normal 16 16" xfId="14926"/>
    <cellStyle name="Normal 16 2" xfId="3338"/>
    <cellStyle name="Normal 16 2 2" xfId="5628"/>
    <cellStyle name="Normal 16 2 2 2" xfId="14929"/>
    <cellStyle name="Normal 16 2 2 2 2" xfId="14930"/>
    <cellStyle name="Normal 16 2 2 3" xfId="14931"/>
    <cellStyle name="Normal 16 2 2 4" xfId="14928"/>
    <cellStyle name="Normal 16 2 3" xfId="7301"/>
    <cellStyle name="Normal 16 2 3 2" xfId="14933"/>
    <cellStyle name="Normal 16 2 3 3" xfId="14932"/>
    <cellStyle name="Normal 16 2 3 4" xfId="21640"/>
    <cellStyle name="Normal 16 2 4" xfId="14934"/>
    <cellStyle name="Normal 16 2 4 2" xfId="20692"/>
    <cellStyle name="Normal 16 2 5" xfId="14927"/>
    <cellStyle name="Normal 16 2 5 2" xfId="22540"/>
    <cellStyle name="Normal 16 2 6" xfId="24464"/>
    <cellStyle name="Normal 16 3" xfId="3311"/>
    <cellStyle name="Normal 16 3 2" xfId="5601"/>
    <cellStyle name="Normal 16 3 2 2" xfId="14937"/>
    <cellStyle name="Normal 16 3 2 3" xfId="14936"/>
    <cellStyle name="Normal 16 3 3" xfId="14938"/>
    <cellStyle name="Normal 16 3 3 2" xfId="21615"/>
    <cellStyle name="Normal 16 3 4" xfId="14935"/>
    <cellStyle name="Normal 16 3 4 2" xfId="20712"/>
    <cellStyle name="Normal 16 3 5" xfId="22678"/>
    <cellStyle name="Normal 16 3 6" xfId="24595"/>
    <cellStyle name="Normal 16 4" xfId="3604"/>
    <cellStyle name="Normal 16 4 2" xfId="5894"/>
    <cellStyle name="Normal 16 4 2 2" xfId="14940"/>
    <cellStyle name="Normal 16 4 3" xfId="14939"/>
    <cellStyle name="Normal 16 4 3 2" xfId="21904"/>
    <cellStyle name="Normal 16 4 4" xfId="20482"/>
    <cellStyle name="Normal 16 4 5" xfId="23075"/>
    <cellStyle name="Normal 16 4 6" xfId="24980"/>
    <cellStyle name="Normal 16 5" xfId="3703"/>
    <cellStyle name="Normal 16 5 2" xfId="5951"/>
    <cellStyle name="Normal 16 5 3" xfId="14941"/>
    <cellStyle name="Normal 16 5 3 2" xfId="21984"/>
    <cellStyle name="Normal 16 5 4" xfId="20411"/>
    <cellStyle name="Normal 16 5 5" xfId="23604"/>
    <cellStyle name="Normal 16 5 6" xfId="25438"/>
    <cellStyle name="Normal 16 6" xfId="2927"/>
    <cellStyle name="Normal 16 6 2" xfId="5389"/>
    <cellStyle name="Normal 16 6 3" xfId="21298"/>
    <cellStyle name="Normal 16 6 4" xfId="20959"/>
    <cellStyle name="Normal 16 6 5" xfId="21136"/>
    <cellStyle name="Normal 16 6 6" xfId="21063"/>
    <cellStyle name="Normal 16 7" xfId="4523"/>
    <cellStyle name="Normal 16 8" xfId="6363"/>
    <cellStyle name="Normal 16 8 2" xfId="18715"/>
    <cellStyle name="Normal 16 9" xfId="6423"/>
    <cellStyle name="Normal 16 9 2" xfId="22984"/>
    <cellStyle name="Normal 17" xfId="965"/>
    <cellStyle name="Normal 17 10" xfId="6479"/>
    <cellStyle name="Normal 17 11" xfId="6535"/>
    <cellStyle name="Normal 17 12" xfId="6588"/>
    <cellStyle name="Normal 17 13" xfId="6642"/>
    <cellStyle name="Normal 17 14" xfId="6696"/>
    <cellStyle name="Normal 17 15" xfId="6749"/>
    <cellStyle name="Normal 17 16" xfId="14942"/>
    <cellStyle name="Normal 17 2" xfId="3339"/>
    <cellStyle name="Normal 17 2 2" xfId="5629"/>
    <cellStyle name="Normal 17 2 2 2" xfId="14945"/>
    <cellStyle name="Normal 17 2 2 2 2" xfId="14946"/>
    <cellStyle name="Normal 17 2 2 3" xfId="14947"/>
    <cellStyle name="Normal 17 2 2 4" xfId="14944"/>
    <cellStyle name="Normal 17 2 3" xfId="6966"/>
    <cellStyle name="Normal 17 2 3 2" xfId="14949"/>
    <cellStyle name="Normal 17 2 3 3" xfId="14948"/>
    <cellStyle name="Normal 17 2 3 4" xfId="21641"/>
    <cellStyle name="Normal 17 2 4" xfId="14950"/>
    <cellStyle name="Normal 17 2 4 2" xfId="20691"/>
    <cellStyle name="Normal 17 2 5" xfId="14943"/>
    <cellStyle name="Normal 17 2 5 2" xfId="22827"/>
    <cellStyle name="Normal 17 2 6" xfId="24735"/>
    <cellStyle name="Normal 17 3" xfId="3310"/>
    <cellStyle name="Normal 17 3 2" xfId="5600"/>
    <cellStyle name="Normal 17 3 2 2" xfId="14953"/>
    <cellStyle name="Normal 17 3 2 3" xfId="14952"/>
    <cellStyle name="Normal 17 3 3" xfId="14954"/>
    <cellStyle name="Normal 17 3 3 2" xfId="21614"/>
    <cellStyle name="Normal 17 3 4" xfId="14951"/>
    <cellStyle name="Normal 17 3 4 2" xfId="20713"/>
    <cellStyle name="Normal 17 3 5" xfId="23238"/>
    <cellStyle name="Normal 17 3 6" xfId="25135"/>
    <cellStyle name="Normal 17 4" xfId="3605"/>
    <cellStyle name="Normal 17 4 2" xfId="5895"/>
    <cellStyle name="Normal 17 4 2 2" xfId="14956"/>
    <cellStyle name="Normal 17 4 3" xfId="14955"/>
    <cellStyle name="Normal 17 4 3 2" xfId="21905"/>
    <cellStyle name="Normal 17 4 4" xfId="20481"/>
    <cellStyle name="Normal 17 4 5" xfId="23654"/>
    <cellStyle name="Normal 17 4 6" xfId="25483"/>
    <cellStyle name="Normal 17 5" xfId="3704"/>
    <cellStyle name="Normal 17 5 2" xfId="5952"/>
    <cellStyle name="Normal 17 5 3" xfId="14957"/>
    <cellStyle name="Normal 17 5 3 2" xfId="21985"/>
    <cellStyle name="Normal 17 5 4" xfId="20410"/>
    <cellStyle name="Normal 17 5 5" xfId="23756"/>
    <cellStyle name="Normal 17 5 6" xfId="25560"/>
    <cellStyle name="Normal 17 6" xfId="2869"/>
    <cellStyle name="Normal 17 6 2" xfId="5331"/>
    <cellStyle name="Normal 17 6 3" xfId="21240"/>
    <cellStyle name="Normal 17 6 4" xfId="20998"/>
    <cellStyle name="Normal 17 6 5" xfId="21092"/>
    <cellStyle name="Normal 17 6 6" xfId="22727"/>
    <cellStyle name="Normal 17 7" xfId="4110"/>
    <cellStyle name="Normal 17 7 2" xfId="6266"/>
    <cellStyle name="Normal 17 7 3" xfId="22352"/>
    <cellStyle name="Normal 17 7 4" xfId="24344"/>
    <cellStyle name="Normal 17 7 5" xfId="25965"/>
    <cellStyle name="Normal 17 7 6" xfId="27277"/>
    <cellStyle name="Normal 17 8" xfId="6364"/>
    <cellStyle name="Normal 17 9" xfId="6424"/>
    <cellStyle name="Normal 18" xfId="964"/>
    <cellStyle name="Normal 18 10" xfId="6480"/>
    <cellStyle name="Normal 18 10 2" xfId="25119"/>
    <cellStyle name="Normal 18 11" xfId="6536"/>
    <cellStyle name="Normal 18 11 2" xfId="26567"/>
    <cellStyle name="Normal 18 12" xfId="6589"/>
    <cellStyle name="Normal 18 13" xfId="6643"/>
    <cellStyle name="Normal 18 14" xfId="6697"/>
    <cellStyle name="Normal 18 15" xfId="6750"/>
    <cellStyle name="Normal 18 16" xfId="14958"/>
    <cellStyle name="Normal 18 2" xfId="3340"/>
    <cellStyle name="Normal 18 2 2" xfId="5630"/>
    <cellStyle name="Normal 18 2 2 2" xfId="14961"/>
    <cellStyle name="Normal 18 2 2 2 2" xfId="14962"/>
    <cellStyle name="Normal 18 2 2 3" xfId="14963"/>
    <cellStyle name="Normal 18 2 2 4" xfId="14960"/>
    <cellStyle name="Normal 18 2 3" xfId="7725"/>
    <cellStyle name="Normal 18 2 3 2" xfId="14965"/>
    <cellStyle name="Normal 18 2 3 3" xfId="14964"/>
    <cellStyle name="Normal 18 2 3 4" xfId="21642"/>
    <cellStyle name="Normal 18 2 4" xfId="14966"/>
    <cellStyle name="Normal 18 2 4 2" xfId="20690"/>
    <cellStyle name="Normal 18 2 5" xfId="14959"/>
    <cellStyle name="Normal 18 2 5 2" xfId="23239"/>
    <cellStyle name="Normal 18 2 6" xfId="25136"/>
    <cellStyle name="Normal 18 3" xfId="3309"/>
    <cellStyle name="Normal 18 3 2" xfId="5599"/>
    <cellStyle name="Normal 18 3 2 2" xfId="14969"/>
    <cellStyle name="Normal 18 3 2 3" xfId="14968"/>
    <cellStyle name="Normal 18 3 3" xfId="14970"/>
    <cellStyle name="Normal 18 3 3 2" xfId="21613"/>
    <cellStyle name="Normal 18 3 4" xfId="14967"/>
    <cellStyle name="Normal 18 3 4 2" xfId="20714"/>
    <cellStyle name="Normal 18 3 5" xfId="22819"/>
    <cellStyle name="Normal 18 3 6" xfId="24727"/>
    <cellStyle name="Normal 18 4" xfId="3607"/>
    <cellStyle name="Normal 18 4 2" xfId="5897"/>
    <cellStyle name="Normal 18 4 2 2" xfId="14972"/>
    <cellStyle name="Normal 18 4 3" xfId="14971"/>
    <cellStyle name="Normal 18 4 3 2" xfId="21907"/>
    <cellStyle name="Normal 18 4 4" xfId="20479"/>
    <cellStyle name="Normal 18 4 5" xfId="23915"/>
    <cellStyle name="Normal 18 4 6" xfId="25700"/>
    <cellStyle name="Normal 18 5" xfId="3705"/>
    <cellStyle name="Normal 18 5 2" xfId="5953"/>
    <cellStyle name="Normal 18 5 3" xfId="14973"/>
    <cellStyle name="Normal 18 5 3 2" xfId="21986"/>
    <cellStyle name="Normal 18 5 4" xfId="20409"/>
    <cellStyle name="Normal 18 5 5" xfId="23966"/>
    <cellStyle name="Normal 18 5 6" xfId="25746"/>
    <cellStyle name="Normal 18 6" xfId="4113"/>
    <cellStyle name="Normal 18 6 2" xfId="6269"/>
    <cellStyle name="Normal 18 6 3" xfId="22355"/>
    <cellStyle name="Normal 18 6 4" xfId="24347"/>
    <cellStyle name="Normal 18 6 5" xfId="25968"/>
    <cellStyle name="Normal 18 6 6" xfId="27280"/>
    <cellStyle name="Normal 18 7" xfId="4999"/>
    <cellStyle name="Normal 18 8" xfId="6365"/>
    <cellStyle name="Normal 18 8 2" xfId="19913"/>
    <cellStyle name="Normal 18 9" xfId="6425"/>
    <cellStyle name="Normal 18 9 2" xfId="23223"/>
    <cellStyle name="Normal 19" xfId="348"/>
    <cellStyle name="Normal 19 10" xfId="1032"/>
    <cellStyle name="Normal 19 10 2" xfId="5058"/>
    <cellStyle name="Normal 19 10 3" xfId="19978"/>
    <cellStyle name="Normal 19 10 4" xfId="22393"/>
    <cellStyle name="Normal 19 10 5" xfId="24373"/>
    <cellStyle name="Normal 19 10 6" xfId="25995"/>
    <cellStyle name="Normal 19 11" xfId="4114"/>
    <cellStyle name="Normal 19 11 2" xfId="6270"/>
    <cellStyle name="Normal 19 11 3" xfId="22356"/>
    <cellStyle name="Normal 19 11 4" xfId="24348"/>
    <cellStyle name="Normal 19 11 5" xfId="25969"/>
    <cellStyle name="Normal 19 11 6" xfId="27281"/>
    <cellStyle name="Normal 19 12" xfId="4399"/>
    <cellStyle name="Normal 19 13" xfId="6366"/>
    <cellStyle name="Normal 19 13 2" xfId="19062"/>
    <cellStyle name="Normal 19 14" xfId="6426"/>
    <cellStyle name="Normal 19 14 2" xfId="23202"/>
    <cellStyle name="Normal 19 15" xfId="6481"/>
    <cellStyle name="Normal 19 15 2" xfId="25100"/>
    <cellStyle name="Normal 19 16" xfId="6537"/>
    <cellStyle name="Normal 19 16 2" xfId="26553"/>
    <cellStyle name="Normal 19 17" xfId="6590"/>
    <cellStyle name="Normal 19 18" xfId="6644"/>
    <cellStyle name="Normal 19 19" xfId="6698"/>
    <cellStyle name="Normal 19 2" xfId="524"/>
    <cellStyle name="Normal 19 2 2" xfId="701"/>
    <cellStyle name="Normal 19 2 2 2" xfId="4736"/>
    <cellStyle name="Normal 19 2 2 2 2" xfId="14978"/>
    <cellStyle name="Normal 19 2 2 2 3" xfId="14977"/>
    <cellStyle name="Normal 19 2 2 3" xfId="14979"/>
    <cellStyle name="Normal 19 2 2 3 2" xfId="19650"/>
    <cellStyle name="Normal 19 2 2 4" xfId="14976"/>
    <cellStyle name="Normal 19 2 2 4 2" xfId="23861"/>
    <cellStyle name="Normal 19 2 2 5" xfId="25646"/>
    <cellStyle name="Normal 19 2 2 6" xfId="26932"/>
    <cellStyle name="Normal 19 2 3" xfId="1156"/>
    <cellStyle name="Normal 19 2 3 2" xfId="5182"/>
    <cellStyle name="Normal 19 2 3 2 2" xfId="14981"/>
    <cellStyle name="Normal 19 2 3 3" xfId="14980"/>
    <cellStyle name="Normal 19 2 3 3 2" xfId="20102"/>
    <cellStyle name="Normal 19 2 3 4" xfId="23832"/>
    <cellStyle name="Normal 19 2 3 5" xfId="25617"/>
    <cellStyle name="Normal 19 2 3 6" xfId="26903"/>
    <cellStyle name="Normal 19 2 4" xfId="4559"/>
    <cellStyle name="Normal 19 2 4 2" xfId="14982"/>
    <cellStyle name="Normal 19 2 5" xfId="7643"/>
    <cellStyle name="Normal 19 2 5 2" xfId="18743"/>
    <cellStyle name="Normal 19 2 6" xfId="14975"/>
    <cellStyle name="Normal 19 2 6 2" xfId="22591"/>
    <cellStyle name="Normal 19 2 7" xfId="24512"/>
    <cellStyle name="Normal 19 2 8" xfId="26103"/>
    <cellStyle name="Normal 19 20" xfId="6751"/>
    <cellStyle name="Normal 19 21" xfId="14974"/>
    <cellStyle name="Normal 19 3" xfId="537"/>
    <cellStyle name="Normal 19 3 2" xfId="702"/>
    <cellStyle name="Normal 19 3 2 2" xfId="4737"/>
    <cellStyle name="Normal 19 3 2 2 2" xfId="14985"/>
    <cellStyle name="Normal 19 3 2 3" xfId="14984"/>
    <cellStyle name="Normal 19 3 2 3 2" xfId="19651"/>
    <cellStyle name="Normal 19 3 2 4" xfId="23142"/>
    <cellStyle name="Normal 19 3 2 5" xfId="25043"/>
    <cellStyle name="Normal 19 3 2 6" xfId="26498"/>
    <cellStyle name="Normal 19 3 3" xfId="1169"/>
    <cellStyle name="Normal 19 3 3 2" xfId="5195"/>
    <cellStyle name="Normal 19 3 3 3" xfId="14986"/>
    <cellStyle name="Normal 19 3 3 3 2" xfId="20115"/>
    <cellStyle name="Normal 19 3 3 4" xfId="23527"/>
    <cellStyle name="Normal 19 3 3 5" xfId="25384"/>
    <cellStyle name="Normal 19 3 3 6" xfId="26771"/>
    <cellStyle name="Normal 19 3 4" xfId="4572"/>
    <cellStyle name="Normal 19 3 5" xfId="14983"/>
    <cellStyle name="Normal 19 3 5 2" xfId="18753"/>
    <cellStyle name="Normal 19 3 6" xfId="24101"/>
    <cellStyle name="Normal 19 3 7" xfId="25858"/>
    <cellStyle name="Normal 19 3 8" xfId="27061"/>
    <cellStyle name="Normal 19 4" xfId="506"/>
    <cellStyle name="Normal 19 4 2" xfId="703"/>
    <cellStyle name="Normal 19 4 2 2" xfId="4738"/>
    <cellStyle name="Normal 19 4 2 3" xfId="14988"/>
    <cellStyle name="Normal 19 4 2 3 2" xfId="19652"/>
    <cellStyle name="Normal 19 4 2 4" xfId="22936"/>
    <cellStyle name="Normal 19 4 2 5" xfId="24843"/>
    <cellStyle name="Normal 19 4 2 6" xfId="26352"/>
    <cellStyle name="Normal 19 4 3" xfId="1137"/>
    <cellStyle name="Normal 19 4 3 2" xfId="5163"/>
    <cellStyle name="Normal 19 4 3 3" xfId="20083"/>
    <cellStyle name="Normal 19 4 3 4" xfId="24049"/>
    <cellStyle name="Normal 19 4 3 5" xfId="25806"/>
    <cellStyle name="Normal 19 4 3 6" xfId="27009"/>
    <cellStyle name="Normal 19 4 4" xfId="4541"/>
    <cellStyle name="Normal 19 4 5" xfId="14987"/>
    <cellStyle name="Normal 19 4 5 2" xfId="18730"/>
    <cellStyle name="Normal 19 4 6" xfId="22733"/>
    <cellStyle name="Normal 19 4 7" xfId="24647"/>
    <cellStyle name="Normal 19 4 8" xfId="26211"/>
    <cellStyle name="Normal 19 5" xfId="558"/>
    <cellStyle name="Normal 19 5 2" xfId="704"/>
    <cellStyle name="Normal 19 5 2 2" xfId="4739"/>
    <cellStyle name="Normal 19 5 2 3" xfId="19653"/>
    <cellStyle name="Normal 19 5 2 4" xfId="22568"/>
    <cellStyle name="Normal 19 5 2 5" xfId="24489"/>
    <cellStyle name="Normal 19 5 2 6" xfId="26080"/>
    <cellStyle name="Normal 19 5 3" xfId="1191"/>
    <cellStyle name="Normal 19 5 3 2" xfId="5217"/>
    <cellStyle name="Normal 19 5 3 3" xfId="20137"/>
    <cellStyle name="Normal 19 5 3 4" xfId="23925"/>
    <cellStyle name="Normal 19 5 3 5" xfId="25708"/>
    <cellStyle name="Normal 19 5 3 6" xfId="26961"/>
    <cellStyle name="Normal 19 5 4" xfId="4593"/>
    <cellStyle name="Normal 19 5 5" xfId="14989"/>
    <cellStyle name="Normal 19 5 5 2" xfId="19507"/>
    <cellStyle name="Normal 19 5 6" xfId="23883"/>
    <cellStyle name="Normal 19 5 7" xfId="25668"/>
    <cellStyle name="Normal 19 5 8" xfId="26954"/>
    <cellStyle name="Normal 19 6" xfId="603"/>
    <cellStyle name="Normal 19 6 2" xfId="705"/>
    <cellStyle name="Normal 19 6 2 2" xfId="4740"/>
    <cellStyle name="Normal 19 6 2 3" xfId="19654"/>
    <cellStyle name="Normal 19 6 2 4" xfId="24074"/>
    <cellStyle name="Normal 19 6 2 5" xfId="25831"/>
    <cellStyle name="Normal 19 6 2 6" xfId="27034"/>
    <cellStyle name="Normal 19 6 3" xfId="1236"/>
    <cellStyle name="Normal 19 6 3 2" xfId="5262"/>
    <cellStyle name="Normal 19 6 3 3" xfId="20182"/>
    <cellStyle name="Normal 19 6 3 4" xfId="23733"/>
    <cellStyle name="Normal 19 6 3 5" xfId="25537"/>
    <cellStyle name="Normal 19 6 3 6" xfId="26836"/>
    <cellStyle name="Normal 19 6 4" xfId="4638"/>
    <cellStyle name="Normal 19 6 5" xfId="19552"/>
    <cellStyle name="Normal 19 6 6" xfId="23331"/>
    <cellStyle name="Normal 19 6 7" xfId="25220"/>
    <cellStyle name="Normal 19 6 8" xfId="26647"/>
    <cellStyle name="Normal 19 7" xfId="625"/>
    <cellStyle name="Normal 19 7 2" xfId="706"/>
    <cellStyle name="Normal 19 7 2 2" xfId="4741"/>
    <cellStyle name="Normal 19 7 2 3" xfId="19655"/>
    <cellStyle name="Normal 19 7 2 4" xfId="23860"/>
    <cellStyle name="Normal 19 7 2 5" xfId="25645"/>
    <cellStyle name="Normal 19 7 2 6" xfId="26931"/>
    <cellStyle name="Normal 19 7 3" xfId="1258"/>
    <cellStyle name="Normal 19 7 3 2" xfId="5284"/>
    <cellStyle name="Normal 19 7 3 3" xfId="20204"/>
    <cellStyle name="Normal 19 7 3 4" xfId="23820"/>
    <cellStyle name="Normal 19 7 3 5" xfId="25605"/>
    <cellStyle name="Normal 19 7 3 6" xfId="26891"/>
    <cellStyle name="Normal 19 7 4" xfId="4660"/>
    <cellStyle name="Normal 19 7 5" xfId="19574"/>
    <cellStyle name="Normal 19 7 6" xfId="22578"/>
    <cellStyle name="Normal 19 7 7" xfId="24499"/>
    <cellStyle name="Normal 19 7 8" xfId="26090"/>
    <cellStyle name="Normal 19 8" xfId="589"/>
    <cellStyle name="Normal 19 8 2" xfId="707"/>
    <cellStyle name="Normal 19 8 2 2" xfId="4742"/>
    <cellStyle name="Normal 19 8 2 3" xfId="19656"/>
    <cellStyle name="Normal 19 8 2 4" xfId="23141"/>
    <cellStyle name="Normal 19 8 2 5" xfId="25042"/>
    <cellStyle name="Normal 19 8 2 6" xfId="26497"/>
    <cellStyle name="Normal 19 8 3" xfId="1222"/>
    <cellStyle name="Normal 19 8 3 2" xfId="5248"/>
    <cellStyle name="Normal 19 8 3 3" xfId="20168"/>
    <cellStyle name="Normal 19 8 3 4" xfId="23825"/>
    <cellStyle name="Normal 19 8 3 5" xfId="25610"/>
    <cellStyle name="Normal 19 8 3 6" xfId="26896"/>
    <cellStyle name="Normal 19 8 4" xfId="4624"/>
    <cellStyle name="Normal 19 8 5" xfId="19538"/>
    <cellStyle name="Normal 19 8 6" xfId="22960"/>
    <cellStyle name="Normal 19 8 7" xfId="24867"/>
    <cellStyle name="Normal 19 8 8" xfId="26376"/>
    <cellStyle name="Normal 19 9" xfId="700"/>
    <cellStyle name="Normal 19 9 2" xfId="4735"/>
    <cellStyle name="Normal 19 9 3" xfId="19649"/>
    <cellStyle name="Normal 19 9 4" xfId="24075"/>
    <cellStyle name="Normal 19 9 5" xfId="25832"/>
    <cellStyle name="Normal 19 9 6" xfId="27035"/>
    <cellStyle name="Normal 2" xfId="236"/>
    <cellStyle name="Normal 2 10" xfId="931"/>
    <cellStyle name="Normal 2 10 10" xfId="6483"/>
    <cellStyle name="Normal 2 10 10 2" xfId="7626"/>
    <cellStyle name="Normal 2 10 10 3" xfId="19404"/>
    <cellStyle name="Normal 2 10 10 4" xfId="25228"/>
    <cellStyle name="Normal 2 10 11" xfId="6539"/>
    <cellStyle name="Normal 2 10 11 2" xfId="7640"/>
    <cellStyle name="Normal 2 10 11 3" xfId="19418"/>
    <cellStyle name="Normal 2 10 11 4" xfId="26652"/>
    <cellStyle name="Normal 2 10 12" xfId="6592"/>
    <cellStyle name="Normal 2 10 12 2" xfId="7656"/>
    <cellStyle name="Normal 2 10 12 3" xfId="19432"/>
    <cellStyle name="Normal 2 10 13" xfId="6646"/>
    <cellStyle name="Normal 2 10 13 2" xfId="7673"/>
    <cellStyle name="Normal 2 10 13 3" xfId="19446"/>
    <cellStyle name="Normal 2 10 14" xfId="6700"/>
    <cellStyle name="Normal 2 10 14 2" xfId="7689"/>
    <cellStyle name="Normal 2 10 14 3" xfId="19459"/>
    <cellStyle name="Normal 2 10 15" xfId="6753"/>
    <cellStyle name="Normal 2 10 15 2" xfId="7704"/>
    <cellStyle name="Normal 2 10 15 3" xfId="19472"/>
    <cellStyle name="Normal 2 10 16" xfId="14991"/>
    <cellStyle name="Normal 2 10 2" xfId="3341"/>
    <cellStyle name="Normal 2 10 2 2" xfId="5631"/>
    <cellStyle name="Normal 2 10 2 3" xfId="21643"/>
    <cellStyle name="Normal 2 10 2 4" xfId="20689"/>
    <cellStyle name="Normal 2 10 2 5" xfId="22679"/>
    <cellStyle name="Normal 2 10 2 6" xfId="24596"/>
    <cellStyle name="Normal 2 10 3" xfId="3308"/>
    <cellStyle name="Normal 2 10 3 2" xfId="5598"/>
    <cellStyle name="Normal 2 10 3 3" xfId="21612"/>
    <cellStyle name="Normal 2 10 3 4" xfId="20715"/>
    <cellStyle name="Normal 2 10 3 5" xfId="22539"/>
    <cellStyle name="Normal 2 10 3 6" xfId="24463"/>
    <cellStyle name="Normal 2 10 4" xfId="3608"/>
    <cellStyle name="Normal 2 10 4 2" xfId="5898"/>
    <cellStyle name="Normal 2 10 4 3" xfId="21908"/>
    <cellStyle name="Normal 2 10 4 4" xfId="20478"/>
    <cellStyle name="Normal 2 10 4 5" xfId="23959"/>
    <cellStyle name="Normal 2 10 4 6" xfId="25739"/>
    <cellStyle name="Normal 2 10 5" xfId="3706"/>
    <cellStyle name="Normal 2 10 5 2" xfId="5954"/>
    <cellStyle name="Normal 2 10 5 3" xfId="21987"/>
    <cellStyle name="Normal 2 10 5 4" xfId="20408"/>
    <cellStyle name="Normal 2 10 5 5" xfId="23385"/>
    <cellStyle name="Normal 2 10 5 6" xfId="25268"/>
    <cellStyle name="Normal 2 10 6" xfId="2870"/>
    <cellStyle name="Normal 2 10 6 2" xfId="5332"/>
    <cellStyle name="Normal 2 10 6 3" xfId="21241"/>
    <cellStyle name="Normal 2 10 6 4" xfId="20997"/>
    <cellStyle name="Normal 2 10 6 5" xfId="21093"/>
    <cellStyle name="Normal 2 10 6 6" xfId="23289"/>
    <cellStyle name="Normal 2 10 7" xfId="4966"/>
    <cellStyle name="Normal 2 10 8" xfId="6368"/>
    <cellStyle name="Normal 2 10 8 2" xfId="7596"/>
    <cellStyle name="Normal 2 10 8 3" xfId="19376"/>
    <cellStyle name="Normal 2 10 8 4" xfId="19880"/>
    <cellStyle name="Normal 2 10 9" xfId="6428"/>
    <cellStyle name="Normal 2 10 9 2" xfId="7610"/>
    <cellStyle name="Normal 2 10 9 3" xfId="19391"/>
    <cellStyle name="Normal 2 10 9 4" xfId="23339"/>
    <cellStyle name="Normal 2 11" xfId="943"/>
    <cellStyle name="Normal 2 11 10" xfId="6484"/>
    <cellStyle name="Normal 2 11 10 2" xfId="7627"/>
    <cellStyle name="Normal 2 11 10 3" xfId="19405"/>
    <cellStyle name="Normal 2 11 10 4" xfId="25158"/>
    <cellStyle name="Normal 2 11 11" xfId="6540"/>
    <cellStyle name="Normal 2 11 11 2" xfId="7641"/>
    <cellStyle name="Normal 2 11 11 3" xfId="19419"/>
    <cellStyle name="Normal 2 11 11 4" xfId="26598"/>
    <cellStyle name="Normal 2 11 12" xfId="6593"/>
    <cellStyle name="Normal 2 11 12 2" xfId="7657"/>
    <cellStyle name="Normal 2 11 12 3" xfId="19433"/>
    <cellStyle name="Normal 2 11 13" xfId="6647"/>
    <cellStyle name="Normal 2 11 13 2" xfId="7674"/>
    <cellStyle name="Normal 2 11 13 3" xfId="19447"/>
    <cellStyle name="Normal 2 11 14" xfId="6701"/>
    <cellStyle name="Normal 2 11 14 2" xfId="7690"/>
    <cellStyle name="Normal 2 11 14 3" xfId="19460"/>
    <cellStyle name="Normal 2 11 15" xfId="6754"/>
    <cellStyle name="Normal 2 11 15 2" xfId="7705"/>
    <cellStyle name="Normal 2 11 15 3" xfId="19473"/>
    <cellStyle name="Normal 2 11 16" xfId="14992"/>
    <cellStyle name="Normal 2 11 2" xfId="3342"/>
    <cellStyle name="Normal 2 11 2 2" xfId="5632"/>
    <cellStyle name="Normal 2 11 2 3" xfId="21644"/>
    <cellStyle name="Normal 2 11 2 4" xfId="20688"/>
    <cellStyle name="Normal 2 11 2 5" xfId="22828"/>
    <cellStyle name="Normal 2 11 2 6" xfId="24736"/>
    <cellStyle name="Normal 2 11 3" xfId="3307"/>
    <cellStyle name="Normal 2 11 3 2" xfId="5597"/>
    <cellStyle name="Normal 2 11 3 3" xfId="21611"/>
    <cellStyle name="Normal 2 11 3 4" xfId="20716"/>
    <cellStyle name="Normal 2 11 3 5" xfId="23107"/>
    <cellStyle name="Normal 2 11 3 6" xfId="25009"/>
    <cellStyle name="Normal 2 11 4" xfId="3610"/>
    <cellStyle name="Normal 2 11 4 2" xfId="5900"/>
    <cellStyle name="Normal 2 11 4 3" xfId="21910"/>
    <cellStyle name="Normal 2 11 4 4" xfId="20476"/>
    <cellStyle name="Normal 2 11 4 5" xfId="23083"/>
    <cellStyle name="Normal 2 11 4 6" xfId="24988"/>
    <cellStyle name="Normal 2 11 5" xfId="3707"/>
    <cellStyle name="Normal 2 11 5 2" xfId="5955"/>
    <cellStyle name="Normal 2 11 5 3" xfId="21988"/>
    <cellStyle name="Normal 2 11 5 4" xfId="20407"/>
    <cellStyle name="Normal 2 11 5 5" xfId="23073"/>
    <cellStyle name="Normal 2 11 5 6" xfId="24978"/>
    <cellStyle name="Normal 2 11 6" xfId="2871"/>
    <cellStyle name="Normal 2 11 6 2" xfId="5333"/>
    <cellStyle name="Normal 2 11 6 3" xfId="21242"/>
    <cellStyle name="Normal 2 11 6 4" xfId="20996"/>
    <cellStyle name="Normal 2 11 6 5" xfId="21094"/>
    <cellStyle name="Normal 2 11 6 6" xfId="22796"/>
    <cellStyle name="Normal 2 11 7" xfId="4978"/>
    <cellStyle name="Normal 2 11 8" xfId="6369"/>
    <cellStyle name="Normal 2 11 8 2" xfId="7597"/>
    <cellStyle name="Normal 2 11 8 3" xfId="19377"/>
    <cellStyle name="Normal 2 11 8 4" xfId="19892"/>
    <cellStyle name="Normal 2 11 9" xfId="6429"/>
    <cellStyle name="Normal 2 11 9 2" xfId="7611"/>
    <cellStyle name="Normal 2 11 9 3" xfId="19392"/>
    <cellStyle name="Normal 2 11 9 4" xfId="23263"/>
    <cellStyle name="Normal 2 12" xfId="960"/>
    <cellStyle name="Normal 2 12 10" xfId="6485"/>
    <cellStyle name="Normal 2 12 10 2" xfId="7628"/>
    <cellStyle name="Normal 2 12 10 3" xfId="19406"/>
    <cellStyle name="Normal 2 12 10 4" xfId="24670"/>
    <cellStyle name="Normal 2 12 11" xfId="6541"/>
    <cellStyle name="Normal 2 12 11 2" xfId="7642"/>
    <cellStyle name="Normal 2 12 11 3" xfId="19420"/>
    <cellStyle name="Normal 2 12 11 4" xfId="26228"/>
    <cellStyle name="Normal 2 12 12" xfId="6594"/>
    <cellStyle name="Normal 2 12 12 2" xfId="7658"/>
    <cellStyle name="Normal 2 12 12 3" xfId="19434"/>
    <cellStyle name="Normal 2 12 13" xfId="6648"/>
    <cellStyle name="Normal 2 12 13 2" xfId="7675"/>
    <cellStyle name="Normal 2 12 13 3" xfId="19448"/>
    <cellStyle name="Normal 2 12 14" xfId="6702"/>
    <cellStyle name="Normal 2 12 14 2" xfId="7691"/>
    <cellStyle name="Normal 2 12 14 3" xfId="19461"/>
    <cellStyle name="Normal 2 12 15" xfId="6755"/>
    <cellStyle name="Normal 2 12 15 2" xfId="7706"/>
    <cellStyle name="Normal 2 12 15 3" xfId="19474"/>
    <cellStyle name="Normal 2 12 16" xfId="14993"/>
    <cellStyle name="Normal 2 12 2" xfId="3343"/>
    <cellStyle name="Normal 2 12 2 2" xfId="5633"/>
    <cellStyle name="Normal 2 12 2 3" xfId="21645"/>
    <cellStyle name="Normal 2 12 2 4" xfId="20687"/>
    <cellStyle name="Normal 2 12 2 5" xfId="23254"/>
    <cellStyle name="Normal 2 12 2 6" xfId="25150"/>
    <cellStyle name="Normal 2 12 3" xfId="3306"/>
    <cellStyle name="Normal 2 12 3 2" xfId="5596"/>
    <cellStyle name="Normal 2 12 3 3" xfId="21610"/>
    <cellStyle name="Normal 2 12 3 4" xfId="20717"/>
    <cellStyle name="Normal 2 12 3 5" xfId="23122"/>
    <cellStyle name="Normal 2 12 3 6" xfId="25023"/>
    <cellStyle name="Normal 2 12 4" xfId="3612"/>
    <cellStyle name="Normal 2 12 4 2" xfId="5902"/>
    <cellStyle name="Normal 2 12 4 3" xfId="21912"/>
    <cellStyle name="Normal 2 12 4 4" xfId="20474"/>
    <cellStyle name="Normal 2 12 4 5" xfId="23655"/>
    <cellStyle name="Normal 2 12 4 6" xfId="25484"/>
    <cellStyle name="Normal 2 12 5" xfId="3708"/>
    <cellStyle name="Normal 2 12 5 2" xfId="5956"/>
    <cellStyle name="Normal 2 12 5 3" xfId="21989"/>
    <cellStyle name="Normal 2 12 5 4" xfId="20406"/>
    <cellStyle name="Normal 2 12 5 5" xfId="23663"/>
    <cellStyle name="Normal 2 12 5 6" xfId="25490"/>
    <cellStyle name="Normal 2 12 6" xfId="2872"/>
    <cellStyle name="Normal 2 12 6 2" xfId="5334"/>
    <cellStyle name="Normal 2 12 6 3" xfId="21243"/>
    <cellStyle name="Normal 2 12 6 4" xfId="20995"/>
    <cellStyle name="Normal 2 12 6 5" xfId="21095"/>
    <cellStyle name="Normal 2 12 6 6" xfId="22720"/>
    <cellStyle name="Normal 2 12 7" xfId="4995"/>
    <cellStyle name="Normal 2 12 8" xfId="6370"/>
    <cellStyle name="Normal 2 12 8 2" xfId="7598"/>
    <cellStyle name="Normal 2 12 8 3" xfId="19378"/>
    <cellStyle name="Normal 2 12 8 4" xfId="19909"/>
    <cellStyle name="Normal 2 12 9" xfId="6430"/>
    <cellStyle name="Normal 2 12 9 2" xfId="7612"/>
    <cellStyle name="Normal 2 12 9 3" xfId="19393"/>
    <cellStyle name="Normal 2 12 9 4" xfId="22756"/>
    <cellStyle name="Normal 2 13" xfId="973"/>
    <cellStyle name="Normal 2 13 2" xfId="3595"/>
    <cellStyle name="Normal 2 13 2 2" xfId="5885"/>
    <cellStyle name="Normal 2 13 2 3" xfId="21895"/>
    <cellStyle name="Normal 2 13 2 4" xfId="20491"/>
    <cellStyle name="Normal 2 13 2 5" xfId="23913"/>
    <cellStyle name="Normal 2 13 2 6" xfId="25698"/>
    <cellStyle name="Normal 2 13 3" xfId="14994"/>
    <cellStyle name="Normal 2 14" xfId="967"/>
    <cellStyle name="Normal 2 14 2" xfId="3633"/>
    <cellStyle name="Normal 2 14 2 2" xfId="5923"/>
    <cellStyle name="Normal 2 14 2 3" xfId="21933"/>
    <cellStyle name="Normal 2 14 2 4" xfId="20458"/>
    <cellStyle name="Normal 2 14 2 5" xfId="23104"/>
    <cellStyle name="Normal 2 14 2 6" xfId="25007"/>
    <cellStyle name="Normal 2 14 3" xfId="14995"/>
    <cellStyle name="Normal 2 15" xfId="977"/>
    <cellStyle name="Normal 2 15 2" xfId="3639"/>
    <cellStyle name="Normal 2 15 2 2" xfId="5929"/>
    <cellStyle name="Normal 2 15 2 3" xfId="21939"/>
    <cellStyle name="Normal 2 15 2 4" xfId="20452"/>
    <cellStyle name="Normal 2 15 2 5" xfId="24232"/>
    <cellStyle name="Normal 2 15 2 6" xfId="25908"/>
    <cellStyle name="Normal 2 15 3" xfId="5004"/>
    <cellStyle name="Normal 2 15 4" xfId="14996"/>
    <cellStyle name="Normal 2 15 4 2" xfId="19924"/>
    <cellStyle name="Normal 2 15 5" xfId="22851"/>
    <cellStyle name="Normal 2 15 6" xfId="24759"/>
    <cellStyle name="Normal 2 15 7" xfId="26269"/>
    <cellStyle name="Normal 2 16" xfId="996"/>
    <cellStyle name="Normal 2 16 2" xfId="3865"/>
    <cellStyle name="Normal 2 16 2 2" xfId="6113"/>
    <cellStyle name="Normal 2 16 2 3" xfId="22145"/>
    <cellStyle name="Normal 2 16 2 4" xfId="20283"/>
    <cellStyle name="Normal 2 16 2 5" xfId="23707"/>
    <cellStyle name="Normal 2 16 2 6" xfId="25515"/>
    <cellStyle name="Normal 2 16 3" xfId="5023"/>
    <cellStyle name="Normal 2 16 4" xfId="14997"/>
    <cellStyle name="Normal 2 16 4 2" xfId="19943"/>
    <cellStyle name="Normal 2 16 5" xfId="22684"/>
    <cellStyle name="Normal 2 16 6" xfId="24601"/>
    <cellStyle name="Normal 2 16 7" xfId="26175"/>
    <cellStyle name="Normal 2 17" xfId="473"/>
    <cellStyle name="Normal 2 17 2" xfId="3983"/>
    <cellStyle name="Normal 2 17 2 2" xfId="6195"/>
    <cellStyle name="Normal 2 17 2 3" xfId="22249"/>
    <cellStyle name="Normal 2 17 2 4" xfId="18590"/>
    <cellStyle name="Normal 2 17 2 5" xfId="21413"/>
    <cellStyle name="Normal 2 17 2 6" xfId="19043"/>
    <cellStyle name="Normal 2 17 3" xfId="4512"/>
    <cellStyle name="Normal 2 17 4" xfId="14998"/>
    <cellStyle name="Normal 2 17 4 2" xfId="18504"/>
    <cellStyle name="Normal 2 17 5" xfId="22601"/>
    <cellStyle name="Normal 2 17 6" xfId="24521"/>
    <cellStyle name="Normal 2 17 7" xfId="26111"/>
    <cellStyle name="Normal 2 18" xfId="4030"/>
    <cellStyle name="Normal 2 18 2" xfId="6202"/>
    <cellStyle name="Normal 2 18 3" xfId="14999"/>
    <cellStyle name="Normal 2 18 3 2" xfId="22283"/>
    <cellStyle name="Normal 2 18 4" xfId="22503"/>
    <cellStyle name="Normal 2 18 5" xfId="24433"/>
    <cellStyle name="Normal 2 18 6" xfId="26051"/>
    <cellStyle name="Normal 2 19" xfId="3147"/>
    <cellStyle name="Normal 2 19 2" xfId="5437"/>
    <cellStyle name="Normal 2 19 3" xfId="15000"/>
    <cellStyle name="Normal 2 19 3 2" xfId="21452"/>
    <cellStyle name="Normal 2 19 4" xfId="20843"/>
    <cellStyle name="Normal 2 19 5" xfId="19053"/>
    <cellStyle name="Normal 2 19 6" xfId="21368"/>
    <cellStyle name="Normal 2 2" xfId="349"/>
    <cellStyle name="Normal 2 2 10" xfId="6431"/>
    <cellStyle name="Normal 2 2 11" xfId="6486"/>
    <cellStyle name="Normal 2 2 12" xfId="6542"/>
    <cellStyle name="Normal 2 2 13" xfId="6595"/>
    <cellStyle name="Normal 2 2 14" xfId="6649"/>
    <cellStyle name="Normal 2 2 15" xfId="6703"/>
    <cellStyle name="Normal 2 2 16" xfId="6756"/>
    <cellStyle name="Normal 2 2 17" xfId="15001"/>
    <cellStyle name="Normal 2 2 2" xfId="708"/>
    <cellStyle name="Normal 2 2 2 10" xfId="6846"/>
    <cellStyle name="Normal 2 2 2 11" xfId="6830"/>
    <cellStyle name="Normal 2 2 2 12" xfId="7366"/>
    <cellStyle name="Normal 2 2 2 2" xfId="3344"/>
    <cellStyle name="Normal 2 2 2 2 2" xfId="5634"/>
    <cellStyle name="Normal 2 2 2 2 3" xfId="6813"/>
    <cellStyle name="Normal 2 2 2 2 3 2" xfId="21646"/>
    <cellStyle name="Normal 2 2 2 2 4" xfId="20686"/>
    <cellStyle name="Normal 2 2 2 2 5" xfId="22694"/>
    <cellStyle name="Normal 2 2 2 2 6" xfId="24611"/>
    <cellStyle name="Normal 2 2 2 3" xfId="4743"/>
    <cellStyle name="Normal 2 2 2 4" xfId="6832"/>
    <cellStyle name="Normal 2 2 2 4 2" xfId="19657"/>
    <cellStyle name="Normal 2 2 2 5" xfId="7702"/>
    <cellStyle name="Normal 2 2 2 5 2" xfId="22935"/>
    <cellStyle name="Normal 2 2 2 6" xfId="7196"/>
    <cellStyle name="Normal 2 2 2 6 2" xfId="24842"/>
    <cellStyle name="Normal 2 2 2 7" xfId="7439"/>
    <cellStyle name="Normal 2 2 2 7 2" xfId="26351"/>
    <cellStyle name="Normal 2 2 2 8" xfId="6834"/>
    <cellStyle name="Normal 2 2 2 9" xfId="7292"/>
    <cellStyle name="Normal 2 2 3" xfId="939"/>
    <cellStyle name="Normal 2 2 3 2" xfId="3305"/>
    <cellStyle name="Normal 2 2 3 2 2" xfId="5595"/>
    <cellStyle name="Normal 2 2 3 2 3" xfId="21609"/>
    <cellStyle name="Normal 2 2 3 2 4" xfId="20718"/>
    <cellStyle name="Normal 2 2 3 2 5" xfId="22538"/>
    <cellStyle name="Normal 2 2 3 2 6" xfId="24462"/>
    <cellStyle name="Normal 2 2 3 3" xfId="4974"/>
    <cellStyle name="Normal 2 2 3 4" xfId="6788"/>
    <cellStyle name="Normal 2 2 3 4 2" xfId="19888"/>
    <cellStyle name="Normal 2 2 3 5" xfId="22659"/>
    <cellStyle name="Normal 2 2 3 6" xfId="24577"/>
    <cellStyle name="Normal 2 2 3 7" xfId="26159"/>
    <cellStyle name="Normal 2 2 4" xfId="957"/>
    <cellStyle name="Normal 2 2 4 2" xfId="3613"/>
    <cellStyle name="Normal 2 2 4 2 2" xfId="5903"/>
    <cellStyle name="Normal 2 2 4 2 3" xfId="21913"/>
    <cellStyle name="Normal 2 2 4 2 4" xfId="20473"/>
    <cellStyle name="Normal 2 2 4 2 5" xfId="23612"/>
    <cellStyle name="Normal 2 2 4 2 6" xfId="25443"/>
    <cellStyle name="Normal 2 2 4 3" xfId="4992"/>
    <cellStyle name="Normal 2 2 4 4" xfId="6852"/>
    <cellStyle name="Normal 2 2 4 4 2" xfId="19906"/>
    <cellStyle name="Normal 2 2 4 5" xfId="22749"/>
    <cellStyle name="Normal 2 2 4 6" xfId="24663"/>
    <cellStyle name="Normal 2 2 4 7" xfId="26221"/>
    <cellStyle name="Normal 2 2 5" xfId="958"/>
    <cellStyle name="Normal 2 2 5 2" xfId="3709"/>
    <cellStyle name="Normal 2 2 5 2 2" xfId="5957"/>
    <cellStyle name="Normal 2 2 5 2 3" xfId="21990"/>
    <cellStyle name="Normal 2 2 5 2 4" xfId="20405"/>
    <cellStyle name="Normal 2 2 5 2 5" xfId="23603"/>
    <cellStyle name="Normal 2 2 5 2 6" xfId="25437"/>
    <cellStyle name="Normal 2 2 5 3" xfId="4993"/>
    <cellStyle name="Normal 2 2 5 4" xfId="19907"/>
    <cellStyle name="Normal 2 2 5 5" xfId="23315"/>
    <cellStyle name="Normal 2 2 5 6" xfId="25204"/>
    <cellStyle name="Normal 2 2 5 7" xfId="26631"/>
    <cellStyle name="Normal 2 2 6" xfId="991"/>
    <cellStyle name="Normal 2 2 6 2" xfId="5018"/>
    <cellStyle name="Normal 2 2 6 3" xfId="19938"/>
    <cellStyle name="Normal 2 2 6 4" xfId="23260"/>
    <cellStyle name="Normal 2 2 6 5" xfId="25156"/>
    <cellStyle name="Normal 2 2 6 6" xfId="26596"/>
    <cellStyle name="Normal 2 2 7" xfId="985"/>
    <cellStyle name="Normal 2 2 7 2" xfId="2873"/>
    <cellStyle name="Normal 2 2 7 2 2" xfId="5335"/>
    <cellStyle name="Normal 2 2 7 2 3" xfId="21244"/>
    <cellStyle name="Normal 2 2 7 2 4" xfId="20994"/>
    <cellStyle name="Normal 2 2 7 2 5" xfId="21096"/>
    <cellStyle name="Normal 2 2 7 2 6" xfId="23280"/>
    <cellStyle name="Normal 2 2 7 3" xfId="5012"/>
    <cellStyle name="Normal 2 2 7 4" xfId="19932"/>
    <cellStyle name="Normal 2 2 7 5" xfId="23321"/>
    <cellStyle name="Normal 2 2 7 6" xfId="25210"/>
    <cellStyle name="Normal 2 2 7 7" xfId="26637"/>
    <cellStyle name="Normal 2 2 8" xfId="4400"/>
    <cellStyle name="Normal 2 2 9" xfId="6371"/>
    <cellStyle name="Normal 2 20" xfId="4119"/>
    <cellStyle name="Normal 2 20 2" xfId="15002"/>
    <cellStyle name="Normal 2 21" xfId="4123"/>
    <cellStyle name="Normal 2 21 2" xfId="15003"/>
    <cellStyle name="Normal 2 22" xfId="4127"/>
    <cellStyle name="Normal 2 22 2" xfId="15004"/>
    <cellStyle name="Normal 2 23" xfId="4131"/>
    <cellStyle name="Normal 2 23 2" xfId="15005"/>
    <cellStyle name="Normal 2 24" xfId="4135"/>
    <cellStyle name="Normal 2 24 2" xfId="15006"/>
    <cellStyle name="Normal 2 25" xfId="4139"/>
    <cellStyle name="Normal 2 25 2" xfId="15007"/>
    <cellStyle name="Normal 2 26" xfId="4143"/>
    <cellStyle name="Normal 2 26 2" xfId="15008"/>
    <cellStyle name="Normal 2 27" xfId="4147"/>
    <cellStyle name="Normal 2 27 2" xfId="15009"/>
    <cellStyle name="Normal 2 28" xfId="4151"/>
    <cellStyle name="Normal 2 28 2" xfId="15010"/>
    <cellStyle name="Normal 2 29" xfId="4155"/>
    <cellStyle name="Normal 2 29 2" xfId="15011"/>
    <cellStyle name="Normal 2 3" xfId="350"/>
    <cellStyle name="Normal 2 3 10" xfId="6372"/>
    <cellStyle name="Normal 2 3 10 2" xfId="7599"/>
    <cellStyle name="Normal 2 3 10 3" xfId="19379"/>
    <cellStyle name="Normal 2 3 10 4" xfId="19092"/>
    <cellStyle name="Normal 2 3 11" xfId="6432"/>
    <cellStyle name="Normal 2 3 11 2" xfId="7613"/>
    <cellStyle name="Normal 2 3 11 3" xfId="19394"/>
    <cellStyle name="Normal 2 3 11 4" xfId="22626"/>
    <cellStyle name="Normal 2 3 12" xfId="6487"/>
    <cellStyle name="Normal 2 3 12 2" xfId="7629"/>
    <cellStyle name="Normal 2 3 12 3" xfId="19407"/>
    <cellStyle name="Normal 2 3 12 4" xfId="24546"/>
    <cellStyle name="Normal 2 3 13" xfId="6543"/>
    <cellStyle name="Normal 2 3 13 2" xfId="7644"/>
    <cellStyle name="Normal 2 3 13 3" xfId="19421"/>
    <cellStyle name="Normal 2 3 13 4" xfId="26135"/>
    <cellStyle name="Normal 2 3 14" xfId="6596"/>
    <cellStyle name="Normal 2 3 14 2" xfId="7659"/>
    <cellStyle name="Normal 2 3 14 3" xfId="19435"/>
    <cellStyle name="Normal 2 3 15" xfId="6650"/>
    <cellStyle name="Normal 2 3 15 2" xfId="7676"/>
    <cellStyle name="Normal 2 3 15 3" xfId="19449"/>
    <cellStyle name="Normal 2 3 16" xfId="6704"/>
    <cellStyle name="Normal 2 3 16 2" xfId="7692"/>
    <cellStyle name="Normal 2 3 16 3" xfId="19462"/>
    <cellStyle name="Normal 2 3 17" xfId="6757"/>
    <cellStyle name="Normal 2 3 17 2" xfId="7707"/>
    <cellStyle name="Normal 2 3 17 3" xfId="19475"/>
    <cellStyle name="Normal 2 3 18" xfId="7343"/>
    <cellStyle name="Normal 2 3 19" xfId="15012"/>
    <cellStyle name="Normal 2 3 2" xfId="3345"/>
    <cellStyle name="Normal 2 3 2 2" xfId="5635"/>
    <cellStyle name="Normal 2 3 2 2 2" xfId="6892"/>
    <cellStyle name="Normal 2 3 2 3" xfId="7418"/>
    <cellStyle name="Normal 2 3 2 3 2" xfId="21647"/>
    <cellStyle name="Normal 2 3 2 4" xfId="6936"/>
    <cellStyle name="Normal 2 3 2 4 2" xfId="20685"/>
    <cellStyle name="Normal 2 3 2 5" xfId="22829"/>
    <cellStyle name="Normal 2 3 2 6" xfId="24737"/>
    <cellStyle name="Normal 2 3 3" xfId="3304"/>
    <cellStyle name="Normal 2 3 3 2" xfId="5594"/>
    <cellStyle name="Normal 2 3 3 3" xfId="6926"/>
    <cellStyle name="Normal 2 3 3 3 2" xfId="21608"/>
    <cellStyle name="Normal 2 3 3 4" xfId="20719"/>
    <cellStyle name="Normal 2 3 3 5" xfId="23121"/>
    <cellStyle name="Normal 2 3 3 6" xfId="25022"/>
    <cellStyle name="Normal 2 3 4" xfId="3614"/>
    <cellStyle name="Normal 2 3 4 2" xfId="5904"/>
    <cellStyle name="Normal 2 3 4 3" xfId="21914"/>
    <cellStyle name="Normal 2 3 4 4" xfId="20472"/>
    <cellStyle name="Normal 2 3 4 5" xfId="23916"/>
    <cellStyle name="Normal 2 3 4 6" xfId="25701"/>
    <cellStyle name="Normal 2 3 5" xfId="3710"/>
    <cellStyle name="Normal 2 3 5 2" xfId="5958"/>
    <cellStyle name="Normal 2 3 5 3" xfId="21991"/>
    <cellStyle name="Normal 2 3 5 4" xfId="20404"/>
    <cellStyle name="Normal 2 3 5 5" xfId="23898"/>
    <cellStyle name="Normal 2 3 5 6" xfId="25683"/>
    <cellStyle name="Normal 2 3 6" xfId="4054"/>
    <cellStyle name="Normal 2 3 6 2" xfId="6222"/>
    <cellStyle name="Normal 2 3 6 3" xfId="22305"/>
    <cellStyle name="Normal 2 3 6 4" xfId="24310"/>
    <cellStyle name="Normal 2 3 6 5" xfId="25923"/>
    <cellStyle name="Normal 2 3 6 6" xfId="27236"/>
    <cellStyle name="Normal 2 3 7" xfId="2874"/>
    <cellStyle name="Normal 2 3 7 2" xfId="5336"/>
    <cellStyle name="Normal 2 3 7 3" xfId="21245"/>
    <cellStyle name="Normal 2 3 7 4" xfId="20993"/>
    <cellStyle name="Normal 2 3 7 5" xfId="21097"/>
    <cellStyle name="Normal 2 3 7 6" xfId="22795"/>
    <cellStyle name="Normal 2 3 8" xfId="1033"/>
    <cellStyle name="Normal 2 3 8 2" xfId="5059"/>
    <cellStyle name="Normal 2 3 8 3" xfId="19979"/>
    <cellStyle name="Normal 2 3 8 4" xfId="22390"/>
    <cellStyle name="Normal 2 3 8 5" xfId="24371"/>
    <cellStyle name="Normal 2 3 8 6" xfId="25993"/>
    <cellStyle name="Normal 2 3 9" xfId="4401"/>
    <cellStyle name="Normal 2 30" xfId="4159"/>
    <cellStyle name="Normal 2 31" xfId="4163"/>
    <cellStyle name="Normal 2 32" xfId="4167"/>
    <cellStyle name="Normal 2 33" xfId="4171"/>
    <cellStyle name="Normal 2 34" xfId="4175"/>
    <cellStyle name="Normal 2 35" xfId="4179"/>
    <cellStyle name="Normal 2 36" xfId="4182"/>
    <cellStyle name="Normal 2 37" xfId="4186"/>
    <cellStyle name="Normal 2 38" xfId="4189"/>
    <cellStyle name="Normal 2 39" xfId="4192"/>
    <cellStyle name="Normal 2 4" xfId="351"/>
    <cellStyle name="Normal 2 4 10" xfId="6544"/>
    <cellStyle name="Normal 2 4 10 2" xfId="7645"/>
    <cellStyle name="Normal 2 4 10 3" xfId="19422"/>
    <cellStyle name="Normal 2 4 11" xfId="6597"/>
    <cellStyle name="Normal 2 4 11 2" xfId="7660"/>
    <cellStyle name="Normal 2 4 11 3" xfId="19436"/>
    <cellStyle name="Normal 2 4 12" xfId="6651"/>
    <cellStyle name="Normal 2 4 12 2" xfId="7677"/>
    <cellStyle name="Normal 2 4 12 3" xfId="19450"/>
    <cellStyle name="Normal 2 4 13" xfId="6705"/>
    <cellStyle name="Normal 2 4 13 2" xfId="7693"/>
    <cellStyle name="Normal 2 4 13 3" xfId="19463"/>
    <cellStyle name="Normal 2 4 14" xfId="6758"/>
    <cellStyle name="Normal 2 4 14 2" xfId="7708"/>
    <cellStyle name="Normal 2 4 14 3" xfId="19476"/>
    <cellStyle name="Normal 2 4 15" xfId="7416"/>
    <cellStyle name="Normal 2 4 16" xfId="15013"/>
    <cellStyle name="Normal 2 4 2" xfId="3346"/>
    <cellStyle name="Normal 2 4 2 2" xfId="5636"/>
    <cellStyle name="Normal 2 4 2 3" xfId="21648"/>
    <cellStyle name="Normal 2 4 2 4" xfId="20684"/>
    <cellStyle name="Normal 2 4 2 5" xfId="23221"/>
    <cellStyle name="Normal 2 4 2 6" xfId="25117"/>
    <cellStyle name="Normal 2 4 3" xfId="3303"/>
    <cellStyle name="Normal 2 4 3 2" xfId="5593"/>
    <cellStyle name="Normal 2 4 3 3" xfId="21607"/>
    <cellStyle name="Normal 2 4 3 4" xfId="20720"/>
    <cellStyle name="Normal 2 4 3 5" xfId="22817"/>
    <cellStyle name="Normal 2 4 3 6" xfId="24725"/>
    <cellStyle name="Normal 2 4 4" xfId="3615"/>
    <cellStyle name="Normal 2 4 4 2" xfId="5905"/>
    <cellStyle name="Normal 2 4 4 3" xfId="21915"/>
    <cellStyle name="Normal 2 4 4 4" xfId="20471"/>
    <cellStyle name="Normal 2 4 4 5" xfId="23960"/>
    <cellStyle name="Normal 2 4 4 6" xfId="25740"/>
    <cellStyle name="Normal 2 4 5" xfId="3711"/>
    <cellStyle name="Normal 2 4 5 2" xfId="5959"/>
    <cellStyle name="Normal 2 4 5 3" xfId="21992"/>
    <cellStyle name="Normal 2 4 5 4" xfId="20403"/>
    <cellStyle name="Normal 2 4 5 5" xfId="23967"/>
    <cellStyle name="Normal 2 4 5 6" xfId="25747"/>
    <cellStyle name="Normal 2 4 6" xfId="2875"/>
    <cellStyle name="Normal 2 4 6 2" xfId="5337"/>
    <cellStyle name="Normal 2 4 6 3" xfId="21246"/>
    <cellStyle name="Normal 2 4 6 4" xfId="20992"/>
    <cellStyle name="Normal 2 4 6 5" xfId="22314"/>
    <cellStyle name="Normal 2 4 6 6" xfId="24318"/>
    <cellStyle name="Normal 2 4 7" xfId="6373"/>
    <cellStyle name="Normal 2 4 7 2" xfId="7600"/>
    <cellStyle name="Normal 2 4 7 3" xfId="19380"/>
    <cellStyle name="Normal 2 4 8" xfId="6433"/>
    <cellStyle name="Normal 2 4 8 2" xfId="7614"/>
    <cellStyle name="Normal 2 4 8 3" xfId="19395"/>
    <cellStyle name="Normal 2 4 9" xfId="6488"/>
    <cellStyle name="Normal 2 4 9 2" xfId="7630"/>
    <cellStyle name="Normal 2 4 9 3" xfId="19408"/>
    <cellStyle name="Normal 2 40" xfId="4194"/>
    <cellStyle name="Normal 2 41" xfId="4198"/>
    <cellStyle name="Normal 2 42" xfId="4201"/>
    <cellStyle name="Normal 2 43" xfId="4204"/>
    <cellStyle name="Normal 2 44" xfId="4207"/>
    <cellStyle name="Normal 2 45" xfId="4210"/>
    <cellStyle name="Normal 2 46" xfId="4213"/>
    <cellStyle name="Normal 2 47" xfId="4216"/>
    <cellStyle name="Normal 2 48" xfId="4219"/>
    <cellStyle name="Normal 2 49" xfId="4222"/>
    <cellStyle name="Normal 2 5" xfId="352"/>
    <cellStyle name="Normal 2 5 10" xfId="6489"/>
    <cellStyle name="Normal 2 5 10 2" xfId="7631"/>
    <cellStyle name="Normal 2 5 10 3" xfId="19409"/>
    <cellStyle name="Normal 2 5 10 4" xfId="24935"/>
    <cellStyle name="Normal 2 5 11" xfId="6545"/>
    <cellStyle name="Normal 2 5 11 2" xfId="7646"/>
    <cellStyle name="Normal 2 5 11 3" xfId="19423"/>
    <cellStyle name="Normal 2 5 11 4" xfId="26441"/>
    <cellStyle name="Normal 2 5 12" xfId="6598"/>
    <cellStyle name="Normal 2 5 12 2" xfId="7661"/>
    <cellStyle name="Normal 2 5 12 3" xfId="19437"/>
    <cellStyle name="Normal 2 5 13" xfId="6652"/>
    <cellStyle name="Normal 2 5 13 2" xfId="7678"/>
    <cellStyle name="Normal 2 5 13 3" xfId="19451"/>
    <cellStyle name="Normal 2 5 14" xfId="6706"/>
    <cellStyle name="Normal 2 5 14 2" xfId="7694"/>
    <cellStyle name="Normal 2 5 14 3" xfId="19464"/>
    <cellStyle name="Normal 2 5 15" xfId="6759"/>
    <cellStyle name="Normal 2 5 15 2" xfId="7709"/>
    <cellStyle name="Normal 2 5 15 3" xfId="19477"/>
    <cellStyle name="Normal 2 5 16" xfId="7054"/>
    <cellStyle name="Normal 2 5 17" xfId="15014"/>
    <cellStyle name="Normal 2 5 2" xfId="3347"/>
    <cellStyle name="Normal 2 5 2 2" xfId="5637"/>
    <cellStyle name="Normal 2 5 2 3" xfId="21649"/>
    <cellStyle name="Normal 2 5 2 4" xfId="20683"/>
    <cellStyle name="Normal 2 5 2 5" xfId="22662"/>
    <cellStyle name="Normal 2 5 2 6" xfId="24579"/>
    <cellStyle name="Normal 2 5 3" xfId="3302"/>
    <cellStyle name="Normal 2 5 3 2" xfId="5592"/>
    <cellStyle name="Normal 2 5 3 3" xfId="21606"/>
    <cellStyle name="Normal 2 5 3 4" xfId="20721"/>
    <cellStyle name="Normal 2 5 3 5" xfId="22537"/>
    <cellStyle name="Normal 2 5 3 6" xfId="24461"/>
    <cellStyle name="Normal 2 5 4" xfId="3616"/>
    <cellStyle name="Normal 2 5 4 2" xfId="5906"/>
    <cellStyle name="Normal 2 5 4 3" xfId="21916"/>
    <cellStyle name="Normal 2 5 4 4" xfId="20470"/>
    <cellStyle name="Normal 2 5 4 5" xfId="23380"/>
    <cellStyle name="Normal 2 5 4 6" xfId="25264"/>
    <cellStyle name="Normal 2 5 5" xfId="3712"/>
    <cellStyle name="Normal 2 5 5 2" xfId="5960"/>
    <cellStyle name="Normal 2 5 5 3" xfId="21993"/>
    <cellStyle name="Normal 2 5 5 4" xfId="20402"/>
    <cellStyle name="Normal 2 5 5 5" xfId="23386"/>
    <cellStyle name="Normal 2 5 5 6" xfId="25269"/>
    <cellStyle name="Normal 2 5 6" xfId="2876"/>
    <cellStyle name="Normal 2 5 6 2" xfId="5338"/>
    <cellStyle name="Normal 2 5 6 3" xfId="21247"/>
    <cellStyle name="Normal 2 5 6 4" xfId="20991"/>
    <cellStyle name="Normal 2 5 6 5" xfId="21089"/>
    <cellStyle name="Normal 2 5 6 6" xfId="22789"/>
    <cellStyle name="Normal 2 5 7" xfId="4402"/>
    <cellStyle name="Normal 2 5 8" xfId="6374"/>
    <cellStyle name="Normal 2 5 8 2" xfId="7601"/>
    <cellStyle name="Normal 2 5 8 3" xfId="19381"/>
    <cellStyle name="Normal 2 5 8 4" xfId="18534"/>
    <cellStyle name="Normal 2 5 9" xfId="6434"/>
    <cellStyle name="Normal 2 5 9 2" xfId="7615"/>
    <cellStyle name="Normal 2 5 9 3" xfId="19396"/>
    <cellStyle name="Normal 2 5 9 4" xfId="23028"/>
    <cellStyle name="Normal 2 50" xfId="4225"/>
    <cellStyle name="Normal 2 51" xfId="4227"/>
    <cellStyle name="Normal 2 52" xfId="4232"/>
    <cellStyle name="Normal 2 53" xfId="4235"/>
    <cellStyle name="Normal 2 54" xfId="4238"/>
    <cellStyle name="Normal 2 55" xfId="4241"/>
    <cellStyle name="Normal 2 56" xfId="4244"/>
    <cellStyle name="Normal 2 57" xfId="4247"/>
    <cellStyle name="Normal 2 58" xfId="4250"/>
    <cellStyle name="Normal 2 59" xfId="4253"/>
    <cellStyle name="Normal 2 6" xfId="459"/>
    <cellStyle name="Normal 2 6 10" xfId="6546"/>
    <cellStyle name="Normal 2 6 10 2" xfId="7647"/>
    <cellStyle name="Normal 2 6 10 3" xfId="19424"/>
    <cellStyle name="Normal 2 6 11" xfId="6599"/>
    <cellStyle name="Normal 2 6 11 2" xfId="7662"/>
    <cellStyle name="Normal 2 6 11 3" xfId="19438"/>
    <cellStyle name="Normal 2 6 12" xfId="6653"/>
    <cellStyle name="Normal 2 6 12 2" xfId="7679"/>
    <cellStyle name="Normal 2 6 12 3" xfId="19452"/>
    <cellStyle name="Normal 2 6 13" xfId="6707"/>
    <cellStyle name="Normal 2 6 13 2" xfId="7695"/>
    <cellStyle name="Normal 2 6 13 3" xfId="19465"/>
    <cellStyle name="Normal 2 6 14" xfId="6760"/>
    <cellStyle name="Normal 2 6 14 2" xfId="7710"/>
    <cellStyle name="Normal 2 6 14 3" xfId="19478"/>
    <cellStyle name="Normal 2 6 15" xfId="7293"/>
    <cellStyle name="Normal 2 6 16" xfId="15015"/>
    <cellStyle name="Normal 2 6 2" xfId="3348"/>
    <cellStyle name="Normal 2 6 2 2" xfId="5638"/>
    <cellStyle name="Normal 2 6 2 3" xfId="21650"/>
    <cellStyle name="Normal 2 6 2 4" xfId="20682"/>
    <cellStyle name="Normal 2 6 2 5" xfId="22830"/>
    <cellStyle name="Normal 2 6 2 6" xfId="24738"/>
    <cellStyle name="Normal 2 6 3" xfId="3301"/>
    <cellStyle name="Normal 2 6 3 2" xfId="5591"/>
    <cellStyle name="Normal 2 6 3 3" xfId="21605"/>
    <cellStyle name="Normal 2 6 3 4" xfId="20722"/>
    <cellStyle name="Normal 2 6 3 5" xfId="23120"/>
    <cellStyle name="Normal 2 6 3 6" xfId="25021"/>
    <cellStyle name="Normal 2 6 4" xfId="3617"/>
    <cellStyle name="Normal 2 6 4 2" xfId="5907"/>
    <cellStyle name="Normal 2 6 4 3" xfId="21917"/>
    <cellStyle name="Normal 2 6 4 4" xfId="20469"/>
    <cellStyle name="Normal 2 6 4 5" xfId="23097"/>
    <cellStyle name="Normal 2 6 4 6" xfId="25002"/>
    <cellStyle name="Normal 2 6 5" xfId="3713"/>
    <cellStyle name="Normal 2 6 5 2" xfId="5961"/>
    <cellStyle name="Normal 2 6 5 3" xfId="21994"/>
    <cellStyle name="Normal 2 6 5 4" xfId="20401"/>
    <cellStyle name="Normal 2 6 5 5" xfId="23077"/>
    <cellStyle name="Normal 2 6 5 6" xfId="24982"/>
    <cellStyle name="Normal 2 6 6" xfId="2877"/>
    <cellStyle name="Normal 2 6 6 2" xfId="5339"/>
    <cellStyle name="Normal 2 6 6 3" xfId="21248"/>
    <cellStyle name="Normal 2 6 6 4" xfId="20990"/>
    <cellStyle name="Normal 2 6 6 5" xfId="20240"/>
    <cellStyle name="Normal 2 6 6 6" xfId="23723"/>
    <cellStyle name="Normal 2 6 7" xfId="6375"/>
    <cellStyle name="Normal 2 6 7 2" xfId="7602"/>
    <cellStyle name="Normal 2 6 7 3" xfId="19382"/>
    <cellStyle name="Normal 2 6 8" xfId="6435"/>
    <cellStyle name="Normal 2 6 8 2" xfId="7616"/>
    <cellStyle name="Normal 2 6 8 3" xfId="19397"/>
    <cellStyle name="Normal 2 6 9" xfId="6490"/>
    <cellStyle name="Normal 2 6 9 2" xfId="7632"/>
    <cellStyle name="Normal 2 6 9 3" xfId="19410"/>
    <cellStyle name="Normal 2 60" xfId="4256"/>
    <cellStyle name="Normal 2 61" xfId="4259"/>
    <cellStyle name="Normal 2 62" xfId="4262"/>
    <cellStyle name="Normal 2 63" xfId="4265"/>
    <cellStyle name="Normal 2 64" xfId="4268"/>
    <cellStyle name="Normal 2 65" xfId="4271"/>
    <cellStyle name="Normal 2 66" xfId="4274"/>
    <cellStyle name="Normal 2 67" xfId="4277"/>
    <cellStyle name="Normal 2 68" xfId="4280"/>
    <cellStyle name="Normal 2 69" xfId="4283"/>
    <cellStyle name="Normal 2 7" xfId="465"/>
    <cellStyle name="Normal 2 7 10" xfId="6491"/>
    <cellStyle name="Normal 2 7 10 2" xfId="7633"/>
    <cellStyle name="Normal 2 7 10 3" xfId="19411"/>
    <cellStyle name="Normal 2 7 10 4" xfId="25077"/>
    <cellStyle name="Normal 2 7 11" xfId="6547"/>
    <cellStyle name="Normal 2 7 11 2" xfId="7648"/>
    <cellStyle name="Normal 2 7 11 3" xfId="19425"/>
    <cellStyle name="Normal 2 7 11 4" xfId="26532"/>
    <cellStyle name="Normal 2 7 12" xfId="6600"/>
    <cellStyle name="Normal 2 7 12 2" xfId="7663"/>
    <cellStyle name="Normal 2 7 12 3" xfId="19439"/>
    <cellStyle name="Normal 2 7 13" xfId="6654"/>
    <cellStyle name="Normal 2 7 13 2" xfId="7680"/>
    <cellStyle name="Normal 2 7 13 3" xfId="19453"/>
    <cellStyle name="Normal 2 7 14" xfId="6708"/>
    <cellStyle name="Normal 2 7 14 2" xfId="7696"/>
    <cellStyle name="Normal 2 7 14 3" xfId="19466"/>
    <cellStyle name="Normal 2 7 15" xfId="6761"/>
    <cellStyle name="Normal 2 7 15 2" xfId="7711"/>
    <cellStyle name="Normal 2 7 15 3" xfId="19479"/>
    <cellStyle name="Normal 2 7 16" xfId="15016"/>
    <cellStyle name="Normal 2 7 2" xfId="3349"/>
    <cellStyle name="Normal 2 7 2 2" xfId="5639"/>
    <cellStyle name="Normal 2 7 2 3" xfId="21651"/>
    <cellStyle name="Normal 2 7 2 4" xfId="20681"/>
    <cellStyle name="Normal 2 7 2 5" xfId="23276"/>
    <cellStyle name="Normal 2 7 2 6" xfId="25170"/>
    <cellStyle name="Normal 2 7 3" xfId="3300"/>
    <cellStyle name="Normal 2 7 3 2" xfId="5590"/>
    <cellStyle name="Normal 2 7 3 3" xfId="21604"/>
    <cellStyle name="Normal 2 7 3 4" xfId="20723"/>
    <cellStyle name="Normal 2 7 3 5" xfId="22816"/>
    <cellStyle name="Normal 2 7 3 6" xfId="24724"/>
    <cellStyle name="Normal 2 7 4" xfId="3618"/>
    <cellStyle name="Normal 2 7 4 2" xfId="5908"/>
    <cellStyle name="Normal 2 7 4 3" xfId="21918"/>
    <cellStyle name="Normal 2 7 4 4" xfId="20468"/>
    <cellStyle name="Normal 2 7 4 5" xfId="23656"/>
    <cellStyle name="Normal 2 7 4 6" xfId="25485"/>
    <cellStyle name="Normal 2 7 5" xfId="3714"/>
    <cellStyle name="Normal 2 7 5 2" xfId="5962"/>
    <cellStyle name="Normal 2 7 5 3" xfId="21995"/>
    <cellStyle name="Normal 2 7 5 4" xfId="20400"/>
    <cellStyle name="Normal 2 7 5 5" xfId="22519"/>
    <cellStyle name="Normal 2 7 5 6" xfId="24445"/>
    <cellStyle name="Normal 2 7 6" xfId="2878"/>
    <cellStyle name="Normal 2 7 6 2" xfId="5340"/>
    <cellStyle name="Normal 2 7 6 3" xfId="21249"/>
    <cellStyle name="Normal 2 7 6 4" xfId="20989"/>
    <cellStyle name="Normal 2 7 6 5" xfId="21098"/>
    <cellStyle name="Normal 2 7 6 6" xfId="22710"/>
    <cellStyle name="Normal 2 7 7" xfId="4505"/>
    <cellStyle name="Normal 2 7 8" xfId="6376"/>
    <cellStyle name="Normal 2 7 8 2" xfId="7603"/>
    <cellStyle name="Normal 2 7 8 3" xfId="19383"/>
    <cellStyle name="Normal 2 7 8 4" xfId="18708"/>
    <cellStyle name="Normal 2 7 9" xfId="6436"/>
    <cellStyle name="Normal 2 7 9 2" xfId="7617"/>
    <cellStyle name="Normal 2 7 9 3" xfId="19398"/>
    <cellStyle name="Normal 2 7 9 4" xfId="23177"/>
    <cellStyle name="Normal 2 70" xfId="4286"/>
    <cellStyle name="Normal 2 71" xfId="4289"/>
    <cellStyle name="Normal 2 72" xfId="4292"/>
    <cellStyle name="Normal 2 73" xfId="4295"/>
    <cellStyle name="Normal 2 74" xfId="4298"/>
    <cellStyle name="Normal 2 75" xfId="4301"/>
    <cellStyle name="Normal 2 76" xfId="4304"/>
    <cellStyle name="Normal 2 77" xfId="4307"/>
    <cellStyle name="Normal 2 78" xfId="4310"/>
    <cellStyle name="Normal 2 79" xfId="4313"/>
    <cellStyle name="Normal 2 8" xfId="477"/>
    <cellStyle name="Normal 2 8 10" xfId="6492"/>
    <cellStyle name="Normal 2 8 10 2" xfId="7634"/>
    <cellStyle name="Normal 2 8 10 3" xfId="19412"/>
    <cellStyle name="Normal 2 8 10 4" xfId="25072"/>
    <cellStyle name="Normal 2 8 11" xfId="6548"/>
    <cellStyle name="Normal 2 8 11 2" xfId="7649"/>
    <cellStyle name="Normal 2 8 11 3" xfId="19426"/>
    <cellStyle name="Normal 2 8 11 4" xfId="26527"/>
    <cellStyle name="Normal 2 8 12" xfId="6601"/>
    <cellStyle name="Normal 2 8 12 2" xfId="7664"/>
    <cellStyle name="Normal 2 8 12 3" xfId="19440"/>
    <cellStyle name="Normal 2 8 13" xfId="6655"/>
    <cellStyle name="Normal 2 8 13 2" xfId="7681"/>
    <cellStyle name="Normal 2 8 13 3" xfId="19454"/>
    <cellStyle name="Normal 2 8 14" xfId="6709"/>
    <cellStyle name="Normal 2 8 14 2" xfId="7697"/>
    <cellStyle name="Normal 2 8 14 3" xfId="19467"/>
    <cellStyle name="Normal 2 8 15" xfId="6762"/>
    <cellStyle name="Normal 2 8 15 2" xfId="7712"/>
    <cellStyle name="Normal 2 8 15 3" xfId="19480"/>
    <cellStyle name="Normal 2 8 16" xfId="15017"/>
    <cellStyle name="Normal 2 8 2" xfId="3350"/>
    <cellStyle name="Normal 2 8 2 2" xfId="5640"/>
    <cellStyle name="Normal 2 8 2 3" xfId="21652"/>
    <cellStyle name="Normal 2 8 2 4" xfId="20680"/>
    <cellStyle name="Normal 2 8 2 5" xfId="22715"/>
    <cellStyle name="Normal 2 8 2 6" xfId="24631"/>
    <cellStyle name="Normal 2 8 3" xfId="3299"/>
    <cellStyle name="Normal 2 8 3 2" xfId="5589"/>
    <cellStyle name="Normal 2 8 3 3" xfId="21603"/>
    <cellStyle name="Normal 2 8 3 4" xfId="20724"/>
    <cellStyle name="Normal 2 8 3 5" xfId="22536"/>
    <cellStyle name="Normal 2 8 3 6" xfId="24460"/>
    <cellStyle name="Normal 2 8 4" xfId="3619"/>
    <cellStyle name="Normal 2 8 4 2" xfId="5909"/>
    <cellStyle name="Normal 2 8 4 3" xfId="21919"/>
    <cellStyle name="Normal 2 8 4 4" xfId="20467"/>
    <cellStyle name="Normal 2 8 4 5" xfId="23611"/>
    <cellStyle name="Normal 2 8 4 6" xfId="25442"/>
    <cellStyle name="Normal 2 8 5" xfId="3715"/>
    <cellStyle name="Normal 2 8 5 2" xfId="5963"/>
    <cellStyle name="Normal 2 8 5 3" xfId="21996"/>
    <cellStyle name="Normal 2 8 5 4" xfId="20399"/>
    <cellStyle name="Normal 2 8 5 5" xfId="23664"/>
    <cellStyle name="Normal 2 8 5 6" xfId="25491"/>
    <cellStyle name="Normal 2 8 6" xfId="2879"/>
    <cellStyle name="Normal 2 8 6 2" xfId="5341"/>
    <cellStyle name="Normal 2 8 6 3" xfId="21250"/>
    <cellStyle name="Normal 2 8 6 4" xfId="20988"/>
    <cellStyle name="Normal 2 8 6 5" xfId="21099"/>
    <cellStyle name="Normal 2 8 6 6" xfId="23939"/>
    <cellStyle name="Normal 2 8 7" xfId="4516"/>
    <cellStyle name="Normal 2 8 8" xfId="6377"/>
    <cellStyle name="Normal 2 8 8 2" xfId="7604"/>
    <cellStyle name="Normal 2 8 8 3" xfId="19384"/>
    <cellStyle name="Normal 2 8 8 4" xfId="18518"/>
    <cellStyle name="Normal 2 8 9" xfId="6437"/>
    <cellStyle name="Normal 2 8 9 2" xfId="7618"/>
    <cellStyle name="Normal 2 8 9 3" xfId="19399"/>
    <cellStyle name="Normal 2 8 9 4" xfId="23172"/>
    <cellStyle name="Normal 2 80" xfId="4316"/>
    <cellStyle name="Normal 2 81" xfId="4318"/>
    <cellStyle name="Normal 2 82" xfId="4320"/>
    <cellStyle name="Normal 2 83" xfId="6367"/>
    <cellStyle name="Normal 2 83 2" xfId="7595"/>
    <cellStyle name="Normal 2 83 3" xfId="19375"/>
    <cellStyle name="Normal 2 83 4" xfId="18643"/>
    <cellStyle name="Normal 2 84" xfId="6427"/>
    <cellStyle name="Normal 2 84 2" xfId="7609"/>
    <cellStyle name="Normal 2 84 3" xfId="19390"/>
    <cellStyle name="Normal 2 84 4" xfId="22318"/>
    <cellStyle name="Normal 2 85" xfId="6482"/>
    <cellStyle name="Normal 2 85 2" xfId="7625"/>
    <cellStyle name="Normal 2 85 3" xfId="19403"/>
    <cellStyle name="Normal 2 85 4" xfId="24321"/>
    <cellStyle name="Normal 2 86" xfId="6538"/>
    <cellStyle name="Normal 2 86 2" xfId="7639"/>
    <cellStyle name="Normal 2 86 3" xfId="19417"/>
    <cellStyle name="Normal 2 86 4" xfId="25932"/>
    <cellStyle name="Normal 2 87" xfId="6591"/>
    <cellStyle name="Normal 2 87 2" xfId="7655"/>
    <cellStyle name="Normal 2 87 3" xfId="19431"/>
    <cellStyle name="Normal 2 88" xfId="6645"/>
    <cellStyle name="Normal 2 88 2" xfId="7672"/>
    <cellStyle name="Normal 2 88 3" xfId="19445"/>
    <cellStyle name="Normal 2 89" xfId="6699"/>
    <cellStyle name="Normal 2 89 2" xfId="7688"/>
    <cellStyle name="Normal 2 89 3" xfId="19458"/>
    <cellStyle name="Normal 2 9" xfId="486"/>
    <cellStyle name="Normal 2 9 10" xfId="6549"/>
    <cellStyle name="Normal 2 9 10 2" xfId="7650"/>
    <cellStyle name="Normal 2 9 10 3" xfId="19427"/>
    <cellStyle name="Normal 2 9 11" xfId="6602"/>
    <cellStyle name="Normal 2 9 11 2" xfId="7665"/>
    <cellStyle name="Normal 2 9 11 3" xfId="19441"/>
    <cellStyle name="Normal 2 9 12" xfId="6656"/>
    <cellStyle name="Normal 2 9 12 2" xfId="7682"/>
    <cellStyle name="Normal 2 9 12 3" xfId="19455"/>
    <cellStyle name="Normal 2 9 13" xfId="6710"/>
    <cellStyle name="Normal 2 9 13 2" xfId="7698"/>
    <cellStyle name="Normal 2 9 13 3" xfId="19468"/>
    <cellStyle name="Normal 2 9 14" xfId="6763"/>
    <cellStyle name="Normal 2 9 14 2" xfId="7713"/>
    <cellStyle name="Normal 2 9 14 3" xfId="19481"/>
    <cellStyle name="Normal 2 9 15" xfId="15018"/>
    <cellStyle name="Normal 2 9 2" xfId="3351"/>
    <cellStyle name="Normal 2 9 2 2" xfId="5641"/>
    <cellStyle name="Normal 2 9 2 3" xfId="21653"/>
    <cellStyle name="Normal 2 9 2 4" xfId="20679"/>
    <cellStyle name="Normal 2 9 2 5" xfId="22831"/>
    <cellStyle name="Normal 2 9 2 6" xfId="24739"/>
    <cellStyle name="Normal 2 9 3" xfId="3298"/>
    <cellStyle name="Normal 2 9 3 2" xfId="5588"/>
    <cellStyle name="Normal 2 9 3 3" xfId="21602"/>
    <cellStyle name="Normal 2 9 3 4" xfId="20725"/>
    <cellStyle name="Normal 2 9 3 5" xfId="23119"/>
    <cellStyle name="Normal 2 9 3 6" xfId="25020"/>
    <cellStyle name="Normal 2 9 4" xfId="3620"/>
    <cellStyle name="Normal 2 9 4 2" xfId="5910"/>
    <cellStyle name="Normal 2 9 4 3" xfId="21920"/>
    <cellStyle name="Normal 2 9 4 4" xfId="20466"/>
    <cellStyle name="Normal 2 9 4 5" xfId="23917"/>
    <cellStyle name="Normal 2 9 4 6" xfId="25702"/>
    <cellStyle name="Normal 2 9 5" xfId="3716"/>
    <cellStyle name="Normal 2 9 5 2" xfId="5964"/>
    <cellStyle name="Normal 2 9 5 3" xfId="21997"/>
    <cellStyle name="Normal 2 9 5 4" xfId="20398"/>
    <cellStyle name="Normal 2 9 5 5" xfId="23602"/>
    <cellStyle name="Normal 2 9 5 6" xfId="25436"/>
    <cellStyle name="Normal 2 9 6" xfId="2880"/>
    <cellStyle name="Normal 2 9 6 2" xfId="5342"/>
    <cellStyle name="Normal 2 9 6 3" xfId="21251"/>
    <cellStyle name="Normal 2 9 6 4" xfId="20987"/>
    <cellStyle name="Normal 2 9 6 5" xfId="21100"/>
    <cellStyle name="Normal 2 9 6 6" xfId="23634"/>
    <cellStyle name="Normal 2 9 7" xfId="6378"/>
    <cellStyle name="Normal 2 9 7 2" xfId="7605"/>
    <cellStyle name="Normal 2 9 7 3" xfId="19385"/>
    <cellStyle name="Normal 2 9 8" xfId="6438"/>
    <cellStyle name="Normal 2 9 8 2" xfId="7619"/>
    <cellStyle name="Normal 2 9 8 3" xfId="19400"/>
    <cellStyle name="Normal 2 9 9" xfId="6493"/>
    <cellStyle name="Normal 2 9 9 2" xfId="7635"/>
    <cellStyle name="Normal 2 9 9 3" xfId="19413"/>
    <cellStyle name="Normal 2 90" xfId="6752"/>
    <cellStyle name="Normal 2 90 2" xfId="7703"/>
    <cellStyle name="Normal 2 90 3" xfId="19471"/>
    <cellStyle name="Normal 2 91" xfId="14990"/>
    <cellStyle name="Normal 20" xfId="975"/>
    <cellStyle name="Normal 20 10" xfId="6494"/>
    <cellStyle name="Normal 20 11" xfId="6550"/>
    <cellStyle name="Normal 20 12" xfId="6603"/>
    <cellStyle name="Normal 20 13" xfId="6657"/>
    <cellStyle name="Normal 20 14" xfId="6711"/>
    <cellStyle name="Normal 20 15" xfId="6764"/>
    <cellStyle name="Normal 20 16" xfId="15019"/>
    <cellStyle name="Normal 20 2" xfId="3352"/>
    <cellStyle name="Normal 20 2 2" xfId="5642"/>
    <cellStyle name="Normal 20 2 2 2" xfId="15022"/>
    <cellStyle name="Normal 20 2 2 2 2" xfId="15023"/>
    <cellStyle name="Normal 20 2 2 3" xfId="15024"/>
    <cellStyle name="Normal 20 2 2 4" xfId="15021"/>
    <cellStyle name="Normal 20 2 3" xfId="7019"/>
    <cellStyle name="Normal 20 2 3 2" xfId="15026"/>
    <cellStyle name="Normal 20 2 3 3" xfId="15025"/>
    <cellStyle name="Normal 20 2 3 4" xfId="21654"/>
    <cellStyle name="Normal 20 2 4" xfId="15027"/>
    <cellStyle name="Normal 20 2 4 2" xfId="20678"/>
    <cellStyle name="Normal 20 2 5" xfId="15020"/>
    <cellStyle name="Normal 20 2 5 2" xfId="23313"/>
    <cellStyle name="Normal 20 2 6" xfId="25202"/>
    <cellStyle name="Normal 20 3" xfId="3297"/>
    <cellStyle name="Normal 20 3 2" xfId="5587"/>
    <cellStyle name="Normal 20 3 2 2" xfId="15030"/>
    <cellStyle name="Normal 20 3 2 3" xfId="15029"/>
    <cellStyle name="Normal 20 3 3" xfId="15031"/>
    <cellStyle name="Normal 20 3 3 2" xfId="21601"/>
    <cellStyle name="Normal 20 3 4" xfId="15028"/>
    <cellStyle name="Normal 20 3 4 2" xfId="20726"/>
    <cellStyle name="Normal 20 3 5" xfId="22815"/>
    <cellStyle name="Normal 20 3 6" xfId="24723"/>
    <cellStyle name="Normal 20 4" xfId="3621"/>
    <cellStyle name="Normal 20 4 2" xfId="5911"/>
    <cellStyle name="Normal 20 4 2 2" xfId="15033"/>
    <cellStyle name="Normal 20 4 3" xfId="15032"/>
    <cellStyle name="Normal 20 4 3 2" xfId="21921"/>
    <cellStyle name="Normal 20 4 4" xfId="20465"/>
    <cellStyle name="Normal 20 4 5" xfId="23961"/>
    <cellStyle name="Normal 20 4 6" xfId="25741"/>
    <cellStyle name="Normal 20 5" xfId="3717"/>
    <cellStyle name="Normal 20 5 2" xfId="5965"/>
    <cellStyle name="Normal 20 5 3" xfId="15034"/>
    <cellStyle name="Normal 20 5 3 2" xfId="21998"/>
    <cellStyle name="Normal 20 5 4" xfId="20397"/>
    <cellStyle name="Normal 20 5 5" xfId="23901"/>
    <cellStyle name="Normal 20 5 6" xfId="25686"/>
    <cellStyle name="Normal 20 6" xfId="2881"/>
    <cellStyle name="Normal 20 6 2" xfId="5343"/>
    <cellStyle name="Normal 20 6 3" xfId="21252"/>
    <cellStyle name="Normal 20 6 4" xfId="20986"/>
    <cellStyle name="Normal 20 6 5" xfId="21101"/>
    <cellStyle name="Normal 20 6 6" xfId="23271"/>
    <cellStyle name="Normal 20 7" xfId="1004"/>
    <cellStyle name="Normal 20 7 2" xfId="5031"/>
    <cellStyle name="Normal 20 7 3" xfId="19950"/>
    <cellStyle name="Normal 20 7 4" xfId="22850"/>
    <cellStyle name="Normal 20 7 5" xfId="24758"/>
    <cellStyle name="Normal 20 7 6" xfId="26268"/>
    <cellStyle name="Normal 20 8" xfId="6379"/>
    <cellStyle name="Normal 20 9" xfId="6439"/>
    <cellStyle name="Normal 21" xfId="976"/>
    <cellStyle name="Normal 21 10" xfId="6495"/>
    <cellStyle name="Normal 21 10 2" xfId="25029"/>
    <cellStyle name="Normal 21 11" xfId="6551"/>
    <cellStyle name="Normal 21 11 2" xfId="26484"/>
    <cellStyle name="Normal 21 12" xfId="6604"/>
    <cellStyle name="Normal 21 13" xfId="6658"/>
    <cellStyle name="Normal 21 14" xfId="6712"/>
    <cellStyle name="Normal 21 15" xfId="6765"/>
    <cellStyle name="Normal 21 16" xfId="15035"/>
    <cellStyle name="Normal 21 2" xfId="3353"/>
    <cellStyle name="Normal 21 2 2" xfId="5643"/>
    <cellStyle name="Normal 21 2 2 2" xfId="15038"/>
    <cellStyle name="Normal 21 2 2 2 2" xfId="15039"/>
    <cellStyle name="Normal 21 2 2 3" xfId="15040"/>
    <cellStyle name="Normal 21 2 2 4" xfId="15037"/>
    <cellStyle name="Normal 21 2 3" xfId="7267"/>
    <cellStyle name="Normal 21 2 3 2" xfId="15042"/>
    <cellStyle name="Normal 21 2 3 3" xfId="15041"/>
    <cellStyle name="Normal 21 2 3 4" xfId="21655"/>
    <cellStyle name="Normal 21 2 4" xfId="15043"/>
    <cellStyle name="Normal 21 2 4 2" xfId="20677"/>
    <cellStyle name="Normal 21 2 5" xfId="15036"/>
    <cellStyle name="Normal 21 2 5 2" xfId="22747"/>
    <cellStyle name="Normal 21 2 6" xfId="24661"/>
    <cellStyle name="Normal 21 3" xfId="3296"/>
    <cellStyle name="Normal 21 3 2" xfId="5586"/>
    <cellStyle name="Normal 21 3 2 2" xfId="15046"/>
    <cellStyle name="Normal 21 3 2 3" xfId="15045"/>
    <cellStyle name="Normal 21 3 3" xfId="15047"/>
    <cellStyle name="Normal 21 3 3 2" xfId="21600"/>
    <cellStyle name="Normal 21 3 4" xfId="15044"/>
    <cellStyle name="Normal 21 3 4 2" xfId="20727"/>
    <cellStyle name="Normal 21 3 5" xfId="22535"/>
    <cellStyle name="Normal 21 3 6" xfId="24459"/>
    <cellStyle name="Normal 21 4" xfId="3622"/>
    <cellStyle name="Normal 21 4 2" xfId="5912"/>
    <cellStyle name="Normal 21 4 2 2" xfId="15049"/>
    <cellStyle name="Normal 21 4 3" xfId="15048"/>
    <cellStyle name="Normal 21 4 3 2" xfId="21922"/>
    <cellStyle name="Normal 21 4 4" xfId="18604"/>
    <cellStyle name="Normal 21 4 5" xfId="21402"/>
    <cellStyle name="Normal 21 4 6" xfId="20883"/>
    <cellStyle name="Normal 21 5" xfId="3718"/>
    <cellStyle name="Normal 21 5 2" xfId="5966"/>
    <cellStyle name="Normal 21 5 3" xfId="15050"/>
    <cellStyle name="Normal 21 5 3 2" xfId="21999"/>
    <cellStyle name="Normal 21 5 4" xfId="20396"/>
    <cellStyle name="Normal 21 5 5" xfId="23968"/>
    <cellStyle name="Normal 21 5 6" xfId="25748"/>
    <cellStyle name="Normal 21 6" xfId="1008"/>
    <cellStyle name="Normal 21 6 2" xfId="5035"/>
    <cellStyle name="Normal 21 6 3" xfId="19954"/>
    <cellStyle name="Normal 21 6 4" xfId="22754"/>
    <cellStyle name="Normal 21 6 5" xfId="24668"/>
    <cellStyle name="Normal 21 6 6" xfId="26226"/>
    <cellStyle name="Normal 21 7" xfId="5003"/>
    <cellStyle name="Normal 21 8" xfId="6380"/>
    <cellStyle name="Normal 21 8 2" xfId="19923"/>
    <cellStyle name="Normal 21 9" xfId="6440"/>
    <cellStyle name="Normal 21 9 2" xfId="23128"/>
    <cellStyle name="Normal 22" xfId="984"/>
    <cellStyle name="Normal 22 10" xfId="6496"/>
    <cellStyle name="Normal 22 10 2" xfId="24669"/>
    <cellStyle name="Normal 22 11" xfId="6552"/>
    <cellStyle name="Normal 22 11 2" xfId="26227"/>
    <cellStyle name="Normal 22 12" xfId="6605"/>
    <cellStyle name="Normal 22 13" xfId="6659"/>
    <cellStyle name="Normal 22 14" xfId="6713"/>
    <cellStyle name="Normal 22 15" xfId="6766"/>
    <cellStyle name="Normal 22 16" xfId="15051"/>
    <cellStyle name="Normal 22 2" xfId="3354"/>
    <cellStyle name="Normal 22 2 2" xfId="5644"/>
    <cellStyle name="Normal 22 2 2 2" xfId="15054"/>
    <cellStyle name="Normal 22 2 2 2 2" xfId="15055"/>
    <cellStyle name="Normal 22 2 2 3" xfId="15056"/>
    <cellStyle name="Normal 22 2 2 4" xfId="15053"/>
    <cellStyle name="Normal 22 2 3" xfId="7731"/>
    <cellStyle name="Normal 22 2 3 2" xfId="15058"/>
    <cellStyle name="Normal 22 2 3 3" xfId="15057"/>
    <cellStyle name="Normal 22 2 3 4" xfId="21656"/>
    <cellStyle name="Normal 22 2 4" xfId="15059"/>
    <cellStyle name="Normal 22 2 4 2" xfId="20676"/>
    <cellStyle name="Normal 22 2 5" xfId="15052"/>
    <cellStyle name="Normal 22 2 5 2" xfId="22832"/>
    <cellStyle name="Normal 22 2 6" xfId="24740"/>
    <cellStyle name="Normal 22 3" xfId="3295"/>
    <cellStyle name="Normal 22 3 2" xfId="5585"/>
    <cellStyle name="Normal 22 3 2 2" xfId="15062"/>
    <cellStyle name="Normal 22 3 2 3" xfId="15061"/>
    <cellStyle name="Normal 22 3 3" xfId="15063"/>
    <cellStyle name="Normal 22 3 3 2" xfId="21599"/>
    <cellStyle name="Normal 22 3 4" xfId="15060"/>
    <cellStyle name="Normal 22 3 4 2" xfId="20728"/>
    <cellStyle name="Normal 22 3 5" xfId="23118"/>
    <cellStyle name="Normal 22 3 6" xfId="25019"/>
    <cellStyle name="Normal 22 4" xfId="3623"/>
    <cellStyle name="Normal 22 4 2" xfId="5913"/>
    <cellStyle name="Normal 22 4 2 2" xfId="15065"/>
    <cellStyle name="Normal 22 4 3" xfId="15064"/>
    <cellStyle name="Normal 22 4 3 2" xfId="21923"/>
    <cellStyle name="Normal 22 4 4" xfId="19045"/>
    <cellStyle name="Normal 22 4 5" xfId="21403"/>
    <cellStyle name="Normal 22 4 6" xfId="20882"/>
    <cellStyle name="Normal 22 5" xfId="3719"/>
    <cellStyle name="Normal 22 5 2" xfId="5967"/>
    <cellStyle name="Normal 22 5 3" xfId="15066"/>
    <cellStyle name="Normal 22 5 3 2" xfId="22000"/>
    <cellStyle name="Normal 22 5 4" xfId="20395"/>
    <cellStyle name="Normal 22 5 5" xfId="23387"/>
    <cellStyle name="Normal 22 5 6" xfId="25270"/>
    <cellStyle name="Normal 22 6" xfId="4099"/>
    <cellStyle name="Normal 22 6 2" xfId="6255"/>
    <cellStyle name="Normal 22 6 3" xfId="22345"/>
    <cellStyle name="Normal 22 6 4" xfId="24335"/>
    <cellStyle name="Normal 22 6 5" xfId="25956"/>
    <cellStyle name="Normal 22 6 6" xfId="27266"/>
    <cellStyle name="Normal 22 7" xfId="5011"/>
    <cellStyle name="Normal 22 8" xfId="6381"/>
    <cellStyle name="Normal 22 8 2" xfId="19931"/>
    <cellStyle name="Normal 22 9" xfId="6441"/>
    <cellStyle name="Normal 22 9 2" xfId="22755"/>
    <cellStyle name="Normal 23" xfId="318"/>
    <cellStyle name="Normal 23 10" xfId="6497"/>
    <cellStyle name="Normal 23 11" xfId="6553"/>
    <cellStyle name="Normal 23 12" xfId="6606"/>
    <cellStyle name="Normal 23 13" xfId="6660"/>
    <cellStyle name="Normal 23 14" xfId="6714"/>
    <cellStyle name="Normal 23 15" xfId="6767"/>
    <cellStyle name="Normal 23 16" xfId="15067"/>
    <cellStyle name="Normal 23 2" xfId="3355"/>
    <cellStyle name="Normal 23 2 2" xfId="5645"/>
    <cellStyle name="Normal 23 2 2 2" xfId="15070"/>
    <cellStyle name="Normal 23 2 2 3" xfId="15069"/>
    <cellStyle name="Normal 23 2 3" xfId="6825"/>
    <cellStyle name="Normal 23 2 3 2" xfId="15071"/>
    <cellStyle name="Normal 23 2 3 3" xfId="21657"/>
    <cellStyle name="Normal 23 2 4" xfId="15068"/>
    <cellStyle name="Normal 23 2 4 2" xfId="20675"/>
    <cellStyle name="Normal 23 2 5" xfId="23337"/>
    <cellStyle name="Normal 23 2 6" xfId="25226"/>
    <cellStyle name="Normal 23 3" xfId="3294"/>
    <cellStyle name="Normal 23 3 2" xfId="5584"/>
    <cellStyle name="Normal 23 3 2 2" xfId="15073"/>
    <cellStyle name="Normal 23 3 3" xfId="15072"/>
    <cellStyle name="Normal 23 3 3 2" xfId="21598"/>
    <cellStyle name="Normal 23 3 4" xfId="20729"/>
    <cellStyle name="Normal 23 3 5" xfId="22814"/>
    <cellStyle name="Normal 23 3 6" xfId="24722"/>
    <cellStyle name="Normal 23 4" xfId="3624"/>
    <cellStyle name="Normal 23 4 2" xfId="5914"/>
    <cellStyle name="Normal 23 4 3" xfId="15074"/>
    <cellStyle name="Normal 23 4 3 2" xfId="21924"/>
    <cellStyle name="Normal 23 4 4" xfId="22262"/>
    <cellStyle name="Normal 23 4 5" xfId="18552"/>
    <cellStyle name="Normal 23 4 6" xfId="21420"/>
    <cellStyle name="Normal 23 5" xfId="3720"/>
    <cellStyle name="Normal 23 5 2" xfId="5968"/>
    <cellStyle name="Normal 23 5 3" xfId="22001"/>
    <cellStyle name="Normal 23 5 4" xfId="20394"/>
    <cellStyle name="Normal 23 5 5" xfId="23087"/>
    <cellStyle name="Normal 23 5 6" xfId="24992"/>
    <cellStyle name="Normal 23 6" xfId="2882"/>
    <cellStyle name="Normal 23 6 2" xfId="5344"/>
    <cellStyle name="Normal 23 6 3" xfId="21253"/>
    <cellStyle name="Normal 23 6 4" xfId="20985"/>
    <cellStyle name="Normal 23 6 5" xfId="21102"/>
    <cellStyle name="Normal 23 6 6" xfId="22794"/>
    <cellStyle name="Normal 23 7" xfId="1001"/>
    <cellStyle name="Normal 23 7 2" xfId="5028"/>
    <cellStyle name="Normal 23 7 3" xfId="19948"/>
    <cellStyle name="Normal 23 7 4" xfId="22843"/>
    <cellStyle name="Normal 23 7 5" xfId="24751"/>
    <cellStyle name="Normal 23 7 6" xfId="26261"/>
    <cellStyle name="Normal 23 8" xfId="6382"/>
    <cellStyle name="Normal 23 9" xfId="6442"/>
    <cellStyle name="Normal 24" xfId="2883"/>
    <cellStyle name="Normal 24 10" xfId="6498"/>
    <cellStyle name="Normal 24 10 2" xfId="21103"/>
    <cellStyle name="Normal 24 11" xfId="6554"/>
    <cellStyle name="Normal 24 11 2" xfId="22660"/>
    <cellStyle name="Normal 24 12" xfId="6607"/>
    <cellStyle name="Normal 24 13" xfId="6661"/>
    <cellStyle name="Normal 24 14" xfId="6715"/>
    <cellStyle name="Normal 24 15" xfId="6768"/>
    <cellStyle name="Normal 24 16" xfId="15075"/>
    <cellStyle name="Normal 24 2" xfId="3356"/>
    <cellStyle name="Normal 24 2 2" xfId="5646"/>
    <cellStyle name="Normal 24 2 2 2" xfId="15078"/>
    <cellStyle name="Normal 24 2 2 3" xfId="15077"/>
    <cellStyle name="Normal 24 2 3" xfId="7389"/>
    <cellStyle name="Normal 24 2 3 2" xfId="15079"/>
    <cellStyle name="Normal 24 2 3 3" xfId="21658"/>
    <cellStyle name="Normal 24 2 4" xfId="15076"/>
    <cellStyle name="Normal 24 2 4 2" xfId="20674"/>
    <cellStyle name="Normal 24 2 5" xfId="22771"/>
    <cellStyle name="Normal 24 2 6" xfId="24684"/>
    <cellStyle name="Normal 24 3" xfId="3293"/>
    <cellStyle name="Normal 24 3 2" xfId="5583"/>
    <cellStyle name="Normal 24 3 2 2" xfId="15081"/>
    <cellStyle name="Normal 24 3 3" xfId="15080"/>
    <cellStyle name="Normal 24 3 3 2" xfId="21597"/>
    <cellStyle name="Normal 24 3 4" xfId="20730"/>
    <cellStyle name="Normal 24 3 5" xfId="22534"/>
    <cellStyle name="Normal 24 3 6" xfId="24458"/>
    <cellStyle name="Normal 24 4" xfId="3625"/>
    <cellStyle name="Normal 24 4 2" xfId="5915"/>
    <cellStyle name="Normal 24 4 3" xfId="15082"/>
    <cellStyle name="Normal 24 4 3 2" xfId="21925"/>
    <cellStyle name="Normal 24 4 4" xfId="22230"/>
    <cellStyle name="Normal 24 4 5" xfId="20259"/>
    <cellStyle name="Normal 24 4 6" xfId="24023"/>
    <cellStyle name="Normal 24 5" xfId="3721"/>
    <cellStyle name="Normal 24 5 2" xfId="5969"/>
    <cellStyle name="Normal 24 5 3" xfId="22002"/>
    <cellStyle name="Normal 24 5 4" xfId="20393"/>
    <cellStyle name="Normal 24 5 5" xfId="23098"/>
    <cellStyle name="Normal 24 5 6" xfId="25003"/>
    <cellStyle name="Normal 24 6" xfId="319"/>
    <cellStyle name="Normal 24 6 2" xfId="4375"/>
    <cellStyle name="Normal 24 6 3" xfId="18671"/>
    <cellStyle name="Normal 24 6 4" xfId="23026"/>
    <cellStyle name="Normal 24 6 5" xfId="24933"/>
    <cellStyle name="Normal 24 6 6" xfId="26439"/>
    <cellStyle name="Normal 24 7" xfId="5345"/>
    <cellStyle name="Normal 24 8" xfId="6383"/>
    <cellStyle name="Normal 24 8 2" xfId="21254"/>
    <cellStyle name="Normal 24 9" xfId="6443"/>
    <cellStyle name="Normal 24 9 2" xfId="20984"/>
    <cellStyle name="Normal 25" xfId="2884"/>
    <cellStyle name="Normal 25 10" xfId="6499"/>
    <cellStyle name="Normal 25 10 2" xfId="21104"/>
    <cellStyle name="Normal 25 11" xfId="6555"/>
    <cellStyle name="Normal 25 11 2" xfId="23938"/>
    <cellStyle name="Normal 25 12" xfId="6608"/>
    <cellStyle name="Normal 25 13" xfId="6662"/>
    <cellStyle name="Normal 25 14" xfId="6716"/>
    <cellStyle name="Normal 25 15" xfId="6769"/>
    <cellStyle name="Normal 25 16" xfId="15083"/>
    <cellStyle name="Normal 25 2" xfId="3357"/>
    <cellStyle name="Normal 25 2 2" xfId="5647"/>
    <cellStyle name="Normal 25 2 3" xfId="6921"/>
    <cellStyle name="Normal 25 2 3 2" xfId="21659"/>
    <cellStyle name="Normal 25 2 4" xfId="20673"/>
    <cellStyle name="Normal 25 2 5" xfId="22833"/>
    <cellStyle name="Normal 25 2 6" xfId="24741"/>
    <cellStyle name="Normal 25 3" xfId="3292"/>
    <cellStyle name="Normal 25 3 2" xfId="5582"/>
    <cellStyle name="Normal 25 3 3" xfId="21596"/>
    <cellStyle name="Normal 25 3 4" xfId="20731"/>
    <cellStyle name="Normal 25 3 5" xfId="23117"/>
    <cellStyle name="Normal 25 3 6" xfId="25018"/>
    <cellStyle name="Normal 25 4" xfId="3626"/>
    <cellStyle name="Normal 25 4 2" xfId="5916"/>
    <cellStyle name="Normal 25 4 3" xfId="21926"/>
    <cellStyle name="Normal 25 4 4" xfId="21950"/>
    <cellStyle name="Normal 25 4 5" xfId="20440"/>
    <cellStyle name="Normal 25 4 6" xfId="22545"/>
    <cellStyle name="Normal 25 5" xfId="3722"/>
    <cellStyle name="Normal 25 5 2" xfId="5970"/>
    <cellStyle name="Normal 25 5 3" xfId="22003"/>
    <cellStyle name="Normal 25 5 4" xfId="20392"/>
    <cellStyle name="Normal 25 5 5" xfId="23474"/>
    <cellStyle name="Normal 25 5 6" xfId="25331"/>
    <cellStyle name="Normal 25 6" xfId="1009"/>
    <cellStyle name="Normal 25 6 2" xfId="5036"/>
    <cellStyle name="Normal 25 6 3" xfId="19955"/>
    <cellStyle name="Normal 25 6 4" xfId="23320"/>
    <cellStyle name="Normal 25 6 5" xfId="25209"/>
    <cellStyle name="Normal 25 6 6" xfId="26636"/>
    <cellStyle name="Normal 25 7" xfId="5346"/>
    <cellStyle name="Normal 25 8" xfId="6384"/>
    <cellStyle name="Normal 25 8 2" xfId="21255"/>
    <cellStyle name="Normal 25 9" xfId="6444"/>
    <cellStyle name="Normal 25 9 2" xfId="20983"/>
    <cellStyle name="Normal 26" xfId="3150"/>
    <cellStyle name="Normal 26 10" xfId="6500"/>
    <cellStyle name="Normal 26 10 2" xfId="19030"/>
    <cellStyle name="Normal 26 11" xfId="6556"/>
    <cellStyle name="Normal 26 11 2" xfId="21365"/>
    <cellStyle name="Normal 26 12" xfId="6609"/>
    <cellStyle name="Normal 26 13" xfId="6663"/>
    <cellStyle name="Normal 26 14" xfId="6717"/>
    <cellStyle name="Normal 26 15" xfId="6770"/>
    <cellStyle name="Normal 26 16" xfId="15084"/>
    <cellStyle name="Normal 26 2" xfId="3599"/>
    <cellStyle name="Normal 26 2 2" xfId="5889"/>
    <cellStyle name="Normal 26 2 3" xfId="7686"/>
    <cellStyle name="Normal 26 2 3 2" xfId="21899"/>
    <cellStyle name="Normal 26 2 4" xfId="20487"/>
    <cellStyle name="Normal 26 2 5" xfId="23653"/>
    <cellStyle name="Normal 26 2 6" xfId="25482"/>
    <cellStyle name="Normal 26 3" xfId="3637"/>
    <cellStyle name="Normal 26 3 2" xfId="5927"/>
    <cellStyle name="Normal 26 3 3" xfId="21937"/>
    <cellStyle name="Normal 26 3 4" xfId="20454"/>
    <cellStyle name="Normal 26 3 5" xfId="23933"/>
    <cellStyle name="Normal 26 3 6" xfId="25715"/>
    <cellStyle name="Normal 26 4" xfId="3643"/>
    <cellStyle name="Normal 26 4 2" xfId="5933"/>
    <cellStyle name="Normal 26 4 3" xfId="21943"/>
    <cellStyle name="Normal 26 4 4" xfId="20448"/>
    <cellStyle name="Normal 26 4 5" xfId="23934"/>
    <cellStyle name="Normal 26 4 6" xfId="25716"/>
    <cellStyle name="Normal 26 5" xfId="3869"/>
    <cellStyle name="Normal 26 5 2" xfId="6117"/>
    <cellStyle name="Normal 26 5 3" xfId="22149"/>
    <cellStyle name="Normal 26 5 4" xfId="19096"/>
    <cellStyle name="Normal 26 5 5" xfId="21407"/>
    <cellStyle name="Normal 26 5 6" xfId="20878"/>
    <cellStyle name="Normal 26 6" xfId="4097"/>
    <cellStyle name="Normal 26 6 2" xfId="6253"/>
    <cellStyle name="Normal 26 6 3" xfId="22343"/>
    <cellStyle name="Normal 26 6 4" xfId="24333"/>
    <cellStyle name="Normal 26 6 5" xfId="25954"/>
    <cellStyle name="Normal 26 6 6" xfId="27264"/>
    <cellStyle name="Normal 26 7" xfId="5440"/>
    <cellStyle name="Normal 26 8" xfId="6385"/>
    <cellStyle name="Normal 26 8 2" xfId="21455"/>
    <cellStyle name="Normal 26 9" xfId="6445"/>
    <cellStyle name="Normal 26 9 2" xfId="20840"/>
    <cellStyle name="Normal 27" xfId="3151"/>
    <cellStyle name="Normal 27 10" xfId="6501"/>
    <cellStyle name="Normal 27 10 2" xfId="18538"/>
    <cellStyle name="Normal 27 11" xfId="6557"/>
    <cellStyle name="Normal 27 11 2" xfId="21364"/>
    <cellStyle name="Normal 27 12" xfId="6610"/>
    <cellStyle name="Normal 27 13" xfId="6664"/>
    <cellStyle name="Normal 27 14" xfId="6718"/>
    <cellStyle name="Normal 27 15" xfId="6771"/>
    <cellStyle name="Normal 27 16" xfId="15085"/>
    <cellStyle name="Normal 27 2" xfId="3600"/>
    <cellStyle name="Normal 27 2 2" xfId="5890"/>
    <cellStyle name="Normal 27 2 3" xfId="7388"/>
    <cellStyle name="Normal 27 2 3 2" xfId="21900"/>
    <cellStyle name="Normal 27 2 4" xfId="20486"/>
    <cellStyle name="Normal 27 2 5" xfId="23614"/>
    <cellStyle name="Normal 27 2 6" xfId="25445"/>
    <cellStyle name="Normal 27 3" xfId="3638"/>
    <cellStyle name="Normal 27 3 2" xfId="5928"/>
    <cellStyle name="Normal 27 3 3" xfId="21938"/>
    <cellStyle name="Normal 27 3 4" xfId="20453"/>
    <cellStyle name="Normal 27 3 5" xfId="24106"/>
    <cellStyle name="Normal 27 3 6" xfId="25862"/>
    <cellStyle name="Normal 27 4" xfId="3644"/>
    <cellStyle name="Normal 27 4 2" xfId="5934"/>
    <cellStyle name="Normal 27 4 3" xfId="21944"/>
    <cellStyle name="Normal 27 4 4" xfId="20447"/>
    <cellStyle name="Normal 27 4 5" xfId="24107"/>
    <cellStyle name="Normal 27 4 6" xfId="25863"/>
    <cellStyle name="Normal 27 5" xfId="3870"/>
    <cellStyle name="Normal 27 5 2" xfId="6118"/>
    <cellStyle name="Normal 27 5 3" xfId="22150"/>
    <cellStyle name="Normal 27 5 4" xfId="22257"/>
    <cellStyle name="Normal 27 5 5" xfId="19029"/>
    <cellStyle name="Normal 27 5 6" xfId="21417"/>
    <cellStyle name="Normal 27 6" xfId="4096"/>
    <cellStyle name="Normal 27 6 2" xfId="6252"/>
    <cellStyle name="Normal 27 6 3" xfId="22342"/>
    <cellStyle name="Normal 27 6 4" xfId="24332"/>
    <cellStyle name="Normal 27 6 5" xfId="25953"/>
    <cellStyle name="Normal 27 6 6" xfId="27263"/>
    <cellStyle name="Normal 27 7" xfId="5441"/>
    <cellStyle name="Normal 27 8" xfId="6386"/>
    <cellStyle name="Normal 27 8 2" xfId="21456"/>
    <cellStyle name="Normal 27 9" xfId="6446"/>
    <cellStyle name="Normal 27 9 2" xfId="20839"/>
    <cellStyle name="Normal 28" xfId="3152"/>
    <cellStyle name="Normal 28 10" xfId="6719"/>
    <cellStyle name="Normal 28 11" xfId="6772"/>
    <cellStyle name="Normal 28 12" xfId="15086"/>
    <cellStyle name="Normal 28 2" xfId="1005"/>
    <cellStyle name="Normal 28 2 2" xfId="5032"/>
    <cellStyle name="Normal 28 2 3" xfId="15087"/>
    <cellStyle name="Normal 28 2 3 2" xfId="19951"/>
    <cellStyle name="Normal 28 2 4" xfId="22751"/>
    <cellStyle name="Normal 28 2 5" xfId="24665"/>
    <cellStyle name="Normal 28 2 6" xfId="26223"/>
    <cellStyle name="Normal 28 3" xfId="5442"/>
    <cellStyle name="Normal 28 4" xfId="6387"/>
    <cellStyle name="Normal 28 4 2" xfId="21457"/>
    <cellStyle name="Normal 28 5" xfId="6447"/>
    <cellStyle name="Normal 28 5 2" xfId="20838"/>
    <cellStyle name="Normal 28 6" xfId="6502"/>
    <cellStyle name="Normal 28 6 2" xfId="21195"/>
    <cellStyle name="Normal 28 7" xfId="6558"/>
    <cellStyle name="Normal 28 7 2" xfId="21038"/>
    <cellStyle name="Normal 28 8" xfId="6611"/>
    <cellStyle name="Normal 28 9" xfId="6665"/>
    <cellStyle name="Normal 29" xfId="3153"/>
    <cellStyle name="Normal 29 10" xfId="6720"/>
    <cellStyle name="Normal 29 11" xfId="6773"/>
    <cellStyle name="Normal 29 12" xfId="15088"/>
    <cellStyle name="Normal 29 2" xfId="1006"/>
    <cellStyle name="Normal 29 2 2" xfId="5033"/>
    <cellStyle name="Normal 29 2 3" xfId="15089"/>
    <cellStyle name="Normal 29 2 3 2" xfId="19952"/>
    <cellStyle name="Normal 29 2 4" xfId="23317"/>
    <cellStyle name="Normal 29 2 5" xfId="25206"/>
    <cellStyle name="Normal 29 2 6" xfId="26633"/>
    <cellStyle name="Normal 29 3" xfId="5443"/>
    <cellStyle name="Normal 29 4" xfId="6388"/>
    <cellStyle name="Normal 29 4 2" xfId="21458"/>
    <cellStyle name="Normal 29 5" xfId="6448"/>
    <cellStyle name="Normal 29 5 2" xfId="20837"/>
    <cellStyle name="Normal 29 6" xfId="6503"/>
    <cellStyle name="Normal 29 6 2" xfId="21196"/>
    <cellStyle name="Normal 29 7" xfId="6559"/>
    <cellStyle name="Normal 29 7 2" xfId="21037"/>
    <cellStyle name="Normal 29 8" xfId="6612"/>
    <cellStyle name="Normal 29 9" xfId="6666"/>
    <cellStyle name="Normal 3" xfId="237"/>
    <cellStyle name="Normal 3 10" xfId="353"/>
    <cellStyle name="Normal 3 10 2" xfId="3596"/>
    <cellStyle name="Normal 3 10 2 2" xfId="5886"/>
    <cellStyle name="Normal 3 10 2 3" xfId="21896"/>
    <cellStyle name="Normal 3 10 2 4" xfId="20490"/>
    <cellStyle name="Normal 3 10 2 5" xfId="23957"/>
    <cellStyle name="Normal 3 10 2 6" xfId="25737"/>
    <cellStyle name="Normal 3 10 3" xfId="4403"/>
    <cellStyle name="Normal 3 10 4" xfId="18573"/>
    <cellStyle name="Normal 3 10 5" xfId="22625"/>
    <cellStyle name="Normal 3 10 6" xfId="24545"/>
    <cellStyle name="Normal 3 10 7" xfId="26134"/>
    <cellStyle name="Normal 3 11" xfId="3634"/>
    <cellStyle name="Normal 3 11 2" xfId="5924"/>
    <cellStyle name="Normal 3 11 3" xfId="21934"/>
    <cellStyle name="Normal 3 11 4" xfId="20457"/>
    <cellStyle name="Normal 3 11 5" xfId="23382"/>
    <cellStyle name="Normal 3 11 6" xfId="25266"/>
    <cellStyle name="Normal 3 12" xfId="3640"/>
    <cellStyle name="Normal 3 12 2" xfId="5930"/>
    <cellStyle name="Normal 3 12 3" xfId="21940"/>
    <cellStyle name="Normal 3 12 4" xfId="20451"/>
    <cellStyle name="Normal 3 12 5" xfId="23470"/>
    <cellStyle name="Normal 3 12 6" xfId="25330"/>
    <cellStyle name="Normal 3 13" xfId="3866"/>
    <cellStyle name="Normal 3 13 2" xfId="6114"/>
    <cellStyle name="Normal 3 13 3" xfId="22146"/>
    <cellStyle name="Normal 3 13 4" xfId="20282"/>
    <cellStyle name="Normal 3 13 5" xfId="23559"/>
    <cellStyle name="Normal 3 13 6" xfId="25412"/>
    <cellStyle name="Normal 3 14" xfId="3984"/>
    <cellStyle name="Normal 3 14 2" xfId="6196"/>
    <cellStyle name="Normal 3 14 3" xfId="22250"/>
    <cellStyle name="Normal 3 14 4" xfId="22515"/>
    <cellStyle name="Normal 3 14 5" xfId="24442"/>
    <cellStyle name="Normal 3 14 6" xfId="26055"/>
    <cellStyle name="Normal 3 15" xfId="4031"/>
    <cellStyle name="Normal 3 15 2" xfId="6203"/>
    <cellStyle name="Normal 3 15 3" xfId="22284"/>
    <cellStyle name="Normal 3 15 4" xfId="18551"/>
    <cellStyle name="Normal 3 15 5" xfId="21435"/>
    <cellStyle name="Normal 3 15 6" xfId="20856"/>
    <cellStyle name="Normal 3 16" xfId="3148"/>
    <cellStyle name="Normal 3 16 2" xfId="5438"/>
    <cellStyle name="Normal 3 16 3" xfId="21453"/>
    <cellStyle name="Normal 3 16 4" xfId="20842"/>
    <cellStyle name="Normal 3 16 5" xfId="18614"/>
    <cellStyle name="Normal 3 16 6" xfId="21367"/>
    <cellStyle name="Normal 3 17" xfId="4120"/>
    <cellStyle name="Normal 3 17 2" xfId="6272"/>
    <cellStyle name="Normal 3 17 2 2" xfId="7531"/>
    <cellStyle name="Normal 3 17 2 2 2" xfId="24246"/>
    <cellStyle name="Normal 3 17 2 3" xfId="19311"/>
    <cellStyle name="Normal 3 17 2 4" xfId="27172"/>
    <cellStyle name="Normal 3 17 2 5" xfId="27534"/>
    <cellStyle name="Normal 3 17 3" xfId="7170"/>
    <cellStyle name="Normal 3 17 3 2" xfId="22359"/>
    <cellStyle name="Normal 3 17 4" xfId="18933"/>
    <cellStyle name="Normal 3 17 5" xfId="25972"/>
    <cellStyle name="Normal 3 17 6" xfId="27283"/>
    <cellStyle name="Normal 3 18" xfId="4124"/>
    <cellStyle name="Normal 3 18 2" xfId="6273"/>
    <cellStyle name="Normal 3 18 2 2" xfId="7532"/>
    <cellStyle name="Normal 3 18 2 2 2" xfId="24247"/>
    <cellStyle name="Normal 3 18 2 3" xfId="19312"/>
    <cellStyle name="Normal 3 18 2 4" xfId="27173"/>
    <cellStyle name="Normal 3 18 2 5" xfId="27535"/>
    <cellStyle name="Normal 3 18 3" xfId="7171"/>
    <cellStyle name="Normal 3 18 3 2" xfId="22362"/>
    <cellStyle name="Normal 3 18 4" xfId="18934"/>
    <cellStyle name="Normal 3 18 5" xfId="25974"/>
    <cellStyle name="Normal 3 18 6" xfId="27284"/>
    <cellStyle name="Normal 3 19" xfId="4128"/>
    <cellStyle name="Normal 3 19 2" xfId="6274"/>
    <cellStyle name="Normal 3 19 2 2" xfId="7533"/>
    <cellStyle name="Normal 3 19 2 2 2" xfId="24248"/>
    <cellStyle name="Normal 3 19 2 3" xfId="19313"/>
    <cellStyle name="Normal 3 19 2 4" xfId="27174"/>
    <cellStyle name="Normal 3 19 2 5" xfId="27536"/>
    <cellStyle name="Normal 3 19 3" xfId="7172"/>
    <cellStyle name="Normal 3 19 3 2" xfId="22365"/>
    <cellStyle name="Normal 3 19 4" xfId="18935"/>
    <cellStyle name="Normal 3 19 5" xfId="25976"/>
    <cellStyle name="Normal 3 19 6" xfId="27285"/>
    <cellStyle name="Normal 3 2" xfId="354"/>
    <cellStyle name="Normal 3 2 10" xfId="6390"/>
    <cellStyle name="Normal 3 2 10 2" xfId="7606"/>
    <cellStyle name="Normal 3 2 10 3" xfId="19386"/>
    <cellStyle name="Normal 3 2 10 4" xfId="19063"/>
    <cellStyle name="Normal 3 2 11" xfId="6450"/>
    <cellStyle name="Normal 3 2 11 2" xfId="7621"/>
    <cellStyle name="Normal 3 2 11 3" xfId="19401"/>
    <cellStyle name="Normal 3 2 11 4" xfId="23200"/>
    <cellStyle name="Normal 3 2 12" xfId="6505"/>
    <cellStyle name="Normal 3 2 12 2" xfId="7636"/>
    <cellStyle name="Normal 3 2 12 3" xfId="19415"/>
    <cellStyle name="Normal 3 2 12 4" xfId="25099"/>
    <cellStyle name="Normal 3 2 13" xfId="6561"/>
    <cellStyle name="Normal 3 2 13 2" xfId="7652"/>
    <cellStyle name="Normal 3 2 13 3" xfId="19428"/>
    <cellStyle name="Normal 3 2 13 4" xfId="26552"/>
    <cellStyle name="Normal 3 2 14" xfId="6614"/>
    <cellStyle name="Normal 3 2 14 2" xfId="7667"/>
    <cellStyle name="Normal 3 2 14 3" xfId="19442"/>
    <cellStyle name="Normal 3 2 15" xfId="6668"/>
    <cellStyle name="Normal 3 2 15 2" xfId="7683"/>
    <cellStyle name="Normal 3 2 15 3" xfId="19456"/>
    <cellStyle name="Normal 3 2 16" xfId="6722"/>
    <cellStyle name="Normal 3 2 16 2" xfId="7699"/>
    <cellStyle name="Normal 3 2 16 3" xfId="19469"/>
    <cellStyle name="Normal 3 2 17" xfId="6775"/>
    <cellStyle name="Normal 3 2 17 2" xfId="7714"/>
    <cellStyle name="Normal 3 2 17 3" xfId="19483"/>
    <cellStyle name="Normal 3 2 2" xfId="3358"/>
    <cellStyle name="Normal 3 2 2 10" xfId="7282"/>
    <cellStyle name="Normal 3 2 2 11" xfId="7256"/>
    <cellStyle name="Normal 3 2 2 12" xfId="23040"/>
    <cellStyle name="Normal 3 2 2 2" xfId="5648"/>
    <cellStyle name="Normal 3 2 2 2 2" xfId="6794"/>
    <cellStyle name="Normal 3 2 2 2 3" xfId="19374"/>
    <cellStyle name="Normal 3 2 2 3" xfId="7283"/>
    <cellStyle name="Normal 3 2 2 3 2" xfId="21660"/>
    <cellStyle name="Normal 3 2 2 4" xfId="6887"/>
    <cellStyle name="Normal 3 2 2 4 2" xfId="20672"/>
    <cellStyle name="Normal 3 2 2 5" xfId="6842"/>
    <cellStyle name="Normal 3 2 2 5 2" xfId="23299"/>
    <cellStyle name="Normal 3 2 2 6" xfId="7276"/>
    <cellStyle name="Normal 3 2 2 6 2" xfId="25189"/>
    <cellStyle name="Normal 3 2 2 7" xfId="7530"/>
    <cellStyle name="Normal 3 2 2 8" xfId="6865"/>
    <cellStyle name="Normal 3 2 2 9" xfId="7732"/>
    <cellStyle name="Normal 3 2 3" xfId="3291"/>
    <cellStyle name="Normal 3 2 3 2" xfId="5581"/>
    <cellStyle name="Normal 3 2 3 3" xfId="21595"/>
    <cellStyle name="Normal 3 2 3 4" xfId="20732"/>
    <cellStyle name="Normal 3 2 3 5" xfId="22813"/>
    <cellStyle name="Normal 3 2 3 6" xfId="24721"/>
    <cellStyle name="Normal 3 2 3 7" xfId="18580"/>
    <cellStyle name="Normal 3 2 4" xfId="3627"/>
    <cellStyle name="Normal 3 2 4 2" xfId="5917"/>
    <cellStyle name="Normal 3 2 4 3" xfId="6786"/>
    <cellStyle name="Normal 3 2 4 3 2" xfId="21927"/>
    <cellStyle name="Normal 3 2 4 4" xfId="20464"/>
    <cellStyle name="Normal 3 2 4 5" xfId="22525"/>
    <cellStyle name="Normal 3 2 4 6" xfId="24449"/>
    <cellStyle name="Normal 3 2 5" xfId="3723"/>
    <cellStyle name="Normal 3 2 5 2" xfId="5971"/>
    <cellStyle name="Normal 3 2 5 3" xfId="7740"/>
    <cellStyle name="Normal 3 2 5 3 2" xfId="22004"/>
    <cellStyle name="Normal 3 2 5 4" xfId="20391"/>
    <cellStyle name="Normal 3 2 5 5" xfId="24233"/>
    <cellStyle name="Normal 3 2 5 6" xfId="25909"/>
    <cellStyle name="Normal 3 2 6" xfId="4047"/>
    <cellStyle name="Normal 3 2 6 2" xfId="6215"/>
    <cellStyle name="Normal 3 2 6 3" xfId="22298"/>
    <cellStyle name="Normal 3 2 6 4" xfId="19039"/>
    <cellStyle name="Normal 3 2 6 5" xfId="21449"/>
    <cellStyle name="Normal 3 2 6 6" xfId="20846"/>
    <cellStyle name="Normal 3 2 7" xfId="2885"/>
    <cellStyle name="Normal 3 2 7 2" xfId="5347"/>
    <cellStyle name="Normal 3 2 7 3" xfId="21256"/>
    <cellStyle name="Normal 3 2 7 4" xfId="20982"/>
    <cellStyle name="Normal 3 2 7 5" xfId="19111"/>
    <cellStyle name="Normal 3 2 7 6" xfId="23034"/>
    <cellStyle name="Normal 3 2 8" xfId="1012"/>
    <cellStyle name="Normal 3 2 8 2" xfId="5038"/>
    <cellStyle name="Normal 3 2 8 2 2" xfId="7289"/>
    <cellStyle name="Normal 3 2 8 2 2 2" xfId="23105"/>
    <cellStyle name="Normal 3 2 8 2 3" xfId="19080"/>
    <cellStyle name="Normal 3 2 8 2 4" xfId="26481"/>
    <cellStyle name="Normal 3 2 8 2 5" xfId="27350"/>
    <cellStyle name="Normal 3 2 8 3" xfId="6844"/>
    <cellStyle name="Normal 3 2 8 3 2" xfId="19958"/>
    <cellStyle name="Normal 3 2 8 4" xfId="18588"/>
    <cellStyle name="Normal 3 2 8 5" xfId="25134"/>
    <cellStyle name="Normal 3 2 8 6" xfId="26581"/>
    <cellStyle name="Normal 3 2 9" xfId="4404"/>
    <cellStyle name="Normal 3 20" xfId="4132"/>
    <cellStyle name="Normal 3 20 2" xfId="6275"/>
    <cellStyle name="Normal 3 20 2 2" xfId="7534"/>
    <cellStyle name="Normal 3 20 2 2 2" xfId="24249"/>
    <cellStyle name="Normal 3 20 2 3" xfId="19314"/>
    <cellStyle name="Normal 3 20 2 4" xfId="27175"/>
    <cellStyle name="Normal 3 20 2 5" xfId="27537"/>
    <cellStyle name="Normal 3 20 3" xfId="7173"/>
    <cellStyle name="Normal 3 20 3 2" xfId="22368"/>
    <cellStyle name="Normal 3 20 4" xfId="18936"/>
    <cellStyle name="Normal 3 20 5" xfId="25978"/>
    <cellStyle name="Normal 3 20 6" xfId="27286"/>
    <cellStyle name="Normal 3 21" xfId="4136"/>
    <cellStyle name="Normal 3 21 2" xfId="6276"/>
    <cellStyle name="Normal 3 21 2 2" xfId="7535"/>
    <cellStyle name="Normal 3 21 2 2 2" xfId="24250"/>
    <cellStyle name="Normal 3 21 2 3" xfId="19315"/>
    <cellStyle name="Normal 3 21 2 4" xfId="27176"/>
    <cellStyle name="Normal 3 21 2 5" xfId="27538"/>
    <cellStyle name="Normal 3 21 3" xfId="7174"/>
    <cellStyle name="Normal 3 21 3 2" xfId="22371"/>
    <cellStyle name="Normal 3 21 4" xfId="18937"/>
    <cellStyle name="Normal 3 21 5" xfId="25980"/>
    <cellStyle name="Normal 3 21 6" xfId="27287"/>
    <cellStyle name="Normal 3 22" xfId="4140"/>
    <cellStyle name="Normal 3 22 2" xfId="6277"/>
    <cellStyle name="Normal 3 22 2 2" xfId="7536"/>
    <cellStyle name="Normal 3 22 2 2 2" xfId="24251"/>
    <cellStyle name="Normal 3 22 2 3" xfId="19316"/>
    <cellStyle name="Normal 3 22 2 4" xfId="27177"/>
    <cellStyle name="Normal 3 22 2 5" xfId="27539"/>
    <cellStyle name="Normal 3 22 3" xfId="7175"/>
    <cellStyle name="Normal 3 22 3 2" xfId="22374"/>
    <cellStyle name="Normal 3 22 4" xfId="18938"/>
    <cellStyle name="Normal 3 22 5" xfId="25982"/>
    <cellStyle name="Normal 3 22 6" xfId="27288"/>
    <cellStyle name="Normal 3 23" xfId="4144"/>
    <cellStyle name="Normal 3 23 2" xfId="6278"/>
    <cellStyle name="Normal 3 23 2 2" xfId="7537"/>
    <cellStyle name="Normal 3 23 2 2 2" xfId="24252"/>
    <cellStyle name="Normal 3 23 2 3" xfId="19317"/>
    <cellStyle name="Normal 3 23 2 4" xfId="27178"/>
    <cellStyle name="Normal 3 23 2 5" xfId="27540"/>
    <cellStyle name="Normal 3 23 3" xfId="7176"/>
    <cellStyle name="Normal 3 23 3 2" xfId="22377"/>
    <cellStyle name="Normal 3 23 4" xfId="18939"/>
    <cellStyle name="Normal 3 23 5" xfId="25984"/>
    <cellStyle name="Normal 3 23 6" xfId="27289"/>
    <cellStyle name="Normal 3 24" xfId="4148"/>
    <cellStyle name="Normal 3 24 2" xfId="6279"/>
    <cellStyle name="Normal 3 24 2 2" xfId="7538"/>
    <cellStyle name="Normal 3 24 2 2 2" xfId="24253"/>
    <cellStyle name="Normal 3 24 2 3" xfId="19318"/>
    <cellStyle name="Normal 3 24 2 4" xfId="27179"/>
    <cellStyle name="Normal 3 24 2 5" xfId="27541"/>
    <cellStyle name="Normal 3 24 3" xfId="7177"/>
    <cellStyle name="Normal 3 24 3 2" xfId="22380"/>
    <cellStyle name="Normal 3 24 4" xfId="18940"/>
    <cellStyle name="Normal 3 24 5" xfId="25986"/>
    <cellStyle name="Normal 3 24 6" xfId="27290"/>
    <cellStyle name="Normal 3 25" xfId="4152"/>
    <cellStyle name="Normal 3 25 2" xfId="6280"/>
    <cellStyle name="Normal 3 25 2 2" xfId="7539"/>
    <cellStyle name="Normal 3 25 2 2 2" xfId="24254"/>
    <cellStyle name="Normal 3 25 2 3" xfId="19319"/>
    <cellStyle name="Normal 3 25 2 4" xfId="27180"/>
    <cellStyle name="Normal 3 25 2 5" xfId="27542"/>
    <cellStyle name="Normal 3 25 3" xfId="7178"/>
    <cellStyle name="Normal 3 25 3 2" xfId="22383"/>
    <cellStyle name="Normal 3 25 4" xfId="18941"/>
    <cellStyle name="Normal 3 25 5" xfId="25988"/>
    <cellStyle name="Normal 3 25 6" xfId="27291"/>
    <cellStyle name="Normal 3 26" xfId="4156"/>
    <cellStyle name="Normal 3 26 2" xfId="6281"/>
    <cellStyle name="Normal 3 26 2 2" xfId="7540"/>
    <cellStyle name="Normal 3 26 2 2 2" xfId="24255"/>
    <cellStyle name="Normal 3 26 2 3" xfId="19320"/>
    <cellStyle name="Normal 3 26 2 4" xfId="27181"/>
    <cellStyle name="Normal 3 26 2 5" xfId="27543"/>
    <cellStyle name="Normal 3 26 3" xfId="7179"/>
    <cellStyle name="Normal 3 26 3 2" xfId="22386"/>
    <cellStyle name="Normal 3 26 4" xfId="18942"/>
    <cellStyle name="Normal 3 26 5" xfId="25990"/>
    <cellStyle name="Normal 3 26 6" xfId="27292"/>
    <cellStyle name="Normal 3 27" xfId="4160"/>
    <cellStyle name="Normal 3 27 2" xfId="6282"/>
    <cellStyle name="Normal 3 27 2 2" xfId="7541"/>
    <cellStyle name="Normal 3 27 2 2 2" xfId="24256"/>
    <cellStyle name="Normal 3 27 2 3" xfId="19321"/>
    <cellStyle name="Normal 3 27 2 4" xfId="27182"/>
    <cellStyle name="Normal 3 27 2 5" xfId="27544"/>
    <cellStyle name="Normal 3 27 3" xfId="7180"/>
    <cellStyle name="Normal 3 27 3 2" xfId="22389"/>
    <cellStyle name="Normal 3 27 4" xfId="18943"/>
    <cellStyle name="Normal 3 27 5" xfId="25992"/>
    <cellStyle name="Normal 3 27 6" xfId="27293"/>
    <cellStyle name="Normal 3 28" xfId="4164"/>
    <cellStyle name="Normal 3 28 2" xfId="6283"/>
    <cellStyle name="Normal 3 28 2 2" xfId="7542"/>
    <cellStyle name="Normal 3 28 2 2 2" xfId="24257"/>
    <cellStyle name="Normal 3 28 2 3" xfId="19322"/>
    <cellStyle name="Normal 3 28 2 4" xfId="27183"/>
    <cellStyle name="Normal 3 28 2 5" xfId="27545"/>
    <cellStyle name="Normal 3 28 3" xfId="7181"/>
    <cellStyle name="Normal 3 28 3 2" xfId="22392"/>
    <cellStyle name="Normal 3 28 4" xfId="18944"/>
    <cellStyle name="Normal 3 28 5" xfId="25994"/>
    <cellStyle name="Normal 3 28 6" xfId="27294"/>
    <cellStyle name="Normal 3 29" xfId="4168"/>
    <cellStyle name="Normal 3 29 2" xfId="6284"/>
    <cellStyle name="Normal 3 29 2 2" xfId="7543"/>
    <cellStyle name="Normal 3 29 2 2 2" xfId="24258"/>
    <cellStyle name="Normal 3 29 2 3" xfId="19323"/>
    <cellStyle name="Normal 3 29 2 4" xfId="27184"/>
    <cellStyle name="Normal 3 29 2 5" xfId="27546"/>
    <cellStyle name="Normal 3 29 3" xfId="7182"/>
    <cellStyle name="Normal 3 29 3 2" xfId="22395"/>
    <cellStyle name="Normal 3 29 4" xfId="18945"/>
    <cellStyle name="Normal 3 29 5" xfId="25996"/>
    <cellStyle name="Normal 3 29 6" xfId="27295"/>
    <cellStyle name="Normal 3 3" xfId="466"/>
    <cellStyle name="Normal 3 3 10" xfId="22990"/>
    <cellStyle name="Normal 3 3 11" xfId="24897"/>
    <cellStyle name="Normal 3 3 12" xfId="26406"/>
    <cellStyle name="Normal 3 3 13" xfId="18776"/>
    <cellStyle name="Normal 3 3 2" xfId="3359"/>
    <cellStyle name="Normal 3 3 2 2" xfId="5649"/>
    <cellStyle name="Normal 3 3 2 3" xfId="21661"/>
    <cellStyle name="Normal 3 3 2 4" xfId="20671"/>
    <cellStyle name="Normal 3 3 2 5" xfId="22735"/>
    <cellStyle name="Normal 3 3 2 6" xfId="24649"/>
    <cellStyle name="Normal 3 3 2 7" xfId="22725"/>
    <cellStyle name="Normal 3 3 3" xfId="3290"/>
    <cellStyle name="Normal 3 3 3 2" xfId="5580"/>
    <cellStyle name="Normal 3 3 3 3" xfId="21594"/>
    <cellStyle name="Normal 3 3 3 4" xfId="20733"/>
    <cellStyle name="Normal 3 3 3 5" xfId="22533"/>
    <cellStyle name="Normal 3 3 3 6" xfId="24457"/>
    <cellStyle name="Normal 3 3 4" xfId="3628"/>
    <cellStyle name="Normal 3 3 4 2" xfId="5918"/>
    <cellStyle name="Normal 3 3 4 3" xfId="21928"/>
    <cellStyle name="Normal 3 3 4 4" xfId="20463"/>
    <cellStyle name="Normal 3 3 4 5" xfId="23381"/>
    <cellStyle name="Normal 3 3 4 6" xfId="25265"/>
    <cellStyle name="Normal 3 3 5" xfId="3724"/>
    <cellStyle name="Normal 3 3 5 2" xfId="5972"/>
    <cellStyle name="Normal 3 3 5 3" xfId="22005"/>
    <cellStyle name="Normal 3 3 5 4" xfId="19018"/>
    <cellStyle name="Normal 3 3 5 5" xfId="19107"/>
    <cellStyle name="Normal 3 3 5 6" xfId="23037"/>
    <cellStyle name="Normal 3 3 6" xfId="4055"/>
    <cellStyle name="Normal 3 3 6 2" xfId="6223"/>
    <cellStyle name="Normal 3 3 6 3" xfId="22306"/>
    <cellStyle name="Normal 3 3 6 4" xfId="24311"/>
    <cellStyle name="Normal 3 3 6 5" xfId="25924"/>
    <cellStyle name="Normal 3 3 6 6" xfId="27237"/>
    <cellStyle name="Normal 3 3 7" xfId="2886"/>
    <cellStyle name="Normal 3 3 7 2" xfId="5348"/>
    <cellStyle name="Normal 3 3 7 3" xfId="21257"/>
    <cellStyle name="Normal 3 3 7 4" xfId="20981"/>
    <cellStyle name="Normal 3 3 7 5" xfId="21105"/>
    <cellStyle name="Normal 3 3 7 6" xfId="23633"/>
    <cellStyle name="Normal 3 3 8" xfId="4506"/>
    <cellStyle name="Normal 3 3 9" xfId="18709"/>
    <cellStyle name="Normal 3 30" xfId="4172"/>
    <cellStyle name="Normal 3 30 2" xfId="6285"/>
    <cellStyle name="Normal 3 30 2 2" xfId="7544"/>
    <cellStyle name="Normal 3 30 2 2 2" xfId="24259"/>
    <cellStyle name="Normal 3 30 2 3" xfId="19324"/>
    <cellStyle name="Normal 3 30 2 4" xfId="27185"/>
    <cellStyle name="Normal 3 30 2 5" xfId="27547"/>
    <cellStyle name="Normal 3 30 3" xfId="7183"/>
    <cellStyle name="Normal 3 30 3 2" xfId="22398"/>
    <cellStyle name="Normal 3 30 4" xfId="18946"/>
    <cellStyle name="Normal 3 30 5" xfId="25997"/>
    <cellStyle name="Normal 3 30 6" xfId="27296"/>
    <cellStyle name="Normal 3 31" xfId="4176"/>
    <cellStyle name="Normal 3 31 2" xfId="6286"/>
    <cellStyle name="Normal 3 31 2 2" xfId="7545"/>
    <cellStyle name="Normal 3 31 2 2 2" xfId="24260"/>
    <cellStyle name="Normal 3 31 2 3" xfId="19325"/>
    <cellStyle name="Normal 3 31 2 4" xfId="27186"/>
    <cellStyle name="Normal 3 31 2 5" xfId="27548"/>
    <cellStyle name="Normal 3 31 3" xfId="7184"/>
    <cellStyle name="Normal 3 31 3 2" xfId="22401"/>
    <cellStyle name="Normal 3 31 4" xfId="18947"/>
    <cellStyle name="Normal 3 31 5" xfId="25998"/>
    <cellStyle name="Normal 3 31 6" xfId="27297"/>
    <cellStyle name="Normal 3 32" xfId="4180"/>
    <cellStyle name="Normal 3 32 2" xfId="6287"/>
    <cellStyle name="Normal 3 32 2 2" xfId="7546"/>
    <cellStyle name="Normal 3 32 2 2 2" xfId="24261"/>
    <cellStyle name="Normal 3 32 2 3" xfId="19326"/>
    <cellStyle name="Normal 3 32 2 4" xfId="27187"/>
    <cellStyle name="Normal 3 32 2 5" xfId="27549"/>
    <cellStyle name="Normal 3 32 3" xfId="7185"/>
    <cellStyle name="Normal 3 32 3 2" xfId="22404"/>
    <cellStyle name="Normal 3 32 4" xfId="18948"/>
    <cellStyle name="Normal 3 32 5" xfId="25999"/>
    <cellStyle name="Normal 3 32 6" xfId="27298"/>
    <cellStyle name="Normal 3 33" xfId="4183"/>
    <cellStyle name="Normal 3 33 2" xfId="6288"/>
    <cellStyle name="Normal 3 33 2 2" xfId="7547"/>
    <cellStyle name="Normal 3 33 2 2 2" xfId="24262"/>
    <cellStyle name="Normal 3 33 2 3" xfId="19327"/>
    <cellStyle name="Normal 3 33 2 4" xfId="27188"/>
    <cellStyle name="Normal 3 33 2 5" xfId="27550"/>
    <cellStyle name="Normal 3 33 3" xfId="7186"/>
    <cellStyle name="Normal 3 33 3 2" xfId="22407"/>
    <cellStyle name="Normal 3 33 4" xfId="18949"/>
    <cellStyle name="Normal 3 33 5" xfId="26000"/>
    <cellStyle name="Normal 3 33 6" xfId="27299"/>
    <cellStyle name="Normal 3 34" xfId="4187"/>
    <cellStyle name="Normal 3 34 2" xfId="6289"/>
    <cellStyle name="Normal 3 34 2 2" xfId="7548"/>
    <cellStyle name="Normal 3 34 2 2 2" xfId="24263"/>
    <cellStyle name="Normal 3 34 2 3" xfId="19328"/>
    <cellStyle name="Normal 3 34 2 4" xfId="27189"/>
    <cellStyle name="Normal 3 34 2 5" xfId="27551"/>
    <cellStyle name="Normal 3 34 3" xfId="7188"/>
    <cellStyle name="Normal 3 34 3 2" xfId="22409"/>
    <cellStyle name="Normal 3 34 4" xfId="18951"/>
    <cellStyle name="Normal 3 34 5" xfId="26001"/>
    <cellStyle name="Normal 3 34 6" xfId="27300"/>
    <cellStyle name="Normal 3 35" xfId="4190"/>
    <cellStyle name="Normal 3 35 2" xfId="6290"/>
    <cellStyle name="Normal 3 35 2 2" xfId="7549"/>
    <cellStyle name="Normal 3 35 2 2 2" xfId="24264"/>
    <cellStyle name="Normal 3 35 2 3" xfId="19329"/>
    <cellStyle name="Normal 3 35 2 4" xfId="27190"/>
    <cellStyle name="Normal 3 35 2 5" xfId="27552"/>
    <cellStyle name="Normal 3 35 3" xfId="7189"/>
    <cellStyle name="Normal 3 35 3 2" xfId="22411"/>
    <cellStyle name="Normal 3 35 4" xfId="18952"/>
    <cellStyle name="Normal 3 35 5" xfId="26002"/>
    <cellStyle name="Normal 3 35 6" xfId="27301"/>
    <cellStyle name="Normal 3 36" xfId="4193"/>
    <cellStyle name="Normal 3 36 2" xfId="6291"/>
    <cellStyle name="Normal 3 36 2 2" xfId="7550"/>
    <cellStyle name="Normal 3 36 2 2 2" xfId="24265"/>
    <cellStyle name="Normal 3 36 2 3" xfId="19330"/>
    <cellStyle name="Normal 3 36 2 4" xfId="27191"/>
    <cellStyle name="Normal 3 36 2 5" xfId="27553"/>
    <cellStyle name="Normal 3 36 3" xfId="7190"/>
    <cellStyle name="Normal 3 36 3 2" xfId="22413"/>
    <cellStyle name="Normal 3 36 4" xfId="18953"/>
    <cellStyle name="Normal 3 36 5" xfId="26003"/>
    <cellStyle name="Normal 3 36 6" xfId="27302"/>
    <cellStyle name="Normal 3 37" xfId="4195"/>
    <cellStyle name="Normal 3 37 2" xfId="6292"/>
    <cellStyle name="Normal 3 37 2 2" xfId="7551"/>
    <cellStyle name="Normal 3 37 2 2 2" xfId="24266"/>
    <cellStyle name="Normal 3 37 2 3" xfId="19331"/>
    <cellStyle name="Normal 3 37 2 4" xfId="27192"/>
    <cellStyle name="Normal 3 37 2 5" xfId="27554"/>
    <cellStyle name="Normal 3 37 3" xfId="7191"/>
    <cellStyle name="Normal 3 37 3 2" xfId="22415"/>
    <cellStyle name="Normal 3 37 4" xfId="18954"/>
    <cellStyle name="Normal 3 37 5" xfId="26004"/>
    <cellStyle name="Normal 3 37 6" xfId="27303"/>
    <cellStyle name="Normal 3 38" xfId="4199"/>
    <cellStyle name="Normal 3 38 2" xfId="6293"/>
    <cellStyle name="Normal 3 38 2 2" xfId="7552"/>
    <cellStyle name="Normal 3 38 2 2 2" xfId="24267"/>
    <cellStyle name="Normal 3 38 2 3" xfId="19332"/>
    <cellStyle name="Normal 3 38 2 4" xfId="27193"/>
    <cellStyle name="Normal 3 38 2 5" xfId="27555"/>
    <cellStyle name="Normal 3 38 3" xfId="7192"/>
    <cellStyle name="Normal 3 38 3 2" xfId="22417"/>
    <cellStyle name="Normal 3 38 4" xfId="18955"/>
    <cellStyle name="Normal 3 38 5" xfId="26005"/>
    <cellStyle name="Normal 3 38 6" xfId="27304"/>
    <cellStyle name="Normal 3 39" xfId="4202"/>
    <cellStyle name="Normal 3 39 2" xfId="6294"/>
    <cellStyle name="Normal 3 39 2 2" xfId="7553"/>
    <cellStyle name="Normal 3 39 2 2 2" xfId="24268"/>
    <cellStyle name="Normal 3 39 2 3" xfId="19333"/>
    <cellStyle name="Normal 3 39 2 4" xfId="27194"/>
    <cellStyle name="Normal 3 39 2 5" xfId="27556"/>
    <cellStyle name="Normal 3 39 3" xfId="7193"/>
    <cellStyle name="Normal 3 39 3 2" xfId="22419"/>
    <cellStyle name="Normal 3 39 4" xfId="18956"/>
    <cellStyle name="Normal 3 39 5" xfId="26006"/>
    <cellStyle name="Normal 3 39 6" xfId="27305"/>
    <cellStyle name="Normal 3 4" xfId="478"/>
    <cellStyle name="Normal 3 4 10" xfId="24893"/>
    <cellStyle name="Normal 3 4 11" xfId="26402"/>
    <cellStyle name="Normal 3 4 12" xfId="18495"/>
    <cellStyle name="Normal 3 4 2" xfId="3360"/>
    <cellStyle name="Normal 3 4 2 2" xfId="5650"/>
    <cellStyle name="Normal 3 4 2 3" xfId="6994"/>
    <cellStyle name="Normal 3 4 2 3 2" xfId="21662"/>
    <cellStyle name="Normal 3 4 2 4" xfId="20670"/>
    <cellStyle name="Normal 3 4 2 5" xfId="22826"/>
    <cellStyle name="Normal 3 4 2 6" xfId="24734"/>
    <cellStyle name="Normal 3 4 3" xfId="3289"/>
    <cellStyle name="Normal 3 4 3 2" xfId="5579"/>
    <cellStyle name="Normal 3 4 3 3" xfId="21593"/>
    <cellStyle name="Normal 3 4 3 4" xfId="20734"/>
    <cellStyle name="Normal 3 4 3 5" xfId="23116"/>
    <cellStyle name="Normal 3 4 3 6" xfId="25017"/>
    <cellStyle name="Normal 3 4 4" xfId="3629"/>
    <cellStyle name="Normal 3 4 4 2" xfId="5919"/>
    <cellStyle name="Normal 3 4 4 3" xfId="21929"/>
    <cellStyle name="Normal 3 4 4 4" xfId="20462"/>
    <cellStyle name="Normal 3 4 4 5" xfId="23657"/>
    <cellStyle name="Normal 3 4 4 6" xfId="25486"/>
    <cellStyle name="Normal 3 4 5" xfId="3725"/>
    <cellStyle name="Normal 3 4 5 2" xfId="5973"/>
    <cellStyle name="Normal 3 4 5 3" xfId="22006"/>
    <cellStyle name="Normal 3 4 5 4" xfId="19094"/>
    <cellStyle name="Normal 3 4 5 5" xfId="19031"/>
    <cellStyle name="Normal 3 4 5 6" xfId="22629"/>
    <cellStyle name="Normal 3 4 6" xfId="2887"/>
    <cellStyle name="Normal 3 4 6 2" xfId="5349"/>
    <cellStyle name="Normal 3 4 6 3" xfId="21258"/>
    <cellStyle name="Normal 3 4 6 4" xfId="20980"/>
    <cellStyle name="Normal 3 4 6 5" xfId="21106"/>
    <cellStyle name="Normal 3 4 6 6" xfId="23219"/>
    <cellStyle name="Normal 3 4 7" xfId="4517"/>
    <cellStyle name="Normal 3 4 8" xfId="18711"/>
    <cellStyle name="Normal 3 4 9" xfId="22986"/>
    <cellStyle name="Normal 3 40" xfId="4205"/>
    <cellStyle name="Normal 3 40 2" xfId="6295"/>
    <cellStyle name="Normal 3 40 2 2" xfId="7554"/>
    <cellStyle name="Normal 3 40 2 2 2" xfId="24269"/>
    <cellStyle name="Normal 3 40 2 3" xfId="19334"/>
    <cellStyle name="Normal 3 40 2 4" xfId="27195"/>
    <cellStyle name="Normal 3 40 2 5" xfId="27557"/>
    <cellStyle name="Normal 3 40 3" xfId="7194"/>
    <cellStyle name="Normal 3 40 3 2" xfId="22421"/>
    <cellStyle name="Normal 3 40 4" xfId="18957"/>
    <cellStyle name="Normal 3 40 5" xfId="26007"/>
    <cellStyle name="Normal 3 40 6" xfId="27306"/>
    <cellStyle name="Normal 3 41" xfId="4208"/>
    <cellStyle name="Normal 3 41 2" xfId="6296"/>
    <cellStyle name="Normal 3 41 2 2" xfId="7555"/>
    <cellStyle name="Normal 3 41 2 2 2" xfId="24270"/>
    <cellStyle name="Normal 3 41 2 3" xfId="19335"/>
    <cellStyle name="Normal 3 41 2 4" xfId="27196"/>
    <cellStyle name="Normal 3 41 2 5" xfId="27558"/>
    <cellStyle name="Normal 3 41 3" xfId="7195"/>
    <cellStyle name="Normal 3 41 3 2" xfId="22423"/>
    <cellStyle name="Normal 3 41 4" xfId="18958"/>
    <cellStyle name="Normal 3 41 5" xfId="26008"/>
    <cellStyle name="Normal 3 41 6" xfId="27307"/>
    <cellStyle name="Normal 3 42" xfId="4211"/>
    <cellStyle name="Normal 3 42 2" xfId="6297"/>
    <cellStyle name="Normal 3 42 2 2" xfId="7556"/>
    <cellStyle name="Normal 3 42 2 2 2" xfId="24271"/>
    <cellStyle name="Normal 3 42 2 3" xfId="19336"/>
    <cellStyle name="Normal 3 42 2 4" xfId="27197"/>
    <cellStyle name="Normal 3 42 2 5" xfId="27559"/>
    <cellStyle name="Normal 3 42 3" xfId="7197"/>
    <cellStyle name="Normal 3 42 3 2" xfId="22425"/>
    <cellStyle name="Normal 3 42 4" xfId="18959"/>
    <cellStyle name="Normal 3 42 5" xfId="26009"/>
    <cellStyle name="Normal 3 42 6" xfId="27308"/>
    <cellStyle name="Normal 3 43" xfId="4214"/>
    <cellStyle name="Normal 3 43 2" xfId="6298"/>
    <cellStyle name="Normal 3 43 2 2" xfId="7557"/>
    <cellStyle name="Normal 3 43 2 2 2" xfId="24272"/>
    <cellStyle name="Normal 3 43 2 3" xfId="19337"/>
    <cellStyle name="Normal 3 43 2 4" xfId="27198"/>
    <cellStyle name="Normal 3 43 2 5" xfId="27560"/>
    <cellStyle name="Normal 3 43 3" xfId="7198"/>
    <cellStyle name="Normal 3 43 3 2" xfId="22427"/>
    <cellStyle name="Normal 3 43 4" xfId="18960"/>
    <cellStyle name="Normal 3 43 5" xfId="26010"/>
    <cellStyle name="Normal 3 43 6" xfId="27309"/>
    <cellStyle name="Normal 3 44" xfId="4217"/>
    <cellStyle name="Normal 3 44 2" xfId="6299"/>
    <cellStyle name="Normal 3 44 2 2" xfId="7558"/>
    <cellStyle name="Normal 3 44 2 2 2" xfId="24273"/>
    <cellStyle name="Normal 3 44 2 3" xfId="19338"/>
    <cellStyle name="Normal 3 44 2 4" xfId="27199"/>
    <cellStyle name="Normal 3 44 2 5" xfId="27561"/>
    <cellStyle name="Normal 3 44 3" xfId="7199"/>
    <cellStyle name="Normal 3 44 3 2" xfId="22429"/>
    <cellStyle name="Normal 3 44 4" xfId="18961"/>
    <cellStyle name="Normal 3 44 5" xfId="26011"/>
    <cellStyle name="Normal 3 44 6" xfId="27310"/>
    <cellStyle name="Normal 3 45" xfId="4220"/>
    <cellStyle name="Normal 3 45 2" xfId="6300"/>
    <cellStyle name="Normal 3 45 2 2" xfId="7559"/>
    <cellStyle name="Normal 3 45 2 2 2" xfId="24274"/>
    <cellStyle name="Normal 3 45 2 3" xfId="19339"/>
    <cellStyle name="Normal 3 45 2 4" xfId="27200"/>
    <cellStyle name="Normal 3 45 2 5" xfId="27562"/>
    <cellStyle name="Normal 3 45 3" xfId="7200"/>
    <cellStyle name="Normal 3 45 3 2" xfId="22431"/>
    <cellStyle name="Normal 3 45 4" xfId="18962"/>
    <cellStyle name="Normal 3 45 5" xfId="26012"/>
    <cellStyle name="Normal 3 45 6" xfId="27311"/>
    <cellStyle name="Normal 3 46" xfId="4223"/>
    <cellStyle name="Normal 3 46 2" xfId="6301"/>
    <cellStyle name="Normal 3 46 2 2" xfId="7560"/>
    <cellStyle name="Normal 3 46 2 2 2" xfId="24275"/>
    <cellStyle name="Normal 3 46 2 3" xfId="19340"/>
    <cellStyle name="Normal 3 46 2 4" xfId="27201"/>
    <cellStyle name="Normal 3 46 2 5" xfId="27563"/>
    <cellStyle name="Normal 3 46 3" xfId="7201"/>
    <cellStyle name="Normal 3 46 3 2" xfId="22433"/>
    <cellStyle name="Normal 3 46 4" xfId="18963"/>
    <cellStyle name="Normal 3 46 5" xfId="26013"/>
    <cellStyle name="Normal 3 46 6" xfId="27312"/>
    <cellStyle name="Normal 3 47" xfId="4226"/>
    <cellStyle name="Normal 3 47 2" xfId="6302"/>
    <cellStyle name="Normal 3 47 2 2" xfId="7561"/>
    <cellStyle name="Normal 3 47 2 2 2" xfId="24276"/>
    <cellStyle name="Normal 3 47 2 3" xfId="19341"/>
    <cellStyle name="Normal 3 47 2 4" xfId="27202"/>
    <cellStyle name="Normal 3 47 2 5" xfId="27564"/>
    <cellStyle name="Normal 3 47 3" xfId="7202"/>
    <cellStyle name="Normal 3 47 3 2" xfId="22435"/>
    <cellStyle name="Normal 3 47 4" xfId="18964"/>
    <cellStyle name="Normal 3 47 5" xfId="26014"/>
    <cellStyle name="Normal 3 47 6" xfId="27313"/>
    <cellStyle name="Normal 3 48" xfId="4228"/>
    <cellStyle name="Normal 3 48 2" xfId="6303"/>
    <cellStyle name="Normal 3 48 2 2" xfId="7562"/>
    <cellStyle name="Normal 3 48 2 2 2" xfId="24277"/>
    <cellStyle name="Normal 3 48 2 3" xfId="19342"/>
    <cellStyle name="Normal 3 48 2 4" xfId="27203"/>
    <cellStyle name="Normal 3 48 2 5" xfId="27565"/>
    <cellStyle name="Normal 3 48 3" xfId="7203"/>
    <cellStyle name="Normal 3 48 3 2" xfId="22437"/>
    <cellStyle name="Normal 3 48 4" xfId="18965"/>
    <cellStyle name="Normal 3 48 5" xfId="26015"/>
    <cellStyle name="Normal 3 48 6" xfId="27314"/>
    <cellStyle name="Normal 3 49" xfId="4233"/>
    <cellStyle name="Normal 3 49 2" xfId="6304"/>
    <cellStyle name="Normal 3 49 2 2" xfId="7563"/>
    <cellStyle name="Normal 3 49 2 2 2" xfId="24278"/>
    <cellStyle name="Normal 3 49 2 3" xfId="19343"/>
    <cellStyle name="Normal 3 49 2 4" xfId="27204"/>
    <cellStyle name="Normal 3 49 2 5" xfId="27566"/>
    <cellStyle name="Normal 3 49 3" xfId="7204"/>
    <cellStyle name="Normal 3 49 3 2" xfId="22439"/>
    <cellStyle name="Normal 3 49 4" xfId="18966"/>
    <cellStyle name="Normal 3 49 5" xfId="26016"/>
    <cellStyle name="Normal 3 49 6" xfId="27315"/>
    <cellStyle name="Normal 3 5" xfId="932"/>
    <cellStyle name="Normal 3 5 10" xfId="24780"/>
    <cellStyle name="Normal 3 5 11" xfId="26289"/>
    <cellStyle name="Normal 3 5 12" xfId="18997"/>
    <cellStyle name="Normal 3 5 2" xfId="3361"/>
    <cellStyle name="Normal 3 5 2 2" xfId="5651"/>
    <cellStyle name="Normal 3 5 2 3" xfId="21663"/>
    <cellStyle name="Normal 3 5 2 4" xfId="20669"/>
    <cellStyle name="Normal 3 5 2 5" xfId="23637"/>
    <cellStyle name="Normal 3 5 2 6" xfId="25466"/>
    <cellStyle name="Normal 3 5 3" xfId="3288"/>
    <cellStyle name="Normal 3 5 3 2" xfId="5578"/>
    <cellStyle name="Normal 3 5 3 3" xfId="21592"/>
    <cellStyle name="Normal 3 5 3 4" xfId="20735"/>
    <cellStyle name="Normal 3 5 3 5" xfId="22812"/>
    <cellStyle name="Normal 3 5 3 6" xfId="24720"/>
    <cellStyle name="Normal 3 5 4" xfId="3630"/>
    <cellStyle name="Normal 3 5 4 2" xfId="5920"/>
    <cellStyle name="Normal 3 5 4 3" xfId="21930"/>
    <cellStyle name="Normal 3 5 4 4" xfId="20461"/>
    <cellStyle name="Normal 3 5 4 5" xfId="23610"/>
    <cellStyle name="Normal 3 5 4 6" xfId="25441"/>
    <cellStyle name="Normal 3 5 5" xfId="3726"/>
    <cellStyle name="Normal 3 5 5 2" xfId="5974"/>
    <cellStyle name="Normal 3 5 5 3" xfId="22007"/>
    <cellStyle name="Normal 3 5 5 4" xfId="22260"/>
    <cellStyle name="Normal 3 5 5 5" xfId="22511"/>
    <cellStyle name="Normal 3 5 5 6" xfId="24438"/>
    <cellStyle name="Normal 3 5 6" xfId="2888"/>
    <cellStyle name="Normal 3 5 6 2" xfId="5350"/>
    <cellStyle name="Normal 3 5 6 3" xfId="21259"/>
    <cellStyle name="Normal 3 5 6 4" xfId="20979"/>
    <cellStyle name="Normal 3 5 6 5" xfId="21107"/>
    <cellStyle name="Normal 3 5 6 6" xfId="22793"/>
    <cellStyle name="Normal 3 5 7" xfId="4967"/>
    <cellStyle name="Normal 3 5 8" xfId="19881"/>
    <cellStyle name="Normal 3 5 9" xfId="22873"/>
    <cellStyle name="Normal 3 50" xfId="4236"/>
    <cellStyle name="Normal 3 50 2" xfId="6305"/>
    <cellStyle name="Normal 3 50 2 2" xfId="7564"/>
    <cellStyle name="Normal 3 50 2 2 2" xfId="24279"/>
    <cellStyle name="Normal 3 50 2 3" xfId="19344"/>
    <cellStyle name="Normal 3 50 2 4" xfId="27205"/>
    <cellStyle name="Normal 3 50 2 5" xfId="27567"/>
    <cellStyle name="Normal 3 50 3" xfId="7206"/>
    <cellStyle name="Normal 3 50 3 2" xfId="22441"/>
    <cellStyle name="Normal 3 50 4" xfId="18967"/>
    <cellStyle name="Normal 3 50 5" xfId="26017"/>
    <cellStyle name="Normal 3 50 6" xfId="27316"/>
    <cellStyle name="Normal 3 51" xfId="4239"/>
    <cellStyle name="Normal 3 51 2" xfId="6306"/>
    <cellStyle name="Normal 3 51 2 2" xfId="7565"/>
    <cellStyle name="Normal 3 51 2 2 2" xfId="24280"/>
    <cellStyle name="Normal 3 51 2 3" xfId="19345"/>
    <cellStyle name="Normal 3 51 2 4" xfId="27206"/>
    <cellStyle name="Normal 3 51 2 5" xfId="27568"/>
    <cellStyle name="Normal 3 51 3" xfId="7207"/>
    <cellStyle name="Normal 3 51 3 2" xfId="22443"/>
    <cellStyle name="Normal 3 51 4" xfId="18968"/>
    <cellStyle name="Normal 3 51 5" xfId="26018"/>
    <cellStyle name="Normal 3 51 6" xfId="27317"/>
    <cellStyle name="Normal 3 52" xfId="4242"/>
    <cellStyle name="Normal 3 52 2" xfId="6307"/>
    <cellStyle name="Normal 3 52 2 2" xfId="7566"/>
    <cellStyle name="Normal 3 52 2 2 2" xfId="24281"/>
    <cellStyle name="Normal 3 52 2 3" xfId="19346"/>
    <cellStyle name="Normal 3 52 2 4" xfId="27207"/>
    <cellStyle name="Normal 3 52 2 5" xfId="27569"/>
    <cellStyle name="Normal 3 52 3" xfId="7208"/>
    <cellStyle name="Normal 3 52 3 2" xfId="22445"/>
    <cellStyle name="Normal 3 52 4" xfId="18969"/>
    <cellStyle name="Normal 3 52 5" xfId="26019"/>
    <cellStyle name="Normal 3 52 6" xfId="27318"/>
    <cellStyle name="Normal 3 53" xfId="4245"/>
    <cellStyle name="Normal 3 53 2" xfId="6308"/>
    <cellStyle name="Normal 3 53 2 2" xfId="7567"/>
    <cellStyle name="Normal 3 53 2 2 2" xfId="24282"/>
    <cellStyle name="Normal 3 53 2 3" xfId="19347"/>
    <cellStyle name="Normal 3 53 2 4" xfId="27208"/>
    <cellStyle name="Normal 3 53 2 5" xfId="27570"/>
    <cellStyle name="Normal 3 53 3" xfId="7209"/>
    <cellStyle name="Normal 3 53 3 2" xfId="22447"/>
    <cellStyle name="Normal 3 53 4" xfId="18970"/>
    <cellStyle name="Normal 3 53 5" xfId="26020"/>
    <cellStyle name="Normal 3 53 6" xfId="27319"/>
    <cellStyle name="Normal 3 54" xfId="4248"/>
    <cellStyle name="Normal 3 54 2" xfId="6309"/>
    <cellStyle name="Normal 3 54 2 2" xfId="7568"/>
    <cellStyle name="Normal 3 54 2 2 2" xfId="24283"/>
    <cellStyle name="Normal 3 54 2 3" xfId="19348"/>
    <cellStyle name="Normal 3 54 2 4" xfId="27209"/>
    <cellStyle name="Normal 3 54 2 5" xfId="27571"/>
    <cellStyle name="Normal 3 54 3" xfId="7210"/>
    <cellStyle name="Normal 3 54 3 2" xfId="22449"/>
    <cellStyle name="Normal 3 54 4" xfId="18971"/>
    <cellStyle name="Normal 3 54 5" xfId="26021"/>
    <cellStyle name="Normal 3 54 6" xfId="27320"/>
    <cellStyle name="Normal 3 55" xfId="4251"/>
    <cellStyle name="Normal 3 55 2" xfId="6310"/>
    <cellStyle name="Normal 3 55 2 2" xfId="7569"/>
    <cellStyle name="Normal 3 55 2 2 2" xfId="24284"/>
    <cellStyle name="Normal 3 55 2 3" xfId="19349"/>
    <cellStyle name="Normal 3 55 2 4" xfId="27210"/>
    <cellStyle name="Normal 3 55 2 5" xfId="27572"/>
    <cellStyle name="Normal 3 55 3" xfId="7211"/>
    <cellStyle name="Normal 3 55 3 2" xfId="22451"/>
    <cellStyle name="Normal 3 55 4" xfId="18972"/>
    <cellStyle name="Normal 3 55 5" xfId="26022"/>
    <cellStyle name="Normal 3 55 6" xfId="27321"/>
    <cellStyle name="Normal 3 56" xfId="4254"/>
    <cellStyle name="Normal 3 56 2" xfId="6311"/>
    <cellStyle name="Normal 3 56 2 2" xfId="7570"/>
    <cellStyle name="Normal 3 56 2 2 2" xfId="24285"/>
    <cellStyle name="Normal 3 56 2 3" xfId="19350"/>
    <cellStyle name="Normal 3 56 2 4" xfId="27211"/>
    <cellStyle name="Normal 3 56 2 5" xfId="27573"/>
    <cellStyle name="Normal 3 56 3" xfId="7212"/>
    <cellStyle name="Normal 3 56 3 2" xfId="22453"/>
    <cellStyle name="Normal 3 56 4" xfId="18973"/>
    <cellStyle name="Normal 3 56 5" xfId="26023"/>
    <cellStyle name="Normal 3 56 6" xfId="27322"/>
    <cellStyle name="Normal 3 57" xfId="4257"/>
    <cellStyle name="Normal 3 57 2" xfId="6312"/>
    <cellStyle name="Normal 3 57 2 2" xfId="7571"/>
    <cellStyle name="Normal 3 57 2 2 2" xfId="24286"/>
    <cellStyle name="Normal 3 57 2 3" xfId="19351"/>
    <cellStyle name="Normal 3 57 2 4" xfId="27212"/>
    <cellStyle name="Normal 3 57 2 5" xfId="27574"/>
    <cellStyle name="Normal 3 57 3" xfId="7213"/>
    <cellStyle name="Normal 3 57 3 2" xfId="22455"/>
    <cellStyle name="Normal 3 57 4" xfId="18974"/>
    <cellStyle name="Normal 3 57 5" xfId="26024"/>
    <cellStyle name="Normal 3 57 6" xfId="27323"/>
    <cellStyle name="Normal 3 58" xfId="4260"/>
    <cellStyle name="Normal 3 58 2" xfId="6313"/>
    <cellStyle name="Normal 3 58 2 2" xfId="7572"/>
    <cellStyle name="Normal 3 58 2 2 2" xfId="24287"/>
    <cellStyle name="Normal 3 58 2 3" xfId="19352"/>
    <cellStyle name="Normal 3 58 2 4" xfId="27213"/>
    <cellStyle name="Normal 3 58 2 5" xfId="27575"/>
    <cellStyle name="Normal 3 58 3" xfId="7214"/>
    <cellStyle name="Normal 3 58 3 2" xfId="22457"/>
    <cellStyle name="Normal 3 58 4" xfId="18975"/>
    <cellStyle name="Normal 3 58 5" xfId="26025"/>
    <cellStyle name="Normal 3 58 6" xfId="27324"/>
    <cellStyle name="Normal 3 59" xfId="4263"/>
    <cellStyle name="Normal 3 59 2" xfId="6314"/>
    <cellStyle name="Normal 3 59 2 2" xfId="7573"/>
    <cellStyle name="Normal 3 59 2 2 2" xfId="24288"/>
    <cellStyle name="Normal 3 59 2 3" xfId="19353"/>
    <cellStyle name="Normal 3 59 2 4" xfId="27214"/>
    <cellStyle name="Normal 3 59 2 5" xfId="27576"/>
    <cellStyle name="Normal 3 59 3" xfId="7215"/>
    <cellStyle name="Normal 3 59 3 2" xfId="22459"/>
    <cellStyle name="Normal 3 59 4" xfId="18976"/>
    <cellStyle name="Normal 3 59 5" xfId="26026"/>
    <cellStyle name="Normal 3 59 6" xfId="27325"/>
    <cellStyle name="Normal 3 6" xfId="944"/>
    <cellStyle name="Normal 3 6 10" xfId="24776"/>
    <cellStyle name="Normal 3 6 11" xfId="26285"/>
    <cellStyle name="Normal 3 6 2" xfId="3362"/>
    <cellStyle name="Normal 3 6 2 2" xfId="5652"/>
    <cellStyle name="Normal 3 6 2 3" xfId="21664"/>
    <cellStyle name="Normal 3 6 2 4" xfId="20668"/>
    <cellStyle name="Normal 3 6 2 5" xfId="23630"/>
    <cellStyle name="Normal 3 6 2 6" xfId="25461"/>
    <cellStyle name="Normal 3 6 3" xfId="3287"/>
    <cellStyle name="Normal 3 6 3 2" xfId="5577"/>
    <cellStyle name="Normal 3 6 3 3" xfId="21591"/>
    <cellStyle name="Normal 3 6 3 4" xfId="20736"/>
    <cellStyle name="Normal 3 6 3 5" xfId="22532"/>
    <cellStyle name="Normal 3 6 3 6" xfId="24456"/>
    <cellStyle name="Normal 3 6 4" xfId="3631"/>
    <cellStyle name="Normal 3 6 4 2" xfId="5921"/>
    <cellStyle name="Normal 3 6 4 3" xfId="21931"/>
    <cellStyle name="Normal 3 6 4 4" xfId="20460"/>
    <cellStyle name="Normal 3 6 4 5" xfId="23918"/>
    <cellStyle name="Normal 3 6 4 6" xfId="25703"/>
    <cellStyle name="Normal 3 6 5" xfId="3727"/>
    <cellStyle name="Normal 3 6 5 2" xfId="5975"/>
    <cellStyle name="Normal 3 6 5 3" xfId="22008"/>
    <cellStyle name="Normal 3 6 5 4" xfId="22229"/>
    <cellStyle name="Normal 3 6 5 5" xfId="20260"/>
    <cellStyle name="Normal 3 6 5 6" xfId="23547"/>
    <cellStyle name="Normal 3 6 6" xfId="2889"/>
    <cellStyle name="Normal 3 6 6 2" xfId="5351"/>
    <cellStyle name="Normal 3 6 6 3" xfId="21260"/>
    <cellStyle name="Normal 3 6 6 4" xfId="20978"/>
    <cellStyle name="Normal 3 6 6 5" xfId="21108"/>
    <cellStyle name="Normal 3 6 6 6" xfId="22631"/>
    <cellStyle name="Normal 3 6 7" xfId="4979"/>
    <cellStyle name="Normal 3 6 8" xfId="19893"/>
    <cellStyle name="Normal 3 6 9" xfId="22869"/>
    <cellStyle name="Normal 3 60" xfId="4266"/>
    <cellStyle name="Normal 3 60 2" xfId="6315"/>
    <cellStyle name="Normal 3 60 2 2" xfId="7574"/>
    <cellStyle name="Normal 3 60 2 2 2" xfId="24289"/>
    <cellStyle name="Normal 3 60 2 3" xfId="19354"/>
    <cellStyle name="Normal 3 60 2 4" xfId="27215"/>
    <cellStyle name="Normal 3 60 2 5" xfId="27577"/>
    <cellStyle name="Normal 3 60 3" xfId="7216"/>
    <cellStyle name="Normal 3 60 3 2" xfId="22461"/>
    <cellStyle name="Normal 3 60 4" xfId="18977"/>
    <cellStyle name="Normal 3 60 5" xfId="26027"/>
    <cellStyle name="Normal 3 60 6" xfId="27326"/>
    <cellStyle name="Normal 3 61" xfId="4269"/>
    <cellStyle name="Normal 3 61 2" xfId="6316"/>
    <cellStyle name="Normal 3 61 2 2" xfId="7575"/>
    <cellStyle name="Normal 3 61 2 2 2" xfId="24290"/>
    <cellStyle name="Normal 3 61 2 3" xfId="19355"/>
    <cellStyle name="Normal 3 61 2 4" xfId="27216"/>
    <cellStyle name="Normal 3 61 2 5" xfId="27578"/>
    <cellStyle name="Normal 3 61 3" xfId="7217"/>
    <cellStyle name="Normal 3 61 3 2" xfId="22463"/>
    <cellStyle name="Normal 3 61 4" xfId="18978"/>
    <cellStyle name="Normal 3 61 5" xfId="26028"/>
    <cellStyle name="Normal 3 61 6" xfId="27327"/>
    <cellStyle name="Normal 3 62" xfId="4272"/>
    <cellStyle name="Normal 3 62 2" xfId="6317"/>
    <cellStyle name="Normal 3 62 2 2" xfId="7576"/>
    <cellStyle name="Normal 3 62 2 2 2" xfId="24291"/>
    <cellStyle name="Normal 3 62 2 3" xfId="19356"/>
    <cellStyle name="Normal 3 62 2 4" xfId="27217"/>
    <cellStyle name="Normal 3 62 2 5" xfId="27579"/>
    <cellStyle name="Normal 3 62 3" xfId="7218"/>
    <cellStyle name="Normal 3 62 3 2" xfId="22465"/>
    <cellStyle name="Normal 3 62 4" xfId="18979"/>
    <cellStyle name="Normal 3 62 5" xfId="26029"/>
    <cellStyle name="Normal 3 62 6" xfId="27328"/>
    <cellStyle name="Normal 3 63" xfId="4275"/>
    <cellStyle name="Normal 3 63 2" xfId="6318"/>
    <cellStyle name="Normal 3 63 2 2" xfId="7577"/>
    <cellStyle name="Normal 3 63 2 2 2" xfId="24292"/>
    <cellStyle name="Normal 3 63 2 3" xfId="19357"/>
    <cellStyle name="Normal 3 63 2 4" xfId="27218"/>
    <cellStyle name="Normal 3 63 2 5" xfId="27580"/>
    <cellStyle name="Normal 3 63 3" xfId="7219"/>
    <cellStyle name="Normal 3 63 3 2" xfId="22467"/>
    <cellStyle name="Normal 3 63 4" xfId="18980"/>
    <cellStyle name="Normal 3 63 5" xfId="26030"/>
    <cellStyle name="Normal 3 63 6" xfId="27329"/>
    <cellStyle name="Normal 3 64" xfId="4278"/>
    <cellStyle name="Normal 3 64 2" xfId="6319"/>
    <cellStyle name="Normal 3 64 2 2" xfId="7578"/>
    <cellStyle name="Normal 3 64 2 2 2" xfId="24293"/>
    <cellStyle name="Normal 3 64 2 3" xfId="19358"/>
    <cellStyle name="Normal 3 64 2 4" xfId="27219"/>
    <cellStyle name="Normal 3 64 2 5" xfId="27581"/>
    <cellStyle name="Normal 3 64 3" xfId="7220"/>
    <cellStyle name="Normal 3 64 3 2" xfId="22469"/>
    <cellStyle name="Normal 3 64 4" xfId="18981"/>
    <cellStyle name="Normal 3 64 5" xfId="26031"/>
    <cellStyle name="Normal 3 64 6" xfId="27330"/>
    <cellStyle name="Normal 3 65" xfId="4281"/>
    <cellStyle name="Normal 3 65 2" xfId="6320"/>
    <cellStyle name="Normal 3 65 2 2" xfId="7579"/>
    <cellStyle name="Normal 3 65 2 2 2" xfId="24294"/>
    <cellStyle name="Normal 3 65 2 3" xfId="19359"/>
    <cellStyle name="Normal 3 65 2 4" xfId="27220"/>
    <cellStyle name="Normal 3 65 2 5" xfId="27582"/>
    <cellStyle name="Normal 3 65 3" xfId="7221"/>
    <cellStyle name="Normal 3 65 3 2" xfId="22471"/>
    <cellStyle name="Normal 3 65 4" xfId="18982"/>
    <cellStyle name="Normal 3 65 5" xfId="26032"/>
    <cellStyle name="Normal 3 65 6" xfId="27331"/>
    <cellStyle name="Normal 3 66" xfId="4284"/>
    <cellStyle name="Normal 3 66 2" xfId="6321"/>
    <cellStyle name="Normal 3 66 2 2" xfId="7580"/>
    <cellStyle name="Normal 3 66 2 2 2" xfId="24295"/>
    <cellStyle name="Normal 3 66 2 3" xfId="19360"/>
    <cellStyle name="Normal 3 66 2 4" xfId="27221"/>
    <cellStyle name="Normal 3 66 2 5" xfId="27583"/>
    <cellStyle name="Normal 3 66 3" xfId="7223"/>
    <cellStyle name="Normal 3 66 3 2" xfId="22473"/>
    <cellStyle name="Normal 3 66 4" xfId="18983"/>
    <cellStyle name="Normal 3 66 5" xfId="26033"/>
    <cellStyle name="Normal 3 66 6" xfId="27332"/>
    <cellStyle name="Normal 3 67" xfId="4287"/>
    <cellStyle name="Normal 3 67 2" xfId="6322"/>
    <cellStyle name="Normal 3 67 2 2" xfId="7581"/>
    <cellStyle name="Normal 3 67 2 2 2" xfId="24296"/>
    <cellStyle name="Normal 3 67 2 3" xfId="19361"/>
    <cellStyle name="Normal 3 67 2 4" xfId="27222"/>
    <cellStyle name="Normal 3 67 2 5" xfId="27584"/>
    <cellStyle name="Normal 3 67 3" xfId="7224"/>
    <cellStyle name="Normal 3 67 3 2" xfId="22475"/>
    <cellStyle name="Normal 3 67 4" xfId="18984"/>
    <cellStyle name="Normal 3 67 5" xfId="26034"/>
    <cellStyle name="Normal 3 67 6" xfId="27333"/>
    <cellStyle name="Normal 3 68" xfId="4290"/>
    <cellStyle name="Normal 3 68 2" xfId="6323"/>
    <cellStyle name="Normal 3 68 2 2" xfId="7582"/>
    <cellStyle name="Normal 3 68 2 2 2" xfId="24297"/>
    <cellStyle name="Normal 3 68 2 3" xfId="19362"/>
    <cellStyle name="Normal 3 68 2 4" xfId="27223"/>
    <cellStyle name="Normal 3 68 2 5" xfId="27585"/>
    <cellStyle name="Normal 3 68 3" xfId="7225"/>
    <cellStyle name="Normal 3 68 3 2" xfId="22477"/>
    <cellStyle name="Normal 3 68 4" xfId="18985"/>
    <cellStyle name="Normal 3 68 5" xfId="26035"/>
    <cellStyle name="Normal 3 68 6" xfId="27334"/>
    <cellStyle name="Normal 3 69" xfId="4293"/>
    <cellStyle name="Normal 3 69 2" xfId="6324"/>
    <cellStyle name="Normal 3 69 2 2" xfId="7583"/>
    <cellStyle name="Normal 3 69 2 2 2" xfId="24298"/>
    <cellStyle name="Normal 3 69 2 3" xfId="19363"/>
    <cellStyle name="Normal 3 69 2 4" xfId="27224"/>
    <cellStyle name="Normal 3 69 2 5" xfId="27586"/>
    <cellStyle name="Normal 3 69 3" xfId="7226"/>
    <cellStyle name="Normal 3 69 3 2" xfId="22479"/>
    <cellStyle name="Normal 3 69 4" xfId="18986"/>
    <cellStyle name="Normal 3 69 5" xfId="26036"/>
    <cellStyle name="Normal 3 69 6" xfId="27335"/>
    <cellStyle name="Normal 3 7" xfId="962"/>
    <cellStyle name="Normal 3 7 10" xfId="24770"/>
    <cellStyle name="Normal 3 7 11" xfId="26279"/>
    <cellStyle name="Normal 3 7 2" xfId="3363"/>
    <cellStyle name="Normal 3 7 2 2" xfId="5653"/>
    <cellStyle name="Normal 3 7 2 3" xfId="21665"/>
    <cellStyle name="Normal 3 7 2 4" xfId="20667"/>
    <cellStyle name="Normal 3 7 2 5" xfId="23895"/>
    <cellStyle name="Normal 3 7 2 6" xfId="25680"/>
    <cellStyle name="Normal 3 7 3" xfId="3286"/>
    <cellStyle name="Normal 3 7 3 2" xfId="5576"/>
    <cellStyle name="Normal 3 7 3 3" xfId="21590"/>
    <cellStyle name="Normal 3 7 3 4" xfId="20737"/>
    <cellStyle name="Normal 3 7 3 5" xfId="23115"/>
    <cellStyle name="Normal 3 7 3 6" xfId="25016"/>
    <cellStyle name="Normal 3 7 4" xfId="3458"/>
    <cellStyle name="Normal 3 7 4 2" xfId="5748"/>
    <cellStyle name="Normal 3 7 4 3" xfId="21759"/>
    <cellStyle name="Normal 3 7 4 4" xfId="20597"/>
    <cellStyle name="Normal 3 7 4 5" xfId="22842"/>
    <cellStyle name="Normal 3 7 4 6" xfId="24750"/>
    <cellStyle name="Normal 3 7 5" xfId="3728"/>
    <cellStyle name="Normal 3 7 5 2" xfId="5976"/>
    <cellStyle name="Normal 3 7 5 3" xfId="22009"/>
    <cellStyle name="Normal 3 7 5 4" xfId="21949"/>
    <cellStyle name="Normal 3 7 5 5" xfId="20441"/>
    <cellStyle name="Normal 3 7 5 6" xfId="23473"/>
    <cellStyle name="Normal 3 7 6" xfId="2890"/>
    <cellStyle name="Normal 3 7 6 2" xfId="5352"/>
    <cellStyle name="Normal 3 7 6 3" xfId="21261"/>
    <cellStyle name="Normal 3 7 6 4" xfId="20977"/>
    <cellStyle name="Normal 3 7 6 5" xfId="21109"/>
    <cellStyle name="Normal 3 7 6 6" xfId="23108"/>
    <cellStyle name="Normal 3 7 7" xfId="4997"/>
    <cellStyle name="Normal 3 7 8" xfId="19911"/>
    <cellStyle name="Normal 3 7 9" xfId="22863"/>
    <cellStyle name="Normal 3 70" xfId="4296"/>
    <cellStyle name="Normal 3 70 2" xfId="6325"/>
    <cellStyle name="Normal 3 70 2 2" xfId="7584"/>
    <cellStyle name="Normal 3 70 2 2 2" xfId="24299"/>
    <cellStyle name="Normal 3 70 2 3" xfId="19364"/>
    <cellStyle name="Normal 3 70 2 4" xfId="27225"/>
    <cellStyle name="Normal 3 70 2 5" xfId="27587"/>
    <cellStyle name="Normal 3 70 3" xfId="7227"/>
    <cellStyle name="Normal 3 70 3 2" xfId="22481"/>
    <cellStyle name="Normal 3 70 4" xfId="18987"/>
    <cellStyle name="Normal 3 70 5" xfId="26037"/>
    <cellStyle name="Normal 3 70 6" xfId="27336"/>
    <cellStyle name="Normal 3 71" xfId="4299"/>
    <cellStyle name="Normal 3 71 2" xfId="6326"/>
    <cellStyle name="Normal 3 71 2 2" xfId="7585"/>
    <cellStyle name="Normal 3 71 2 2 2" xfId="24300"/>
    <cellStyle name="Normal 3 71 2 3" xfId="19365"/>
    <cellStyle name="Normal 3 71 2 4" xfId="27226"/>
    <cellStyle name="Normal 3 71 2 5" xfId="27588"/>
    <cellStyle name="Normal 3 71 3" xfId="7228"/>
    <cellStyle name="Normal 3 71 3 2" xfId="22483"/>
    <cellStyle name="Normal 3 71 4" xfId="18988"/>
    <cellStyle name="Normal 3 71 5" xfId="26038"/>
    <cellStyle name="Normal 3 71 6" xfId="27337"/>
    <cellStyle name="Normal 3 72" xfId="4302"/>
    <cellStyle name="Normal 3 72 2" xfId="6327"/>
    <cellStyle name="Normal 3 72 2 2" xfId="7586"/>
    <cellStyle name="Normal 3 72 2 2 2" xfId="24301"/>
    <cellStyle name="Normal 3 72 2 3" xfId="19366"/>
    <cellStyle name="Normal 3 72 2 4" xfId="27227"/>
    <cellStyle name="Normal 3 72 2 5" xfId="27589"/>
    <cellStyle name="Normal 3 72 3" xfId="7230"/>
    <cellStyle name="Normal 3 72 3 2" xfId="22485"/>
    <cellStyle name="Normal 3 72 4" xfId="18989"/>
    <cellStyle name="Normal 3 72 5" xfId="26039"/>
    <cellStyle name="Normal 3 72 6" xfId="27338"/>
    <cellStyle name="Normal 3 73" xfId="4305"/>
    <cellStyle name="Normal 3 73 2" xfId="6328"/>
    <cellStyle name="Normal 3 73 2 2" xfId="7587"/>
    <cellStyle name="Normal 3 73 2 2 2" xfId="24302"/>
    <cellStyle name="Normal 3 73 2 3" xfId="19367"/>
    <cellStyle name="Normal 3 73 2 4" xfId="27228"/>
    <cellStyle name="Normal 3 73 2 5" xfId="27590"/>
    <cellStyle name="Normal 3 73 3" xfId="7231"/>
    <cellStyle name="Normal 3 73 3 2" xfId="22487"/>
    <cellStyle name="Normal 3 73 4" xfId="18990"/>
    <cellStyle name="Normal 3 73 5" xfId="26040"/>
    <cellStyle name="Normal 3 73 6" xfId="27339"/>
    <cellStyle name="Normal 3 74" xfId="4308"/>
    <cellStyle name="Normal 3 74 2" xfId="6329"/>
    <cellStyle name="Normal 3 74 2 2" xfId="7588"/>
    <cellStyle name="Normal 3 74 2 2 2" xfId="24303"/>
    <cellStyle name="Normal 3 74 2 3" xfId="19368"/>
    <cellStyle name="Normal 3 74 2 4" xfId="27229"/>
    <cellStyle name="Normal 3 74 2 5" xfId="27591"/>
    <cellStyle name="Normal 3 74 3" xfId="7232"/>
    <cellStyle name="Normal 3 74 3 2" xfId="22489"/>
    <cellStyle name="Normal 3 74 4" xfId="18991"/>
    <cellStyle name="Normal 3 74 5" xfId="26041"/>
    <cellStyle name="Normal 3 74 6" xfId="27340"/>
    <cellStyle name="Normal 3 75" xfId="4311"/>
    <cellStyle name="Normal 3 75 2" xfId="6330"/>
    <cellStyle name="Normal 3 75 2 2" xfId="7589"/>
    <cellStyle name="Normal 3 75 2 2 2" xfId="24304"/>
    <cellStyle name="Normal 3 75 2 3" xfId="19369"/>
    <cellStyle name="Normal 3 75 2 4" xfId="27230"/>
    <cellStyle name="Normal 3 75 2 5" xfId="27592"/>
    <cellStyle name="Normal 3 75 3" xfId="7233"/>
    <cellStyle name="Normal 3 75 3 2" xfId="22491"/>
    <cellStyle name="Normal 3 75 4" xfId="18992"/>
    <cellStyle name="Normal 3 75 5" xfId="26042"/>
    <cellStyle name="Normal 3 75 6" xfId="27341"/>
    <cellStyle name="Normal 3 76" xfId="4314"/>
    <cellStyle name="Normal 3 76 2" xfId="6331"/>
    <cellStyle name="Normal 3 76 2 2" xfId="7590"/>
    <cellStyle name="Normal 3 76 2 2 2" xfId="24305"/>
    <cellStyle name="Normal 3 76 2 3" xfId="19370"/>
    <cellStyle name="Normal 3 76 2 4" xfId="27231"/>
    <cellStyle name="Normal 3 76 2 5" xfId="27593"/>
    <cellStyle name="Normal 3 76 3" xfId="7234"/>
    <cellStyle name="Normal 3 76 3 2" xfId="22493"/>
    <cellStyle name="Normal 3 76 4" xfId="18993"/>
    <cellStyle name="Normal 3 76 5" xfId="26043"/>
    <cellStyle name="Normal 3 76 6" xfId="27342"/>
    <cellStyle name="Normal 3 77" xfId="4317"/>
    <cellStyle name="Normal 3 77 2" xfId="6332"/>
    <cellStyle name="Normal 3 77 2 2" xfId="7591"/>
    <cellStyle name="Normal 3 77 2 2 2" xfId="24306"/>
    <cellStyle name="Normal 3 77 2 3" xfId="19371"/>
    <cellStyle name="Normal 3 77 2 4" xfId="27232"/>
    <cellStyle name="Normal 3 77 2 5" xfId="27594"/>
    <cellStyle name="Normal 3 77 3" xfId="7235"/>
    <cellStyle name="Normal 3 77 3 2" xfId="22495"/>
    <cellStyle name="Normal 3 77 4" xfId="18994"/>
    <cellStyle name="Normal 3 77 5" xfId="26044"/>
    <cellStyle name="Normal 3 77 6" xfId="27343"/>
    <cellStyle name="Normal 3 78" xfId="4319"/>
    <cellStyle name="Normal 3 78 2" xfId="6333"/>
    <cellStyle name="Normal 3 78 2 2" xfId="7592"/>
    <cellStyle name="Normal 3 78 2 2 2" xfId="24307"/>
    <cellStyle name="Normal 3 78 2 3" xfId="19372"/>
    <cellStyle name="Normal 3 78 2 4" xfId="27233"/>
    <cellStyle name="Normal 3 78 2 5" xfId="27595"/>
    <cellStyle name="Normal 3 78 3" xfId="7236"/>
    <cellStyle name="Normal 3 78 3 2" xfId="22497"/>
    <cellStyle name="Normal 3 78 4" xfId="18995"/>
    <cellStyle name="Normal 3 78 5" xfId="26045"/>
    <cellStyle name="Normal 3 78 6" xfId="27344"/>
    <cellStyle name="Normal 3 79" xfId="4321"/>
    <cellStyle name="Normal 3 79 2" xfId="6334"/>
    <cellStyle name="Normal 3 79 2 2" xfId="7593"/>
    <cellStyle name="Normal 3 79 2 2 2" xfId="24308"/>
    <cellStyle name="Normal 3 79 2 3" xfId="19373"/>
    <cellStyle name="Normal 3 79 2 4" xfId="27234"/>
    <cellStyle name="Normal 3 79 2 5" xfId="27596"/>
    <cellStyle name="Normal 3 79 3" xfId="7237"/>
    <cellStyle name="Normal 3 79 3 2" xfId="22499"/>
    <cellStyle name="Normal 3 79 4" xfId="18996"/>
    <cellStyle name="Normal 3 79 5" xfId="26046"/>
    <cellStyle name="Normal 3 79 6" xfId="27345"/>
    <cellStyle name="Normal 3 8" xfId="978"/>
    <cellStyle name="Normal 3 8 10" xfId="24681"/>
    <cellStyle name="Normal 3 8 11" xfId="26240"/>
    <cellStyle name="Normal 3 8 2" xfId="3364"/>
    <cellStyle name="Normal 3 8 2 2" xfId="5654"/>
    <cellStyle name="Normal 3 8 2 3" xfId="21666"/>
    <cellStyle name="Normal 3 8 2 4" xfId="20666"/>
    <cellStyle name="Normal 3 8 2 5" xfId="23942"/>
    <cellStyle name="Normal 3 8 2 6" xfId="25722"/>
    <cellStyle name="Normal 3 8 3" xfId="3285"/>
    <cellStyle name="Normal 3 8 3 2" xfId="5575"/>
    <cellStyle name="Normal 3 8 3 3" xfId="21589"/>
    <cellStyle name="Normal 3 8 3 4" xfId="20738"/>
    <cellStyle name="Normal 3 8 3 5" xfId="22811"/>
    <cellStyle name="Normal 3 8 3 6" xfId="24719"/>
    <cellStyle name="Normal 3 8 4" xfId="3606"/>
    <cellStyle name="Normal 3 8 4 2" xfId="5896"/>
    <cellStyle name="Normal 3 8 4 3" xfId="21906"/>
    <cellStyle name="Normal 3 8 4 4" xfId="20480"/>
    <cellStyle name="Normal 3 8 4 5" xfId="23613"/>
    <cellStyle name="Normal 3 8 4 6" xfId="25444"/>
    <cellStyle name="Normal 3 8 5" xfId="3729"/>
    <cellStyle name="Normal 3 8 5 2" xfId="5977"/>
    <cellStyle name="Normal 3 8 5 3" xfId="22010"/>
    <cellStyle name="Normal 3 8 5 4" xfId="20390"/>
    <cellStyle name="Normal 3 8 5 5" xfId="23475"/>
    <cellStyle name="Normal 3 8 5 6" xfId="25332"/>
    <cellStyle name="Normal 3 8 6" xfId="2891"/>
    <cellStyle name="Normal 3 8 6 2" xfId="5353"/>
    <cellStyle name="Normal 3 8 6 3" xfId="21262"/>
    <cellStyle name="Normal 3 8 6 4" xfId="20976"/>
    <cellStyle name="Normal 3 8 6 5" xfId="21110"/>
    <cellStyle name="Normal 3 8 6 6" xfId="18561"/>
    <cellStyle name="Normal 3 8 7" xfId="5005"/>
    <cellStyle name="Normal 3 8 8" xfId="19925"/>
    <cellStyle name="Normal 3 8 9" xfId="22768"/>
    <cellStyle name="Normal 3 80" xfId="4363"/>
    <cellStyle name="Normal 3 81" xfId="6389"/>
    <cellStyle name="Normal 3 82" xfId="6449"/>
    <cellStyle name="Normal 3 83" xfId="6504"/>
    <cellStyle name="Normal 3 84" xfId="6560"/>
    <cellStyle name="Normal 3 85" xfId="6613"/>
    <cellStyle name="Normal 3 86" xfId="6667"/>
    <cellStyle name="Normal 3 87" xfId="6721"/>
    <cellStyle name="Normal 3 88" xfId="6774"/>
    <cellStyle name="Normal 3 89" xfId="15090"/>
    <cellStyle name="Normal 3 9" xfId="989"/>
    <cellStyle name="Normal 3 9 10" xfId="24763"/>
    <cellStyle name="Normal 3 9 11" xfId="26273"/>
    <cellStyle name="Normal 3 9 2" xfId="3365"/>
    <cellStyle name="Normal 3 9 2 2" xfId="5655"/>
    <cellStyle name="Normal 3 9 2 3" xfId="21667"/>
    <cellStyle name="Normal 3 9 2 4" xfId="20665"/>
    <cellStyle name="Normal 3 9 2 5" xfId="24235"/>
    <cellStyle name="Normal 3 9 2 6" xfId="25911"/>
    <cellStyle name="Normal 3 9 3" xfId="3284"/>
    <cellStyle name="Normal 3 9 3 2" xfId="5574"/>
    <cellStyle name="Normal 3 9 3 3" xfId="21588"/>
    <cellStyle name="Normal 3 9 3 4" xfId="20739"/>
    <cellStyle name="Normal 3 9 3 5" xfId="22526"/>
    <cellStyle name="Normal 3 9 3 6" xfId="24450"/>
    <cellStyle name="Normal 3 9 4" xfId="3609"/>
    <cellStyle name="Normal 3 9 4 2" xfId="5899"/>
    <cellStyle name="Normal 3 9 4 3" xfId="21909"/>
    <cellStyle name="Normal 3 9 4 4" xfId="20477"/>
    <cellStyle name="Normal 3 9 4 5" xfId="24234"/>
    <cellStyle name="Normal 3 9 4 6" xfId="25910"/>
    <cellStyle name="Normal 3 9 5" xfId="3730"/>
    <cellStyle name="Normal 3 9 5 2" xfId="5978"/>
    <cellStyle name="Normal 3 9 5 3" xfId="22011"/>
    <cellStyle name="Normal 3 9 5 4" xfId="20389"/>
    <cellStyle name="Normal 3 9 5 5" xfId="24242"/>
    <cellStyle name="Normal 3 9 5 6" xfId="25918"/>
    <cellStyle name="Normal 3 9 6" xfId="2892"/>
    <cellStyle name="Normal 3 9 6 2" xfId="5354"/>
    <cellStyle name="Normal 3 9 6 3" xfId="21263"/>
    <cellStyle name="Normal 3 9 6 4" xfId="20975"/>
    <cellStyle name="Normal 3 9 6 5" xfId="21111"/>
    <cellStyle name="Normal 3 9 6 6" xfId="18525"/>
    <cellStyle name="Normal 3 9 7" xfId="5016"/>
    <cellStyle name="Normal 3 9 8" xfId="19936"/>
    <cellStyle name="Normal 3 9 9" xfId="22855"/>
    <cellStyle name="Normal 30" xfId="3154"/>
    <cellStyle name="Normal 30 10" xfId="6723"/>
    <cellStyle name="Normal 30 11" xfId="6776"/>
    <cellStyle name="Normal 30 12" xfId="15091"/>
    <cellStyle name="Normal 30 2" xfId="1003"/>
    <cellStyle name="Normal 30 2 2" xfId="5030"/>
    <cellStyle name="Normal 30 2 3" xfId="15092"/>
    <cellStyle name="Normal 30 2 3 2" xfId="19949"/>
    <cellStyle name="Normal 30 2 4" xfId="23333"/>
    <cellStyle name="Normal 30 2 5" xfId="25222"/>
    <cellStyle name="Normal 30 2 6" xfId="26649"/>
    <cellStyle name="Normal 30 3" xfId="5444"/>
    <cellStyle name="Normal 30 4" xfId="6391"/>
    <cellStyle name="Normal 30 4 2" xfId="21459"/>
    <cellStyle name="Normal 30 5" xfId="6451"/>
    <cellStyle name="Normal 30 5 2" xfId="20836"/>
    <cellStyle name="Normal 30 6" xfId="6506"/>
    <cellStyle name="Normal 30 6 2" xfId="21197"/>
    <cellStyle name="Normal 30 7" xfId="6562"/>
    <cellStyle name="Normal 30 7 2" xfId="21036"/>
    <cellStyle name="Normal 30 8" xfId="6615"/>
    <cellStyle name="Normal 30 9" xfId="6669"/>
    <cellStyle name="Normal 31" xfId="3155"/>
    <cellStyle name="Normal 31 10" xfId="6724"/>
    <cellStyle name="Normal 31 11" xfId="6777"/>
    <cellStyle name="Normal 31 12" xfId="15093"/>
    <cellStyle name="Normal 31 2" xfId="4098"/>
    <cellStyle name="Normal 31 2 2" xfId="6254"/>
    <cellStyle name="Normal 31 2 3" xfId="15094"/>
    <cellStyle name="Normal 31 2 3 2" xfId="22344"/>
    <cellStyle name="Normal 31 2 4" xfId="24334"/>
    <cellStyle name="Normal 31 2 5" xfId="25955"/>
    <cellStyle name="Normal 31 2 6" xfId="27265"/>
    <cellStyle name="Normal 31 3" xfId="5445"/>
    <cellStyle name="Normal 31 4" xfId="6392"/>
    <cellStyle name="Normal 31 4 2" xfId="21460"/>
    <cellStyle name="Normal 31 5" xfId="6452"/>
    <cellStyle name="Normal 31 5 2" xfId="20835"/>
    <cellStyle name="Normal 31 6" xfId="6507"/>
    <cellStyle name="Normal 31 6 2" xfId="21198"/>
    <cellStyle name="Normal 31 7" xfId="6563"/>
    <cellStyle name="Normal 31 7 2" xfId="21035"/>
    <cellStyle name="Normal 31 8" xfId="6616"/>
    <cellStyle name="Normal 31 9" xfId="6670"/>
    <cellStyle name="Normal 32" xfId="3156"/>
    <cellStyle name="Normal 32 10" xfId="6725"/>
    <cellStyle name="Normal 32 11" xfId="6778"/>
    <cellStyle name="Normal 32 12" xfId="15095"/>
    <cellStyle name="Normal 32 2" xfId="4111"/>
    <cellStyle name="Normal 32 2 2" xfId="6267"/>
    <cellStyle name="Normal 32 2 3" xfId="22353"/>
    <cellStyle name="Normal 32 2 4" xfId="24345"/>
    <cellStyle name="Normal 32 2 5" xfId="25966"/>
    <cellStyle name="Normal 32 2 6" xfId="27278"/>
    <cellStyle name="Normal 32 3" xfId="5446"/>
    <cellStyle name="Normal 32 4" xfId="6393"/>
    <cellStyle name="Normal 32 4 2" xfId="21461"/>
    <cellStyle name="Normal 32 5" xfId="6453"/>
    <cellStyle name="Normal 32 5 2" xfId="20834"/>
    <cellStyle name="Normal 32 6" xfId="6508"/>
    <cellStyle name="Normal 32 6 2" xfId="21199"/>
    <cellStyle name="Normal 32 7" xfId="6564"/>
    <cellStyle name="Normal 32 7 2" xfId="21034"/>
    <cellStyle name="Normal 32 8" xfId="6617"/>
    <cellStyle name="Normal 32 9" xfId="6671"/>
    <cellStyle name="Normal 33" xfId="3157"/>
    <cellStyle name="Normal 33 2" xfId="5447"/>
    <cellStyle name="Normal 33 2 2" xfId="7043"/>
    <cellStyle name="Normal 33 2 3" xfId="15097"/>
    <cellStyle name="Normal 33 3" xfId="6845"/>
    <cellStyle name="Normal 33 3 2" xfId="21462"/>
    <cellStyle name="Normal 33 4" xfId="7717"/>
    <cellStyle name="Normal 33 4 2" xfId="20833"/>
    <cellStyle name="Normal 33 5" xfId="7654"/>
    <cellStyle name="Normal 33 5 2" xfId="21200"/>
    <cellStyle name="Normal 33 6" xfId="15096"/>
    <cellStyle name="Normal 33 6 2" xfId="21033"/>
    <cellStyle name="Normal 34" xfId="3158"/>
    <cellStyle name="Normal 34 2" xfId="5448"/>
    <cellStyle name="Normal 34 2 2" xfId="7021"/>
    <cellStyle name="Normal 34 3" xfId="7046"/>
    <cellStyle name="Normal 34 3 2" xfId="21463"/>
    <cellStyle name="Normal 34 4" xfId="6789"/>
    <cellStyle name="Normal 34 4 2" xfId="20832"/>
    <cellStyle name="Normal 34 5" xfId="15098"/>
    <cellStyle name="Normal 34 5 2" xfId="21201"/>
    <cellStyle name="Normal 34 6" xfId="21032"/>
    <cellStyle name="Normal 35" xfId="3159"/>
    <cellStyle name="Normal 35 2" xfId="5449"/>
    <cellStyle name="Normal 35 2 2" xfId="15100"/>
    <cellStyle name="Normal 35 3" xfId="15099"/>
    <cellStyle name="Normal 35 3 2" xfId="21464"/>
    <cellStyle name="Normal 35 4" xfId="20831"/>
    <cellStyle name="Normal 35 5" xfId="21202"/>
    <cellStyle name="Normal 35 6" xfId="21031"/>
    <cellStyle name="Normal 36" xfId="3160"/>
    <cellStyle name="Normal 36 2" xfId="2893"/>
    <cellStyle name="Normal 36 2 10" xfId="19021"/>
    <cellStyle name="Normal 36 2 2" xfId="3366"/>
    <cellStyle name="Normal 36 2 2 2" xfId="5656"/>
    <cellStyle name="Normal 36 2 2 3" xfId="21668"/>
    <cellStyle name="Normal 36 2 2 4" xfId="20664"/>
    <cellStyle name="Normal 36 2 2 5" xfId="22630"/>
    <cellStyle name="Normal 36 2 2 6" xfId="24549"/>
    <cellStyle name="Normal 36 2 3" xfId="3283"/>
    <cellStyle name="Normal 36 2 3 2" xfId="5573"/>
    <cellStyle name="Normal 36 2 3 3" xfId="21587"/>
    <cellStyle name="Normal 36 2 3 4" xfId="21955"/>
    <cellStyle name="Normal 36 2 3 5" xfId="20433"/>
    <cellStyle name="Normal 36 2 3 6" xfId="23658"/>
    <cellStyle name="Normal 36 2 4" xfId="3611"/>
    <cellStyle name="Normal 36 2 4 2" xfId="5901"/>
    <cellStyle name="Normal 36 2 4 3" xfId="21911"/>
    <cellStyle name="Normal 36 2 4 4" xfId="20475"/>
    <cellStyle name="Normal 36 2 4 5" xfId="18670"/>
    <cellStyle name="Normal 36 2 4 6" xfId="23199"/>
    <cellStyle name="Normal 36 2 5" xfId="3731"/>
    <cellStyle name="Normal 36 2 5 2" xfId="5979"/>
    <cellStyle name="Normal 36 2 5 3" xfId="22012"/>
    <cellStyle name="Normal 36 2 5 4" xfId="20388"/>
    <cellStyle name="Normal 36 2 5 5" xfId="23476"/>
    <cellStyle name="Normal 36 2 5 6" xfId="25333"/>
    <cellStyle name="Normal 36 2 6" xfId="5355"/>
    <cellStyle name="Normal 36 2 7" xfId="15102"/>
    <cellStyle name="Normal 36 2 7 2" xfId="21264"/>
    <cellStyle name="Normal 36 2 8" xfId="20974"/>
    <cellStyle name="Normal 36 2 9" xfId="21112"/>
    <cellStyle name="Normal 36 3" xfId="2894"/>
    <cellStyle name="Normal 36 3 10" xfId="20906"/>
    <cellStyle name="Normal 36 3 2" xfId="3367"/>
    <cellStyle name="Normal 36 3 2 2" xfId="5657"/>
    <cellStyle name="Normal 36 3 2 3" xfId="21669"/>
    <cellStyle name="Normal 36 3 2 4" xfId="20663"/>
    <cellStyle name="Normal 36 3 2 5" xfId="23638"/>
    <cellStyle name="Normal 36 3 2 6" xfId="25467"/>
    <cellStyle name="Normal 36 3 3" xfId="3282"/>
    <cellStyle name="Normal 36 3 3 2" xfId="5572"/>
    <cellStyle name="Normal 36 3 3 3" xfId="21586"/>
    <cellStyle name="Normal 36 3 3 4" xfId="22235"/>
    <cellStyle name="Normal 36 3 3 5" xfId="20252"/>
    <cellStyle name="Normal 36 3 3 6" xfId="23432"/>
    <cellStyle name="Normal 36 3 4" xfId="3463"/>
    <cellStyle name="Normal 36 3 4 2" xfId="5753"/>
    <cellStyle name="Normal 36 3 4 3" xfId="21764"/>
    <cellStyle name="Normal 36 3 4 4" xfId="20592"/>
    <cellStyle name="Normal 36 3 4 5" xfId="23949"/>
    <cellStyle name="Normal 36 3 4 6" xfId="25729"/>
    <cellStyle name="Normal 36 3 5" xfId="3732"/>
    <cellStyle name="Normal 36 3 5 2" xfId="5980"/>
    <cellStyle name="Normal 36 3 5 3" xfId="22013"/>
    <cellStyle name="Normal 36 3 5 4" xfId="20387"/>
    <cellStyle name="Normal 36 3 5 5" xfId="23477"/>
    <cellStyle name="Normal 36 3 5 6" xfId="25334"/>
    <cellStyle name="Normal 36 3 6" xfId="5356"/>
    <cellStyle name="Normal 36 3 7" xfId="21265"/>
    <cellStyle name="Normal 36 3 8" xfId="19444"/>
    <cellStyle name="Normal 36 3 9" xfId="21373"/>
    <cellStyle name="Normal 36 4" xfId="2895"/>
    <cellStyle name="Normal 36 4 10" xfId="20905"/>
    <cellStyle name="Normal 36 4 2" xfId="3368"/>
    <cellStyle name="Normal 36 4 2 2" xfId="5658"/>
    <cellStyle name="Normal 36 4 2 3" xfId="21670"/>
    <cellStyle name="Normal 36 4 2 4" xfId="20662"/>
    <cellStyle name="Normal 36 4 2 5" xfId="23629"/>
    <cellStyle name="Normal 36 4 2 6" xfId="25460"/>
    <cellStyle name="Normal 36 4 3" xfId="3281"/>
    <cellStyle name="Normal 36 4 3 2" xfId="5571"/>
    <cellStyle name="Normal 36 4 3 3" xfId="21585"/>
    <cellStyle name="Normal 36 4 3 4" xfId="22267"/>
    <cellStyle name="Normal 36 4 3 5" xfId="18540"/>
    <cellStyle name="Normal 36 4 3 6" xfId="19103"/>
    <cellStyle name="Normal 36 4 4" xfId="3464"/>
    <cellStyle name="Normal 36 4 4 2" xfId="5754"/>
    <cellStyle name="Normal 36 4 4 3" xfId="21765"/>
    <cellStyle name="Normal 36 4 4 4" xfId="20591"/>
    <cellStyle name="Normal 36 4 4 5" xfId="23069"/>
    <cellStyle name="Normal 36 4 4 6" xfId="24974"/>
    <cellStyle name="Normal 36 4 5" xfId="3733"/>
    <cellStyle name="Normal 36 4 5 2" xfId="5981"/>
    <cellStyle name="Normal 36 4 5 3" xfId="22014"/>
    <cellStyle name="Normal 36 4 5 4" xfId="20386"/>
    <cellStyle name="Normal 36 4 5 5" xfId="23478"/>
    <cellStyle name="Normal 36 4 5 6" xfId="25335"/>
    <cellStyle name="Normal 36 4 6" xfId="5357"/>
    <cellStyle name="Normal 36 4 7" xfId="21266"/>
    <cellStyle name="Normal 36 4 8" xfId="18493"/>
    <cellStyle name="Normal 36 4 9" xfId="21374"/>
    <cellStyle name="Normal 36 5" xfId="5450"/>
    <cellStyle name="Normal 36 6" xfId="6925"/>
    <cellStyle name="Normal 36 6 2" xfId="21465"/>
    <cellStyle name="Normal 36 7" xfId="15101"/>
    <cellStyle name="Normal 36 7 2" xfId="20830"/>
    <cellStyle name="Normal 36 8" xfId="21203"/>
    <cellStyle name="Normal 36 9" xfId="21030"/>
    <cellStyle name="Normal 37" xfId="2896"/>
    <cellStyle name="Normal 37 10" xfId="2897"/>
    <cellStyle name="Normal 37 10 10" xfId="21411"/>
    <cellStyle name="Normal 37 10 2" xfId="3370"/>
    <cellStyle name="Normal 37 10 2 2" xfId="3903"/>
    <cellStyle name="Normal 37 10 2 2 2" xfId="6151"/>
    <cellStyle name="Normal 37 10 2 2 2 2" xfId="7466"/>
    <cellStyle name="Normal 37 10 2 2 2 2 2" xfId="24140"/>
    <cellStyle name="Normal 37 10 2 2 2 3" xfId="19249"/>
    <cellStyle name="Normal 37 10 2 2 2 4" xfId="27088"/>
    <cellStyle name="Normal 37 10 2 2 2 5" xfId="27474"/>
    <cellStyle name="Normal 37 10 2 2 3" xfId="7101"/>
    <cellStyle name="Normal 37 10 2 2 3 2" xfId="22183"/>
    <cellStyle name="Normal 37 10 2 2 4" xfId="18866"/>
    <cellStyle name="Normal 37 10 2 2 5" xfId="22548"/>
    <cellStyle name="Normal 37 10 2 2 6" xfId="24471"/>
    <cellStyle name="Normal 37 10 2 3" xfId="5660"/>
    <cellStyle name="Normal 37 10 2 3 2" xfId="7368"/>
    <cellStyle name="Normal 37 10 2 3 2 2" xfId="23669"/>
    <cellStyle name="Normal 37 10 2 3 3" xfId="19163"/>
    <cellStyle name="Normal 37 10 2 3 4" xfId="26809"/>
    <cellStyle name="Normal 37 10 2 3 5" xfId="27398"/>
    <cellStyle name="Normal 37 10 2 4" xfId="7000"/>
    <cellStyle name="Normal 37 10 2 4 2" xfId="21672"/>
    <cellStyle name="Normal 37 10 2 5" xfId="18779"/>
    <cellStyle name="Normal 37 10 2 6" xfId="23943"/>
    <cellStyle name="Normal 37 10 2 7" xfId="25723"/>
    <cellStyle name="Normal 37 10 3" xfId="3279"/>
    <cellStyle name="Normal 37 10 3 2" xfId="3900"/>
    <cellStyle name="Normal 37 10 3 2 2" xfId="6148"/>
    <cellStyle name="Normal 37 10 3 2 2 2" xfId="7463"/>
    <cellStyle name="Normal 37 10 3 2 2 2 2" xfId="24137"/>
    <cellStyle name="Normal 37 10 3 2 2 3" xfId="19246"/>
    <cellStyle name="Normal 37 10 3 2 2 4" xfId="27085"/>
    <cellStyle name="Normal 37 10 3 2 2 5" xfId="27471"/>
    <cellStyle name="Normal 37 10 3 2 3" xfId="7098"/>
    <cellStyle name="Normal 37 10 3 2 3 2" xfId="22180"/>
    <cellStyle name="Normal 37 10 3 2 4" xfId="18863"/>
    <cellStyle name="Normal 37 10 3 2 5" xfId="23556"/>
    <cellStyle name="Normal 37 10 3 2 6" xfId="25409"/>
    <cellStyle name="Normal 37 10 3 3" xfId="5569"/>
    <cellStyle name="Normal 37 10 3 3 2" xfId="7363"/>
    <cellStyle name="Normal 37 10 3 3 2 2" xfId="23597"/>
    <cellStyle name="Normal 37 10 3 3 3" xfId="19158"/>
    <cellStyle name="Normal 37 10 3 3 4" xfId="26806"/>
    <cellStyle name="Normal 37 10 3 3 5" xfId="27395"/>
    <cellStyle name="Normal 37 10 3 4" xfId="6991"/>
    <cellStyle name="Normal 37 10 3 4 2" xfId="21583"/>
    <cellStyle name="Normal 37 10 3 5" xfId="18772"/>
    <cellStyle name="Normal 37 10 3 6" xfId="21382"/>
    <cellStyle name="Normal 37 10 3 7" xfId="18502"/>
    <cellStyle name="Normal 37 10 4" xfId="3466"/>
    <cellStyle name="Normal 37 10 4 2" xfId="3922"/>
    <cellStyle name="Normal 37 10 4 2 2" xfId="6170"/>
    <cellStyle name="Normal 37 10 4 2 2 2" xfId="7485"/>
    <cellStyle name="Normal 37 10 4 2 2 2 2" xfId="24159"/>
    <cellStyle name="Normal 37 10 4 2 2 3" xfId="19268"/>
    <cellStyle name="Normal 37 10 4 2 2 4" xfId="27107"/>
    <cellStyle name="Normal 37 10 4 2 2 5" xfId="27493"/>
    <cellStyle name="Normal 37 10 4 2 3" xfId="7120"/>
    <cellStyle name="Normal 37 10 4 2 3 2" xfId="22202"/>
    <cellStyle name="Normal 37 10 4 2 4" xfId="18885"/>
    <cellStyle name="Normal 37 10 4 2 5" xfId="24017"/>
    <cellStyle name="Normal 37 10 4 2 6" xfId="25778"/>
    <cellStyle name="Normal 37 10 4 3" xfId="5756"/>
    <cellStyle name="Normal 37 10 4 3 2" xfId="7392"/>
    <cellStyle name="Normal 37 10 4 3 2 2" xfId="23764"/>
    <cellStyle name="Normal 37 10 4 3 3" xfId="19183"/>
    <cellStyle name="Normal 37 10 4 3 4" xfId="26864"/>
    <cellStyle name="Normal 37 10 4 3 5" xfId="27417"/>
    <cellStyle name="Normal 37 10 4 4" xfId="7023"/>
    <cellStyle name="Normal 37 10 4 4 2" xfId="21767"/>
    <cellStyle name="Normal 37 10 4 5" xfId="18798"/>
    <cellStyle name="Normal 37 10 4 6" xfId="23371"/>
    <cellStyle name="Normal 37 10 4 7" xfId="25255"/>
    <cellStyle name="Normal 37 10 5" xfId="3735"/>
    <cellStyle name="Normal 37 10 5 2" xfId="5983"/>
    <cellStyle name="Normal 37 10 5 2 2" xfId="7420"/>
    <cellStyle name="Normal 37 10 5 2 2 2" xfId="23973"/>
    <cellStyle name="Normal 37 10 5 2 3" xfId="19208"/>
    <cellStyle name="Normal 37 10 5 2 4" xfId="26967"/>
    <cellStyle name="Normal 37 10 5 2 5" xfId="27436"/>
    <cellStyle name="Normal 37 10 5 3" xfId="7057"/>
    <cellStyle name="Normal 37 10 5 3 2" xfId="22016"/>
    <cellStyle name="Normal 37 10 5 4" xfId="18825"/>
    <cellStyle name="Normal 37 10 5 5" xfId="23665"/>
    <cellStyle name="Normal 37 10 5 6" xfId="25492"/>
    <cellStyle name="Normal 37 10 6" xfId="5359"/>
    <cellStyle name="Normal 37 10 6 2" xfId="7320"/>
    <cellStyle name="Normal 37 10 6 2 2" xfId="23392"/>
    <cellStyle name="Normal 37 10 6 3" xfId="19123"/>
    <cellStyle name="Normal 37 10 6 4" xfId="26680"/>
    <cellStyle name="Normal 37 10 6 5" xfId="27360"/>
    <cellStyle name="Normal 37 10 7" xfId="6943"/>
    <cellStyle name="Normal 37 10 7 2" xfId="21268"/>
    <cellStyle name="Normal 37 10 8" xfId="18649"/>
    <cellStyle name="Normal 37 10 9" xfId="18492"/>
    <cellStyle name="Normal 37 11" xfId="2898"/>
    <cellStyle name="Normal 37 11 10" xfId="23608"/>
    <cellStyle name="Normal 37 11 2" xfId="3371"/>
    <cellStyle name="Normal 37 11 2 2" xfId="3904"/>
    <cellStyle name="Normal 37 11 2 2 2" xfId="6152"/>
    <cellStyle name="Normal 37 11 2 2 2 2" xfId="7467"/>
    <cellStyle name="Normal 37 11 2 2 2 2 2" xfId="24141"/>
    <cellStyle name="Normal 37 11 2 2 2 3" xfId="19250"/>
    <cellStyle name="Normal 37 11 2 2 2 4" xfId="27089"/>
    <cellStyle name="Normal 37 11 2 2 2 5" xfId="27475"/>
    <cellStyle name="Normal 37 11 2 2 3" xfId="7102"/>
    <cellStyle name="Normal 37 11 2 2 3 2" xfId="22184"/>
    <cellStyle name="Normal 37 11 2 2 4" xfId="18867"/>
    <cellStyle name="Normal 37 11 2 2 5" xfId="23711"/>
    <cellStyle name="Normal 37 11 2 2 6" xfId="25519"/>
    <cellStyle name="Normal 37 11 2 3" xfId="5661"/>
    <cellStyle name="Normal 37 11 2 3 2" xfId="7369"/>
    <cellStyle name="Normal 37 11 2 3 2 2" xfId="23670"/>
    <cellStyle name="Normal 37 11 2 3 3" xfId="19164"/>
    <cellStyle name="Normal 37 11 2 3 4" xfId="26810"/>
    <cellStyle name="Normal 37 11 2 3 5" xfId="27399"/>
    <cellStyle name="Normal 37 11 2 4" xfId="7001"/>
    <cellStyle name="Normal 37 11 2 4 2" xfId="21673"/>
    <cellStyle name="Normal 37 11 2 5" xfId="18780"/>
    <cellStyle name="Normal 37 11 2 6" xfId="23422"/>
    <cellStyle name="Normal 37 11 2 7" xfId="25286"/>
    <cellStyle name="Normal 37 11 3" xfId="3278"/>
    <cellStyle name="Normal 37 11 3 2" xfId="3899"/>
    <cellStyle name="Normal 37 11 3 2 2" xfId="6147"/>
    <cellStyle name="Normal 37 11 3 2 2 2" xfId="7462"/>
    <cellStyle name="Normal 37 11 3 2 2 2 2" xfId="24136"/>
    <cellStyle name="Normal 37 11 3 2 2 3" xfId="19245"/>
    <cellStyle name="Normal 37 11 3 2 2 4" xfId="27084"/>
    <cellStyle name="Normal 37 11 3 2 2 5" xfId="27470"/>
    <cellStyle name="Normal 37 11 3 2 3" xfId="7097"/>
    <cellStyle name="Normal 37 11 3 2 3 2" xfId="22179"/>
    <cellStyle name="Normal 37 11 3 2 4" xfId="18862"/>
    <cellStyle name="Normal 37 11 3 2 5" xfId="23710"/>
    <cellStyle name="Normal 37 11 3 2 6" xfId="25518"/>
    <cellStyle name="Normal 37 11 3 3" xfId="5568"/>
    <cellStyle name="Normal 37 11 3 3 2" xfId="7362"/>
    <cellStyle name="Normal 37 11 3 3 2 2" xfId="23596"/>
    <cellStyle name="Normal 37 11 3 3 3" xfId="19157"/>
    <cellStyle name="Normal 37 11 3 3 4" xfId="26805"/>
    <cellStyle name="Normal 37 11 3 3 5" xfId="27394"/>
    <cellStyle name="Normal 37 11 3 4" xfId="6990"/>
    <cellStyle name="Normal 37 11 3 4 2" xfId="21582"/>
    <cellStyle name="Normal 37 11 3 5" xfId="18771"/>
    <cellStyle name="Normal 37 11 3 6" xfId="23106"/>
    <cellStyle name="Normal 37 11 3 7" xfId="25008"/>
    <cellStyle name="Normal 37 11 4" xfId="3467"/>
    <cellStyle name="Normal 37 11 4 2" xfId="3923"/>
    <cellStyle name="Normal 37 11 4 2 2" xfId="6171"/>
    <cellStyle name="Normal 37 11 4 2 2 2" xfId="7486"/>
    <cellStyle name="Normal 37 11 4 2 2 2 2" xfId="24160"/>
    <cellStyle name="Normal 37 11 4 2 2 3" xfId="19269"/>
    <cellStyle name="Normal 37 11 4 2 2 4" xfId="27108"/>
    <cellStyle name="Normal 37 11 4 2 2 5" xfId="27494"/>
    <cellStyle name="Normal 37 11 4 2 3" xfId="7121"/>
    <cellStyle name="Normal 37 11 4 2 3 2" xfId="22203"/>
    <cellStyle name="Normal 37 11 4 2 4" xfId="18886"/>
    <cellStyle name="Normal 37 11 4 2 5" xfId="23425"/>
    <cellStyle name="Normal 37 11 4 2 6" xfId="25289"/>
    <cellStyle name="Normal 37 11 4 3" xfId="5757"/>
    <cellStyle name="Normal 37 11 4 3 2" xfId="7393"/>
    <cellStyle name="Normal 37 11 4 3 2 2" xfId="23765"/>
    <cellStyle name="Normal 37 11 4 3 3" xfId="19184"/>
    <cellStyle name="Normal 37 11 4 3 4" xfId="26865"/>
    <cellStyle name="Normal 37 11 4 3 5" xfId="27418"/>
    <cellStyle name="Normal 37 11 4 4" xfId="7024"/>
    <cellStyle name="Normal 37 11 4 4 2" xfId="21768"/>
    <cellStyle name="Normal 37 11 4 5" xfId="18799"/>
    <cellStyle name="Normal 37 11 4 6" xfId="23084"/>
    <cellStyle name="Normal 37 11 4 7" xfId="24989"/>
    <cellStyle name="Normal 37 11 5" xfId="3736"/>
    <cellStyle name="Normal 37 11 5 2" xfId="5984"/>
    <cellStyle name="Normal 37 11 5 2 2" xfId="7421"/>
    <cellStyle name="Normal 37 11 5 2 2 2" xfId="23974"/>
    <cellStyle name="Normal 37 11 5 2 3" xfId="19209"/>
    <cellStyle name="Normal 37 11 5 2 4" xfId="26968"/>
    <cellStyle name="Normal 37 11 5 2 5" xfId="27437"/>
    <cellStyle name="Normal 37 11 5 3" xfId="7058"/>
    <cellStyle name="Normal 37 11 5 3 2" xfId="22017"/>
    <cellStyle name="Normal 37 11 5 4" xfId="18826"/>
    <cellStyle name="Normal 37 11 5 5" xfId="23601"/>
    <cellStyle name="Normal 37 11 5 6" xfId="25435"/>
    <cellStyle name="Normal 37 11 6" xfId="5360"/>
    <cellStyle name="Normal 37 11 6 2" xfId="7321"/>
    <cellStyle name="Normal 37 11 6 2 2" xfId="23393"/>
    <cellStyle name="Normal 37 11 6 3" xfId="19124"/>
    <cellStyle name="Normal 37 11 6 4" xfId="26681"/>
    <cellStyle name="Normal 37 11 6 5" xfId="27361"/>
    <cellStyle name="Normal 37 11 7" xfId="6944"/>
    <cellStyle name="Normal 37 11 7 2" xfId="21269"/>
    <cellStyle name="Normal 37 11 8" xfId="18650"/>
    <cellStyle name="Normal 37 11 9" xfId="20428"/>
    <cellStyle name="Normal 37 12" xfId="2899"/>
    <cellStyle name="Normal 37 12 10" xfId="22277"/>
    <cellStyle name="Normal 37 12 2" xfId="3372"/>
    <cellStyle name="Normal 37 12 2 2" xfId="3905"/>
    <cellStyle name="Normal 37 12 2 2 2" xfId="6153"/>
    <cellStyle name="Normal 37 12 2 2 2 2" xfId="7468"/>
    <cellStyle name="Normal 37 12 2 2 2 2 2" xfId="24142"/>
    <cellStyle name="Normal 37 12 2 2 2 3" xfId="19251"/>
    <cellStyle name="Normal 37 12 2 2 2 4" xfId="27090"/>
    <cellStyle name="Normal 37 12 2 2 2 5" xfId="27476"/>
    <cellStyle name="Normal 37 12 2 2 3" xfId="7103"/>
    <cellStyle name="Normal 37 12 2 2 3 2" xfId="22185"/>
    <cellStyle name="Normal 37 12 2 2 4" xfId="18868"/>
    <cellStyle name="Normal 37 12 2 2 5" xfId="23555"/>
    <cellStyle name="Normal 37 12 2 2 6" xfId="25408"/>
    <cellStyle name="Normal 37 12 2 3" xfId="5662"/>
    <cellStyle name="Normal 37 12 2 3 2" xfId="7370"/>
    <cellStyle name="Normal 37 12 2 3 2 2" xfId="23671"/>
    <cellStyle name="Normal 37 12 2 3 3" xfId="19165"/>
    <cellStyle name="Normal 37 12 2 3 4" xfId="26811"/>
    <cellStyle name="Normal 37 12 2 3 5" xfId="27400"/>
    <cellStyle name="Normal 37 12 2 4" xfId="7002"/>
    <cellStyle name="Normal 37 12 2 4 2" xfId="21674"/>
    <cellStyle name="Normal 37 12 2 5" xfId="18781"/>
    <cellStyle name="Normal 37 12 2 6" xfId="22647"/>
    <cellStyle name="Normal 37 12 2 7" xfId="24565"/>
    <cellStyle name="Normal 37 12 3" xfId="3277"/>
    <cellStyle name="Normal 37 12 3 2" xfId="3898"/>
    <cellStyle name="Normal 37 12 3 2 2" xfId="6146"/>
    <cellStyle name="Normal 37 12 3 2 2 2" xfId="7461"/>
    <cellStyle name="Normal 37 12 3 2 2 2 2" xfId="24135"/>
    <cellStyle name="Normal 37 12 3 2 2 3" xfId="19244"/>
    <cellStyle name="Normal 37 12 3 2 2 4" xfId="27083"/>
    <cellStyle name="Normal 37 12 3 2 2 5" xfId="27469"/>
    <cellStyle name="Normal 37 12 3 2 3" xfId="7096"/>
    <cellStyle name="Normal 37 12 3 2 3 2" xfId="22178"/>
    <cellStyle name="Normal 37 12 3 2 4" xfId="18861"/>
    <cellStyle name="Normal 37 12 3 2 5" xfId="24179"/>
    <cellStyle name="Normal 37 12 3 2 6" xfId="25878"/>
    <cellStyle name="Normal 37 12 3 3" xfId="5567"/>
    <cellStyle name="Normal 37 12 3 3 2" xfId="7361"/>
    <cellStyle name="Normal 37 12 3 3 2 2" xfId="23595"/>
    <cellStyle name="Normal 37 12 3 3 3" xfId="19156"/>
    <cellStyle name="Normal 37 12 3 3 4" xfId="26804"/>
    <cellStyle name="Normal 37 12 3 3 5" xfId="27393"/>
    <cellStyle name="Normal 37 12 3 4" xfId="6989"/>
    <cellStyle name="Normal 37 12 3 4 2" xfId="21581"/>
    <cellStyle name="Normal 37 12 3 5" xfId="18770"/>
    <cellStyle name="Normal 37 12 3 6" xfId="23109"/>
    <cellStyle name="Normal 37 12 3 7" xfId="25010"/>
    <cellStyle name="Normal 37 12 4" xfId="3468"/>
    <cellStyle name="Normal 37 12 4 2" xfId="3924"/>
    <cellStyle name="Normal 37 12 4 2 2" xfId="6172"/>
    <cellStyle name="Normal 37 12 4 2 2 2" xfId="7487"/>
    <cellStyle name="Normal 37 12 4 2 2 2 2" xfId="24161"/>
    <cellStyle name="Normal 37 12 4 2 2 3" xfId="19270"/>
    <cellStyle name="Normal 37 12 4 2 2 4" xfId="27109"/>
    <cellStyle name="Normal 37 12 4 2 2 5" xfId="27495"/>
    <cellStyle name="Normal 37 12 4 2 3" xfId="7122"/>
    <cellStyle name="Normal 37 12 4 2 3 2" xfId="22204"/>
    <cellStyle name="Normal 37 12 4 2 4" xfId="18887"/>
    <cellStyle name="Normal 37 12 4 2 5" xfId="23714"/>
    <cellStyle name="Normal 37 12 4 2 6" xfId="25522"/>
    <cellStyle name="Normal 37 12 4 3" xfId="5758"/>
    <cellStyle name="Normal 37 12 4 3 2" xfId="7394"/>
    <cellStyle name="Normal 37 12 4 3 2 2" xfId="23766"/>
    <cellStyle name="Normal 37 12 4 3 3" xfId="19185"/>
    <cellStyle name="Normal 37 12 4 3 4" xfId="26866"/>
    <cellStyle name="Normal 37 12 4 3 5" xfId="27419"/>
    <cellStyle name="Normal 37 12 4 4" xfId="7025"/>
    <cellStyle name="Normal 37 12 4 4 2" xfId="21769"/>
    <cellStyle name="Normal 37 12 4 5" xfId="18800"/>
    <cellStyle name="Normal 37 12 4 6" xfId="22542"/>
    <cellStyle name="Normal 37 12 4 7" xfId="24466"/>
    <cellStyle name="Normal 37 12 5" xfId="3737"/>
    <cellStyle name="Normal 37 12 5 2" xfId="5985"/>
    <cellStyle name="Normal 37 12 5 2 2" xfId="7422"/>
    <cellStyle name="Normal 37 12 5 2 2 2" xfId="23975"/>
    <cellStyle name="Normal 37 12 5 2 3" xfId="19210"/>
    <cellStyle name="Normal 37 12 5 2 4" xfId="26969"/>
    <cellStyle name="Normal 37 12 5 2 5" xfId="27438"/>
    <cellStyle name="Normal 37 12 5 3" xfId="7059"/>
    <cellStyle name="Normal 37 12 5 3 2" xfId="22018"/>
    <cellStyle name="Normal 37 12 5 4" xfId="18827"/>
    <cellStyle name="Normal 37 12 5 5" xfId="23903"/>
    <cellStyle name="Normal 37 12 5 6" xfId="25688"/>
    <cellStyle name="Normal 37 12 6" xfId="5361"/>
    <cellStyle name="Normal 37 12 6 2" xfId="7322"/>
    <cellStyle name="Normal 37 12 6 2 2" xfId="23394"/>
    <cellStyle name="Normal 37 12 6 3" xfId="19125"/>
    <cellStyle name="Normal 37 12 6 4" xfId="26682"/>
    <cellStyle name="Normal 37 12 6 5" xfId="27362"/>
    <cellStyle name="Normal 37 12 7" xfId="6945"/>
    <cellStyle name="Normal 37 12 7 2" xfId="21270"/>
    <cellStyle name="Normal 37 12 8" xfId="18651"/>
    <cellStyle name="Normal 37 12 9" xfId="21113"/>
    <cellStyle name="Normal 37 13" xfId="2900"/>
    <cellStyle name="Normal 37 13 10" xfId="22244"/>
    <cellStyle name="Normal 37 13 2" xfId="3373"/>
    <cellStyle name="Normal 37 13 2 2" xfId="3906"/>
    <cellStyle name="Normal 37 13 2 2 2" xfId="6154"/>
    <cellStyle name="Normal 37 13 2 2 2 2" xfId="7469"/>
    <cellStyle name="Normal 37 13 2 2 2 2 2" xfId="24143"/>
    <cellStyle name="Normal 37 13 2 2 2 3" xfId="19252"/>
    <cellStyle name="Normal 37 13 2 2 2 4" xfId="27091"/>
    <cellStyle name="Normal 37 13 2 2 2 5" xfId="27477"/>
    <cellStyle name="Normal 37 13 2 2 3" xfId="7104"/>
    <cellStyle name="Normal 37 13 2 2 3 2" xfId="22186"/>
    <cellStyle name="Normal 37 13 2 2 4" xfId="18869"/>
    <cellStyle name="Normal 37 13 2 2 5" xfId="23805"/>
    <cellStyle name="Normal 37 13 2 2 6" xfId="25590"/>
    <cellStyle name="Normal 37 13 2 3" xfId="5663"/>
    <cellStyle name="Normal 37 13 2 3 2" xfId="7371"/>
    <cellStyle name="Normal 37 13 2 3 2 2" xfId="23672"/>
    <cellStyle name="Normal 37 13 2 3 3" xfId="19166"/>
    <cellStyle name="Normal 37 13 2 3 4" xfId="26812"/>
    <cellStyle name="Normal 37 13 2 3 5" xfId="27401"/>
    <cellStyle name="Normal 37 13 2 4" xfId="7003"/>
    <cellStyle name="Normal 37 13 2 4 2" xfId="21675"/>
    <cellStyle name="Normal 37 13 2 5" xfId="18782"/>
    <cellStyle name="Normal 37 13 2 6" xfId="19914"/>
    <cellStyle name="Normal 37 13 2 7" xfId="22862"/>
    <cellStyle name="Normal 37 13 3" xfId="3276"/>
    <cellStyle name="Normal 37 13 3 2" xfId="3897"/>
    <cellStyle name="Normal 37 13 3 2 2" xfId="6145"/>
    <cellStyle name="Normal 37 13 3 2 2 2" xfId="7460"/>
    <cellStyle name="Normal 37 13 3 2 2 2 2" xfId="24134"/>
    <cellStyle name="Normal 37 13 3 2 2 3" xfId="19243"/>
    <cellStyle name="Normal 37 13 3 2 2 4" xfId="27082"/>
    <cellStyle name="Normal 37 13 3 2 2 5" xfId="27468"/>
    <cellStyle name="Normal 37 13 3 2 3" xfId="7095"/>
    <cellStyle name="Normal 37 13 3 2 3 2" xfId="22177"/>
    <cellStyle name="Normal 37 13 3 2 4" xfId="18860"/>
    <cellStyle name="Normal 37 13 3 2 5" xfId="23489"/>
    <cellStyle name="Normal 37 13 3 2 6" xfId="25346"/>
    <cellStyle name="Normal 37 13 3 3" xfId="5566"/>
    <cellStyle name="Normal 37 13 3 3 2" xfId="7360"/>
    <cellStyle name="Normal 37 13 3 3 2 2" xfId="23594"/>
    <cellStyle name="Normal 37 13 3 3 3" xfId="19155"/>
    <cellStyle name="Normal 37 13 3 3 4" xfId="26803"/>
    <cellStyle name="Normal 37 13 3 3 5" xfId="27392"/>
    <cellStyle name="Normal 37 13 3 4" xfId="6988"/>
    <cellStyle name="Normal 37 13 3 4 2" xfId="21580"/>
    <cellStyle name="Normal 37 13 3 5" xfId="18769"/>
    <cellStyle name="Normal 37 13 3 6" xfId="22798"/>
    <cellStyle name="Normal 37 13 3 7" xfId="24706"/>
    <cellStyle name="Normal 37 13 4" xfId="3469"/>
    <cellStyle name="Normal 37 13 4 2" xfId="3925"/>
    <cellStyle name="Normal 37 13 4 2 2" xfId="6173"/>
    <cellStyle name="Normal 37 13 4 2 2 2" xfId="7488"/>
    <cellStyle name="Normal 37 13 4 2 2 2 2" xfId="24162"/>
    <cellStyle name="Normal 37 13 4 2 2 3" xfId="19271"/>
    <cellStyle name="Normal 37 13 4 2 2 4" xfId="27110"/>
    <cellStyle name="Normal 37 13 4 2 2 5" xfId="27496"/>
    <cellStyle name="Normal 37 13 4 2 3" xfId="7123"/>
    <cellStyle name="Normal 37 13 4 2 3 2" xfId="22205"/>
    <cellStyle name="Normal 37 13 4 2 4" xfId="18888"/>
    <cellStyle name="Normal 37 13 4 2 5" xfId="23552"/>
    <cellStyle name="Normal 37 13 4 2 6" xfId="25405"/>
    <cellStyle name="Normal 37 13 4 3" xfId="5759"/>
    <cellStyle name="Normal 37 13 4 3 2" xfId="7395"/>
    <cellStyle name="Normal 37 13 4 3 2 2" xfId="23767"/>
    <cellStyle name="Normal 37 13 4 3 3" xfId="19186"/>
    <cellStyle name="Normal 37 13 4 3 4" xfId="26867"/>
    <cellStyle name="Normal 37 13 4 3 5" xfId="27420"/>
    <cellStyle name="Normal 37 13 4 4" xfId="7026"/>
    <cellStyle name="Normal 37 13 4 4 2" xfId="21770"/>
    <cellStyle name="Normal 37 13 4 5" xfId="18801"/>
    <cellStyle name="Normal 37 13 4 6" xfId="22358"/>
    <cellStyle name="Normal 37 13 4 7" xfId="24350"/>
    <cellStyle name="Normal 37 13 5" xfId="3738"/>
    <cellStyle name="Normal 37 13 5 2" xfId="5986"/>
    <cellStyle name="Normal 37 13 5 2 2" xfId="7423"/>
    <cellStyle name="Normal 37 13 5 2 2 2" xfId="23976"/>
    <cellStyle name="Normal 37 13 5 2 3" xfId="19211"/>
    <cellStyle name="Normal 37 13 5 2 4" xfId="26970"/>
    <cellStyle name="Normal 37 13 5 2 5" xfId="27439"/>
    <cellStyle name="Normal 37 13 5 3" xfId="7060"/>
    <cellStyle name="Normal 37 13 5 3 2" xfId="22019"/>
    <cellStyle name="Normal 37 13 5 4" xfId="18828"/>
    <cellStyle name="Normal 37 13 5 5" xfId="23969"/>
    <cellStyle name="Normal 37 13 5 6" xfId="25749"/>
    <cellStyle name="Normal 37 13 6" xfId="5362"/>
    <cellStyle name="Normal 37 13 6 2" xfId="7323"/>
    <cellStyle name="Normal 37 13 6 2 2" xfId="23395"/>
    <cellStyle name="Normal 37 13 6 3" xfId="19126"/>
    <cellStyle name="Normal 37 13 6 4" xfId="26683"/>
    <cellStyle name="Normal 37 13 6 5" xfId="27363"/>
    <cellStyle name="Normal 37 13 7" xfId="6946"/>
    <cellStyle name="Normal 37 13 7 2" xfId="21271"/>
    <cellStyle name="Normal 37 13 8" xfId="18652"/>
    <cellStyle name="Normal 37 13 9" xfId="21114"/>
    <cellStyle name="Normal 37 14" xfId="2901"/>
    <cellStyle name="Normal 37 14 10" xfId="21964"/>
    <cellStyle name="Normal 37 14 2" xfId="3374"/>
    <cellStyle name="Normal 37 14 2 2" xfId="3907"/>
    <cellStyle name="Normal 37 14 2 2 2" xfId="6155"/>
    <cellStyle name="Normal 37 14 2 2 2 2" xfId="7470"/>
    <cellStyle name="Normal 37 14 2 2 2 2 2" xfId="24144"/>
    <cellStyle name="Normal 37 14 2 2 2 3" xfId="19253"/>
    <cellStyle name="Normal 37 14 2 2 2 4" xfId="27092"/>
    <cellStyle name="Normal 37 14 2 2 2 5" xfId="27478"/>
    <cellStyle name="Normal 37 14 2 2 3" xfId="7105"/>
    <cellStyle name="Normal 37 14 2 2 3 2" xfId="22187"/>
    <cellStyle name="Normal 37 14 2 2 4" xfId="18870"/>
    <cellStyle name="Normal 37 14 2 2 5" xfId="24015"/>
    <cellStyle name="Normal 37 14 2 2 6" xfId="25776"/>
    <cellStyle name="Normal 37 14 2 3" xfId="5664"/>
    <cellStyle name="Normal 37 14 2 3 2" xfId="7372"/>
    <cellStyle name="Normal 37 14 2 3 2 2" xfId="23673"/>
    <cellStyle name="Normal 37 14 2 3 3" xfId="19167"/>
    <cellStyle name="Normal 37 14 2 3 4" xfId="26813"/>
    <cellStyle name="Normal 37 14 2 3 5" xfId="27402"/>
    <cellStyle name="Normal 37 14 2 4" xfId="7004"/>
    <cellStyle name="Normal 37 14 2 4 2" xfId="21676"/>
    <cellStyle name="Normal 37 14 2 5" xfId="18783"/>
    <cellStyle name="Normal 37 14 2 6" xfId="23639"/>
    <cellStyle name="Normal 37 14 2 7" xfId="25468"/>
    <cellStyle name="Normal 37 14 3" xfId="3275"/>
    <cellStyle name="Normal 37 14 3 2" xfId="3896"/>
    <cellStyle name="Normal 37 14 3 2 2" xfId="6144"/>
    <cellStyle name="Normal 37 14 3 2 2 2" xfId="7459"/>
    <cellStyle name="Normal 37 14 3 2 2 2 2" xfId="24133"/>
    <cellStyle name="Normal 37 14 3 2 2 3" xfId="19242"/>
    <cellStyle name="Normal 37 14 3 2 2 4" xfId="27081"/>
    <cellStyle name="Normal 37 14 3 2 2 5" xfId="27467"/>
    <cellStyle name="Normal 37 14 3 2 3" xfId="7094"/>
    <cellStyle name="Normal 37 14 3 2 3 2" xfId="22176"/>
    <cellStyle name="Normal 37 14 3 2 4" xfId="18859"/>
    <cellStyle name="Normal 37 14 3 2 5" xfId="24115"/>
    <cellStyle name="Normal 37 14 3 2 6" xfId="25871"/>
    <cellStyle name="Normal 37 14 3 3" xfId="5565"/>
    <cellStyle name="Normal 37 14 3 3 2" xfId="7359"/>
    <cellStyle name="Normal 37 14 3 3 2 2" xfId="23593"/>
    <cellStyle name="Normal 37 14 3 3 3" xfId="19154"/>
    <cellStyle name="Normal 37 14 3 3 4" xfId="26802"/>
    <cellStyle name="Normal 37 14 3 3 5" xfId="27391"/>
    <cellStyle name="Normal 37 14 3 4" xfId="6987"/>
    <cellStyle name="Normal 37 14 3 4 2" xfId="21579"/>
    <cellStyle name="Normal 37 14 3 5" xfId="18768"/>
    <cellStyle name="Normal 37 14 3 6" xfId="22732"/>
    <cellStyle name="Normal 37 14 3 7" xfId="24646"/>
    <cellStyle name="Normal 37 14 4" xfId="3470"/>
    <cellStyle name="Normal 37 14 4 2" xfId="3926"/>
    <cellStyle name="Normal 37 14 4 2 2" xfId="6174"/>
    <cellStyle name="Normal 37 14 4 2 2 2" xfId="7489"/>
    <cellStyle name="Normal 37 14 4 2 2 2 2" xfId="24163"/>
    <cellStyle name="Normal 37 14 4 2 2 3" xfId="19272"/>
    <cellStyle name="Normal 37 14 4 2 2 4" xfId="27111"/>
    <cellStyle name="Normal 37 14 4 2 2 5" xfId="27497"/>
    <cellStyle name="Normal 37 14 4 2 3" xfId="7124"/>
    <cellStyle name="Normal 37 14 4 2 3 2" xfId="22206"/>
    <cellStyle name="Normal 37 14 4 2 4" xfId="18889"/>
    <cellStyle name="Normal 37 14 4 2 5" xfId="23808"/>
    <cellStyle name="Normal 37 14 4 2 6" xfId="25593"/>
    <cellStyle name="Normal 37 14 4 3" xfId="5760"/>
    <cellStyle name="Normal 37 14 4 3 2" xfId="7396"/>
    <cellStyle name="Normal 37 14 4 3 2 2" xfId="23768"/>
    <cellStyle name="Normal 37 14 4 3 3" xfId="19187"/>
    <cellStyle name="Normal 37 14 4 3 4" xfId="26868"/>
    <cellStyle name="Normal 37 14 4 3 5" xfId="27421"/>
    <cellStyle name="Normal 37 14 4 4" xfId="7027"/>
    <cellStyle name="Normal 37 14 4 4 2" xfId="21771"/>
    <cellStyle name="Normal 37 14 4 5" xfId="18802"/>
    <cellStyle name="Normal 37 14 4 6" xfId="22361"/>
    <cellStyle name="Normal 37 14 4 7" xfId="24352"/>
    <cellStyle name="Normal 37 14 5" xfId="3739"/>
    <cellStyle name="Normal 37 14 5 2" xfId="5987"/>
    <cellStyle name="Normal 37 14 5 2 2" xfId="7424"/>
    <cellStyle name="Normal 37 14 5 2 2 2" xfId="23977"/>
    <cellStyle name="Normal 37 14 5 2 3" xfId="19212"/>
    <cellStyle name="Normal 37 14 5 2 4" xfId="26971"/>
    <cellStyle name="Normal 37 14 5 2 5" xfId="27440"/>
    <cellStyle name="Normal 37 14 5 3" xfId="7061"/>
    <cellStyle name="Normal 37 14 5 3 2" xfId="22020"/>
    <cellStyle name="Normal 37 14 5 4" xfId="18829"/>
    <cellStyle name="Normal 37 14 5 5" xfId="23388"/>
    <cellStyle name="Normal 37 14 5 6" xfId="25271"/>
    <cellStyle name="Normal 37 14 6" xfId="5363"/>
    <cellStyle name="Normal 37 14 6 2" xfId="7324"/>
    <cellStyle name="Normal 37 14 6 2 2" xfId="23396"/>
    <cellStyle name="Normal 37 14 6 3" xfId="19127"/>
    <cellStyle name="Normal 37 14 6 4" xfId="26684"/>
    <cellStyle name="Normal 37 14 6 5" xfId="27364"/>
    <cellStyle name="Normal 37 14 7" xfId="6947"/>
    <cellStyle name="Normal 37 14 7 2" xfId="21272"/>
    <cellStyle name="Normal 37 14 8" xfId="18653"/>
    <cellStyle name="Normal 37 14 9" xfId="21115"/>
    <cellStyle name="Normal 37 15" xfId="2902"/>
    <cellStyle name="Normal 37 15 10" xfId="21083"/>
    <cellStyle name="Normal 37 15 2" xfId="3375"/>
    <cellStyle name="Normal 37 15 2 2" xfId="3908"/>
    <cellStyle name="Normal 37 15 2 2 2" xfId="6156"/>
    <cellStyle name="Normal 37 15 2 2 2 2" xfId="7471"/>
    <cellStyle name="Normal 37 15 2 2 2 2 2" xfId="24145"/>
    <cellStyle name="Normal 37 15 2 2 2 3" xfId="19254"/>
    <cellStyle name="Normal 37 15 2 2 2 4" xfId="27093"/>
    <cellStyle name="Normal 37 15 2 2 2 5" xfId="27479"/>
    <cellStyle name="Normal 37 15 2 2 3" xfId="7106"/>
    <cellStyle name="Normal 37 15 2 2 3 2" xfId="22188"/>
    <cellStyle name="Normal 37 15 2 2 4" xfId="18871"/>
    <cellStyle name="Normal 37 15 2 2 5" xfId="23423"/>
    <cellStyle name="Normal 37 15 2 2 6" xfId="25287"/>
    <cellStyle name="Normal 37 15 2 3" xfId="5665"/>
    <cellStyle name="Normal 37 15 2 3 2" xfId="7373"/>
    <cellStyle name="Normal 37 15 2 3 2 2" xfId="23674"/>
    <cellStyle name="Normal 37 15 2 3 3" xfId="19168"/>
    <cellStyle name="Normal 37 15 2 3 4" xfId="26814"/>
    <cellStyle name="Normal 37 15 2 3 5" xfId="27403"/>
    <cellStyle name="Normal 37 15 2 4" xfId="7005"/>
    <cellStyle name="Normal 37 15 2 4 2" xfId="21677"/>
    <cellStyle name="Normal 37 15 2 5" xfId="18784"/>
    <cellStyle name="Normal 37 15 2 6" xfId="21386"/>
    <cellStyle name="Normal 37 15 2 7" xfId="21960"/>
    <cellStyle name="Normal 37 15 3" xfId="3274"/>
    <cellStyle name="Normal 37 15 3 2" xfId="3895"/>
    <cellStyle name="Normal 37 15 3 2 2" xfId="6143"/>
    <cellStyle name="Normal 37 15 3 2 2 2" xfId="7458"/>
    <cellStyle name="Normal 37 15 3 2 2 2 2" xfId="24132"/>
    <cellStyle name="Normal 37 15 3 2 2 3" xfId="19241"/>
    <cellStyle name="Normal 37 15 3 2 2 4" xfId="27080"/>
    <cellStyle name="Normal 37 15 3 2 2 5" xfId="27466"/>
    <cellStyle name="Normal 37 15 3 2 3" xfId="7093"/>
    <cellStyle name="Normal 37 15 3 2 3 2" xfId="22175"/>
    <cellStyle name="Normal 37 15 3 2 4" xfId="18858"/>
    <cellStyle name="Normal 37 15 3 2 5" xfId="23488"/>
    <cellStyle name="Normal 37 15 3 2 6" xfId="25345"/>
    <cellStyle name="Normal 37 15 3 3" xfId="5564"/>
    <cellStyle name="Normal 37 15 3 3 2" xfId="7358"/>
    <cellStyle name="Normal 37 15 3 3 2 2" xfId="23592"/>
    <cellStyle name="Normal 37 15 3 3 3" xfId="19153"/>
    <cellStyle name="Normal 37 15 3 3 4" xfId="26801"/>
    <cellStyle name="Normal 37 15 3 3 5" xfId="27390"/>
    <cellStyle name="Normal 37 15 3 4" xfId="6986"/>
    <cellStyle name="Normal 37 15 3 4 2" xfId="21578"/>
    <cellStyle name="Normal 37 15 3 5" xfId="18767"/>
    <cellStyle name="Normal 37 15 3 6" xfId="23296"/>
    <cellStyle name="Normal 37 15 3 7" xfId="25186"/>
    <cellStyle name="Normal 37 15 4" xfId="3471"/>
    <cellStyle name="Normal 37 15 4 2" xfId="3927"/>
    <cellStyle name="Normal 37 15 4 2 2" xfId="6175"/>
    <cellStyle name="Normal 37 15 4 2 2 2" xfId="7490"/>
    <cellStyle name="Normal 37 15 4 2 2 2 2" xfId="24164"/>
    <cellStyle name="Normal 37 15 4 2 2 3" xfId="19273"/>
    <cellStyle name="Normal 37 15 4 2 2 4" xfId="27112"/>
    <cellStyle name="Normal 37 15 4 2 2 5" xfId="27498"/>
    <cellStyle name="Normal 37 15 4 2 3" xfId="7125"/>
    <cellStyle name="Normal 37 15 4 2 3 2" xfId="22207"/>
    <cellStyle name="Normal 37 15 4 2 4" xfId="18890"/>
    <cellStyle name="Normal 37 15 4 2 5" xfId="24018"/>
    <cellStyle name="Normal 37 15 4 2 6" xfId="25779"/>
    <cellStyle name="Normal 37 15 4 3" xfId="5761"/>
    <cellStyle name="Normal 37 15 4 3 2" xfId="7397"/>
    <cellStyle name="Normal 37 15 4 3 2 2" xfId="23769"/>
    <cellStyle name="Normal 37 15 4 3 3" xfId="19188"/>
    <cellStyle name="Normal 37 15 4 3 4" xfId="26869"/>
    <cellStyle name="Normal 37 15 4 3 5" xfId="27422"/>
    <cellStyle name="Normal 37 15 4 4" xfId="7028"/>
    <cellStyle name="Normal 37 15 4 4 2" xfId="21772"/>
    <cellStyle name="Normal 37 15 4 5" xfId="18803"/>
    <cellStyle name="Normal 37 15 4 6" xfId="22364"/>
    <cellStyle name="Normal 37 15 4 7" xfId="24354"/>
    <cellStyle name="Normal 37 15 5" xfId="3740"/>
    <cellStyle name="Normal 37 15 5 2" xfId="5988"/>
    <cellStyle name="Normal 37 15 5 2 2" xfId="7425"/>
    <cellStyle name="Normal 37 15 5 2 2 2" xfId="23978"/>
    <cellStyle name="Normal 37 15 5 2 3" xfId="19213"/>
    <cellStyle name="Normal 37 15 5 2 4" xfId="26972"/>
    <cellStyle name="Normal 37 15 5 2 5" xfId="27441"/>
    <cellStyle name="Normal 37 15 5 3" xfId="7062"/>
    <cellStyle name="Normal 37 15 5 3 2" xfId="22021"/>
    <cellStyle name="Normal 37 15 5 4" xfId="18830"/>
    <cellStyle name="Normal 37 15 5 5" xfId="23666"/>
    <cellStyle name="Normal 37 15 5 6" xfId="25493"/>
    <cellStyle name="Normal 37 15 6" xfId="5364"/>
    <cellStyle name="Normal 37 15 6 2" xfId="7325"/>
    <cellStyle name="Normal 37 15 6 2 2" xfId="23397"/>
    <cellStyle name="Normal 37 15 6 3" xfId="19128"/>
    <cellStyle name="Normal 37 15 6 4" xfId="26685"/>
    <cellStyle name="Normal 37 15 6 5" xfId="27365"/>
    <cellStyle name="Normal 37 15 7" xfId="6948"/>
    <cellStyle name="Normal 37 15 7 2" xfId="21273"/>
    <cellStyle name="Normal 37 15 8" xfId="18654"/>
    <cellStyle name="Normal 37 15 9" xfId="21116"/>
    <cellStyle name="Normal 37 16" xfId="2903"/>
    <cellStyle name="Normal 37 16 10" xfId="21082"/>
    <cellStyle name="Normal 37 16 2" xfId="3376"/>
    <cellStyle name="Normal 37 16 2 2" xfId="3909"/>
    <cellStyle name="Normal 37 16 2 2 2" xfId="6157"/>
    <cellStyle name="Normal 37 16 2 2 2 2" xfId="7472"/>
    <cellStyle name="Normal 37 16 2 2 2 2 2" xfId="24146"/>
    <cellStyle name="Normal 37 16 2 2 2 3" xfId="19255"/>
    <cellStyle name="Normal 37 16 2 2 2 4" xfId="27094"/>
    <cellStyle name="Normal 37 16 2 2 2 5" xfId="27480"/>
    <cellStyle name="Normal 37 16 2 2 3" xfId="7107"/>
    <cellStyle name="Normal 37 16 2 2 3 2" xfId="22189"/>
    <cellStyle name="Normal 37 16 2 2 4" xfId="18872"/>
    <cellStyle name="Normal 37 16 2 2 5" xfId="23712"/>
    <cellStyle name="Normal 37 16 2 2 6" xfId="25520"/>
    <cellStyle name="Normal 37 16 2 3" xfId="5666"/>
    <cellStyle name="Normal 37 16 2 3 2" xfId="7374"/>
    <cellStyle name="Normal 37 16 2 3 2 2" xfId="23675"/>
    <cellStyle name="Normal 37 16 2 3 3" xfId="19169"/>
    <cellStyle name="Normal 37 16 2 3 4" xfId="26815"/>
    <cellStyle name="Normal 37 16 2 3 5" xfId="27404"/>
    <cellStyle name="Normal 37 16 2 4" xfId="7006"/>
    <cellStyle name="Normal 37 16 2 4 2" xfId="21678"/>
    <cellStyle name="Normal 37 16 2 5" xfId="18785"/>
    <cellStyle name="Normal 37 16 2 6" xfId="21387"/>
    <cellStyle name="Normal 37 16 2 7" xfId="20898"/>
    <cellStyle name="Normal 37 16 3" xfId="3273"/>
    <cellStyle name="Normal 37 16 3 2" xfId="3894"/>
    <cellStyle name="Normal 37 16 3 2 2" xfId="6142"/>
    <cellStyle name="Normal 37 16 3 2 2 2" xfId="7457"/>
    <cellStyle name="Normal 37 16 3 2 2 2 2" xfId="24131"/>
    <cellStyle name="Normal 37 16 3 2 2 3" xfId="19240"/>
    <cellStyle name="Normal 37 16 3 2 2 4" xfId="27079"/>
    <cellStyle name="Normal 37 16 3 2 2 5" xfId="27465"/>
    <cellStyle name="Normal 37 16 3 2 3" xfId="7092"/>
    <cellStyle name="Normal 37 16 3 2 3 2" xfId="22174"/>
    <cellStyle name="Normal 37 16 3 2 4" xfId="18857"/>
    <cellStyle name="Normal 37 16 3 2 5" xfId="24114"/>
    <cellStyle name="Normal 37 16 3 2 6" xfId="25870"/>
    <cellStyle name="Normal 37 16 3 3" xfId="5563"/>
    <cellStyle name="Normal 37 16 3 3 2" xfId="7357"/>
    <cellStyle name="Normal 37 16 3 3 2 2" xfId="23591"/>
    <cellStyle name="Normal 37 16 3 3 3" xfId="19152"/>
    <cellStyle name="Normal 37 16 3 3 4" xfId="26800"/>
    <cellStyle name="Normal 37 16 3 3 5" xfId="27389"/>
    <cellStyle name="Normal 37 16 3 4" xfId="6985"/>
    <cellStyle name="Normal 37 16 3 4 2" xfId="21577"/>
    <cellStyle name="Normal 37 16 3 5" xfId="18766"/>
    <cellStyle name="Normal 37 16 3 6" xfId="22810"/>
    <cellStyle name="Normal 37 16 3 7" xfId="24718"/>
    <cellStyle name="Normal 37 16 4" xfId="3472"/>
    <cellStyle name="Normal 37 16 4 2" xfId="3928"/>
    <cellStyle name="Normal 37 16 4 2 2" xfId="6176"/>
    <cellStyle name="Normal 37 16 4 2 2 2" xfId="7491"/>
    <cellStyle name="Normal 37 16 4 2 2 2 2" xfId="24165"/>
    <cellStyle name="Normal 37 16 4 2 2 3" xfId="19274"/>
    <cellStyle name="Normal 37 16 4 2 2 4" xfId="27113"/>
    <cellStyle name="Normal 37 16 4 2 2 5" xfId="27499"/>
    <cellStyle name="Normal 37 16 4 2 3" xfId="7126"/>
    <cellStyle name="Normal 37 16 4 2 3 2" xfId="22208"/>
    <cellStyle name="Normal 37 16 4 2 4" xfId="18891"/>
    <cellStyle name="Normal 37 16 4 2 5" xfId="23426"/>
    <cellStyle name="Normal 37 16 4 2 6" xfId="25290"/>
    <cellStyle name="Normal 37 16 4 3" xfId="5762"/>
    <cellStyle name="Normal 37 16 4 3 2" xfId="7398"/>
    <cellStyle name="Normal 37 16 4 3 2 2" xfId="23770"/>
    <cellStyle name="Normal 37 16 4 3 3" xfId="19189"/>
    <cellStyle name="Normal 37 16 4 3 4" xfId="26870"/>
    <cellStyle name="Normal 37 16 4 3 5" xfId="27423"/>
    <cellStyle name="Normal 37 16 4 4" xfId="7029"/>
    <cellStyle name="Normal 37 16 4 4 2" xfId="21773"/>
    <cellStyle name="Normal 37 16 4 5" xfId="18804"/>
    <cellStyle name="Normal 37 16 4 6" xfId="22367"/>
    <cellStyle name="Normal 37 16 4 7" xfId="24356"/>
    <cellStyle name="Normal 37 16 5" xfId="3741"/>
    <cellStyle name="Normal 37 16 5 2" xfId="5989"/>
    <cellStyle name="Normal 37 16 5 2 2" xfId="7426"/>
    <cellStyle name="Normal 37 16 5 2 2 2" xfId="23979"/>
    <cellStyle name="Normal 37 16 5 2 3" xfId="19214"/>
    <cellStyle name="Normal 37 16 5 2 4" xfId="26973"/>
    <cellStyle name="Normal 37 16 5 2 5" xfId="27442"/>
    <cellStyle name="Normal 37 16 5 3" xfId="7063"/>
    <cellStyle name="Normal 37 16 5 3 2" xfId="22022"/>
    <cellStyle name="Normal 37 16 5 4" xfId="18831"/>
    <cellStyle name="Normal 37 16 5 5" xfId="23600"/>
    <cellStyle name="Normal 37 16 5 6" xfId="25434"/>
    <cellStyle name="Normal 37 16 6" xfId="5365"/>
    <cellStyle name="Normal 37 16 6 2" xfId="7326"/>
    <cellStyle name="Normal 37 16 6 2 2" xfId="23398"/>
    <cellStyle name="Normal 37 16 6 3" xfId="19129"/>
    <cellStyle name="Normal 37 16 6 4" xfId="26686"/>
    <cellStyle name="Normal 37 16 6 5" xfId="27366"/>
    <cellStyle name="Normal 37 16 7" xfId="6949"/>
    <cellStyle name="Normal 37 16 7 2" xfId="21274"/>
    <cellStyle name="Normal 37 16 8" xfId="18655"/>
    <cellStyle name="Normal 37 16 9" xfId="21117"/>
    <cellStyle name="Normal 37 17" xfId="2904"/>
    <cellStyle name="Normal 37 17 10" xfId="21081"/>
    <cellStyle name="Normal 37 17 2" xfId="3377"/>
    <cellStyle name="Normal 37 17 2 2" xfId="3910"/>
    <cellStyle name="Normal 37 17 2 2 2" xfId="6158"/>
    <cellStyle name="Normal 37 17 2 2 2 2" xfId="7473"/>
    <cellStyle name="Normal 37 17 2 2 2 2 2" xfId="24147"/>
    <cellStyle name="Normal 37 17 2 2 2 3" xfId="19256"/>
    <cellStyle name="Normal 37 17 2 2 2 4" xfId="27095"/>
    <cellStyle name="Normal 37 17 2 2 2 5" xfId="27481"/>
    <cellStyle name="Normal 37 17 2 2 3" xfId="7108"/>
    <cellStyle name="Normal 37 17 2 2 3 2" xfId="22190"/>
    <cellStyle name="Normal 37 17 2 2 4" xfId="18873"/>
    <cellStyle name="Normal 37 17 2 2 5" xfId="23554"/>
    <cellStyle name="Normal 37 17 2 2 6" xfId="25407"/>
    <cellStyle name="Normal 37 17 2 3" xfId="5667"/>
    <cellStyle name="Normal 37 17 2 3 2" xfId="7375"/>
    <cellStyle name="Normal 37 17 2 3 2 2" xfId="23676"/>
    <cellStyle name="Normal 37 17 2 3 3" xfId="19170"/>
    <cellStyle name="Normal 37 17 2 3 4" xfId="26816"/>
    <cellStyle name="Normal 37 17 2 3 5" xfId="27405"/>
    <cellStyle name="Normal 37 17 2 4" xfId="7007"/>
    <cellStyle name="Normal 37 17 2 4 2" xfId="21679"/>
    <cellStyle name="Normal 37 17 2 5" xfId="18786"/>
    <cellStyle name="Normal 37 17 2 6" xfId="21388"/>
    <cellStyle name="Normal 37 17 2 7" xfId="20897"/>
    <cellStyle name="Normal 37 17 3" xfId="3272"/>
    <cellStyle name="Normal 37 17 3 2" xfId="3893"/>
    <cellStyle name="Normal 37 17 3 2 2" xfId="6141"/>
    <cellStyle name="Normal 37 17 3 2 2 2" xfId="7456"/>
    <cellStyle name="Normal 37 17 3 2 2 2 2" xfId="24130"/>
    <cellStyle name="Normal 37 17 3 2 2 3" xfId="19239"/>
    <cellStyle name="Normal 37 17 3 2 2 4" xfId="27078"/>
    <cellStyle name="Normal 37 17 3 2 2 5" xfId="27464"/>
    <cellStyle name="Normal 37 17 3 2 3" xfId="7091"/>
    <cellStyle name="Normal 37 17 3 2 3 2" xfId="22173"/>
    <cellStyle name="Normal 37 17 3 2 4" xfId="18856"/>
    <cellStyle name="Normal 37 17 3 2 5" xfId="23936"/>
    <cellStyle name="Normal 37 17 3 2 6" xfId="25718"/>
    <cellStyle name="Normal 37 17 3 3" xfId="5562"/>
    <cellStyle name="Normal 37 17 3 3 2" xfId="7356"/>
    <cellStyle name="Normal 37 17 3 3 2 2" xfId="23590"/>
    <cellStyle name="Normal 37 17 3 3 3" xfId="19151"/>
    <cellStyle name="Normal 37 17 3 3 4" xfId="26799"/>
    <cellStyle name="Normal 37 17 3 3 5" xfId="27388"/>
    <cellStyle name="Normal 37 17 3 4" xfId="6984"/>
    <cellStyle name="Normal 37 17 3 4 2" xfId="21576"/>
    <cellStyle name="Normal 37 17 3 5" xfId="18765"/>
    <cellStyle name="Normal 37 17 3 6" xfId="22531"/>
    <cellStyle name="Normal 37 17 3 7" xfId="24455"/>
    <cellStyle name="Normal 37 17 4" xfId="3473"/>
    <cellStyle name="Normal 37 17 4 2" xfId="3929"/>
    <cellStyle name="Normal 37 17 4 2 2" xfId="6177"/>
    <cellStyle name="Normal 37 17 4 2 2 2" xfId="7492"/>
    <cellStyle name="Normal 37 17 4 2 2 2 2" xfId="24166"/>
    <cellStyle name="Normal 37 17 4 2 2 3" xfId="19275"/>
    <cellStyle name="Normal 37 17 4 2 2 4" xfId="27114"/>
    <cellStyle name="Normal 37 17 4 2 2 5" xfId="27500"/>
    <cellStyle name="Normal 37 17 4 2 3" xfId="7127"/>
    <cellStyle name="Normal 37 17 4 2 3 2" xfId="22209"/>
    <cellStyle name="Normal 37 17 4 2 4" xfId="18892"/>
    <cellStyle name="Normal 37 17 4 2 5" xfId="23715"/>
    <cellStyle name="Normal 37 17 4 2 6" xfId="25523"/>
    <cellStyle name="Normal 37 17 4 3" xfId="5763"/>
    <cellStyle name="Normal 37 17 4 3 2" xfId="7399"/>
    <cellStyle name="Normal 37 17 4 3 2 2" xfId="23771"/>
    <cellStyle name="Normal 37 17 4 3 3" xfId="19190"/>
    <cellStyle name="Normal 37 17 4 3 4" xfId="26871"/>
    <cellStyle name="Normal 37 17 4 3 5" xfId="27424"/>
    <cellStyle name="Normal 37 17 4 4" xfId="7030"/>
    <cellStyle name="Normal 37 17 4 4 2" xfId="21774"/>
    <cellStyle name="Normal 37 17 4 5" xfId="18805"/>
    <cellStyle name="Normal 37 17 4 6" xfId="22370"/>
    <cellStyle name="Normal 37 17 4 7" xfId="24358"/>
    <cellStyle name="Normal 37 17 5" xfId="3742"/>
    <cellStyle name="Normal 37 17 5 2" xfId="5990"/>
    <cellStyle name="Normal 37 17 5 2 2" xfId="7427"/>
    <cellStyle name="Normal 37 17 5 2 2 2" xfId="23980"/>
    <cellStyle name="Normal 37 17 5 2 3" xfId="19215"/>
    <cellStyle name="Normal 37 17 5 2 4" xfId="26974"/>
    <cellStyle name="Normal 37 17 5 2 5" xfId="27443"/>
    <cellStyle name="Normal 37 17 5 3" xfId="7064"/>
    <cellStyle name="Normal 37 17 5 3 2" xfId="22023"/>
    <cellStyle name="Normal 37 17 5 4" xfId="18832"/>
    <cellStyle name="Normal 37 17 5 5" xfId="23761"/>
    <cellStyle name="Normal 37 17 5 6" xfId="25565"/>
    <cellStyle name="Normal 37 17 6" xfId="5366"/>
    <cellStyle name="Normal 37 17 6 2" xfId="7327"/>
    <cellStyle name="Normal 37 17 6 2 2" xfId="23399"/>
    <cellStyle name="Normal 37 17 6 3" xfId="19130"/>
    <cellStyle name="Normal 37 17 6 4" xfId="26687"/>
    <cellStyle name="Normal 37 17 6 5" xfId="27367"/>
    <cellStyle name="Normal 37 17 7" xfId="6950"/>
    <cellStyle name="Normal 37 17 7 2" xfId="21275"/>
    <cellStyle name="Normal 37 17 8" xfId="18656"/>
    <cellStyle name="Normal 37 17 9" xfId="21118"/>
    <cellStyle name="Normal 37 18" xfId="2905"/>
    <cellStyle name="Normal 37 18 10" xfId="21080"/>
    <cellStyle name="Normal 37 18 2" xfId="3378"/>
    <cellStyle name="Normal 37 18 2 2" xfId="3911"/>
    <cellStyle name="Normal 37 18 2 2 2" xfId="6159"/>
    <cellStyle name="Normal 37 18 2 2 2 2" xfId="7474"/>
    <cellStyle name="Normal 37 18 2 2 2 2 2" xfId="24148"/>
    <cellStyle name="Normal 37 18 2 2 2 3" xfId="19257"/>
    <cellStyle name="Normal 37 18 2 2 2 4" xfId="27096"/>
    <cellStyle name="Normal 37 18 2 2 2 5" xfId="27482"/>
    <cellStyle name="Normal 37 18 2 2 3" xfId="7109"/>
    <cellStyle name="Normal 37 18 2 2 3 2" xfId="22191"/>
    <cellStyle name="Normal 37 18 2 2 4" xfId="18874"/>
    <cellStyle name="Normal 37 18 2 2 5" xfId="23806"/>
    <cellStyle name="Normal 37 18 2 2 6" xfId="25591"/>
    <cellStyle name="Normal 37 18 2 3" xfId="5668"/>
    <cellStyle name="Normal 37 18 2 3 2" xfId="7376"/>
    <cellStyle name="Normal 37 18 2 3 2 2" xfId="23677"/>
    <cellStyle name="Normal 37 18 2 3 3" xfId="19171"/>
    <cellStyle name="Normal 37 18 2 3 4" xfId="26817"/>
    <cellStyle name="Normal 37 18 2 3 5" xfId="27406"/>
    <cellStyle name="Normal 37 18 2 4" xfId="7008"/>
    <cellStyle name="Normal 37 18 2 4 2" xfId="21680"/>
    <cellStyle name="Normal 37 18 2 5" xfId="18787"/>
    <cellStyle name="Normal 37 18 2 6" xfId="21389"/>
    <cellStyle name="Normal 37 18 2 7" xfId="20896"/>
    <cellStyle name="Normal 37 18 3" xfId="3271"/>
    <cellStyle name="Normal 37 18 3 2" xfId="3892"/>
    <cellStyle name="Normal 37 18 3 2 2" xfId="6140"/>
    <cellStyle name="Normal 37 18 3 2 2 2" xfId="7455"/>
    <cellStyle name="Normal 37 18 3 2 2 2 2" xfId="24129"/>
    <cellStyle name="Normal 37 18 3 2 2 3" xfId="19238"/>
    <cellStyle name="Normal 37 18 3 2 2 4" xfId="27077"/>
    <cellStyle name="Normal 37 18 3 2 2 5" xfId="27463"/>
    <cellStyle name="Normal 37 18 3 2 3" xfId="7090"/>
    <cellStyle name="Normal 37 18 3 2 3 2" xfId="22172"/>
    <cellStyle name="Normal 37 18 3 2 4" xfId="18855"/>
    <cellStyle name="Normal 37 18 3 2 5" xfId="24178"/>
    <cellStyle name="Normal 37 18 3 2 6" xfId="25877"/>
    <cellStyle name="Normal 37 18 3 3" xfId="5561"/>
    <cellStyle name="Normal 37 18 3 3 2" xfId="7355"/>
    <cellStyle name="Normal 37 18 3 3 2 2" xfId="23589"/>
    <cellStyle name="Normal 37 18 3 3 3" xfId="19150"/>
    <cellStyle name="Normal 37 18 3 3 4" xfId="26798"/>
    <cellStyle name="Normal 37 18 3 3 5" xfId="27387"/>
    <cellStyle name="Normal 37 18 3 4" xfId="6983"/>
    <cellStyle name="Normal 37 18 3 4 2" xfId="21575"/>
    <cellStyle name="Normal 37 18 3 5" xfId="18764"/>
    <cellStyle name="Normal 37 18 3 6" xfId="23114"/>
    <cellStyle name="Normal 37 18 3 7" xfId="25015"/>
    <cellStyle name="Normal 37 18 4" xfId="3474"/>
    <cellStyle name="Normal 37 18 4 2" xfId="3930"/>
    <cellStyle name="Normal 37 18 4 2 2" xfId="6178"/>
    <cellStyle name="Normal 37 18 4 2 2 2" xfId="7493"/>
    <cellStyle name="Normal 37 18 4 2 2 2 2" xfId="24167"/>
    <cellStyle name="Normal 37 18 4 2 2 3" xfId="19276"/>
    <cellStyle name="Normal 37 18 4 2 2 4" xfId="27115"/>
    <cellStyle name="Normal 37 18 4 2 2 5" xfId="27501"/>
    <cellStyle name="Normal 37 18 4 2 3" xfId="7128"/>
    <cellStyle name="Normal 37 18 4 2 3 2" xfId="22210"/>
    <cellStyle name="Normal 37 18 4 2 4" xfId="18893"/>
    <cellStyle name="Normal 37 18 4 2 5" xfId="23551"/>
    <cellStyle name="Normal 37 18 4 2 6" xfId="25404"/>
    <cellStyle name="Normal 37 18 4 3" xfId="5764"/>
    <cellStyle name="Normal 37 18 4 3 2" xfId="7400"/>
    <cellStyle name="Normal 37 18 4 3 2 2" xfId="23772"/>
    <cellStyle name="Normal 37 18 4 3 3" xfId="19191"/>
    <cellStyle name="Normal 37 18 4 3 4" xfId="26872"/>
    <cellStyle name="Normal 37 18 4 3 5" xfId="27425"/>
    <cellStyle name="Normal 37 18 4 4" xfId="7031"/>
    <cellStyle name="Normal 37 18 4 4 2" xfId="21775"/>
    <cellStyle name="Normal 37 18 4 5" xfId="18806"/>
    <cellStyle name="Normal 37 18 4 6" xfId="22373"/>
    <cellStyle name="Normal 37 18 4 7" xfId="24360"/>
    <cellStyle name="Normal 37 18 5" xfId="3743"/>
    <cellStyle name="Normal 37 18 5 2" xfId="5991"/>
    <cellStyle name="Normal 37 18 5 2 2" xfId="7428"/>
    <cellStyle name="Normal 37 18 5 2 2 2" xfId="23981"/>
    <cellStyle name="Normal 37 18 5 2 3" xfId="19216"/>
    <cellStyle name="Normal 37 18 5 2 4" xfId="26975"/>
    <cellStyle name="Normal 37 18 5 2 5" xfId="27444"/>
    <cellStyle name="Normal 37 18 5 3" xfId="7065"/>
    <cellStyle name="Normal 37 18 5 3 2" xfId="22024"/>
    <cellStyle name="Normal 37 18 5 4" xfId="18833"/>
    <cellStyle name="Normal 37 18 5 5" xfId="23970"/>
    <cellStyle name="Normal 37 18 5 6" xfId="25750"/>
    <cellStyle name="Normal 37 18 6" xfId="5367"/>
    <cellStyle name="Normal 37 18 6 2" xfId="7328"/>
    <cellStyle name="Normal 37 18 6 2 2" xfId="23400"/>
    <cellStyle name="Normal 37 18 6 3" xfId="19131"/>
    <cellStyle name="Normal 37 18 6 4" xfId="26688"/>
    <cellStyle name="Normal 37 18 6 5" xfId="27368"/>
    <cellStyle name="Normal 37 18 7" xfId="6951"/>
    <cellStyle name="Normal 37 18 7 2" xfId="21276"/>
    <cellStyle name="Normal 37 18 8" xfId="18657"/>
    <cellStyle name="Normal 37 18 9" xfId="21119"/>
    <cellStyle name="Normal 37 19" xfId="2906"/>
    <cellStyle name="Normal 37 19 10" xfId="21079"/>
    <cellStyle name="Normal 37 19 2" xfId="3379"/>
    <cellStyle name="Normal 37 19 2 2" xfId="3912"/>
    <cellStyle name="Normal 37 19 2 2 2" xfId="6160"/>
    <cellStyle name="Normal 37 19 2 2 2 2" xfId="7475"/>
    <cellStyle name="Normal 37 19 2 2 2 2 2" xfId="24149"/>
    <cellStyle name="Normal 37 19 2 2 2 3" xfId="19258"/>
    <cellStyle name="Normal 37 19 2 2 2 4" xfId="27097"/>
    <cellStyle name="Normal 37 19 2 2 2 5" xfId="27483"/>
    <cellStyle name="Normal 37 19 2 2 3" xfId="7110"/>
    <cellStyle name="Normal 37 19 2 2 3 2" xfId="22192"/>
    <cellStyle name="Normal 37 19 2 2 4" xfId="18875"/>
    <cellStyle name="Normal 37 19 2 2 5" xfId="24016"/>
    <cellStyle name="Normal 37 19 2 2 6" xfId="25777"/>
    <cellStyle name="Normal 37 19 2 3" xfId="5669"/>
    <cellStyle name="Normal 37 19 2 3 2" xfId="7377"/>
    <cellStyle name="Normal 37 19 2 3 2 2" xfId="23678"/>
    <cellStyle name="Normal 37 19 2 3 3" xfId="19172"/>
    <cellStyle name="Normal 37 19 2 3 4" xfId="26818"/>
    <cellStyle name="Normal 37 19 2 3 5" xfId="27407"/>
    <cellStyle name="Normal 37 19 2 4" xfId="7009"/>
    <cellStyle name="Normal 37 19 2 4 2" xfId="21681"/>
    <cellStyle name="Normal 37 19 2 5" xfId="18788"/>
    <cellStyle name="Normal 37 19 2 6" xfId="21390"/>
    <cellStyle name="Normal 37 19 2 7" xfId="20895"/>
    <cellStyle name="Normal 37 19 3" xfId="3270"/>
    <cellStyle name="Normal 37 19 3 2" xfId="3891"/>
    <cellStyle name="Normal 37 19 3 2 2" xfId="6139"/>
    <cellStyle name="Normal 37 19 3 2 2 2" xfId="7454"/>
    <cellStyle name="Normal 37 19 3 2 2 2 2" xfId="24128"/>
    <cellStyle name="Normal 37 19 3 2 2 3" xfId="19237"/>
    <cellStyle name="Normal 37 19 3 2 2 4" xfId="27076"/>
    <cellStyle name="Normal 37 19 3 2 2 5" xfId="27462"/>
    <cellStyle name="Normal 37 19 3 2 3" xfId="7089"/>
    <cellStyle name="Normal 37 19 3 2 3 2" xfId="22171"/>
    <cellStyle name="Normal 37 19 3 2 4" xfId="18854"/>
    <cellStyle name="Normal 37 19 3 2 5" xfId="23487"/>
    <cellStyle name="Normal 37 19 3 2 6" xfId="25344"/>
    <cellStyle name="Normal 37 19 3 3" xfId="5560"/>
    <cellStyle name="Normal 37 19 3 3 2" xfId="7354"/>
    <cellStyle name="Normal 37 19 3 3 2 2" xfId="23588"/>
    <cellStyle name="Normal 37 19 3 3 3" xfId="19149"/>
    <cellStyle name="Normal 37 19 3 3 4" xfId="26797"/>
    <cellStyle name="Normal 37 19 3 3 5" xfId="27386"/>
    <cellStyle name="Normal 37 19 3 4" xfId="6982"/>
    <cellStyle name="Normal 37 19 3 4 2" xfId="21574"/>
    <cellStyle name="Normal 37 19 3 5" xfId="18763"/>
    <cellStyle name="Normal 37 19 3 6" xfId="22809"/>
    <cellStyle name="Normal 37 19 3 7" xfId="24717"/>
    <cellStyle name="Normal 37 19 4" xfId="3475"/>
    <cellStyle name="Normal 37 19 4 2" xfId="3931"/>
    <cellStyle name="Normal 37 19 4 2 2" xfId="6179"/>
    <cellStyle name="Normal 37 19 4 2 2 2" xfId="7494"/>
    <cellStyle name="Normal 37 19 4 2 2 2 2" xfId="24168"/>
    <cellStyle name="Normal 37 19 4 2 2 3" xfId="19277"/>
    <cellStyle name="Normal 37 19 4 2 2 4" xfId="27116"/>
    <cellStyle name="Normal 37 19 4 2 2 5" xfId="27502"/>
    <cellStyle name="Normal 37 19 4 2 3" xfId="7129"/>
    <cellStyle name="Normal 37 19 4 2 3 2" xfId="22211"/>
    <cellStyle name="Normal 37 19 4 2 4" xfId="18894"/>
    <cellStyle name="Normal 37 19 4 2 5" xfId="23809"/>
    <cellStyle name="Normal 37 19 4 2 6" xfId="25594"/>
    <cellStyle name="Normal 37 19 4 3" xfId="5765"/>
    <cellStyle name="Normal 37 19 4 3 2" xfId="7401"/>
    <cellStyle name="Normal 37 19 4 3 2 2" xfId="23773"/>
    <cellStyle name="Normal 37 19 4 3 3" xfId="19192"/>
    <cellStyle name="Normal 37 19 4 3 4" xfId="26873"/>
    <cellStyle name="Normal 37 19 4 3 5" xfId="27426"/>
    <cellStyle name="Normal 37 19 4 4" xfId="7032"/>
    <cellStyle name="Normal 37 19 4 4 2" xfId="21776"/>
    <cellStyle name="Normal 37 19 4 5" xfId="18807"/>
    <cellStyle name="Normal 37 19 4 6" xfId="22376"/>
    <cellStyle name="Normal 37 19 4 7" xfId="24362"/>
    <cellStyle name="Normal 37 19 5" xfId="3744"/>
    <cellStyle name="Normal 37 19 5 2" xfId="5992"/>
    <cellStyle name="Normal 37 19 5 2 2" xfId="7429"/>
    <cellStyle name="Normal 37 19 5 2 2 2" xfId="23982"/>
    <cellStyle name="Normal 37 19 5 2 3" xfId="19217"/>
    <cellStyle name="Normal 37 19 5 2 4" xfId="26976"/>
    <cellStyle name="Normal 37 19 5 2 5" xfId="27445"/>
    <cellStyle name="Normal 37 19 5 3" xfId="7066"/>
    <cellStyle name="Normal 37 19 5 3 2" xfId="22025"/>
    <cellStyle name="Normal 37 19 5 4" xfId="18834"/>
    <cellStyle name="Normal 37 19 5 5" xfId="23389"/>
    <cellStyle name="Normal 37 19 5 6" xfId="25272"/>
    <cellStyle name="Normal 37 19 6" xfId="5368"/>
    <cellStyle name="Normal 37 19 6 2" xfId="7329"/>
    <cellStyle name="Normal 37 19 6 2 2" xfId="23401"/>
    <cellStyle name="Normal 37 19 6 3" xfId="19132"/>
    <cellStyle name="Normal 37 19 6 4" xfId="26689"/>
    <cellStyle name="Normal 37 19 6 5" xfId="27369"/>
    <cellStyle name="Normal 37 19 7" xfId="6952"/>
    <cellStyle name="Normal 37 19 7 2" xfId="21277"/>
    <cellStyle name="Normal 37 19 8" xfId="18658"/>
    <cellStyle name="Normal 37 19 9" xfId="21120"/>
    <cellStyle name="Normal 37 2" xfId="2907"/>
    <cellStyle name="Normal 37 2 10" xfId="18659"/>
    <cellStyle name="Normal 37 2 2" xfId="3380"/>
    <cellStyle name="Normal 37 2 2 2" xfId="3913"/>
    <cellStyle name="Normal 37 2 2 2 2" xfId="6161"/>
    <cellStyle name="Normal 37 2 2 2 2 2" xfId="7476"/>
    <cellStyle name="Normal 37 2 2 2 2 2 2" xfId="24150"/>
    <cellStyle name="Normal 37 2 2 2 2 3" xfId="19259"/>
    <cellStyle name="Normal 37 2 2 2 2 4" xfId="27098"/>
    <cellStyle name="Normal 37 2 2 2 2 5" xfId="27484"/>
    <cellStyle name="Normal 37 2 2 2 3" xfId="7111"/>
    <cellStyle name="Normal 37 2 2 2 3 2" xfId="22193"/>
    <cellStyle name="Normal 37 2 2 2 4" xfId="18876"/>
    <cellStyle name="Normal 37 2 2 2 5" xfId="23424"/>
    <cellStyle name="Normal 37 2 2 2 6" xfId="25288"/>
    <cellStyle name="Normal 37 2 2 3" xfId="5670"/>
    <cellStyle name="Normal 37 2 2 3 2" xfId="7378"/>
    <cellStyle name="Normal 37 2 2 3 2 2" xfId="23679"/>
    <cellStyle name="Normal 37 2 2 3 3" xfId="19173"/>
    <cellStyle name="Normal 37 2 2 3 4" xfId="26819"/>
    <cellStyle name="Normal 37 2 2 3 5" xfId="27408"/>
    <cellStyle name="Normal 37 2 2 4" xfId="7010"/>
    <cellStyle name="Normal 37 2 2 4 2" xfId="21682"/>
    <cellStyle name="Normal 37 2 2 5" xfId="18789"/>
    <cellStyle name="Normal 37 2 2 6" xfId="21391"/>
    <cellStyle name="Normal 37 2 2 7" xfId="20894"/>
    <cellStyle name="Normal 37 2 3" xfId="3269"/>
    <cellStyle name="Normal 37 2 3 2" xfId="3890"/>
    <cellStyle name="Normal 37 2 3 2 2" xfId="6138"/>
    <cellStyle name="Normal 37 2 3 2 2 2" xfId="7453"/>
    <cellStyle name="Normal 37 2 3 2 2 2 2" xfId="24127"/>
    <cellStyle name="Normal 37 2 3 2 2 3" xfId="19236"/>
    <cellStyle name="Normal 37 2 3 2 2 4" xfId="27075"/>
    <cellStyle name="Normal 37 2 3 2 2 5" xfId="27461"/>
    <cellStyle name="Normal 37 2 3 2 3" xfId="7088"/>
    <cellStyle name="Normal 37 2 3 2 3 2" xfId="22170"/>
    <cellStyle name="Normal 37 2 3 2 4" xfId="18853"/>
    <cellStyle name="Normal 37 2 3 2 5" xfId="24113"/>
    <cellStyle name="Normal 37 2 3 2 6" xfId="25869"/>
    <cellStyle name="Normal 37 2 3 3" xfId="5559"/>
    <cellStyle name="Normal 37 2 3 3 2" xfId="7353"/>
    <cellStyle name="Normal 37 2 3 3 2 2" xfId="23587"/>
    <cellStyle name="Normal 37 2 3 3 3" xfId="19148"/>
    <cellStyle name="Normal 37 2 3 3 4" xfId="26796"/>
    <cellStyle name="Normal 37 2 3 3 5" xfId="27385"/>
    <cellStyle name="Normal 37 2 3 4" xfId="6981"/>
    <cellStyle name="Normal 37 2 3 4 2" xfId="21573"/>
    <cellStyle name="Normal 37 2 3 5" xfId="18762"/>
    <cellStyle name="Normal 37 2 3 6" xfId="22782"/>
    <cellStyle name="Normal 37 2 3 7" xfId="24695"/>
    <cellStyle name="Normal 37 2 4" xfId="3476"/>
    <cellStyle name="Normal 37 2 4 2" xfId="3932"/>
    <cellStyle name="Normal 37 2 4 2 2" xfId="6180"/>
    <cellStyle name="Normal 37 2 4 2 2 2" xfId="7495"/>
    <cellStyle name="Normal 37 2 4 2 2 2 2" xfId="24169"/>
    <cellStyle name="Normal 37 2 4 2 2 3" xfId="19278"/>
    <cellStyle name="Normal 37 2 4 2 2 4" xfId="27117"/>
    <cellStyle name="Normal 37 2 4 2 2 5" xfId="27503"/>
    <cellStyle name="Normal 37 2 4 2 3" xfId="7130"/>
    <cellStyle name="Normal 37 2 4 2 3 2" xfId="22212"/>
    <cellStyle name="Normal 37 2 4 2 4" xfId="18895"/>
    <cellStyle name="Normal 37 2 4 2 5" xfId="24019"/>
    <cellStyle name="Normal 37 2 4 2 6" xfId="25780"/>
    <cellStyle name="Normal 37 2 4 3" xfId="5766"/>
    <cellStyle name="Normal 37 2 4 3 2" xfId="7402"/>
    <cellStyle name="Normal 37 2 4 3 2 2" xfId="23774"/>
    <cellStyle name="Normal 37 2 4 3 3" xfId="19193"/>
    <cellStyle name="Normal 37 2 4 3 4" xfId="26874"/>
    <cellStyle name="Normal 37 2 4 3 5" xfId="27427"/>
    <cellStyle name="Normal 37 2 4 4" xfId="7033"/>
    <cellStyle name="Normal 37 2 4 4 2" xfId="21777"/>
    <cellStyle name="Normal 37 2 4 5" xfId="18808"/>
    <cellStyle name="Normal 37 2 4 6" xfId="22379"/>
    <cellStyle name="Normal 37 2 4 7" xfId="24364"/>
    <cellStyle name="Normal 37 2 5" xfId="3745"/>
    <cellStyle name="Normal 37 2 5 2" xfId="5993"/>
    <cellStyle name="Normal 37 2 5 2 2" xfId="7430"/>
    <cellStyle name="Normal 37 2 5 2 2 2" xfId="23983"/>
    <cellStyle name="Normal 37 2 5 2 3" xfId="19218"/>
    <cellStyle name="Normal 37 2 5 2 4" xfId="26977"/>
    <cellStyle name="Normal 37 2 5 2 5" xfId="27446"/>
    <cellStyle name="Normal 37 2 5 3" xfId="7067"/>
    <cellStyle name="Normal 37 2 5 3 2" xfId="22026"/>
    <cellStyle name="Normal 37 2 5 4" xfId="18835"/>
    <cellStyle name="Normal 37 2 5 5" xfId="23667"/>
    <cellStyle name="Normal 37 2 5 6" xfId="25494"/>
    <cellStyle name="Normal 37 2 6" xfId="5369"/>
    <cellStyle name="Normal 37 2 6 2" xfId="7330"/>
    <cellStyle name="Normal 37 2 6 2 2" xfId="23402"/>
    <cellStyle name="Normal 37 2 6 3" xfId="19133"/>
    <cellStyle name="Normal 37 2 6 4" xfId="26690"/>
    <cellStyle name="Normal 37 2 6 5" xfId="27370"/>
    <cellStyle name="Normal 37 2 7" xfId="6953"/>
    <cellStyle name="Normal 37 2 7 2" xfId="21278"/>
    <cellStyle name="Normal 37 2 8" xfId="7415"/>
    <cellStyle name="Normal 37 2 8 2" xfId="20973"/>
    <cellStyle name="Normal 37 2 9" xfId="15104"/>
    <cellStyle name="Normal 37 2 9 2" xfId="21121"/>
    <cellStyle name="Normal 37 20" xfId="3369"/>
    <cellStyle name="Normal 37 20 2" xfId="3902"/>
    <cellStyle name="Normal 37 20 2 2" xfId="6150"/>
    <cellStyle name="Normal 37 20 2 2 2" xfId="7465"/>
    <cellStyle name="Normal 37 20 2 2 2 2" xfId="24139"/>
    <cellStyle name="Normal 37 20 2 2 3" xfId="19248"/>
    <cellStyle name="Normal 37 20 2 2 4" xfId="27087"/>
    <cellStyle name="Normal 37 20 2 2 5" xfId="27473"/>
    <cellStyle name="Normal 37 20 2 3" xfId="7100"/>
    <cellStyle name="Normal 37 20 2 3 2" xfId="22182"/>
    <cellStyle name="Normal 37 20 2 4" xfId="18865"/>
    <cellStyle name="Normal 37 20 2 5" xfId="24014"/>
    <cellStyle name="Normal 37 20 2 6" xfId="25775"/>
    <cellStyle name="Normal 37 20 3" xfId="5659"/>
    <cellStyle name="Normal 37 20 3 2" xfId="7367"/>
    <cellStyle name="Normal 37 20 3 2 2" xfId="23668"/>
    <cellStyle name="Normal 37 20 3 3" xfId="19162"/>
    <cellStyle name="Normal 37 20 3 4" xfId="26808"/>
    <cellStyle name="Normal 37 20 3 5" xfId="27397"/>
    <cellStyle name="Normal 37 20 4" xfId="6999"/>
    <cellStyle name="Normal 37 20 4 2" xfId="21671"/>
    <cellStyle name="Normal 37 20 5" xfId="18778"/>
    <cellStyle name="Normal 37 20 6" xfId="23896"/>
    <cellStyle name="Normal 37 20 7" xfId="25681"/>
    <cellStyle name="Normal 37 21" xfId="3280"/>
    <cellStyle name="Normal 37 21 2" xfId="3901"/>
    <cellStyle name="Normal 37 21 2 2" xfId="6149"/>
    <cellStyle name="Normal 37 21 2 2 2" xfId="7464"/>
    <cellStyle name="Normal 37 21 2 2 2 2" xfId="24138"/>
    <cellStyle name="Normal 37 21 2 2 3" xfId="19247"/>
    <cellStyle name="Normal 37 21 2 2 4" xfId="27086"/>
    <cellStyle name="Normal 37 21 2 2 5" xfId="27472"/>
    <cellStyle name="Normal 37 21 2 3" xfId="7099"/>
    <cellStyle name="Normal 37 21 2 3 2" xfId="22181"/>
    <cellStyle name="Normal 37 21 2 4" xfId="18864"/>
    <cellStyle name="Normal 37 21 2 5" xfId="23922"/>
    <cellStyle name="Normal 37 21 2 6" xfId="25706"/>
    <cellStyle name="Normal 37 21 3" xfId="5570"/>
    <cellStyle name="Normal 37 21 3 2" xfId="7364"/>
    <cellStyle name="Normal 37 21 3 2 2" xfId="23598"/>
    <cellStyle name="Normal 37 21 3 3" xfId="19159"/>
    <cellStyle name="Normal 37 21 3 4" xfId="26807"/>
    <cellStyle name="Normal 37 21 3 5" xfId="27396"/>
    <cellStyle name="Normal 37 21 4" xfId="6992"/>
    <cellStyle name="Normal 37 21 4 2" xfId="21584"/>
    <cellStyle name="Normal 37 21 5" xfId="18773"/>
    <cellStyle name="Normal 37 21 6" xfId="21383"/>
    <cellStyle name="Normal 37 21 7" xfId="18510"/>
    <cellStyle name="Normal 37 22" xfId="3465"/>
    <cellStyle name="Normal 37 22 2" xfId="3921"/>
    <cellStyle name="Normal 37 22 2 2" xfId="6169"/>
    <cellStyle name="Normal 37 22 2 2 2" xfId="7484"/>
    <cellStyle name="Normal 37 22 2 2 2 2" xfId="24158"/>
    <cellStyle name="Normal 37 22 2 2 3" xfId="19267"/>
    <cellStyle name="Normal 37 22 2 2 4" xfId="27106"/>
    <cellStyle name="Normal 37 22 2 2 5" xfId="27492"/>
    <cellStyle name="Normal 37 22 2 3" xfId="7119"/>
    <cellStyle name="Normal 37 22 2 3 2" xfId="22201"/>
    <cellStyle name="Normal 37 22 2 4" xfId="18884"/>
    <cellStyle name="Normal 37 22 2 5" xfId="23807"/>
    <cellStyle name="Normal 37 22 2 6" xfId="25592"/>
    <cellStyle name="Normal 37 22 3" xfId="5755"/>
    <cellStyle name="Normal 37 22 3 2" xfId="7391"/>
    <cellStyle name="Normal 37 22 3 2 2" xfId="23763"/>
    <cellStyle name="Normal 37 22 3 3" xfId="19182"/>
    <cellStyle name="Normal 37 22 3 4" xfId="26863"/>
    <cellStyle name="Normal 37 22 3 5" xfId="27416"/>
    <cellStyle name="Normal 37 22 4" xfId="7022"/>
    <cellStyle name="Normal 37 22 4 2" xfId="21766"/>
    <cellStyle name="Normal 37 22 5" xfId="18797"/>
    <cellStyle name="Normal 37 22 6" xfId="23089"/>
    <cellStyle name="Normal 37 22 7" xfId="24994"/>
    <cellStyle name="Normal 37 23" xfId="3734"/>
    <cellStyle name="Normal 37 23 2" xfId="5982"/>
    <cellStyle name="Normal 37 23 2 2" xfId="7419"/>
    <cellStyle name="Normal 37 23 2 2 2" xfId="23972"/>
    <cellStyle name="Normal 37 23 2 3" xfId="19207"/>
    <cellStyle name="Normal 37 23 2 4" xfId="26966"/>
    <cellStyle name="Normal 37 23 2 5" xfId="27435"/>
    <cellStyle name="Normal 37 23 3" xfId="7056"/>
    <cellStyle name="Normal 37 23 3 2" xfId="22015"/>
    <cellStyle name="Normal 37 23 4" xfId="18824"/>
    <cellStyle name="Normal 37 23 5" xfId="23479"/>
    <cellStyle name="Normal 37 23 6" xfId="25336"/>
    <cellStyle name="Normal 37 24" xfId="5358"/>
    <cellStyle name="Normal 37 24 2" xfId="7319"/>
    <cellStyle name="Normal 37 24 2 2" xfId="23391"/>
    <cellStyle name="Normal 37 24 3" xfId="19122"/>
    <cellStyle name="Normal 37 24 4" xfId="26679"/>
    <cellStyle name="Normal 37 24 5" xfId="27359"/>
    <cellStyle name="Normal 37 25" xfId="6942"/>
    <cellStyle name="Normal 37 25 2" xfId="21267"/>
    <cellStyle name="Normal 37 26" xfId="6895"/>
    <cellStyle name="Normal 37 26 2" xfId="22274"/>
    <cellStyle name="Normal 37 27" xfId="15103"/>
    <cellStyle name="Normal 37 27 2" xfId="22506"/>
    <cellStyle name="Normal 37 28" xfId="18648"/>
    <cellStyle name="Normal 37 3" xfId="2908"/>
    <cellStyle name="Normal 37 3 10" xfId="21078"/>
    <cellStyle name="Normal 37 3 2" xfId="3381"/>
    <cellStyle name="Normal 37 3 2 2" xfId="3914"/>
    <cellStyle name="Normal 37 3 2 2 2" xfId="6162"/>
    <cellStyle name="Normal 37 3 2 2 2 2" xfId="7477"/>
    <cellStyle name="Normal 37 3 2 2 2 2 2" xfId="24151"/>
    <cellStyle name="Normal 37 3 2 2 2 3" xfId="19260"/>
    <cellStyle name="Normal 37 3 2 2 2 4" xfId="27099"/>
    <cellStyle name="Normal 37 3 2 2 2 5" xfId="27485"/>
    <cellStyle name="Normal 37 3 2 2 3" xfId="7112"/>
    <cellStyle name="Normal 37 3 2 2 3 2" xfId="22194"/>
    <cellStyle name="Normal 37 3 2 2 4" xfId="18877"/>
    <cellStyle name="Normal 37 3 2 2 5" xfId="23713"/>
    <cellStyle name="Normal 37 3 2 2 6" xfId="25521"/>
    <cellStyle name="Normal 37 3 2 3" xfId="5671"/>
    <cellStyle name="Normal 37 3 2 3 2" xfId="7379"/>
    <cellStyle name="Normal 37 3 2 3 2 2" xfId="23680"/>
    <cellStyle name="Normal 37 3 2 3 3" xfId="19174"/>
    <cellStyle name="Normal 37 3 2 3 4" xfId="26820"/>
    <cellStyle name="Normal 37 3 2 3 5" xfId="27409"/>
    <cellStyle name="Normal 37 3 2 4" xfId="7011"/>
    <cellStyle name="Normal 37 3 2 4 2" xfId="21683"/>
    <cellStyle name="Normal 37 3 2 5" xfId="18790"/>
    <cellStyle name="Normal 37 3 2 6" xfId="21392"/>
    <cellStyle name="Normal 37 3 2 7" xfId="20893"/>
    <cellStyle name="Normal 37 3 3" xfId="3268"/>
    <cellStyle name="Normal 37 3 3 2" xfId="3889"/>
    <cellStyle name="Normal 37 3 3 2 2" xfId="6137"/>
    <cellStyle name="Normal 37 3 3 2 2 2" xfId="7452"/>
    <cellStyle name="Normal 37 3 3 2 2 2 2" xfId="24126"/>
    <cellStyle name="Normal 37 3 3 2 2 3" xfId="19235"/>
    <cellStyle name="Normal 37 3 3 2 2 4" xfId="27074"/>
    <cellStyle name="Normal 37 3 3 2 2 5" xfId="27460"/>
    <cellStyle name="Normal 37 3 3 2 3" xfId="7087"/>
    <cellStyle name="Normal 37 3 3 2 3 2" xfId="22169"/>
    <cellStyle name="Normal 37 3 3 2 4" xfId="18852"/>
    <cellStyle name="Normal 37 3 3 2 5" xfId="23935"/>
    <cellStyle name="Normal 37 3 3 2 6" xfId="25717"/>
    <cellStyle name="Normal 37 3 3 3" xfId="5558"/>
    <cellStyle name="Normal 37 3 3 3 2" xfId="7352"/>
    <cellStyle name="Normal 37 3 3 3 2 2" xfId="23586"/>
    <cellStyle name="Normal 37 3 3 3 3" xfId="19147"/>
    <cellStyle name="Normal 37 3 3 3 4" xfId="26795"/>
    <cellStyle name="Normal 37 3 3 3 5" xfId="27384"/>
    <cellStyle name="Normal 37 3 3 4" xfId="6980"/>
    <cellStyle name="Normal 37 3 3 4 2" xfId="21572"/>
    <cellStyle name="Normal 37 3 3 5" xfId="18761"/>
    <cellStyle name="Normal 37 3 3 6" xfId="23348"/>
    <cellStyle name="Normal 37 3 3 7" xfId="25237"/>
    <cellStyle name="Normal 37 3 4" xfId="3477"/>
    <cellStyle name="Normal 37 3 4 2" xfId="3933"/>
    <cellStyle name="Normal 37 3 4 2 2" xfId="6181"/>
    <cellStyle name="Normal 37 3 4 2 2 2" xfId="7496"/>
    <cellStyle name="Normal 37 3 4 2 2 2 2" xfId="24170"/>
    <cellStyle name="Normal 37 3 4 2 2 3" xfId="19279"/>
    <cellStyle name="Normal 37 3 4 2 2 4" xfId="27118"/>
    <cellStyle name="Normal 37 3 4 2 2 5" xfId="27504"/>
    <cellStyle name="Normal 37 3 4 2 3" xfId="7131"/>
    <cellStyle name="Normal 37 3 4 2 3 2" xfId="22213"/>
    <cellStyle name="Normal 37 3 4 2 4" xfId="18896"/>
    <cellStyle name="Normal 37 3 4 2 5" xfId="23427"/>
    <cellStyle name="Normal 37 3 4 2 6" xfId="25291"/>
    <cellStyle name="Normal 37 3 4 3" xfId="5767"/>
    <cellStyle name="Normal 37 3 4 3 2" xfId="7403"/>
    <cellStyle name="Normal 37 3 4 3 2 2" xfId="23775"/>
    <cellStyle name="Normal 37 3 4 3 3" xfId="19194"/>
    <cellStyle name="Normal 37 3 4 3 4" xfId="26875"/>
    <cellStyle name="Normal 37 3 4 3 5" xfId="27428"/>
    <cellStyle name="Normal 37 3 4 4" xfId="7034"/>
    <cellStyle name="Normal 37 3 4 4 2" xfId="21778"/>
    <cellStyle name="Normal 37 3 4 5" xfId="18809"/>
    <cellStyle name="Normal 37 3 4 6" xfId="21396"/>
    <cellStyle name="Normal 37 3 4 7" xfId="20889"/>
    <cellStyle name="Normal 37 3 5" xfId="3746"/>
    <cellStyle name="Normal 37 3 5 2" xfId="5994"/>
    <cellStyle name="Normal 37 3 5 2 2" xfId="7431"/>
    <cellStyle name="Normal 37 3 5 2 2 2" xfId="23984"/>
    <cellStyle name="Normal 37 3 5 2 3" xfId="19219"/>
    <cellStyle name="Normal 37 3 5 2 4" xfId="26978"/>
    <cellStyle name="Normal 37 3 5 2 5" xfId="27447"/>
    <cellStyle name="Normal 37 3 5 3" xfId="7068"/>
    <cellStyle name="Normal 37 3 5 3 2" xfId="22027"/>
    <cellStyle name="Normal 37 3 5 4" xfId="18836"/>
    <cellStyle name="Normal 37 3 5 5" xfId="23599"/>
    <cellStyle name="Normal 37 3 5 6" xfId="25433"/>
    <cellStyle name="Normal 37 3 6" xfId="5370"/>
    <cellStyle name="Normal 37 3 6 2" xfId="7331"/>
    <cellStyle name="Normal 37 3 6 2 2" xfId="23403"/>
    <cellStyle name="Normal 37 3 6 3" xfId="19134"/>
    <cellStyle name="Normal 37 3 6 4" xfId="26691"/>
    <cellStyle name="Normal 37 3 6 5" xfId="27371"/>
    <cellStyle name="Normal 37 3 7" xfId="6954"/>
    <cellStyle name="Normal 37 3 7 2" xfId="21279"/>
    <cellStyle name="Normal 37 3 8" xfId="6932"/>
    <cellStyle name="Normal 37 3 8 2" xfId="20972"/>
    <cellStyle name="Normal 37 3 9" xfId="18660"/>
    <cellStyle name="Normal 37 4" xfId="2909"/>
    <cellStyle name="Normal 37 4 10" xfId="21077"/>
    <cellStyle name="Normal 37 4 2" xfId="3382"/>
    <cellStyle name="Normal 37 4 2 2" xfId="3915"/>
    <cellStyle name="Normal 37 4 2 2 2" xfId="6163"/>
    <cellStyle name="Normal 37 4 2 2 2 2" xfId="7478"/>
    <cellStyle name="Normal 37 4 2 2 2 2 2" xfId="24152"/>
    <cellStyle name="Normal 37 4 2 2 2 3" xfId="19261"/>
    <cellStyle name="Normal 37 4 2 2 2 4" xfId="27100"/>
    <cellStyle name="Normal 37 4 2 2 2 5" xfId="27486"/>
    <cellStyle name="Normal 37 4 2 2 3" xfId="7113"/>
    <cellStyle name="Normal 37 4 2 2 3 2" xfId="22195"/>
    <cellStyle name="Normal 37 4 2 2 4" xfId="18878"/>
    <cellStyle name="Normal 37 4 2 2 5" xfId="23553"/>
    <cellStyle name="Normal 37 4 2 2 6" xfId="25406"/>
    <cellStyle name="Normal 37 4 2 3" xfId="5672"/>
    <cellStyle name="Normal 37 4 2 3 2" xfId="7380"/>
    <cellStyle name="Normal 37 4 2 3 2 2" xfId="23681"/>
    <cellStyle name="Normal 37 4 2 3 3" xfId="19175"/>
    <cellStyle name="Normal 37 4 2 3 4" xfId="26821"/>
    <cellStyle name="Normal 37 4 2 3 5" xfId="27410"/>
    <cellStyle name="Normal 37 4 2 4" xfId="7012"/>
    <cellStyle name="Normal 37 4 2 4 2" xfId="21684"/>
    <cellStyle name="Normal 37 4 2 5" xfId="18791"/>
    <cellStyle name="Normal 37 4 2 6" xfId="21393"/>
    <cellStyle name="Normal 37 4 2 7" xfId="20892"/>
    <cellStyle name="Normal 37 4 3" xfId="3267"/>
    <cellStyle name="Normal 37 4 3 2" xfId="3888"/>
    <cellStyle name="Normal 37 4 3 2 2" xfId="6136"/>
    <cellStyle name="Normal 37 4 3 2 2 2" xfId="7451"/>
    <cellStyle name="Normal 37 4 3 2 2 2 2" xfId="24125"/>
    <cellStyle name="Normal 37 4 3 2 2 3" xfId="19234"/>
    <cellStyle name="Normal 37 4 3 2 2 4" xfId="27073"/>
    <cellStyle name="Normal 37 4 3 2 2 5" xfId="27459"/>
    <cellStyle name="Normal 37 4 3 2 3" xfId="7086"/>
    <cellStyle name="Normal 37 4 3 2 3 2" xfId="22168"/>
    <cellStyle name="Normal 37 4 3 2 4" xfId="18851"/>
    <cellStyle name="Normal 37 4 3 2 5" xfId="24177"/>
    <cellStyle name="Normal 37 4 3 2 6" xfId="25876"/>
    <cellStyle name="Normal 37 4 3 3" xfId="5557"/>
    <cellStyle name="Normal 37 4 3 3 2" xfId="7351"/>
    <cellStyle name="Normal 37 4 3 3 2 2" xfId="23585"/>
    <cellStyle name="Normal 37 4 3 3 3" xfId="19146"/>
    <cellStyle name="Normal 37 4 3 3 4" xfId="26794"/>
    <cellStyle name="Normal 37 4 3 3 5" xfId="27383"/>
    <cellStyle name="Normal 37 4 3 4" xfId="6979"/>
    <cellStyle name="Normal 37 4 3 4 2" xfId="21571"/>
    <cellStyle name="Normal 37 4 3 5" xfId="18760"/>
    <cellStyle name="Normal 37 4 3 6" xfId="22808"/>
    <cellStyle name="Normal 37 4 3 7" xfId="24716"/>
    <cellStyle name="Normal 37 4 4" xfId="3478"/>
    <cellStyle name="Normal 37 4 4 2" xfId="3934"/>
    <cellStyle name="Normal 37 4 4 2 2" xfId="6182"/>
    <cellStyle name="Normal 37 4 4 2 2 2" xfId="7497"/>
    <cellStyle name="Normal 37 4 4 2 2 2 2" xfId="24171"/>
    <cellStyle name="Normal 37 4 4 2 2 3" xfId="19280"/>
    <cellStyle name="Normal 37 4 4 2 2 4" xfId="27119"/>
    <cellStyle name="Normal 37 4 4 2 2 5" xfId="27505"/>
    <cellStyle name="Normal 37 4 4 2 3" xfId="7132"/>
    <cellStyle name="Normal 37 4 4 2 3 2" xfId="22214"/>
    <cellStyle name="Normal 37 4 4 2 4" xfId="18897"/>
    <cellStyle name="Normal 37 4 4 2 5" xfId="23716"/>
    <cellStyle name="Normal 37 4 4 2 6" xfId="25524"/>
    <cellStyle name="Normal 37 4 4 3" xfId="5768"/>
    <cellStyle name="Normal 37 4 4 3 2" xfId="7404"/>
    <cellStyle name="Normal 37 4 4 3 2 2" xfId="23776"/>
    <cellStyle name="Normal 37 4 4 3 3" xfId="19195"/>
    <cellStyle name="Normal 37 4 4 3 4" xfId="26876"/>
    <cellStyle name="Normal 37 4 4 3 5" xfId="27429"/>
    <cellStyle name="Normal 37 4 4 4" xfId="7035"/>
    <cellStyle name="Normal 37 4 4 4 2" xfId="21779"/>
    <cellStyle name="Normal 37 4 4 5" xfId="18810"/>
    <cellStyle name="Normal 37 4 4 6" xfId="21397"/>
    <cellStyle name="Normal 37 4 4 7" xfId="20888"/>
    <cellStyle name="Normal 37 4 5" xfId="3747"/>
    <cellStyle name="Normal 37 4 5 2" xfId="5995"/>
    <cellStyle name="Normal 37 4 5 2 2" xfId="7432"/>
    <cellStyle name="Normal 37 4 5 2 2 2" xfId="23985"/>
    <cellStyle name="Normal 37 4 5 2 3" xfId="19220"/>
    <cellStyle name="Normal 37 4 5 2 4" xfId="26979"/>
    <cellStyle name="Normal 37 4 5 2 5" xfId="27448"/>
    <cellStyle name="Normal 37 4 5 3" xfId="7069"/>
    <cellStyle name="Normal 37 4 5 3 2" xfId="22028"/>
    <cellStyle name="Normal 37 4 5 4" xfId="18837"/>
    <cellStyle name="Normal 37 4 5 5" xfId="23762"/>
    <cellStyle name="Normal 37 4 5 6" xfId="25566"/>
    <cellStyle name="Normal 37 4 6" xfId="5371"/>
    <cellStyle name="Normal 37 4 6 2" xfId="7332"/>
    <cellStyle name="Normal 37 4 6 2 2" xfId="23404"/>
    <cellStyle name="Normal 37 4 6 3" xfId="19135"/>
    <cellStyle name="Normal 37 4 6 4" xfId="26692"/>
    <cellStyle name="Normal 37 4 6 5" xfId="27372"/>
    <cellStyle name="Normal 37 4 7" xfId="6955"/>
    <cellStyle name="Normal 37 4 7 2" xfId="21280"/>
    <cellStyle name="Normal 37 4 8" xfId="18661"/>
    <cellStyle name="Normal 37 4 9" xfId="21122"/>
    <cellStyle name="Normal 37 5" xfId="2910"/>
    <cellStyle name="Normal 37 5 10" xfId="21076"/>
    <cellStyle name="Normal 37 5 2" xfId="3383"/>
    <cellStyle name="Normal 37 5 2 2" xfId="3916"/>
    <cellStyle name="Normal 37 5 2 2 2" xfId="6164"/>
    <cellStyle name="Normal 37 5 2 2 2 2" xfId="7479"/>
    <cellStyle name="Normal 37 5 2 2 2 2 2" xfId="24153"/>
    <cellStyle name="Normal 37 5 2 2 2 3" xfId="19262"/>
    <cellStyle name="Normal 37 5 2 2 2 4" xfId="27101"/>
    <cellStyle name="Normal 37 5 2 2 2 5" xfId="27487"/>
    <cellStyle name="Normal 37 5 2 2 3" xfId="7114"/>
    <cellStyle name="Normal 37 5 2 2 3 2" xfId="22196"/>
    <cellStyle name="Normal 37 5 2 2 4" xfId="18879"/>
    <cellStyle name="Normal 37 5 2 2 5" xfId="21408"/>
    <cellStyle name="Normal 37 5 2 2 6" xfId="20877"/>
    <cellStyle name="Normal 37 5 2 3" xfId="5673"/>
    <cellStyle name="Normal 37 5 2 3 2" xfId="7381"/>
    <cellStyle name="Normal 37 5 2 3 2 2" xfId="23682"/>
    <cellStyle name="Normal 37 5 2 3 3" xfId="19176"/>
    <cellStyle name="Normal 37 5 2 3 4" xfId="26822"/>
    <cellStyle name="Normal 37 5 2 3 5" xfId="27411"/>
    <cellStyle name="Normal 37 5 2 4" xfId="7013"/>
    <cellStyle name="Normal 37 5 2 4 2" xfId="21685"/>
    <cellStyle name="Normal 37 5 2 5" xfId="18792"/>
    <cellStyle name="Normal 37 5 2 6" xfId="19041"/>
    <cellStyle name="Normal 37 5 2 7" xfId="19058"/>
    <cellStyle name="Normal 37 5 3" xfId="3266"/>
    <cellStyle name="Normal 37 5 3 2" xfId="3887"/>
    <cellStyle name="Normal 37 5 3 2 2" xfId="6135"/>
    <cellStyle name="Normal 37 5 3 2 2 2" xfId="7450"/>
    <cellStyle name="Normal 37 5 3 2 2 2 2" xfId="24124"/>
    <cellStyle name="Normal 37 5 3 2 2 3" xfId="19233"/>
    <cellStyle name="Normal 37 5 3 2 2 4" xfId="27072"/>
    <cellStyle name="Normal 37 5 3 2 2 5" xfId="27458"/>
    <cellStyle name="Normal 37 5 3 2 3" xfId="7085"/>
    <cellStyle name="Normal 37 5 3 2 3 2" xfId="22167"/>
    <cellStyle name="Normal 37 5 3 2 4" xfId="18850"/>
    <cellStyle name="Normal 37 5 3 2 5" xfId="23486"/>
    <cellStyle name="Normal 37 5 3 2 6" xfId="25343"/>
    <cellStyle name="Normal 37 5 3 3" xfId="5556"/>
    <cellStyle name="Normal 37 5 3 3 2" xfId="7350"/>
    <cellStyle name="Normal 37 5 3 3 2 2" xfId="23584"/>
    <cellStyle name="Normal 37 5 3 3 3" xfId="19145"/>
    <cellStyle name="Normal 37 5 3 3 4" xfId="26793"/>
    <cellStyle name="Normal 37 5 3 3 5" xfId="27382"/>
    <cellStyle name="Normal 37 5 3 4" xfId="6978"/>
    <cellStyle name="Normal 37 5 3 4 2" xfId="21570"/>
    <cellStyle name="Normal 37 5 3 5" xfId="18759"/>
    <cellStyle name="Normal 37 5 3 6" xfId="22738"/>
    <cellStyle name="Normal 37 5 3 7" xfId="24652"/>
    <cellStyle name="Normal 37 5 4" xfId="3479"/>
    <cellStyle name="Normal 37 5 4 2" xfId="3935"/>
    <cellStyle name="Normal 37 5 4 2 2" xfId="6183"/>
    <cellStyle name="Normal 37 5 4 2 2 2" xfId="7498"/>
    <cellStyle name="Normal 37 5 4 2 2 2 2" xfId="24172"/>
    <cellStyle name="Normal 37 5 4 2 2 3" xfId="19281"/>
    <cellStyle name="Normal 37 5 4 2 2 4" xfId="27120"/>
    <cellStyle name="Normal 37 5 4 2 2 5" xfId="27506"/>
    <cellStyle name="Normal 37 5 4 2 3" xfId="7133"/>
    <cellStyle name="Normal 37 5 4 2 3 2" xfId="22215"/>
    <cellStyle name="Normal 37 5 4 2 4" xfId="18898"/>
    <cellStyle name="Normal 37 5 4 2 5" xfId="23550"/>
    <cellStyle name="Normal 37 5 4 2 6" xfId="25403"/>
    <cellStyle name="Normal 37 5 4 3" xfId="5769"/>
    <cellStyle name="Normal 37 5 4 3 2" xfId="7405"/>
    <cellStyle name="Normal 37 5 4 3 2 2" xfId="23777"/>
    <cellStyle name="Normal 37 5 4 3 3" xfId="19196"/>
    <cellStyle name="Normal 37 5 4 3 4" xfId="26877"/>
    <cellStyle name="Normal 37 5 4 3 5" xfId="27430"/>
    <cellStyle name="Normal 37 5 4 4" xfId="7036"/>
    <cellStyle name="Normal 37 5 4 4 2" xfId="21780"/>
    <cellStyle name="Normal 37 5 4 5" xfId="18811"/>
    <cellStyle name="Normal 37 5 4 6" xfId="19105"/>
    <cellStyle name="Normal 37 5 4 7" xfId="22254"/>
    <cellStyle name="Normal 37 5 5" xfId="3748"/>
    <cellStyle name="Normal 37 5 5 2" xfId="5996"/>
    <cellStyle name="Normal 37 5 5 2 2" xfId="7433"/>
    <cellStyle name="Normal 37 5 5 2 2 2" xfId="23986"/>
    <cellStyle name="Normal 37 5 5 2 3" xfId="19221"/>
    <cellStyle name="Normal 37 5 5 2 4" xfId="26980"/>
    <cellStyle name="Normal 37 5 5 2 5" xfId="27449"/>
    <cellStyle name="Normal 37 5 5 3" xfId="7070"/>
    <cellStyle name="Normal 37 5 5 3 2" xfId="22029"/>
    <cellStyle name="Normal 37 5 5 4" xfId="18838"/>
    <cellStyle name="Normal 37 5 5 5" xfId="23971"/>
    <cellStyle name="Normal 37 5 5 6" xfId="25751"/>
    <cellStyle name="Normal 37 5 6" xfId="5372"/>
    <cellStyle name="Normal 37 5 6 2" xfId="7333"/>
    <cellStyle name="Normal 37 5 6 2 2" xfId="23405"/>
    <cellStyle name="Normal 37 5 6 3" xfId="19136"/>
    <cellStyle name="Normal 37 5 6 4" xfId="26693"/>
    <cellStyle name="Normal 37 5 6 5" xfId="27373"/>
    <cellStyle name="Normal 37 5 7" xfId="6956"/>
    <cellStyle name="Normal 37 5 7 2" xfId="21281"/>
    <cellStyle name="Normal 37 5 8" xfId="18662"/>
    <cellStyle name="Normal 37 5 9" xfId="21123"/>
    <cellStyle name="Normal 37 6" xfId="2911"/>
    <cellStyle name="Normal 37 6 10" xfId="21075"/>
    <cellStyle name="Normal 37 6 2" xfId="3384"/>
    <cellStyle name="Normal 37 6 2 2" xfId="3917"/>
    <cellStyle name="Normal 37 6 2 2 2" xfId="6165"/>
    <cellStyle name="Normal 37 6 2 2 2 2" xfId="7480"/>
    <cellStyle name="Normal 37 6 2 2 2 2 2" xfId="24154"/>
    <cellStyle name="Normal 37 6 2 2 2 3" xfId="19263"/>
    <cellStyle name="Normal 37 6 2 2 2 4" xfId="27102"/>
    <cellStyle name="Normal 37 6 2 2 2 5" xfId="27488"/>
    <cellStyle name="Normal 37 6 2 2 3" xfId="7115"/>
    <cellStyle name="Normal 37 6 2 2 3 2" xfId="22197"/>
    <cellStyle name="Normal 37 6 2 2 4" xfId="18880"/>
    <cellStyle name="Normal 37 6 2 2 5" xfId="21409"/>
    <cellStyle name="Normal 37 6 2 2 6" xfId="20876"/>
    <cellStyle name="Normal 37 6 2 3" xfId="5674"/>
    <cellStyle name="Normal 37 6 2 3 2" xfId="7382"/>
    <cellStyle name="Normal 37 6 2 3 2 2" xfId="23683"/>
    <cellStyle name="Normal 37 6 2 3 3" xfId="19177"/>
    <cellStyle name="Normal 37 6 2 3 4" xfId="26823"/>
    <cellStyle name="Normal 37 6 2 3 5" xfId="27412"/>
    <cellStyle name="Normal 37 6 2 4" xfId="7014"/>
    <cellStyle name="Normal 37 6 2 4 2" xfId="21686"/>
    <cellStyle name="Normal 37 6 2 5" xfId="18793"/>
    <cellStyle name="Normal 37 6 2 6" xfId="20254"/>
    <cellStyle name="Normal 37 6 2 7" xfId="24024"/>
    <cellStyle name="Normal 37 6 3" xfId="3265"/>
    <cellStyle name="Normal 37 6 3 2" xfId="3886"/>
    <cellStyle name="Normal 37 6 3 2 2" xfId="6134"/>
    <cellStyle name="Normal 37 6 3 2 2 2" xfId="7449"/>
    <cellStyle name="Normal 37 6 3 2 2 2 2" xfId="24123"/>
    <cellStyle name="Normal 37 6 3 2 2 3" xfId="19232"/>
    <cellStyle name="Normal 37 6 3 2 2 4" xfId="27071"/>
    <cellStyle name="Normal 37 6 3 2 2 5" xfId="27457"/>
    <cellStyle name="Normal 37 6 3 2 3" xfId="7084"/>
    <cellStyle name="Normal 37 6 3 2 3 2" xfId="22166"/>
    <cellStyle name="Normal 37 6 3 2 4" xfId="18849"/>
    <cellStyle name="Normal 37 6 3 2 5" xfId="24112"/>
    <cellStyle name="Normal 37 6 3 2 6" xfId="25868"/>
    <cellStyle name="Normal 37 6 3 3" xfId="5555"/>
    <cellStyle name="Normal 37 6 3 3 2" xfId="7349"/>
    <cellStyle name="Normal 37 6 3 3 2 2" xfId="23583"/>
    <cellStyle name="Normal 37 6 3 3 3" xfId="19144"/>
    <cellStyle name="Normal 37 6 3 3 4" xfId="26792"/>
    <cellStyle name="Normal 37 6 3 3 5" xfId="27381"/>
    <cellStyle name="Normal 37 6 3 4" xfId="6977"/>
    <cellStyle name="Normal 37 6 3 4 2" xfId="21569"/>
    <cellStyle name="Normal 37 6 3 5" xfId="18758"/>
    <cellStyle name="Normal 37 6 3 6" xfId="23303"/>
    <cellStyle name="Normal 37 6 3 7" xfId="25192"/>
    <cellStyle name="Normal 37 6 4" xfId="3480"/>
    <cellStyle name="Normal 37 6 4 2" xfId="3936"/>
    <cellStyle name="Normal 37 6 4 2 2" xfId="6184"/>
    <cellStyle name="Normal 37 6 4 2 2 2" xfId="7499"/>
    <cellStyle name="Normal 37 6 4 2 2 2 2" xfId="24173"/>
    <cellStyle name="Normal 37 6 4 2 2 3" xfId="19282"/>
    <cellStyle name="Normal 37 6 4 2 2 4" xfId="27121"/>
    <cellStyle name="Normal 37 6 4 2 2 5" xfId="27507"/>
    <cellStyle name="Normal 37 6 4 2 3" xfId="7134"/>
    <cellStyle name="Normal 37 6 4 2 3 2" xfId="22216"/>
    <cellStyle name="Normal 37 6 4 2 4" xfId="18899"/>
    <cellStyle name="Normal 37 6 4 2 5" xfId="23810"/>
    <cellStyle name="Normal 37 6 4 2 6" xfId="25595"/>
    <cellStyle name="Normal 37 6 4 3" xfId="5770"/>
    <cellStyle name="Normal 37 6 4 3 2" xfId="7406"/>
    <cellStyle name="Normal 37 6 4 3 2 2" xfId="23778"/>
    <cellStyle name="Normal 37 6 4 3 3" xfId="19197"/>
    <cellStyle name="Normal 37 6 4 3 4" xfId="26878"/>
    <cellStyle name="Normal 37 6 4 3 5" xfId="27431"/>
    <cellStyle name="Normal 37 6 4 4" xfId="7037"/>
    <cellStyle name="Normal 37 6 4 4 2" xfId="21781"/>
    <cellStyle name="Normal 37 6 4 5" xfId="18812"/>
    <cellStyle name="Normal 37 6 4 6" xfId="20256"/>
    <cellStyle name="Normal 37 6 4 7" xfId="23546"/>
    <cellStyle name="Normal 37 6 5" xfId="3749"/>
    <cellStyle name="Normal 37 6 5 2" xfId="5997"/>
    <cellStyle name="Normal 37 6 5 2 2" xfId="7434"/>
    <cellStyle name="Normal 37 6 5 2 2 2" xfId="23987"/>
    <cellStyle name="Normal 37 6 5 2 3" xfId="19222"/>
    <cellStyle name="Normal 37 6 5 2 4" xfId="26981"/>
    <cellStyle name="Normal 37 6 5 2 5" xfId="27450"/>
    <cellStyle name="Normal 37 6 5 3" xfId="7071"/>
    <cellStyle name="Normal 37 6 5 3 2" xfId="22030"/>
    <cellStyle name="Normal 37 6 5 4" xfId="18839"/>
    <cellStyle name="Normal 37 6 5 5" xfId="23390"/>
    <cellStyle name="Normal 37 6 5 6" xfId="25273"/>
    <cellStyle name="Normal 37 6 6" xfId="5373"/>
    <cellStyle name="Normal 37 6 6 2" xfId="7334"/>
    <cellStyle name="Normal 37 6 6 2 2" xfId="23406"/>
    <cellStyle name="Normal 37 6 6 3" xfId="19137"/>
    <cellStyle name="Normal 37 6 6 4" xfId="26694"/>
    <cellStyle name="Normal 37 6 6 5" xfId="27374"/>
    <cellStyle name="Normal 37 6 7" xfId="6957"/>
    <cellStyle name="Normal 37 6 7 2" xfId="21282"/>
    <cellStyle name="Normal 37 6 8" xfId="18663"/>
    <cellStyle name="Normal 37 6 9" xfId="21124"/>
    <cellStyle name="Normal 37 7" xfId="2912"/>
    <cellStyle name="Normal 37 7 10" xfId="18533"/>
    <cellStyle name="Normal 37 7 2" xfId="3385"/>
    <cellStyle name="Normal 37 7 2 2" xfId="3918"/>
    <cellStyle name="Normal 37 7 2 2 2" xfId="6166"/>
    <cellStyle name="Normal 37 7 2 2 2 2" xfId="7481"/>
    <cellStyle name="Normal 37 7 2 2 2 2 2" xfId="24155"/>
    <cellStyle name="Normal 37 7 2 2 2 3" xfId="19264"/>
    <cellStyle name="Normal 37 7 2 2 2 4" xfId="27103"/>
    <cellStyle name="Normal 37 7 2 2 2 5" xfId="27489"/>
    <cellStyle name="Normal 37 7 2 2 3" xfId="7116"/>
    <cellStyle name="Normal 37 7 2 2 3 2" xfId="22198"/>
    <cellStyle name="Normal 37 7 2 2 4" xfId="18881"/>
    <cellStyle name="Normal 37 7 2 2 5" xfId="18544"/>
    <cellStyle name="Normal 37 7 2 2 6" xfId="21416"/>
    <cellStyle name="Normal 37 7 2 3" xfId="5675"/>
    <cellStyle name="Normal 37 7 2 3 2" xfId="7383"/>
    <cellStyle name="Normal 37 7 2 3 2 2" xfId="23684"/>
    <cellStyle name="Normal 37 7 2 3 3" xfId="19178"/>
    <cellStyle name="Normal 37 7 2 3 4" xfId="26824"/>
    <cellStyle name="Normal 37 7 2 3 5" xfId="27413"/>
    <cellStyle name="Normal 37 7 2 4" xfId="7015"/>
    <cellStyle name="Normal 37 7 2 4 2" xfId="21687"/>
    <cellStyle name="Normal 37 7 2 5" xfId="18794"/>
    <cellStyle name="Normal 37 7 2 6" xfId="20435"/>
    <cellStyle name="Normal 37 7 2 7" xfId="24187"/>
    <cellStyle name="Normal 37 7 3" xfId="3264"/>
    <cellStyle name="Normal 37 7 3 2" xfId="3885"/>
    <cellStyle name="Normal 37 7 3 2 2" xfId="6133"/>
    <cellStyle name="Normal 37 7 3 2 2 2" xfId="7448"/>
    <cellStyle name="Normal 37 7 3 2 2 2 2" xfId="24122"/>
    <cellStyle name="Normal 37 7 3 2 2 3" xfId="19231"/>
    <cellStyle name="Normal 37 7 3 2 2 4" xfId="27070"/>
    <cellStyle name="Normal 37 7 3 2 2 5" xfId="27456"/>
    <cellStyle name="Normal 37 7 3 2 3" xfId="7083"/>
    <cellStyle name="Normal 37 7 3 2 3 2" xfId="22165"/>
    <cellStyle name="Normal 37 7 3 2 4" xfId="18848"/>
    <cellStyle name="Normal 37 7 3 2 5" xfId="23485"/>
    <cellStyle name="Normal 37 7 3 2 6" xfId="25342"/>
    <cellStyle name="Normal 37 7 3 3" xfId="5554"/>
    <cellStyle name="Normal 37 7 3 3 2" xfId="7348"/>
    <cellStyle name="Normal 37 7 3 3 2 2" xfId="23582"/>
    <cellStyle name="Normal 37 7 3 3 3" xfId="19143"/>
    <cellStyle name="Normal 37 7 3 3 4" xfId="26791"/>
    <cellStyle name="Normal 37 7 3 3 5" xfId="27380"/>
    <cellStyle name="Normal 37 7 3 4" xfId="6976"/>
    <cellStyle name="Normal 37 7 3 4 2" xfId="21568"/>
    <cellStyle name="Normal 37 7 3 5" xfId="18757"/>
    <cellStyle name="Normal 37 7 3 6" xfId="22807"/>
    <cellStyle name="Normal 37 7 3 7" xfId="24715"/>
    <cellStyle name="Normal 37 7 4" xfId="3481"/>
    <cellStyle name="Normal 37 7 4 2" xfId="3937"/>
    <cellStyle name="Normal 37 7 4 2 2" xfId="6185"/>
    <cellStyle name="Normal 37 7 4 2 2 2" xfId="7500"/>
    <cellStyle name="Normal 37 7 4 2 2 2 2" xfId="24174"/>
    <cellStyle name="Normal 37 7 4 2 2 3" xfId="19283"/>
    <cellStyle name="Normal 37 7 4 2 2 4" xfId="27122"/>
    <cellStyle name="Normal 37 7 4 2 2 5" xfId="27508"/>
    <cellStyle name="Normal 37 7 4 2 3" xfId="7135"/>
    <cellStyle name="Normal 37 7 4 2 3 2" xfId="22217"/>
    <cellStyle name="Normal 37 7 4 2 4" xfId="18900"/>
    <cellStyle name="Normal 37 7 4 2 5" xfId="24020"/>
    <cellStyle name="Normal 37 7 4 2 6" xfId="25781"/>
    <cellStyle name="Normal 37 7 4 3" xfId="5771"/>
    <cellStyle name="Normal 37 7 4 3 2" xfId="7407"/>
    <cellStyle name="Normal 37 7 4 3 2 2" xfId="23779"/>
    <cellStyle name="Normal 37 7 4 3 3" xfId="19198"/>
    <cellStyle name="Normal 37 7 4 3 4" xfId="26879"/>
    <cellStyle name="Normal 37 7 4 3 5" xfId="27432"/>
    <cellStyle name="Normal 37 7 4 4" xfId="7038"/>
    <cellStyle name="Normal 37 7 4 4 2" xfId="21782"/>
    <cellStyle name="Normal 37 7 4 5" xfId="18813"/>
    <cellStyle name="Normal 37 7 4 6" xfId="20437"/>
    <cellStyle name="Normal 37 7 4 7" xfId="24103"/>
    <cellStyle name="Normal 37 7 5" xfId="3750"/>
    <cellStyle name="Normal 37 7 5 2" xfId="5998"/>
    <cellStyle name="Normal 37 7 5 2 2" xfId="7435"/>
    <cellStyle name="Normal 37 7 5 2 2 2" xfId="23988"/>
    <cellStyle name="Normal 37 7 5 2 3" xfId="19223"/>
    <cellStyle name="Normal 37 7 5 2 4" xfId="26982"/>
    <cellStyle name="Normal 37 7 5 2 5" xfId="27451"/>
    <cellStyle name="Normal 37 7 5 3" xfId="7072"/>
    <cellStyle name="Normal 37 7 5 3 2" xfId="22031"/>
    <cellStyle name="Normal 37 7 5 4" xfId="18840"/>
    <cellStyle name="Normal 37 7 5 5" xfId="23480"/>
    <cellStyle name="Normal 37 7 5 6" xfId="25337"/>
    <cellStyle name="Normal 37 7 6" xfId="5374"/>
    <cellStyle name="Normal 37 7 6 2" xfId="7335"/>
    <cellStyle name="Normal 37 7 6 2 2" xfId="23407"/>
    <cellStyle name="Normal 37 7 6 3" xfId="19138"/>
    <cellStyle name="Normal 37 7 6 4" xfId="26695"/>
    <cellStyle name="Normal 37 7 6 5" xfId="27375"/>
    <cellStyle name="Normal 37 7 7" xfId="6958"/>
    <cellStyle name="Normal 37 7 7 2" xfId="21283"/>
    <cellStyle name="Normal 37 7 8" xfId="18664"/>
    <cellStyle name="Normal 37 7 9" xfId="21966"/>
    <cellStyle name="Normal 37 8" xfId="2913"/>
    <cellStyle name="Normal 37 8 10" xfId="18554"/>
    <cellStyle name="Normal 37 8 2" xfId="3386"/>
    <cellStyle name="Normal 37 8 2 2" xfId="3919"/>
    <cellStyle name="Normal 37 8 2 2 2" xfId="6167"/>
    <cellStyle name="Normal 37 8 2 2 2 2" xfId="7482"/>
    <cellStyle name="Normal 37 8 2 2 2 2 2" xfId="24156"/>
    <cellStyle name="Normal 37 8 2 2 2 3" xfId="19265"/>
    <cellStyle name="Normal 37 8 2 2 2 4" xfId="27104"/>
    <cellStyle name="Normal 37 8 2 2 2 5" xfId="27490"/>
    <cellStyle name="Normal 37 8 2 2 3" xfId="7117"/>
    <cellStyle name="Normal 37 8 2 2 3 2" xfId="22199"/>
    <cellStyle name="Normal 37 8 2 2 4" xfId="18882"/>
    <cellStyle name="Normal 37 8 2 2 5" xfId="20264"/>
    <cellStyle name="Normal 37 8 2 2 6" xfId="23812"/>
    <cellStyle name="Normal 37 8 2 3" xfId="5676"/>
    <cellStyle name="Normal 37 8 2 3 2" xfId="7384"/>
    <cellStyle name="Normal 37 8 2 3 2 2" xfId="23685"/>
    <cellStyle name="Normal 37 8 2 3 3" xfId="19179"/>
    <cellStyle name="Normal 37 8 2 3 4" xfId="26825"/>
    <cellStyle name="Normal 37 8 2 3 5" xfId="27414"/>
    <cellStyle name="Normal 37 8 2 4" xfId="7016"/>
    <cellStyle name="Normal 37 8 2 4 2" xfId="21688"/>
    <cellStyle name="Normal 37 8 2 5" xfId="18795"/>
    <cellStyle name="Normal 37 8 2 6" xfId="23628"/>
    <cellStyle name="Normal 37 8 2 7" xfId="25459"/>
    <cellStyle name="Normal 37 8 3" xfId="3263"/>
    <cellStyle name="Normal 37 8 3 2" xfId="3884"/>
    <cellStyle name="Normal 37 8 3 2 2" xfId="6132"/>
    <cellStyle name="Normal 37 8 3 2 2 2" xfId="7447"/>
    <cellStyle name="Normal 37 8 3 2 2 2 2" xfId="24121"/>
    <cellStyle name="Normal 37 8 3 2 2 3" xfId="19230"/>
    <cellStyle name="Normal 37 8 3 2 2 4" xfId="27069"/>
    <cellStyle name="Normal 37 8 3 2 2 5" xfId="27455"/>
    <cellStyle name="Normal 37 8 3 2 3" xfId="7082"/>
    <cellStyle name="Normal 37 8 3 2 3 2" xfId="22164"/>
    <cellStyle name="Normal 37 8 3 2 4" xfId="18847"/>
    <cellStyle name="Normal 37 8 3 2 5" xfId="24111"/>
    <cellStyle name="Normal 37 8 3 2 6" xfId="25867"/>
    <cellStyle name="Normal 37 8 3 3" xfId="5553"/>
    <cellStyle name="Normal 37 8 3 3 2" xfId="7347"/>
    <cellStyle name="Normal 37 8 3 3 2 2" xfId="23581"/>
    <cellStyle name="Normal 37 8 3 3 3" xfId="19142"/>
    <cellStyle name="Normal 37 8 3 3 4" xfId="26790"/>
    <cellStyle name="Normal 37 8 3 3 5" xfId="27379"/>
    <cellStyle name="Normal 37 8 3 4" xfId="6975"/>
    <cellStyle name="Normal 37 8 3 4 2" xfId="21567"/>
    <cellStyle name="Normal 37 8 3 5" xfId="18756"/>
    <cellStyle name="Normal 37 8 3 6" xfId="22726"/>
    <cellStyle name="Normal 37 8 3 7" xfId="24641"/>
    <cellStyle name="Normal 37 8 4" xfId="3482"/>
    <cellStyle name="Normal 37 8 4 2" xfId="3938"/>
    <cellStyle name="Normal 37 8 4 2 2" xfId="6186"/>
    <cellStyle name="Normal 37 8 4 2 2 2" xfId="7501"/>
    <cellStyle name="Normal 37 8 4 2 2 2 2" xfId="24175"/>
    <cellStyle name="Normal 37 8 4 2 2 3" xfId="19284"/>
    <cellStyle name="Normal 37 8 4 2 2 4" xfId="27123"/>
    <cellStyle name="Normal 37 8 4 2 2 5" xfId="27509"/>
    <cellStyle name="Normal 37 8 4 2 3" xfId="7136"/>
    <cellStyle name="Normal 37 8 4 2 3 2" xfId="22218"/>
    <cellStyle name="Normal 37 8 4 2 4" xfId="18901"/>
    <cellStyle name="Normal 37 8 4 2 5" xfId="23428"/>
    <cellStyle name="Normal 37 8 4 2 6" xfId="25292"/>
    <cellStyle name="Normal 37 8 4 3" xfId="5772"/>
    <cellStyle name="Normal 37 8 4 3 2" xfId="7408"/>
    <cellStyle name="Normal 37 8 4 3 2 2" xfId="23780"/>
    <cellStyle name="Normal 37 8 4 3 3" xfId="19199"/>
    <cellStyle name="Normal 37 8 4 3 4" xfId="26880"/>
    <cellStyle name="Normal 37 8 4 3 5" xfId="27433"/>
    <cellStyle name="Normal 37 8 4 4" xfId="7039"/>
    <cellStyle name="Normal 37 8 4 4 2" xfId="21783"/>
    <cellStyle name="Normal 37 8 4 5" xfId="18814"/>
    <cellStyle name="Normal 37 8 4 6" xfId="22382"/>
    <cellStyle name="Normal 37 8 4 7" xfId="24366"/>
    <cellStyle name="Normal 37 8 5" xfId="3751"/>
    <cellStyle name="Normal 37 8 5 2" xfId="5999"/>
    <cellStyle name="Normal 37 8 5 2 2" xfId="7436"/>
    <cellStyle name="Normal 37 8 5 2 2 2" xfId="23989"/>
    <cellStyle name="Normal 37 8 5 2 3" xfId="19224"/>
    <cellStyle name="Normal 37 8 5 2 4" xfId="26983"/>
    <cellStyle name="Normal 37 8 5 2 5" xfId="27452"/>
    <cellStyle name="Normal 37 8 5 3" xfId="7073"/>
    <cellStyle name="Normal 37 8 5 3 2" xfId="22032"/>
    <cellStyle name="Normal 37 8 5 4" xfId="18841"/>
    <cellStyle name="Normal 37 8 5 5" xfId="23481"/>
    <cellStyle name="Normal 37 8 5 6" xfId="25338"/>
    <cellStyle name="Normal 37 8 6" xfId="5375"/>
    <cellStyle name="Normal 37 8 6 2" xfId="7336"/>
    <cellStyle name="Normal 37 8 6 2 2" xfId="23408"/>
    <cellStyle name="Normal 37 8 6 3" xfId="19139"/>
    <cellStyle name="Normal 37 8 6 4" xfId="26696"/>
    <cellStyle name="Normal 37 8 6 5" xfId="27376"/>
    <cellStyle name="Normal 37 8 7" xfId="6959"/>
    <cellStyle name="Normal 37 8 7 2" xfId="21284"/>
    <cellStyle name="Normal 37 8 8" xfId="18665"/>
    <cellStyle name="Normal 37 8 9" xfId="22246"/>
    <cellStyle name="Normal 37 9" xfId="2914"/>
    <cellStyle name="Normal 37 9 10" xfId="22504"/>
    <cellStyle name="Normal 37 9 2" xfId="3387"/>
    <cellStyle name="Normal 37 9 2 2" xfId="3920"/>
    <cellStyle name="Normal 37 9 2 2 2" xfId="6168"/>
    <cellStyle name="Normal 37 9 2 2 2 2" xfId="7483"/>
    <cellStyle name="Normal 37 9 2 2 2 2 2" xfId="24157"/>
    <cellStyle name="Normal 37 9 2 2 2 3" xfId="19266"/>
    <cellStyle name="Normal 37 9 2 2 2 4" xfId="27105"/>
    <cellStyle name="Normal 37 9 2 2 2 5" xfId="27491"/>
    <cellStyle name="Normal 37 9 2 2 3" xfId="7118"/>
    <cellStyle name="Normal 37 9 2 2 3 2" xfId="22200"/>
    <cellStyle name="Normal 37 9 2 2 4" xfId="18883"/>
    <cellStyle name="Normal 37 9 2 2 5" xfId="20445"/>
    <cellStyle name="Normal 37 9 2 2 6" xfId="23471"/>
    <cellStyle name="Normal 37 9 2 3" xfId="5677"/>
    <cellStyle name="Normal 37 9 2 3 2" xfId="7385"/>
    <cellStyle name="Normal 37 9 2 3 2 2" xfId="23686"/>
    <cellStyle name="Normal 37 9 2 3 3" xfId="19180"/>
    <cellStyle name="Normal 37 9 2 3 4" xfId="26826"/>
    <cellStyle name="Normal 37 9 2 3 5" xfId="27415"/>
    <cellStyle name="Normal 37 9 2 4" xfId="7017"/>
    <cellStyle name="Normal 37 9 2 4 2" xfId="21689"/>
    <cellStyle name="Normal 37 9 2 5" xfId="18796"/>
    <cellStyle name="Normal 37 9 2 6" xfId="23897"/>
    <cellStyle name="Normal 37 9 2 7" xfId="25682"/>
    <cellStyle name="Normal 37 9 3" xfId="3262"/>
    <cellStyle name="Normal 37 9 3 2" xfId="3883"/>
    <cellStyle name="Normal 37 9 3 2 2" xfId="6131"/>
    <cellStyle name="Normal 37 9 3 2 2 2" xfId="7446"/>
    <cellStyle name="Normal 37 9 3 2 2 2 2" xfId="24120"/>
    <cellStyle name="Normal 37 9 3 2 2 3" xfId="19229"/>
    <cellStyle name="Normal 37 9 3 2 2 4" xfId="27068"/>
    <cellStyle name="Normal 37 9 3 2 2 5" xfId="27454"/>
    <cellStyle name="Normal 37 9 3 2 3" xfId="7081"/>
    <cellStyle name="Normal 37 9 3 2 3 2" xfId="22163"/>
    <cellStyle name="Normal 37 9 3 2 4" xfId="18846"/>
    <cellStyle name="Normal 37 9 3 2 5" xfId="23484"/>
    <cellStyle name="Normal 37 9 3 2 6" xfId="25341"/>
    <cellStyle name="Normal 37 9 3 3" xfId="5552"/>
    <cellStyle name="Normal 37 9 3 3 2" xfId="7346"/>
    <cellStyle name="Normal 37 9 3 3 2 2" xfId="23580"/>
    <cellStyle name="Normal 37 9 3 3 3" xfId="19141"/>
    <cellStyle name="Normal 37 9 3 3 4" xfId="26789"/>
    <cellStyle name="Normal 37 9 3 3 5" xfId="27378"/>
    <cellStyle name="Normal 37 9 3 4" xfId="6974"/>
    <cellStyle name="Normal 37 9 3 4 2" xfId="21566"/>
    <cellStyle name="Normal 37 9 3 5" xfId="18755"/>
    <cellStyle name="Normal 37 9 3 6" xfId="23287"/>
    <cellStyle name="Normal 37 9 3 7" xfId="25179"/>
    <cellStyle name="Normal 37 9 4" xfId="3483"/>
    <cellStyle name="Normal 37 9 4 2" xfId="3939"/>
    <cellStyle name="Normal 37 9 4 2 2" xfId="6187"/>
    <cellStyle name="Normal 37 9 4 2 2 2" xfId="7502"/>
    <cellStyle name="Normal 37 9 4 2 2 2 2" xfId="24176"/>
    <cellStyle name="Normal 37 9 4 2 2 3" xfId="19285"/>
    <cellStyle name="Normal 37 9 4 2 2 4" xfId="27124"/>
    <cellStyle name="Normal 37 9 4 2 2 5" xfId="27510"/>
    <cellStyle name="Normal 37 9 4 2 3" xfId="7137"/>
    <cellStyle name="Normal 37 9 4 2 3 2" xfId="22219"/>
    <cellStyle name="Normal 37 9 4 2 4" xfId="18902"/>
    <cellStyle name="Normal 37 9 4 2 5" xfId="23717"/>
    <cellStyle name="Normal 37 9 4 2 6" xfId="25525"/>
    <cellStyle name="Normal 37 9 4 3" xfId="5773"/>
    <cellStyle name="Normal 37 9 4 3 2" xfId="7409"/>
    <cellStyle name="Normal 37 9 4 3 2 2" xfId="23781"/>
    <cellStyle name="Normal 37 9 4 3 3" xfId="19200"/>
    <cellStyle name="Normal 37 9 4 3 4" xfId="26881"/>
    <cellStyle name="Normal 37 9 4 3 5" xfId="27434"/>
    <cellStyle name="Normal 37 9 4 4" xfId="7040"/>
    <cellStyle name="Normal 37 9 4 4 2" xfId="21784"/>
    <cellStyle name="Normal 37 9 4 5" xfId="18815"/>
    <cellStyle name="Normal 37 9 4 6" xfId="22385"/>
    <cellStyle name="Normal 37 9 4 7" xfId="24368"/>
    <cellStyle name="Normal 37 9 5" xfId="3752"/>
    <cellStyle name="Normal 37 9 5 2" xfId="6000"/>
    <cellStyle name="Normal 37 9 5 2 2" xfId="7437"/>
    <cellStyle name="Normal 37 9 5 2 2 2" xfId="23990"/>
    <cellStyle name="Normal 37 9 5 2 3" xfId="19225"/>
    <cellStyle name="Normal 37 9 5 2 4" xfId="26984"/>
    <cellStyle name="Normal 37 9 5 2 5" xfId="27453"/>
    <cellStyle name="Normal 37 9 5 3" xfId="7074"/>
    <cellStyle name="Normal 37 9 5 3 2" xfId="22033"/>
    <cellStyle name="Normal 37 9 5 4" xfId="18842"/>
    <cellStyle name="Normal 37 9 5 5" xfId="24108"/>
    <cellStyle name="Normal 37 9 5 6" xfId="25864"/>
    <cellStyle name="Normal 37 9 6" xfId="5376"/>
    <cellStyle name="Normal 37 9 6 2" xfId="7337"/>
    <cellStyle name="Normal 37 9 6 2 2" xfId="23409"/>
    <cellStyle name="Normal 37 9 6 3" xfId="19140"/>
    <cellStyle name="Normal 37 9 6 4" xfId="26697"/>
    <cellStyle name="Normal 37 9 6 5" xfId="27377"/>
    <cellStyle name="Normal 37 9 7" xfId="6960"/>
    <cellStyle name="Normal 37 9 7 2" xfId="21285"/>
    <cellStyle name="Normal 37 9 8" xfId="18666"/>
    <cellStyle name="Normal 37 9 9" xfId="22279"/>
    <cellStyle name="Normal 38" xfId="3161"/>
    <cellStyle name="Normal 38 2" xfId="5451"/>
    <cellStyle name="Normal 38 2 2" xfId="6905"/>
    <cellStyle name="Normal 38 2 3" xfId="15106"/>
    <cellStyle name="Normal 38 3" xfId="6854"/>
    <cellStyle name="Normal 38 3 2" xfId="21466"/>
    <cellStyle name="Normal 38 4" xfId="6888"/>
    <cellStyle name="Normal 38 4 2" xfId="20829"/>
    <cellStyle name="Normal 38 5" xfId="6906"/>
    <cellStyle name="Normal 38 5 2" xfId="21204"/>
    <cellStyle name="Normal 38 6" xfId="7278"/>
    <cellStyle name="Normal 38 6 2" xfId="21029"/>
    <cellStyle name="Normal 38 7" xfId="7724"/>
    <cellStyle name="Normal 38 8" xfId="15105"/>
    <cellStyle name="Normal 39" xfId="3162"/>
    <cellStyle name="Normal 39 2" xfId="3871"/>
    <cellStyle name="Normal 39 2 2" xfId="6119"/>
    <cellStyle name="Normal 39 2 3" xfId="7417"/>
    <cellStyle name="Normal 39 2 3 2" xfId="22151"/>
    <cellStyle name="Normal 39 2 4" xfId="22226"/>
    <cellStyle name="Normal 39 2 5" xfId="20263"/>
    <cellStyle name="Normal 39 2 6" xfId="24022"/>
    <cellStyle name="Normal 39 3" xfId="5452"/>
    <cellStyle name="Normal 39 4" xfId="6829"/>
    <cellStyle name="Normal 39 4 2" xfId="21467"/>
    <cellStyle name="Normal 39 5" xfId="15107"/>
    <cellStyle name="Normal 39 5 2" xfId="20828"/>
    <cellStyle name="Normal 39 6" xfId="21205"/>
    <cellStyle name="Normal 39 7" xfId="21028"/>
    <cellStyle name="Normal 4" xfId="238"/>
    <cellStyle name="Normal 4 10" xfId="355"/>
    <cellStyle name="Normal 4 10 10" xfId="26440"/>
    <cellStyle name="Normal 4 10 2" xfId="3389"/>
    <cellStyle name="Normal 4 10 2 2" xfId="5679"/>
    <cellStyle name="Normal 4 10 2 3" xfId="21691"/>
    <cellStyle name="Normal 4 10 2 4" xfId="20660"/>
    <cellStyle name="Normal 4 10 2 5" xfId="23367"/>
    <cellStyle name="Normal 4 10 2 6" xfId="25251"/>
    <cellStyle name="Normal 4 10 3" xfId="3260"/>
    <cellStyle name="Normal 4 10 3 2" xfId="5550"/>
    <cellStyle name="Normal 4 10 3 3" xfId="21564"/>
    <cellStyle name="Normal 4 10 3 4" xfId="20741"/>
    <cellStyle name="Normal 4 10 3 5" xfId="22651"/>
    <cellStyle name="Normal 4 10 3 6" xfId="24569"/>
    <cellStyle name="Normal 4 10 4" xfId="3485"/>
    <cellStyle name="Normal 4 10 4 2" xfId="5775"/>
    <cellStyle name="Normal 4 10 4 3" xfId="21786"/>
    <cellStyle name="Normal 4 10 4 4" xfId="20589"/>
    <cellStyle name="Normal 4 10 4 5" xfId="23622"/>
    <cellStyle name="Normal 4 10 4 6" xfId="25453"/>
    <cellStyle name="Normal 4 10 5" xfId="3754"/>
    <cellStyle name="Normal 4 10 5 2" xfId="6002"/>
    <cellStyle name="Normal 4 10 5 3" xfId="22035"/>
    <cellStyle name="Normal 4 10 5 4" xfId="20384"/>
    <cellStyle name="Normal 4 10 5 5" xfId="23688"/>
    <cellStyle name="Normal 4 10 5 6" xfId="25496"/>
    <cellStyle name="Normal 4 10 6" xfId="4405"/>
    <cellStyle name="Normal 4 10 7" xfId="18606"/>
    <cellStyle name="Normal 4 10 8" xfId="23027"/>
    <cellStyle name="Normal 4 10 9" xfId="24934"/>
    <cellStyle name="Normal 4 11" xfId="2915"/>
    <cellStyle name="Normal 4 11 10" xfId="21372"/>
    <cellStyle name="Normal 4 11 2" xfId="3390"/>
    <cellStyle name="Normal 4 11 2 2" xfId="5680"/>
    <cellStyle name="Normal 4 11 2 3" xfId="21692"/>
    <cellStyle name="Normal 4 11 2 4" xfId="20659"/>
    <cellStyle name="Normal 4 11 2 5" xfId="24241"/>
    <cellStyle name="Normal 4 11 2 6" xfId="25917"/>
    <cellStyle name="Normal 4 11 3" xfId="3259"/>
    <cellStyle name="Normal 4 11 3 2" xfId="5549"/>
    <cellStyle name="Normal 4 11 3 3" xfId="21563"/>
    <cellStyle name="Normal 4 11 3 4" xfId="20742"/>
    <cellStyle name="Normal 4 11 3 5" xfId="23209"/>
    <cellStyle name="Normal 4 11 3 6" xfId="25106"/>
    <cellStyle name="Normal 4 11 4" xfId="3486"/>
    <cellStyle name="Normal 4 11 4 2" xfId="5776"/>
    <cellStyle name="Normal 4 11 4 3" xfId="21787"/>
    <cellStyle name="Normal 4 11 4 4" xfId="20588"/>
    <cellStyle name="Normal 4 11 4 5" xfId="23906"/>
    <cellStyle name="Normal 4 11 4 6" xfId="25691"/>
    <cellStyle name="Normal 4 11 5" xfId="3755"/>
    <cellStyle name="Normal 4 11 5 2" xfId="6003"/>
    <cellStyle name="Normal 4 11 5 3" xfId="22036"/>
    <cellStyle name="Normal 4 11 5 4" xfId="20383"/>
    <cellStyle name="Normal 4 11 5 5" xfId="23578"/>
    <cellStyle name="Normal 4 11 5 6" xfId="25431"/>
    <cellStyle name="Normal 4 11 6" xfId="5377"/>
    <cellStyle name="Normal 4 11 7" xfId="21286"/>
    <cellStyle name="Normal 4 11 8" xfId="20971"/>
    <cellStyle name="Normal 4 11 9" xfId="18521"/>
    <cellStyle name="Normal 4 12" xfId="2916"/>
    <cellStyle name="Normal 4 12 10" xfId="21371"/>
    <cellStyle name="Normal 4 12 2" xfId="3391"/>
    <cellStyle name="Normal 4 12 2 2" xfId="5681"/>
    <cellStyle name="Normal 4 12 2 3" xfId="21693"/>
    <cellStyle name="Normal 4 12 2 4" xfId="20658"/>
    <cellStyle name="Normal 4 12 2 5" xfId="23640"/>
    <cellStyle name="Normal 4 12 2 6" xfId="25469"/>
    <cellStyle name="Normal 4 12 3" xfId="3258"/>
    <cellStyle name="Normal 4 12 3 2" xfId="5548"/>
    <cellStyle name="Normal 4 12 3 3" xfId="21562"/>
    <cellStyle name="Normal 4 12 3 4" xfId="20743"/>
    <cellStyle name="Normal 4 12 3 5" xfId="22805"/>
    <cellStyle name="Normal 4 12 3 6" xfId="24713"/>
    <cellStyle name="Normal 4 12 4" xfId="3487"/>
    <cellStyle name="Normal 4 12 4 2" xfId="5777"/>
    <cellStyle name="Normal 4 12 4 3" xfId="21788"/>
    <cellStyle name="Normal 4 12 4 4" xfId="20587"/>
    <cellStyle name="Normal 4 12 4 5" xfId="23950"/>
    <cellStyle name="Normal 4 12 4 6" xfId="25730"/>
    <cellStyle name="Normal 4 12 5" xfId="3756"/>
    <cellStyle name="Normal 4 12 5 2" xfId="6004"/>
    <cellStyle name="Normal 4 12 5 3" xfId="22037"/>
    <cellStyle name="Normal 4 12 5 4" xfId="20382"/>
    <cellStyle name="Normal 4 12 5 5" xfId="23783"/>
    <cellStyle name="Normal 4 12 5 6" xfId="25568"/>
    <cellStyle name="Normal 4 12 6" xfId="5378"/>
    <cellStyle name="Normal 4 12 7" xfId="21287"/>
    <cellStyle name="Normal 4 12 8" xfId="20970"/>
    <cellStyle name="Normal 4 12 9" xfId="18562"/>
    <cellStyle name="Normal 4 13" xfId="2917"/>
    <cellStyle name="Normal 4 13 10" xfId="21073"/>
    <cellStyle name="Normal 4 13 2" xfId="3392"/>
    <cellStyle name="Normal 4 13 2 2" xfId="5682"/>
    <cellStyle name="Normal 4 13 2 3" xfId="21694"/>
    <cellStyle name="Normal 4 13 2 4" xfId="20657"/>
    <cellStyle name="Normal 4 13 2 5" xfId="23627"/>
    <cellStyle name="Normal 4 13 2 6" xfId="25458"/>
    <cellStyle name="Normal 4 13 3" xfId="3257"/>
    <cellStyle name="Normal 4 13 3 2" xfId="5547"/>
    <cellStyle name="Normal 4 13 3 3" xfId="21561"/>
    <cellStyle name="Normal 4 13 3 4" xfId="20744"/>
    <cellStyle name="Normal 4 13 3 5" xfId="22697"/>
    <cellStyle name="Normal 4 13 3 6" xfId="24614"/>
    <cellStyle name="Normal 4 13 4" xfId="3488"/>
    <cellStyle name="Normal 4 13 4 2" xfId="5778"/>
    <cellStyle name="Normal 4 13 4 3" xfId="21789"/>
    <cellStyle name="Normal 4 13 4 4" xfId="20586"/>
    <cellStyle name="Normal 4 13 4 5" xfId="24202"/>
    <cellStyle name="Normal 4 13 4 6" xfId="25899"/>
    <cellStyle name="Normal 4 13 5" xfId="3757"/>
    <cellStyle name="Normal 4 13 5 2" xfId="6005"/>
    <cellStyle name="Normal 4 13 5 3" xfId="22038"/>
    <cellStyle name="Normal 4 13 5 4" xfId="20381"/>
    <cellStyle name="Normal 4 13 5 5" xfId="23992"/>
    <cellStyle name="Normal 4 13 5 6" xfId="25753"/>
    <cellStyle name="Normal 4 13 6" xfId="5379"/>
    <cellStyle name="Normal 4 13 7" xfId="21288"/>
    <cellStyle name="Normal 4 13 8" xfId="20969"/>
    <cellStyle name="Normal 4 13 9" xfId="21126"/>
    <cellStyle name="Normal 4 14" xfId="2918"/>
    <cellStyle name="Normal 4 14 10" xfId="21072"/>
    <cellStyle name="Normal 4 14 2" xfId="3393"/>
    <cellStyle name="Normal 4 14 2 2" xfId="5683"/>
    <cellStyle name="Normal 4 14 2 3" xfId="21695"/>
    <cellStyle name="Normal 4 14 2 4" xfId="20656"/>
    <cellStyle name="Normal 4 14 2 5" xfId="23899"/>
    <cellStyle name="Normal 4 14 2 6" xfId="25684"/>
    <cellStyle name="Normal 4 14 3" xfId="3256"/>
    <cellStyle name="Normal 4 14 3 2" xfId="5546"/>
    <cellStyle name="Normal 4 14 3 3" xfId="21560"/>
    <cellStyle name="Normal 4 14 3 4" xfId="20745"/>
    <cellStyle name="Normal 4 14 3 5" xfId="23258"/>
    <cellStyle name="Normal 4 14 3 6" xfId="25154"/>
    <cellStyle name="Normal 4 14 4" xfId="3489"/>
    <cellStyle name="Normal 4 14 4 2" xfId="5779"/>
    <cellStyle name="Normal 4 14 4 3" xfId="21790"/>
    <cellStyle name="Normal 4 14 4 4" xfId="20585"/>
    <cellStyle name="Normal 4 14 4 5" xfId="23372"/>
    <cellStyle name="Normal 4 14 4 6" xfId="25256"/>
    <cellStyle name="Normal 4 14 5" xfId="3758"/>
    <cellStyle name="Normal 4 14 5 2" xfId="6006"/>
    <cellStyle name="Normal 4 14 5 3" xfId="22039"/>
    <cellStyle name="Normal 4 14 5 4" xfId="20380"/>
    <cellStyle name="Normal 4 14 5 5" xfId="22546"/>
    <cellStyle name="Normal 4 14 5 6" xfId="24469"/>
    <cellStyle name="Normal 4 14 6" xfId="5380"/>
    <cellStyle name="Normal 4 14 7" xfId="21289"/>
    <cellStyle name="Normal 4 14 8" xfId="20968"/>
    <cellStyle name="Normal 4 14 9" xfId="21127"/>
    <cellStyle name="Normal 4 15" xfId="2919"/>
    <cellStyle name="Normal 4 15 10" xfId="21071"/>
    <cellStyle name="Normal 4 15 2" xfId="3394"/>
    <cellStyle name="Normal 4 15 2 2" xfId="5684"/>
    <cellStyle name="Normal 4 15 2 3" xfId="21696"/>
    <cellStyle name="Normal 4 15 2 4" xfId="20655"/>
    <cellStyle name="Normal 4 15 2 5" xfId="23945"/>
    <cellStyle name="Normal 4 15 2 6" xfId="25725"/>
    <cellStyle name="Normal 4 15 3" xfId="3255"/>
    <cellStyle name="Normal 4 15 3 2" xfId="5545"/>
    <cellStyle name="Normal 4 15 3 3" xfId="21559"/>
    <cellStyle name="Normal 4 15 3 4" xfId="20746"/>
    <cellStyle name="Normal 4 15 3 5" xfId="22804"/>
    <cellStyle name="Normal 4 15 3 6" xfId="24712"/>
    <cellStyle name="Normal 4 15 4" xfId="3490"/>
    <cellStyle name="Normal 4 15 4 2" xfId="5780"/>
    <cellStyle name="Normal 4 15 4 3" xfId="21791"/>
    <cellStyle name="Normal 4 15 4 4" xfId="20584"/>
    <cellStyle name="Normal 4 15 4 5" xfId="23125"/>
    <cellStyle name="Normal 4 15 4 6" xfId="25026"/>
    <cellStyle name="Normal 4 15 5" xfId="3759"/>
    <cellStyle name="Normal 4 15 5 2" xfId="6007"/>
    <cellStyle name="Normal 4 15 5 3" xfId="22040"/>
    <cellStyle name="Normal 4 15 5 4" xfId="20379"/>
    <cellStyle name="Normal 4 15 5 5" xfId="23689"/>
    <cellStyle name="Normal 4 15 5 6" xfId="25497"/>
    <cellStyle name="Normal 4 15 6" xfId="5381"/>
    <cellStyle name="Normal 4 15 7" xfId="21290"/>
    <cellStyle name="Normal 4 15 8" xfId="20967"/>
    <cellStyle name="Normal 4 15 9" xfId="21128"/>
    <cellStyle name="Normal 4 16" xfId="2920"/>
    <cellStyle name="Normal 4 16 10" xfId="21070"/>
    <cellStyle name="Normal 4 16 2" xfId="3395"/>
    <cellStyle name="Normal 4 16 2 2" xfId="5685"/>
    <cellStyle name="Normal 4 16 2 3" xfId="21697"/>
    <cellStyle name="Normal 4 16 2 4" xfId="20654"/>
    <cellStyle name="Normal 4 16 2 5" xfId="24244"/>
    <cellStyle name="Normal 4 16 2 6" xfId="25920"/>
    <cellStyle name="Normal 4 16 3" xfId="3254"/>
    <cellStyle name="Normal 4 16 3 2" xfId="5544"/>
    <cellStyle name="Normal 4 16 3 3" xfId="21558"/>
    <cellStyle name="Normal 4 16 3 4" xfId="20747"/>
    <cellStyle name="Normal 4 16 3 5" xfId="22672"/>
    <cellStyle name="Normal 4 16 3 6" xfId="24589"/>
    <cellStyle name="Normal 4 16 4" xfId="3491"/>
    <cellStyle name="Normal 4 16 4 2" xfId="5781"/>
    <cellStyle name="Normal 4 16 4 3" xfId="21792"/>
    <cellStyle name="Normal 4 16 4 4" xfId="20583"/>
    <cellStyle name="Normal 4 16 4 5" xfId="22543"/>
    <cellStyle name="Normal 4 16 4 6" xfId="24467"/>
    <cellStyle name="Normal 4 16 5" xfId="3760"/>
    <cellStyle name="Normal 4 16 5 2" xfId="6008"/>
    <cellStyle name="Normal 4 16 5 3" xfId="22041"/>
    <cellStyle name="Normal 4 16 5 4" xfId="20378"/>
    <cellStyle name="Normal 4 16 5 5" xfId="23577"/>
    <cellStyle name="Normal 4 16 5 6" xfId="25430"/>
    <cellStyle name="Normal 4 16 6" xfId="5382"/>
    <cellStyle name="Normal 4 16 7" xfId="21291"/>
    <cellStyle name="Normal 4 16 8" xfId="20966"/>
    <cellStyle name="Normal 4 16 9" xfId="21129"/>
    <cellStyle name="Normal 4 17" xfId="2921"/>
    <cellStyle name="Normal 4 17 10" xfId="21069"/>
    <cellStyle name="Normal 4 17 2" xfId="3396"/>
    <cellStyle name="Normal 4 17 2 2" xfId="5686"/>
    <cellStyle name="Normal 4 17 2 3" xfId="21698"/>
    <cellStyle name="Normal 4 17 2 4" xfId="20653"/>
    <cellStyle name="Normal 4 17 2 5" xfId="23074"/>
    <cellStyle name="Normal 4 17 2 6" xfId="24979"/>
    <cellStyle name="Normal 4 17 3" xfId="3253"/>
    <cellStyle name="Normal 4 17 3 2" xfId="5543"/>
    <cellStyle name="Normal 4 17 3 3" xfId="21557"/>
    <cellStyle name="Normal 4 17 3 4" xfId="20748"/>
    <cellStyle name="Normal 4 17 3 5" xfId="23232"/>
    <cellStyle name="Normal 4 17 3 6" xfId="25128"/>
    <cellStyle name="Normal 4 17 4" xfId="3492"/>
    <cellStyle name="Normal 4 17 4 2" xfId="5782"/>
    <cellStyle name="Normal 4 17 4 3" xfId="21793"/>
    <cellStyle name="Normal 4 17 4 4" xfId="20582"/>
    <cellStyle name="Normal 4 17 4 5" xfId="22388"/>
    <cellStyle name="Normal 4 17 4 6" xfId="24370"/>
    <cellStyle name="Normal 4 17 5" xfId="3761"/>
    <cellStyle name="Normal 4 17 5 2" xfId="6009"/>
    <cellStyle name="Normal 4 17 5 3" xfId="22042"/>
    <cellStyle name="Normal 4 17 5 4" xfId="20377"/>
    <cellStyle name="Normal 4 17 5 5" xfId="23784"/>
    <cellStyle name="Normal 4 17 5 6" xfId="25569"/>
    <cellStyle name="Normal 4 17 6" xfId="5383"/>
    <cellStyle name="Normal 4 17 7" xfId="21292"/>
    <cellStyle name="Normal 4 17 8" xfId="20965"/>
    <cellStyle name="Normal 4 17 9" xfId="21130"/>
    <cellStyle name="Normal 4 18" xfId="2922"/>
    <cellStyle name="Normal 4 18 10" xfId="21068"/>
    <cellStyle name="Normal 4 18 2" xfId="3397"/>
    <cellStyle name="Normal 4 18 2 2" xfId="5687"/>
    <cellStyle name="Normal 4 18 2 3" xfId="21699"/>
    <cellStyle name="Normal 4 18 2 4" xfId="20652"/>
    <cellStyle name="Normal 4 18 2 5" xfId="23124"/>
    <cellStyle name="Normal 4 18 2 6" xfId="25025"/>
    <cellStyle name="Normal 4 18 3" xfId="3252"/>
    <cellStyle name="Normal 4 18 3 2" xfId="5542"/>
    <cellStyle name="Normal 4 18 3 3" xfId="21556"/>
    <cellStyle name="Normal 4 18 3 4" xfId="20749"/>
    <cellStyle name="Normal 4 18 3 5" xfId="22803"/>
    <cellStyle name="Normal 4 18 3 6" xfId="24711"/>
    <cellStyle name="Normal 4 18 4" xfId="3493"/>
    <cellStyle name="Normal 4 18 4 2" xfId="5783"/>
    <cellStyle name="Normal 4 18 4 3" xfId="21794"/>
    <cellStyle name="Normal 4 18 4 4" xfId="20581"/>
    <cellStyle name="Normal 4 18 4 5" xfId="22391"/>
    <cellStyle name="Normal 4 18 4 6" xfId="24372"/>
    <cellStyle name="Normal 4 18 5" xfId="3762"/>
    <cellStyle name="Normal 4 18 5 2" xfId="6010"/>
    <cellStyle name="Normal 4 18 5 3" xfId="22043"/>
    <cellStyle name="Normal 4 18 5 4" xfId="20376"/>
    <cellStyle name="Normal 4 18 5 5" xfId="23993"/>
    <cellStyle name="Normal 4 18 5 6" xfId="25754"/>
    <cellStyle name="Normal 4 18 6" xfId="5384"/>
    <cellStyle name="Normal 4 18 7" xfId="21293"/>
    <cellStyle name="Normal 4 18 8" xfId="20964"/>
    <cellStyle name="Normal 4 18 9" xfId="21131"/>
    <cellStyle name="Normal 4 19" xfId="2923"/>
    <cellStyle name="Normal 4 19 10" xfId="21067"/>
    <cellStyle name="Normal 4 19 2" xfId="3398"/>
    <cellStyle name="Normal 4 19 2 2" xfId="5688"/>
    <cellStyle name="Normal 4 19 2 3" xfId="21700"/>
    <cellStyle name="Normal 4 19 2 4" xfId="20651"/>
    <cellStyle name="Normal 4 19 2 5" xfId="24245"/>
    <cellStyle name="Normal 4 19 2 6" xfId="25921"/>
    <cellStyle name="Normal 4 19 3" xfId="3251"/>
    <cellStyle name="Normal 4 19 3 2" xfId="5541"/>
    <cellStyle name="Normal 4 19 3 3" xfId="21555"/>
    <cellStyle name="Normal 4 19 3 4" xfId="20750"/>
    <cellStyle name="Normal 4 19 3 5" xfId="22530"/>
    <cellStyle name="Normal 4 19 3 6" xfId="24454"/>
    <cellStyle name="Normal 4 19 4" xfId="3494"/>
    <cellStyle name="Normal 4 19 4 2" xfId="5784"/>
    <cellStyle name="Normal 4 19 4 3" xfId="21795"/>
    <cellStyle name="Normal 4 19 4 4" xfId="20580"/>
    <cellStyle name="Normal 4 19 4 5" xfId="22394"/>
    <cellStyle name="Normal 4 19 4 6" xfId="24374"/>
    <cellStyle name="Normal 4 19 5" xfId="3763"/>
    <cellStyle name="Normal 4 19 5 2" xfId="6011"/>
    <cellStyle name="Normal 4 19 5 3" xfId="22044"/>
    <cellStyle name="Normal 4 19 5 4" xfId="20375"/>
    <cellStyle name="Normal 4 19 5 5" xfId="23410"/>
    <cellStyle name="Normal 4 19 5 6" xfId="25274"/>
    <cellStyle name="Normal 4 19 6" xfId="5385"/>
    <cellStyle name="Normal 4 19 7" xfId="21294"/>
    <cellStyle name="Normal 4 19 8" xfId="20963"/>
    <cellStyle name="Normal 4 19 9" xfId="21132"/>
    <cellStyle name="Normal 4 2" xfId="356"/>
    <cellStyle name="Normal 4 2 10" xfId="7338"/>
    <cellStyle name="Normal 4 2 10 2" xfId="26133"/>
    <cellStyle name="Normal 4 2 11" xfId="7269"/>
    <cellStyle name="Normal 4 2 12" xfId="15109"/>
    <cellStyle name="Normal 4 2 13" xfId="18542"/>
    <cellStyle name="Normal 4 2 2" xfId="3399"/>
    <cellStyle name="Normal 4 2 2 2" xfId="5689"/>
    <cellStyle name="Normal 4 2 2 2 2" xfId="17659"/>
    <cellStyle name="Normal 4 2 2 2 3" xfId="18632"/>
    <cellStyle name="Normal 4 2 2 3" xfId="7727"/>
    <cellStyle name="Normal 4 2 2 3 2" xfId="21701"/>
    <cellStyle name="Normal 4 2 2 4" xfId="15110"/>
    <cellStyle name="Normal 4 2 2 4 2" xfId="20650"/>
    <cellStyle name="Normal 4 2 2 5" xfId="22541"/>
    <cellStyle name="Normal 4 2 2 6" xfId="24465"/>
    <cellStyle name="Normal 4 2 2 7" xfId="19388"/>
    <cellStyle name="Normal 4 2 3" xfId="3250"/>
    <cellStyle name="Normal 4 2 3 2" xfId="5540"/>
    <cellStyle name="Normal 4 2 3 2 2" xfId="18331"/>
    <cellStyle name="Normal 4 2 3 3" xfId="7442"/>
    <cellStyle name="Normal 4 2 3 3 2" xfId="21554"/>
    <cellStyle name="Normal 4 2 3 4" xfId="15111"/>
    <cellStyle name="Normal 4 2 3 4 2" xfId="20751"/>
    <cellStyle name="Normal 4 2 3 5" xfId="23113"/>
    <cellStyle name="Normal 4 2 3 6" xfId="25014"/>
    <cellStyle name="Normal 4 2 3 7" xfId="18754"/>
    <cellStyle name="Normal 4 2 4" xfId="3495"/>
    <cellStyle name="Normal 4 2 4 2" xfId="5785"/>
    <cellStyle name="Normal 4 2 4 3" xfId="6833"/>
    <cellStyle name="Normal 4 2 4 3 2" xfId="21796"/>
    <cellStyle name="Normal 4 2 4 4" xfId="16672"/>
    <cellStyle name="Normal 4 2 4 4 2" xfId="20579"/>
    <cellStyle name="Normal 4 2 4 5" xfId="22397"/>
    <cellStyle name="Normal 4 2 4 6" xfId="24376"/>
    <cellStyle name="Normal 4 2 5" xfId="3764"/>
    <cellStyle name="Normal 4 2 5 2" xfId="6012"/>
    <cellStyle name="Normal 4 2 5 3" xfId="7142"/>
    <cellStyle name="Normal 4 2 5 3 2" xfId="22045"/>
    <cellStyle name="Normal 4 2 5 4" xfId="20374"/>
    <cellStyle name="Normal 4 2 5 5" xfId="23690"/>
    <cellStyle name="Normal 4 2 5 6" xfId="25498"/>
    <cellStyle name="Normal 4 2 6" xfId="4406"/>
    <cellStyle name="Normal 4 2 6 2" xfId="6850"/>
    <cellStyle name="Normal 4 2 7" xfId="6826"/>
    <cellStyle name="Normal 4 2 7 2" xfId="19101"/>
    <cellStyle name="Normal 4 2 8" xfId="7041"/>
    <cellStyle name="Normal 4 2 8 2" xfId="22624"/>
    <cellStyle name="Normal 4 2 9" xfId="6872"/>
    <cellStyle name="Normal 4 2 9 2" xfId="24544"/>
    <cellStyle name="Normal 4 20" xfId="2924"/>
    <cellStyle name="Normal 4 20 10" xfId="21066"/>
    <cellStyle name="Normal 4 20 2" xfId="3400"/>
    <cellStyle name="Normal 4 20 2 2" xfId="5690"/>
    <cellStyle name="Normal 4 20 2 3" xfId="21702"/>
    <cellStyle name="Normal 4 20 2 4" xfId="20649"/>
    <cellStyle name="Normal 4 20 2 5" xfId="22835"/>
    <cellStyle name="Normal 4 20 2 6" xfId="24743"/>
    <cellStyle name="Normal 4 20 3" xfId="3249"/>
    <cellStyle name="Normal 4 20 3 2" xfId="5539"/>
    <cellStyle name="Normal 4 20 3 3" xfId="21553"/>
    <cellStyle name="Normal 4 20 3 4" xfId="20752"/>
    <cellStyle name="Normal 4 20 3 5" xfId="22802"/>
    <cellStyle name="Normal 4 20 3 6" xfId="24710"/>
    <cellStyle name="Normal 4 20 4" xfId="3496"/>
    <cellStyle name="Normal 4 20 4 2" xfId="5786"/>
    <cellStyle name="Normal 4 20 4 3" xfId="21797"/>
    <cellStyle name="Normal 4 20 4 4" xfId="20578"/>
    <cellStyle name="Normal 4 20 4 5" xfId="22400"/>
    <cellStyle name="Normal 4 20 4 6" xfId="24378"/>
    <cellStyle name="Normal 4 20 5" xfId="3765"/>
    <cellStyle name="Normal 4 20 5 2" xfId="6013"/>
    <cellStyle name="Normal 4 20 5 3" xfId="22046"/>
    <cellStyle name="Normal 4 20 5 4" xfId="20373"/>
    <cellStyle name="Normal 4 20 5 5" xfId="23576"/>
    <cellStyle name="Normal 4 20 5 6" xfId="25429"/>
    <cellStyle name="Normal 4 20 6" xfId="5386"/>
    <cellStyle name="Normal 4 20 7" xfId="21295"/>
    <cellStyle name="Normal 4 20 8" xfId="20962"/>
    <cellStyle name="Normal 4 20 9" xfId="21133"/>
    <cellStyle name="Normal 4 21" xfId="2925"/>
    <cellStyle name="Normal 4 21 10" xfId="21065"/>
    <cellStyle name="Normal 4 21 2" xfId="3401"/>
    <cellStyle name="Normal 4 21 2 2" xfId="5691"/>
    <cellStyle name="Normal 4 21 2 3" xfId="21703"/>
    <cellStyle name="Normal 4 21 2 4" xfId="20648"/>
    <cellStyle name="Normal 4 21 2 5" xfId="23240"/>
    <cellStyle name="Normal 4 21 2 6" xfId="25137"/>
    <cellStyle name="Normal 4 21 3" xfId="3248"/>
    <cellStyle name="Normal 4 21 3 2" xfId="5538"/>
    <cellStyle name="Normal 4 21 3 3" xfId="21552"/>
    <cellStyle name="Normal 4 21 3 4" xfId="20753"/>
    <cellStyle name="Normal 4 21 3 5" xfId="22529"/>
    <cellStyle name="Normal 4 21 3 6" xfId="24453"/>
    <cellStyle name="Normal 4 21 4" xfId="3497"/>
    <cellStyle name="Normal 4 21 4 2" xfId="5787"/>
    <cellStyle name="Normal 4 21 4 3" xfId="21798"/>
    <cellStyle name="Normal 4 21 4 4" xfId="20577"/>
    <cellStyle name="Normal 4 21 4 5" xfId="22403"/>
    <cellStyle name="Normal 4 21 4 6" xfId="24380"/>
    <cellStyle name="Normal 4 21 5" xfId="3766"/>
    <cellStyle name="Normal 4 21 5 2" xfId="6014"/>
    <cellStyle name="Normal 4 21 5 3" xfId="22047"/>
    <cellStyle name="Normal 4 21 5 4" xfId="20372"/>
    <cellStyle name="Normal 4 21 5 5" xfId="23785"/>
    <cellStyle name="Normal 4 21 5 6" xfId="25570"/>
    <cellStyle name="Normal 4 21 6" xfId="5387"/>
    <cellStyle name="Normal 4 21 7" xfId="21296"/>
    <cellStyle name="Normal 4 21 8" xfId="20961"/>
    <cellStyle name="Normal 4 21 9" xfId="21134"/>
    <cellStyle name="Normal 4 22" xfId="2926"/>
    <cellStyle name="Normal 4 22 10" xfId="21064"/>
    <cellStyle name="Normal 4 22 2" xfId="3402"/>
    <cellStyle name="Normal 4 22 2 2" xfId="5692"/>
    <cellStyle name="Normal 4 22 2 3" xfId="21704"/>
    <cellStyle name="Normal 4 22 2 4" xfId="20647"/>
    <cellStyle name="Normal 4 22 2 5" xfId="22680"/>
    <cellStyle name="Normal 4 22 2 6" xfId="24597"/>
    <cellStyle name="Normal 4 22 3" xfId="3247"/>
    <cellStyle name="Normal 4 22 3 2" xfId="5537"/>
    <cellStyle name="Normal 4 22 3 3" xfId="21551"/>
    <cellStyle name="Normal 4 22 3 4" xfId="20754"/>
    <cellStyle name="Normal 4 22 3 5" xfId="23112"/>
    <cellStyle name="Normal 4 22 3 6" xfId="25013"/>
    <cellStyle name="Normal 4 22 4" xfId="3498"/>
    <cellStyle name="Normal 4 22 4 2" xfId="5788"/>
    <cellStyle name="Normal 4 22 4 3" xfId="21799"/>
    <cellStyle name="Normal 4 22 4 4" xfId="20576"/>
    <cellStyle name="Normal 4 22 4 5" xfId="22406"/>
    <cellStyle name="Normal 4 22 4 6" xfId="24382"/>
    <cellStyle name="Normal 4 22 5" xfId="3767"/>
    <cellStyle name="Normal 4 22 5 2" xfId="6015"/>
    <cellStyle name="Normal 4 22 5 3" xfId="22048"/>
    <cellStyle name="Normal 4 22 5 4" xfId="20371"/>
    <cellStyle name="Normal 4 22 5 5" xfId="23994"/>
    <cellStyle name="Normal 4 22 5 6" xfId="25755"/>
    <cellStyle name="Normal 4 22 6" xfId="5388"/>
    <cellStyle name="Normal 4 22 7" xfId="21297"/>
    <cellStyle name="Normal 4 22 8" xfId="20960"/>
    <cellStyle name="Normal 4 22 9" xfId="21135"/>
    <cellStyle name="Normal 4 23" xfId="3388"/>
    <cellStyle name="Normal 4 23 2" xfId="5678"/>
    <cellStyle name="Normal 4 23 3" xfId="21690"/>
    <cellStyle name="Normal 4 23 4" xfId="20661"/>
    <cellStyle name="Normal 4 23 5" xfId="23944"/>
    <cellStyle name="Normal 4 23 6" xfId="25724"/>
    <cellStyle name="Normal 4 24" xfId="3261"/>
    <cellStyle name="Normal 4 24 2" xfId="5551"/>
    <cellStyle name="Normal 4 24 3" xfId="21565"/>
    <cellStyle name="Normal 4 24 4" xfId="20740"/>
    <cellStyle name="Normal 4 24 5" xfId="22806"/>
    <cellStyle name="Normal 4 24 6" xfId="24714"/>
    <cellStyle name="Normal 4 25" xfId="3484"/>
    <cellStyle name="Normal 4 25 2" xfId="5774"/>
    <cellStyle name="Normal 4 25 3" xfId="21785"/>
    <cellStyle name="Normal 4 25 4" xfId="20590"/>
    <cellStyle name="Normal 4 25 5" xfId="23645"/>
    <cellStyle name="Normal 4 25 6" xfId="25474"/>
    <cellStyle name="Normal 4 26" xfId="3753"/>
    <cellStyle name="Normal 4 26 2" xfId="6001"/>
    <cellStyle name="Normal 4 26 3" xfId="22034"/>
    <cellStyle name="Normal 4 26 4" xfId="20385"/>
    <cellStyle name="Normal 4 26 5" xfId="23482"/>
    <cellStyle name="Normal 4 26 6" xfId="25339"/>
    <cellStyle name="Normal 4 27" xfId="3985"/>
    <cellStyle name="Normal 4 27 2" xfId="6197"/>
    <cellStyle name="Normal 4 27 3" xfId="22251"/>
    <cellStyle name="Normal 4 27 4" xfId="19038"/>
    <cellStyle name="Normal 4 27 5" xfId="21414"/>
    <cellStyle name="Normal 4 27 6" xfId="19034"/>
    <cellStyle name="Normal 4 28" xfId="4032"/>
    <cellStyle name="Normal 4 28 2" xfId="6204"/>
    <cellStyle name="Normal 4 28 3" xfId="22285"/>
    <cellStyle name="Normal 4 28 4" xfId="22502"/>
    <cellStyle name="Normal 4 28 5" xfId="24432"/>
    <cellStyle name="Normal 4 28 6" xfId="26050"/>
    <cellStyle name="Normal 4 29" xfId="4364"/>
    <cellStyle name="Normal 4 29 2" xfId="7244"/>
    <cellStyle name="Normal 4 29 2 2" xfId="22520"/>
    <cellStyle name="Normal 4 29 3" xfId="19000"/>
    <cellStyle name="Normal 4 29 4" xfId="26058"/>
    <cellStyle name="Normal 4 29 5" xfId="27348"/>
    <cellStyle name="Normal 4 3" xfId="467"/>
    <cellStyle name="Normal 4 3 10" xfId="26113"/>
    <cellStyle name="Normal 4 3 11" xfId="18639"/>
    <cellStyle name="Normal 4 3 2" xfId="3403"/>
    <cellStyle name="Normal 4 3 2 2" xfId="5693"/>
    <cellStyle name="Normal 4 3 2 2 2" xfId="15115"/>
    <cellStyle name="Normal 4 3 2 2 3" xfId="15114"/>
    <cellStyle name="Normal 4 3 2 3" xfId="15116"/>
    <cellStyle name="Normal 4 3 2 3 2" xfId="21705"/>
    <cellStyle name="Normal 4 3 2 4" xfId="15113"/>
    <cellStyle name="Normal 4 3 2 4 2" xfId="20646"/>
    <cellStyle name="Normal 4 3 2 5" xfId="22836"/>
    <cellStyle name="Normal 4 3 2 6" xfId="24744"/>
    <cellStyle name="Normal 4 3 2 7" xfId="18638"/>
    <cellStyle name="Normal 4 3 3" xfId="3246"/>
    <cellStyle name="Normal 4 3 3 2" xfId="5536"/>
    <cellStyle name="Normal 4 3 3 2 2" xfId="15118"/>
    <cellStyle name="Normal 4 3 3 3" xfId="15117"/>
    <cellStyle name="Normal 4 3 3 3 2" xfId="21550"/>
    <cellStyle name="Normal 4 3 3 4" xfId="20755"/>
    <cellStyle name="Normal 4 3 3 5" xfId="22801"/>
    <cellStyle name="Normal 4 3 3 6" xfId="24709"/>
    <cellStyle name="Normal 4 3 4" xfId="3499"/>
    <cellStyle name="Normal 4 3 4 2" xfId="5789"/>
    <cellStyle name="Normal 4 3 4 3" xfId="15119"/>
    <cellStyle name="Normal 4 3 4 3 2" xfId="21800"/>
    <cellStyle name="Normal 4 3 4 4" xfId="20575"/>
    <cellStyle name="Normal 4 3 4 5" xfId="22408"/>
    <cellStyle name="Normal 4 3 4 6" xfId="24383"/>
    <cellStyle name="Normal 4 3 5" xfId="3768"/>
    <cellStyle name="Normal 4 3 5 2" xfId="6016"/>
    <cellStyle name="Normal 4 3 5 3" xfId="22049"/>
    <cellStyle name="Normal 4 3 5 4" xfId="20370"/>
    <cellStyle name="Normal 4 3 5 5" xfId="23411"/>
    <cellStyle name="Normal 4 3 5 6" xfId="25275"/>
    <cellStyle name="Normal 4 3 6" xfId="4507"/>
    <cellStyle name="Normal 4 3 7" xfId="6891"/>
    <cellStyle name="Normal 4 3 7 2" xfId="18710"/>
    <cellStyle name="Normal 4 3 8" xfId="15112"/>
    <cellStyle name="Normal 4 3 8 2" xfId="22603"/>
    <cellStyle name="Normal 4 3 9" xfId="24523"/>
    <cellStyle name="Normal 4 30" xfId="6394"/>
    <cellStyle name="Normal 4 30 2" xfId="7607"/>
    <cellStyle name="Normal 4 30 3" xfId="19387"/>
    <cellStyle name="Normal 4 31" xfId="6454"/>
    <cellStyle name="Normal 4 31 2" xfId="7623"/>
    <cellStyle name="Normal 4 31 3" xfId="19402"/>
    <cellStyle name="Normal 4 32" xfId="6509"/>
    <cellStyle name="Normal 4 32 2" xfId="7637"/>
    <cellStyle name="Normal 4 32 3" xfId="19416"/>
    <cellStyle name="Normal 4 33" xfId="6565"/>
    <cellStyle name="Normal 4 33 2" xfId="7653"/>
    <cellStyle name="Normal 4 33 3" xfId="19429"/>
    <cellStyle name="Normal 4 34" xfId="6618"/>
    <cellStyle name="Normal 4 34 2" xfId="7668"/>
    <cellStyle name="Normal 4 34 3" xfId="19443"/>
    <cellStyle name="Normal 4 35" xfId="6672"/>
    <cellStyle name="Normal 4 35 2" xfId="7684"/>
    <cellStyle name="Normal 4 35 3" xfId="19457"/>
    <cellStyle name="Normal 4 36" xfId="6726"/>
    <cellStyle name="Normal 4 36 2" xfId="7700"/>
    <cellStyle name="Normal 4 36 3" xfId="19470"/>
    <cellStyle name="Normal 4 37" xfId="6779"/>
    <cellStyle name="Normal 4 37 2" xfId="7715"/>
    <cellStyle name="Normal 4 37 3" xfId="19484"/>
    <cellStyle name="Normal 4 38" xfId="6800"/>
    <cellStyle name="Normal 4 39" xfId="15108"/>
    <cellStyle name="Normal 4 4" xfId="479"/>
    <cellStyle name="Normal 4 4 10" xfId="26108"/>
    <cellStyle name="Normal 4 4 11" xfId="19089"/>
    <cellStyle name="Normal 4 4 2" xfId="3404"/>
    <cellStyle name="Normal 4 4 2 2" xfId="5694"/>
    <cellStyle name="Normal 4 4 2 2 2" xfId="15122"/>
    <cellStyle name="Normal 4 4 2 3" xfId="15121"/>
    <cellStyle name="Normal 4 4 2 3 2" xfId="21706"/>
    <cellStyle name="Normal 4 4 2 4" xfId="20645"/>
    <cellStyle name="Normal 4 4 2 5" xfId="23253"/>
    <cellStyle name="Normal 4 4 2 6" xfId="25149"/>
    <cellStyle name="Normal 4 4 3" xfId="3245"/>
    <cellStyle name="Normal 4 4 3 2" xfId="5535"/>
    <cellStyle name="Normal 4 4 3 3" xfId="15123"/>
    <cellStyle name="Normal 4 4 3 3 2" xfId="21549"/>
    <cellStyle name="Normal 4 4 3 4" xfId="20756"/>
    <cellStyle name="Normal 4 4 3 5" xfId="22528"/>
    <cellStyle name="Normal 4 4 3 6" xfId="24452"/>
    <cellStyle name="Normal 4 4 4" xfId="3500"/>
    <cellStyle name="Normal 4 4 4 2" xfId="5790"/>
    <cellStyle name="Normal 4 4 4 3" xfId="21801"/>
    <cellStyle name="Normal 4 4 4 4" xfId="20574"/>
    <cellStyle name="Normal 4 4 4 5" xfId="22410"/>
    <cellStyle name="Normal 4 4 4 6" xfId="24384"/>
    <cellStyle name="Normal 4 4 5" xfId="3769"/>
    <cellStyle name="Normal 4 4 5 2" xfId="6017"/>
    <cellStyle name="Normal 4 4 5 3" xfId="22050"/>
    <cellStyle name="Normal 4 4 5 4" xfId="20369"/>
    <cellStyle name="Normal 4 4 5 5" xfId="23691"/>
    <cellStyle name="Normal 4 4 5 6" xfId="25499"/>
    <cellStyle name="Normal 4 4 6" xfId="4518"/>
    <cellStyle name="Normal 4 4 7" xfId="15120"/>
    <cellStyle name="Normal 4 4 7 2" xfId="18712"/>
    <cellStyle name="Normal 4 4 8" xfId="22598"/>
    <cellStyle name="Normal 4 4 9" xfId="24518"/>
    <cellStyle name="Normal 4 40" xfId="18496"/>
    <cellStyle name="Normal 4 5" xfId="933"/>
    <cellStyle name="Normal 4 5 10" xfId="26220"/>
    <cellStyle name="Normal 4 5 2" xfId="3405"/>
    <cellStyle name="Normal 4 5 2 2" xfId="5695"/>
    <cellStyle name="Normal 4 5 2 3" xfId="15125"/>
    <cellStyle name="Normal 4 5 2 3 2" xfId="21707"/>
    <cellStyle name="Normal 4 5 2 4" xfId="20644"/>
    <cellStyle name="Normal 4 5 2 5" xfId="22693"/>
    <cellStyle name="Normal 4 5 2 6" xfId="24610"/>
    <cellStyle name="Normal 4 5 3" xfId="3244"/>
    <cellStyle name="Normal 4 5 3 2" xfId="5534"/>
    <cellStyle name="Normal 4 5 3 3" xfId="21548"/>
    <cellStyle name="Normal 4 5 3 4" xfId="20757"/>
    <cellStyle name="Normal 4 5 3 5" xfId="23111"/>
    <cellStyle name="Normal 4 5 3 6" xfId="25012"/>
    <cellStyle name="Normal 4 5 4" xfId="3501"/>
    <cellStyle name="Normal 4 5 4 2" xfId="5791"/>
    <cellStyle name="Normal 4 5 4 3" xfId="21802"/>
    <cellStyle name="Normal 4 5 4 4" xfId="20573"/>
    <cellStyle name="Normal 4 5 4 5" xfId="22412"/>
    <cellStyle name="Normal 4 5 4 6" xfId="24385"/>
    <cellStyle name="Normal 4 5 5" xfId="3770"/>
    <cellStyle name="Normal 4 5 5 2" xfId="6018"/>
    <cellStyle name="Normal 4 5 5 3" xfId="22051"/>
    <cellStyle name="Normal 4 5 5 4" xfId="20368"/>
    <cellStyle name="Normal 4 5 5 5" xfId="23575"/>
    <cellStyle name="Normal 4 5 5 6" xfId="25428"/>
    <cellStyle name="Normal 4 5 6" xfId="4968"/>
    <cellStyle name="Normal 4 5 7" xfId="7594"/>
    <cellStyle name="Normal 4 5 7 2" xfId="19882"/>
    <cellStyle name="Normal 4 5 8" xfId="15124"/>
    <cellStyle name="Normal 4 5 8 2" xfId="22746"/>
    <cellStyle name="Normal 4 5 9" xfId="24660"/>
    <cellStyle name="Normal 4 6" xfId="945"/>
    <cellStyle name="Normal 4 6 10" xfId="26168"/>
    <cellStyle name="Normal 4 6 2" xfId="3406"/>
    <cellStyle name="Normal 4 6 2 2" xfId="5696"/>
    <cellStyle name="Normal 4 6 2 3" xfId="21708"/>
    <cellStyle name="Normal 4 6 2 4" xfId="20643"/>
    <cellStyle name="Normal 4 6 2 5" xfId="22837"/>
    <cellStyle name="Normal 4 6 2 6" xfId="24745"/>
    <cellStyle name="Normal 4 6 3" xfId="3243"/>
    <cellStyle name="Normal 4 6 3 2" xfId="5533"/>
    <cellStyle name="Normal 4 6 3 3" xfId="21547"/>
    <cellStyle name="Normal 4 6 3 4" xfId="20758"/>
    <cellStyle name="Normal 4 6 3 5" xfId="22800"/>
    <cellStyle name="Normal 4 6 3 6" xfId="24708"/>
    <cellStyle name="Normal 4 6 4" xfId="3502"/>
    <cellStyle name="Normal 4 6 4 2" xfId="5792"/>
    <cellStyle name="Normal 4 6 4 3" xfId="21803"/>
    <cellStyle name="Normal 4 6 4 4" xfId="20572"/>
    <cellStyle name="Normal 4 6 4 5" xfId="19016"/>
    <cellStyle name="Normal 4 6 4 6" xfId="23201"/>
    <cellStyle name="Normal 4 6 5" xfId="3771"/>
    <cellStyle name="Normal 4 6 5 2" xfId="6019"/>
    <cellStyle name="Normal 4 6 5 3" xfId="22052"/>
    <cellStyle name="Normal 4 6 5 4" xfId="20367"/>
    <cellStyle name="Normal 4 6 5 5" xfId="23786"/>
    <cellStyle name="Normal 4 6 5 6" xfId="25571"/>
    <cellStyle name="Normal 4 6 6" xfId="4980"/>
    <cellStyle name="Normal 4 6 7" xfId="15126"/>
    <cellStyle name="Normal 4 6 7 2" xfId="19894"/>
    <cellStyle name="Normal 4 6 8" xfId="22673"/>
    <cellStyle name="Normal 4 6 9" xfId="24590"/>
    <cellStyle name="Normal 4 7" xfId="956"/>
    <cellStyle name="Normal 4 7 10" xfId="26281"/>
    <cellStyle name="Normal 4 7 2" xfId="3407"/>
    <cellStyle name="Normal 4 7 2 2" xfId="5697"/>
    <cellStyle name="Normal 4 7 2 3" xfId="21709"/>
    <cellStyle name="Normal 4 7 2 4" xfId="20642"/>
    <cellStyle name="Normal 4 7 2 5" xfId="23222"/>
    <cellStyle name="Normal 4 7 2 6" xfId="25118"/>
    <cellStyle name="Normal 4 7 3" xfId="3242"/>
    <cellStyle name="Normal 4 7 3 2" xfId="5532"/>
    <cellStyle name="Normal 4 7 3 3" xfId="21546"/>
    <cellStyle name="Normal 4 7 3 4" xfId="20759"/>
    <cellStyle name="Normal 4 7 3 5" xfId="22527"/>
    <cellStyle name="Normal 4 7 3 6" xfId="24451"/>
    <cellStyle name="Normal 4 7 4" xfId="3503"/>
    <cellStyle name="Normal 4 7 4 2" xfId="5793"/>
    <cellStyle name="Normal 4 7 4 3" xfId="21804"/>
    <cellStyle name="Normal 4 7 4 4" xfId="20571"/>
    <cellStyle name="Normal 4 7 4 5" xfId="23646"/>
    <cellStyle name="Normal 4 7 4 6" xfId="25475"/>
    <cellStyle name="Normal 4 7 5" xfId="3772"/>
    <cellStyle name="Normal 4 7 5 2" xfId="6020"/>
    <cellStyle name="Normal 4 7 5 3" xfId="22053"/>
    <cellStyle name="Normal 4 7 5 4" xfId="18599"/>
    <cellStyle name="Normal 4 7 5 5" xfId="18537"/>
    <cellStyle name="Normal 4 7 5 6" xfId="23206"/>
    <cellStyle name="Normal 4 7 6" xfId="4991"/>
    <cellStyle name="Normal 4 7 7" xfId="16604"/>
    <cellStyle name="Normal 4 7 7 2" xfId="19905"/>
    <cellStyle name="Normal 4 7 8" xfId="22865"/>
    <cellStyle name="Normal 4 7 9" xfId="24772"/>
    <cellStyle name="Normal 4 8" xfId="979"/>
    <cellStyle name="Normal 4 8 10" xfId="26650"/>
    <cellStyle name="Normal 4 8 2" xfId="3408"/>
    <cellStyle name="Normal 4 8 2 2" xfId="5698"/>
    <cellStyle name="Normal 4 8 2 3" xfId="21710"/>
    <cellStyle name="Normal 4 8 2 4" xfId="20641"/>
    <cellStyle name="Normal 4 8 2 5" xfId="22663"/>
    <cellStyle name="Normal 4 8 2 6" xfId="24580"/>
    <cellStyle name="Normal 4 8 3" xfId="3241"/>
    <cellStyle name="Normal 4 8 3 2" xfId="5531"/>
    <cellStyle name="Normal 4 8 3 3" xfId="21545"/>
    <cellStyle name="Normal 4 8 3 4" xfId="20760"/>
    <cellStyle name="Normal 4 8 3 5" xfId="23110"/>
    <cellStyle name="Normal 4 8 3 6" xfId="25011"/>
    <cellStyle name="Normal 4 8 4" xfId="3504"/>
    <cellStyle name="Normal 4 8 4 2" xfId="5794"/>
    <cellStyle name="Normal 4 8 4 3" xfId="21805"/>
    <cellStyle name="Normal 4 8 4 4" xfId="20570"/>
    <cellStyle name="Normal 4 8 4 5" xfId="23621"/>
    <cellStyle name="Normal 4 8 4 6" xfId="25452"/>
    <cellStyle name="Normal 4 8 5" xfId="3773"/>
    <cellStyle name="Normal 4 8 5 2" xfId="6021"/>
    <cellStyle name="Normal 4 8 5 3" xfId="22054"/>
    <cellStyle name="Normal 4 8 5 4" xfId="19044"/>
    <cellStyle name="Normal 4 8 5 5" xfId="18569"/>
    <cellStyle name="Normal 4 8 5 6" xfId="23036"/>
    <cellStyle name="Normal 4 8 6" xfId="5006"/>
    <cellStyle name="Normal 4 8 7" xfId="19926"/>
    <cellStyle name="Normal 4 8 8" xfId="23334"/>
    <cellStyle name="Normal 4 8 9" xfId="25223"/>
    <cellStyle name="Normal 4 9" xfId="995"/>
    <cellStyle name="Normal 4 9 10" xfId="26271"/>
    <cellStyle name="Normal 4 9 2" xfId="3409"/>
    <cellStyle name="Normal 4 9 2 2" xfId="5699"/>
    <cellStyle name="Normal 4 9 2 3" xfId="21711"/>
    <cellStyle name="Normal 4 9 2 4" xfId="20640"/>
    <cellStyle name="Normal 4 9 2 5" xfId="22838"/>
    <cellStyle name="Normal 4 9 2 6" xfId="24746"/>
    <cellStyle name="Normal 4 9 3" xfId="3240"/>
    <cellStyle name="Normal 4 9 3 2" xfId="5530"/>
    <cellStyle name="Normal 4 9 3 3" xfId="21544"/>
    <cellStyle name="Normal 4 9 3 4" xfId="20761"/>
    <cellStyle name="Normal 4 9 3 5" xfId="22799"/>
    <cellStyle name="Normal 4 9 3 6" xfId="24707"/>
    <cellStyle name="Normal 4 9 4" xfId="3505"/>
    <cellStyle name="Normal 4 9 4 2" xfId="5795"/>
    <cellStyle name="Normal 4 9 4 3" xfId="21806"/>
    <cellStyle name="Normal 4 9 4 4" xfId="20569"/>
    <cellStyle name="Normal 4 9 4 5" xfId="23907"/>
    <cellStyle name="Normal 4 9 4 6" xfId="25692"/>
    <cellStyle name="Normal 4 9 5" xfId="3774"/>
    <cellStyle name="Normal 4 9 5 2" xfId="6022"/>
    <cellStyle name="Normal 4 9 5 3" xfId="22055"/>
    <cellStyle name="Normal 4 9 5 4" xfId="22259"/>
    <cellStyle name="Normal 4 9 5 5" xfId="18612"/>
    <cellStyle name="Normal 4 9 5 6" xfId="21418"/>
    <cellStyle name="Normal 4 9 6" xfId="5022"/>
    <cellStyle name="Normal 4 9 7" xfId="19942"/>
    <cellStyle name="Normal 4 9 8" xfId="22853"/>
    <cellStyle name="Normal 4 9 9" xfId="24761"/>
    <cellStyle name="Normal 40" xfId="3163"/>
    <cellStyle name="Normal 40 2" xfId="3872"/>
    <cellStyle name="Normal 40 2 2" xfId="6120"/>
    <cellStyle name="Normal 40 2 3" xfId="22152"/>
    <cellStyle name="Normal 40 2 4" xfId="21946"/>
    <cellStyle name="Normal 40 2 5" xfId="20444"/>
    <cellStyle name="Normal 40 2 6" xfId="23100"/>
    <cellStyle name="Normal 40 3" xfId="5453"/>
    <cellStyle name="Normal 40 4" xfId="6963"/>
    <cellStyle name="Normal 40 4 2" xfId="21468"/>
    <cellStyle name="Normal 40 5" xfId="15127"/>
    <cellStyle name="Normal 40 5 2" xfId="20827"/>
    <cellStyle name="Normal 40 6" xfId="21206"/>
    <cellStyle name="Normal 40 7" xfId="21027"/>
    <cellStyle name="Normal 41" xfId="3164"/>
    <cellStyle name="Normal 41 2" xfId="3873"/>
    <cellStyle name="Normal 41 2 2" xfId="6121"/>
    <cellStyle name="Normal 41 2 3" xfId="22153"/>
    <cellStyle name="Normal 41 2 4" xfId="20280"/>
    <cellStyle name="Normal 41 2 5" xfId="24011"/>
    <cellStyle name="Normal 41 2 6" xfId="25772"/>
    <cellStyle name="Normal 41 3" xfId="5454"/>
    <cellStyle name="Normal 41 4" xfId="7503"/>
    <cellStyle name="Normal 41 4 2" xfId="21469"/>
    <cellStyle name="Normal 41 5" xfId="15128"/>
    <cellStyle name="Normal 41 5 2" xfId="20826"/>
    <cellStyle name="Normal 41 6" xfId="21207"/>
    <cellStyle name="Normal 41 7" xfId="21026"/>
    <cellStyle name="Normal 42" xfId="3165"/>
    <cellStyle name="Normal 42 2" xfId="3874"/>
    <cellStyle name="Normal 42 2 2" xfId="6122"/>
    <cellStyle name="Normal 42 2 3" xfId="22154"/>
    <cellStyle name="Normal 42 2 4" xfId="20279"/>
    <cellStyle name="Normal 42 2 5" xfId="23078"/>
    <cellStyle name="Normal 42 2 6" xfId="24983"/>
    <cellStyle name="Normal 42 3" xfId="5455"/>
    <cellStyle name="Normal 42 4" xfId="7730"/>
    <cellStyle name="Normal 42 4 2" xfId="21470"/>
    <cellStyle name="Normal 42 5" xfId="15129"/>
    <cellStyle name="Normal 42 5 2" xfId="20825"/>
    <cellStyle name="Normal 42 6" xfId="21208"/>
    <cellStyle name="Normal 42 7" xfId="21025"/>
    <cellStyle name="Normal 43" xfId="3166"/>
    <cellStyle name="Normal 43 2" xfId="3875"/>
    <cellStyle name="Normal 43 2 2" xfId="6123"/>
    <cellStyle name="Normal 43 2 3" xfId="22155"/>
    <cellStyle name="Normal 43 2 4" xfId="20278"/>
    <cellStyle name="Normal 43 2 5" xfId="23708"/>
    <cellStyle name="Normal 43 2 6" xfId="25516"/>
    <cellStyle name="Normal 43 3" xfId="5456"/>
    <cellStyle name="Normal 43 4" xfId="6799"/>
    <cellStyle name="Normal 43 4 2" xfId="21471"/>
    <cellStyle name="Normal 43 5" xfId="15130"/>
    <cellStyle name="Normal 43 5 2" xfId="20824"/>
    <cellStyle name="Normal 43 6" xfId="22317"/>
    <cellStyle name="Normal 43 7" xfId="24320"/>
    <cellStyle name="Normal 44" xfId="3645"/>
    <cellStyle name="Normal 44 2" xfId="3940"/>
    <cellStyle name="Normal 44 2 2" xfId="6188"/>
    <cellStyle name="Normal 44 2 3" xfId="22220"/>
    <cellStyle name="Normal 44 2 4" xfId="20270"/>
    <cellStyle name="Normal 44 2 5" xfId="23549"/>
    <cellStyle name="Normal 44 2 6" xfId="25402"/>
    <cellStyle name="Normal 44 3" xfId="5935"/>
    <cellStyle name="Normal 44 4" xfId="7141"/>
    <cellStyle name="Normal 44 4 2" xfId="21945"/>
    <cellStyle name="Normal 44 5" xfId="15131"/>
    <cellStyle name="Normal 44 5 2" xfId="20446"/>
    <cellStyle name="Normal 44 6" xfId="24231"/>
    <cellStyle name="Normal 44 7" xfId="25907"/>
    <cellStyle name="Normal 45" xfId="3167"/>
    <cellStyle name="Normal 45 2" xfId="3876"/>
    <cellStyle name="Normal 45 2 2" xfId="6124"/>
    <cellStyle name="Normal 45 2 3" xfId="22156"/>
    <cellStyle name="Normal 45 2 4" xfId="20277"/>
    <cellStyle name="Normal 45 2 5" xfId="23558"/>
    <cellStyle name="Normal 45 2 6" xfId="25411"/>
    <cellStyle name="Normal 45 3" xfId="5457"/>
    <cellStyle name="Normal 45 4" xfId="6816"/>
    <cellStyle name="Normal 45 4 2" xfId="21472"/>
    <cellStyle name="Normal 45 5" xfId="15132"/>
    <cellStyle name="Normal 45 5 2" xfId="20823"/>
    <cellStyle name="Normal 45 6" xfId="21194"/>
    <cellStyle name="Normal 45 7" xfId="21039"/>
    <cellStyle name="Normal 46" xfId="3687"/>
    <cellStyle name="Normal 46 2" xfId="3942"/>
    <cellStyle name="Normal 46 2 2" xfId="6190"/>
    <cellStyle name="Normal 46 2 3" xfId="22222"/>
    <cellStyle name="Normal 46 2 4" xfId="20268"/>
    <cellStyle name="Normal 46 2 5" xfId="24021"/>
    <cellStyle name="Normal 46 2 6" xfId="25782"/>
    <cellStyle name="Normal 46 3" xfId="5937"/>
    <cellStyle name="Normal 46 4" xfId="7669"/>
    <cellStyle name="Normal 46 4 2" xfId="21972"/>
    <cellStyle name="Normal 46 5" xfId="15133"/>
    <cellStyle name="Normal 46 5 2" xfId="20424"/>
    <cellStyle name="Normal 46 6" xfId="23963"/>
    <cellStyle name="Normal 46 7" xfId="25743"/>
    <cellStyle name="Normal 47" xfId="3168"/>
    <cellStyle name="Normal 47 2" xfId="3877"/>
    <cellStyle name="Normal 47 2 2" xfId="6125"/>
    <cellStyle name="Normal 47 2 3" xfId="22157"/>
    <cellStyle name="Normal 47 2 4" xfId="20276"/>
    <cellStyle name="Normal 47 2 5" xfId="23803"/>
    <cellStyle name="Normal 47 2 6" xfId="25588"/>
    <cellStyle name="Normal 47 3" xfId="5458"/>
    <cellStyle name="Normal 47 4" xfId="7638"/>
    <cellStyle name="Normal 47 4 2" xfId="21473"/>
    <cellStyle name="Normal 47 5" xfId="15134"/>
    <cellStyle name="Normal 47 5 2" xfId="20822"/>
    <cellStyle name="Normal 47 6" xfId="20243"/>
    <cellStyle name="Normal 47 7" xfId="23544"/>
    <cellStyle name="Normal 48" xfId="3169"/>
    <cellStyle name="Normal 48 2" xfId="3878"/>
    <cellStyle name="Normal 48 2 2" xfId="6126"/>
    <cellStyle name="Normal 48 2 3" xfId="22158"/>
    <cellStyle name="Normal 48 2 4" xfId="20275"/>
    <cellStyle name="Normal 48 2 5" xfId="24012"/>
    <cellStyle name="Normal 48 2 6" xfId="25773"/>
    <cellStyle name="Normal 48 3" xfId="5459"/>
    <cellStyle name="Normal 48 4" xfId="7387"/>
    <cellStyle name="Normal 48 4 2" xfId="21474"/>
    <cellStyle name="Normal 48 5" xfId="20821"/>
    <cellStyle name="Normal 48 6" xfId="21209"/>
    <cellStyle name="Normal 48 7" xfId="21024"/>
    <cellStyle name="Normal 49" xfId="3945"/>
    <cellStyle name="Normal 49 2" xfId="6193"/>
    <cellStyle name="Normal 49 3" xfId="7309"/>
    <cellStyle name="Normal 49 3 2" xfId="22225"/>
    <cellStyle name="Normal 49 4" xfId="20265"/>
    <cellStyle name="Normal 49 5" xfId="23548"/>
    <cellStyle name="Normal 49 6" xfId="25401"/>
    <cellStyle name="Normal 5" xfId="239"/>
    <cellStyle name="Normal 5 10" xfId="357"/>
    <cellStyle name="Normal 5 10 10" xfId="26551"/>
    <cellStyle name="Normal 5 10 2" xfId="3411"/>
    <cellStyle name="Normal 5 10 2 2" xfId="5701"/>
    <cellStyle name="Normal 5 10 2 3" xfId="21713"/>
    <cellStyle name="Normal 5 10 2 4" xfId="20638"/>
    <cellStyle name="Normal 5 10 2 5" xfId="22714"/>
    <cellStyle name="Normal 5 10 2 6" xfId="24630"/>
    <cellStyle name="Normal 5 10 3" xfId="3238"/>
    <cellStyle name="Normal 5 10 3 2" xfId="5528"/>
    <cellStyle name="Normal 5 10 3 3" xfId="21542"/>
    <cellStyle name="Normal 5 10 3 4" xfId="20763"/>
    <cellStyle name="Normal 5 10 3 5" xfId="23366"/>
    <cellStyle name="Normal 5 10 3 6" xfId="25250"/>
    <cellStyle name="Normal 5 10 4" xfId="3632"/>
    <cellStyle name="Normal 5 10 4 2" xfId="5922"/>
    <cellStyle name="Normal 5 10 4 3" xfId="21932"/>
    <cellStyle name="Normal 5 10 4 4" xfId="20459"/>
    <cellStyle name="Normal 5 10 4 5" xfId="23962"/>
    <cellStyle name="Normal 5 10 4 6" xfId="25742"/>
    <cellStyle name="Normal 5 10 5" xfId="3776"/>
    <cellStyle name="Normal 5 10 5 2" xfId="6024"/>
    <cellStyle name="Normal 5 10 5 3" xfId="22057"/>
    <cellStyle name="Normal 5 10 5 4" xfId="21948"/>
    <cellStyle name="Normal 5 10 5 5" xfId="20442"/>
    <cellStyle name="Normal 5 10 5 6" xfId="23101"/>
    <cellStyle name="Normal 5 10 6" xfId="4407"/>
    <cellStyle name="Normal 5 10 7" xfId="19025"/>
    <cellStyle name="Normal 5 10 8" xfId="23198"/>
    <cellStyle name="Normal 5 10 9" xfId="25098"/>
    <cellStyle name="Normal 5 11" xfId="2928"/>
    <cellStyle name="Normal 5 11 10" xfId="21062"/>
    <cellStyle name="Normal 5 11 2" xfId="3412"/>
    <cellStyle name="Normal 5 11 2 2" xfId="5702"/>
    <cellStyle name="Normal 5 11 2 3" xfId="21714"/>
    <cellStyle name="Normal 5 11 2 4" xfId="20637"/>
    <cellStyle name="Normal 5 11 2 5" xfId="22839"/>
    <cellStyle name="Normal 5 11 2 6" xfId="24747"/>
    <cellStyle name="Normal 5 11 3" xfId="3237"/>
    <cellStyle name="Normal 5 11 3 2" xfId="5527"/>
    <cellStyle name="Normal 5 11 3 3" xfId="21541"/>
    <cellStyle name="Normal 5 11 3 4" xfId="20764"/>
    <cellStyle name="Normal 5 11 3 5" xfId="23941"/>
    <cellStyle name="Normal 5 11 3 6" xfId="25721"/>
    <cellStyle name="Normal 5 11 4" xfId="3507"/>
    <cellStyle name="Normal 5 11 4 2" xfId="5797"/>
    <cellStyle name="Normal 5 11 4 3" xfId="21808"/>
    <cellStyle name="Normal 5 11 4 4" xfId="20567"/>
    <cellStyle name="Normal 5 11 4 5" xfId="23373"/>
    <cellStyle name="Normal 5 11 4 6" xfId="25257"/>
    <cellStyle name="Normal 5 11 5" xfId="3777"/>
    <cellStyle name="Normal 5 11 5 2" xfId="6025"/>
    <cellStyle name="Normal 5 11 5 3" xfId="22058"/>
    <cellStyle name="Normal 5 11 5 4" xfId="20366"/>
    <cellStyle name="Normal 5 11 5 5" xfId="23995"/>
    <cellStyle name="Normal 5 11 5 6" xfId="25756"/>
    <cellStyle name="Normal 5 11 6" xfId="5390"/>
    <cellStyle name="Normal 5 11 7" xfId="21299"/>
    <cellStyle name="Normal 5 11 8" xfId="20958"/>
    <cellStyle name="Normal 5 11 9" xfId="21137"/>
    <cellStyle name="Normal 5 12" xfId="2929"/>
    <cellStyle name="Normal 5 12 10" xfId="21061"/>
    <cellStyle name="Normal 5 12 2" xfId="3413"/>
    <cellStyle name="Normal 5 12 2 2" xfId="5703"/>
    <cellStyle name="Normal 5 12 2 3" xfId="21715"/>
    <cellStyle name="Normal 5 12 2 4" xfId="20636"/>
    <cellStyle name="Normal 5 12 2 5" xfId="23314"/>
    <cellStyle name="Normal 5 12 2 6" xfId="25203"/>
    <cellStyle name="Normal 5 12 3" xfId="3236"/>
    <cellStyle name="Normal 5 12 3 2" xfId="5526"/>
    <cellStyle name="Normal 5 12 3 3" xfId="21540"/>
    <cellStyle name="Normal 5 12 3 4" xfId="20765"/>
    <cellStyle name="Normal 5 12 3 5" xfId="23894"/>
    <cellStyle name="Normal 5 12 3 6" xfId="25679"/>
    <cellStyle name="Normal 5 12 4" xfId="3508"/>
    <cellStyle name="Normal 5 12 4 2" xfId="5798"/>
    <cellStyle name="Normal 5 12 4 3" xfId="21809"/>
    <cellStyle name="Normal 5 12 4 4" xfId="20566"/>
    <cellStyle name="Normal 5 12 4 5" xfId="22414"/>
    <cellStyle name="Normal 5 12 4 6" xfId="24386"/>
    <cellStyle name="Normal 5 12 5" xfId="3778"/>
    <cellStyle name="Normal 5 12 5 2" xfId="6026"/>
    <cellStyle name="Normal 5 12 5 3" xfId="22059"/>
    <cellStyle name="Normal 5 12 5 4" xfId="20365"/>
    <cellStyle name="Normal 5 12 5 5" xfId="23412"/>
    <cellStyle name="Normal 5 12 5 6" xfId="25276"/>
    <cellStyle name="Normal 5 12 6" xfId="5391"/>
    <cellStyle name="Normal 5 12 7" xfId="21300"/>
    <cellStyle name="Normal 5 12 8" xfId="20957"/>
    <cellStyle name="Normal 5 12 9" xfId="21138"/>
    <cellStyle name="Normal 5 13" xfId="2930"/>
    <cellStyle name="Normal 5 13 10" xfId="21060"/>
    <cellStyle name="Normal 5 13 2" xfId="3414"/>
    <cellStyle name="Normal 5 13 2 2" xfId="5704"/>
    <cellStyle name="Normal 5 13 2 3" xfId="21716"/>
    <cellStyle name="Normal 5 13 2 4" xfId="20635"/>
    <cellStyle name="Normal 5 13 2 5" xfId="22748"/>
    <cellStyle name="Normal 5 13 2 6" xfId="24662"/>
    <cellStyle name="Normal 5 13 3" xfId="3235"/>
    <cellStyle name="Normal 5 13 3 2" xfId="5525"/>
    <cellStyle name="Normal 5 13 3 3" xfId="21539"/>
    <cellStyle name="Normal 5 13 3 4" xfId="21956"/>
    <cellStyle name="Normal 5 13 3 5" xfId="20432"/>
    <cellStyle name="Normal 5 13 3 6" xfId="23609"/>
    <cellStyle name="Normal 5 13 4" xfId="3509"/>
    <cellStyle name="Normal 5 13 4 2" xfId="5799"/>
    <cellStyle name="Normal 5 13 4 3" xfId="21810"/>
    <cellStyle name="Normal 5 13 4 4" xfId="20565"/>
    <cellStyle name="Normal 5 13 4 5" xfId="22416"/>
    <cellStyle name="Normal 5 13 4 6" xfId="24387"/>
    <cellStyle name="Normal 5 13 5" xfId="3779"/>
    <cellStyle name="Normal 5 13 5 2" xfId="6027"/>
    <cellStyle name="Normal 5 13 5 3" xfId="22060"/>
    <cellStyle name="Normal 5 13 5 4" xfId="20364"/>
    <cellStyle name="Normal 5 13 5 5" xfId="23692"/>
    <cellStyle name="Normal 5 13 5 6" xfId="25500"/>
    <cellStyle name="Normal 5 13 6" xfId="5392"/>
    <cellStyle name="Normal 5 13 7" xfId="21301"/>
    <cellStyle name="Normal 5 13 8" xfId="20956"/>
    <cellStyle name="Normal 5 13 9" xfId="21139"/>
    <cellStyle name="Normal 5 14" xfId="2931"/>
    <cellStyle name="Normal 5 14 10" xfId="24319"/>
    <cellStyle name="Normal 5 14 2" xfId="3415"/>
    <cellStyle name="Normal 5 14 2 2" xfId="5705"/>
    <cellStyle name="Normal 5 14 2 3" xfId="21717"/>
    <cellStyle name="Normal 5 14 2 4" xfId="20634"/>
    <cellStyle name="Normal 5 14 2 5" xfId="22840"/>
    <cellStyle name="Normal 5 14 2 6" xfId="24748"/>
    <cellStyle name="Normal 5 14 3" xfId="3234"/>
    <cellStyle name="Normal 5 14 3 2" xfId="5524"/>
    <cellStyle name="Normal 5 14 3 3" xfId="21538"/>
    <cellStyle name="Normal 5 14 3 4" xfId="22236"/>
    <cellStyle name="Normal 5 14 3 5" xfId="20251"/>
    <cellStyle name="Normal 5 14 3 6" xfId="22549"/>
    <cellStyle name="Normal 5 14 4" xfId="3510"/>
    <cellStyle name="Normal 5 14 4 2" xfId="5800"/>
    <cellStyle name="Normal 5 14 4 3" xfId="21811"/>
    <cellStyle name="Normal 5 14 4 4" xfId="20564"/>
    <cellStyle name="Normal 5 14 4 5" xfId="22418"/>
    <cellStyle name="Normal 5 14 4 6" xfId="24388"/>
    <cellStyle name="Normal 5 14 5" xfId="3780"/>
    <cellStyle name="Normal 5 14 5 2" xfId="6028"/>
    <cellStyle name="Normal 5 14 5 3" xfId="22061"/>
    <cellStyle name="Normal 5 14 5 4" xfId="20363"/>
    <cellStyle name="Normal 5 14 5 5" xfId="23574"/>
    <cellStyle name="Normal 5 14 5 6" xfId="25427"/>
    <cellStyle name="Normal 5 14 6" xfId="5393"/>
    <cellStyle name="Normal 5 14 7" xfId="21302"/>
    <cellStyle name="Normal 5 14 8" xfId="20955"/>
    <cellStyle name="Normal 5 14 9" xfId="22316"/>
    <cellStyle name="Normal 5 15" xfId="2932"/>
    <cellStyle name="Normal 5 15 10" xfId="21074"/>
    <cellStyle name="Normal 5 15 2" xfId="3416"/>
    <cellStyle name="Normal 5 15 2 2" xfId="5706"/>
    <cellStyle name="Normal 5 15 2 3" xfId="21718"/>
    <cellStyle name="Normal 5 15 2 4" xfId="20633"/>
    <cellStyle name="Normal 5 15 2 5" xfId="23336"/>
    <cellStyle name="Normal 5 15 2 6" xfId="25225"/>
    <cellStyle name="Normal 5 15 3" xfId="3233"/>
    <cellStyle name="Normal 5 15 3 2" xfId="5523"/>
    <cellStyle name="Normal 5 15 3 3" xfId="21537"/>
    <cellStyle name="Normal 5 15 3 4" xfId="22268"/>
    <cellStyle name="Normal 5 15 3 5" xfId="22508"/>
    <cellStyle name="Normal 5 15 3 6" xfId="24435"/>
    <cellStyle name="Normal 5 15 4" xfId="3511"/>
    <cellStyle name="Normal 5 15 4 2" xfId="5801"/>
    <cellStyle name="Normal 5 15 4 3" xfId="21812"/>
    <cellStyle name="Normal 5 15 4 4" xfId="20563"/>
    <cellStyle name="Normal 5 15 4 5" xfId="22420"/>
    <cellStyle name="Normal 5 15 4 6" xfId="24389"/>
    <cellStyle name="Normal 5 15 5" xfId="3781"/>
    <cellStyle name="Normal 5 15 5 2" xfId="6029"/>
    <cellStyle name="Normal 5 15 5 3" xfId="22062"/>
    <cellStyle name="Normal 5 15 5 4" xfId="20362"/>
    <cellStyle name="Normal 5 15 5 5" xfId="23787"/>
    <cellStyle name="Normal 5 15 5 6" xfId="25572"/>
    <cellStyle name="Normal 5 15 6" xfId="5394"/>
    <cellStyle name="Normal 5 15 7" xfId="21303"/>
    <cellStyle name="Normal 5 15 8" xfId="20954"/>
    <cellStyle name="Normal 5 15 9" xfId="21125"/>
    <cellStyle name="Normal 5 16" xfId="2933"/>
    <cellStyle name="Normal 5 16 10" xfId="24026"/>
    <cellStyle name="Normal 5 16 2" xfId="3417"/>
    <cellStyle name="Normal 5 16 2 2" xfId="5707"/>
    <cellStyle name="Normal 5 16 2 3" xfId="21719"/>
    <cellStyle name="Normal 5 16 2 4" xfId="20632"/>
    <cellStyle name="Normal 5 16 2 5" xfId="22770"/>
    <cellStyle name="Normal 5 16 2 6" xfId="24683"/>
    <cellStyle name="Normal 5 16 3" xfId="3232"/>
    <cellStyle name="Normal 5 16 3 2" xfId="5522"/>
    <cellStyle name="Normal 5 16 3 3" xfId="21536"/>
    <cellStyle name="Normal 5 16 3 4" xfId="18545"/>
    <cellStyle name="Normal 5 16 3 5" xfId="21381"/>
    <cellStyle name="Normal 5 16 3 6" xfId="20899"/>
    <cellStyle name="Normal 5 16 4" xfId="3512"/>
    <cellStyle name="Normal 5 16 4 2" xfId="5802"/>
    <cellStyle name="Normal 5 16 4 3" xfId="21813"/>
    <cellStyle name="Normal 5 16 4 4" xfId="20562"/>
    <cellStyle name="Normal 5 16 4 5" xfId="22422"/>
    <cellStyle name="Normal 5 16 4 6" xfId="24390"/>
    <cellStyle name="Normal 5 16 5" xfId="3782"/>
    <cellStyle name="Normal 5 16 5 2" xfId="6030"/>
    <cellStyle name="Normal 5 16 5 3" xfId="22063"/>
    <cellStyle name="Normal 5 16 5 4" xfId="20361"/>
    <cellStyle name="Normal 5 16 5 5" xfId="23996"/>
    <cellStyle name="Normal 5 16 5 6" xfId="25757"/>
    <cellStyle name="Normal 5 16 6" xfId="5395"/>
    <cellStyle name="Normal 5 16 7" xfId="21304"/>
    <cellStyle name="Normal 5 16 8" xfId="20953"/>
    <cellStyle name="Normal 5 16 9" xfId="20242"/>
    <cellStyle name="Normal 5 17" xfId="2934"/>
    <cellStyle name="Normal 5 17 10" xfId="21059"/>
    <cellStyle name="Normal 5 17 2" xfId="3418"/>
    <cellStyle name="Normal 5 17 2 2" xfId="5708"/>
    <cellStyle name="Normal 5 17 2 3" xfId="21720"/>
    <cellStyle name="Normal 5 17 2 4" xfId="20631"/>
    <cellStyle name="Normal 5 17 2 5" xfId="22841"/>
    <cellStyle name="Normal 5 17 2 6" xfId="24749"/>
    <cellStyle name="Normal 5 17 3" xfId="3231"/>
    <cellStyle name="Normal 5 17 3 2" xfId="5521"/>
    <cellStyle name="Normal 5 17 3 3" xfId="21535"/>
    <cellStyle name="Normal 5 17 3 4" xfId="18558"/>
    <cellStyle name="Normal 5 17 3 5" xfId="21380"/>
    <cellStyle name="Normal 5 17 3 6" xfId="20900"/>
    <cellStyle name="Normal 5 17 4" xfId="3513"/>
    <cellStyle name="Normal 5 17 4 2" xfId="5803"/>
    <cellStyle name="Normal 5 17 4 3" xfId="21814"/>
    <cellStyle name="Normal 5 17 4 4" xfId="20561"/>
    <cellStyle name="Normal 5 17 4 5" xfId="22424"/>
    <cellStyle name="Normal 5 17 4 6" xfId="24391"/>
    <cellStyle name="Normal 5 17 5" xfId="3783"/>
    <cellStyle name="Normal 5 17 5 2" xfId="6031"/>
    <cellStyle name="Normal 5 17 5 3" xfId="22064"/>
    <cellStyle name="Normal 5 17 5 4" xfId="20360"/>
    <cellStyle name="Normal 5 17 5 5" xfId="23413"/>
    <cellStyle name="Normal 5 17 5 6" xfId="25277"/>
    <cellStyle name="Normal 5 17 6" xfId="5396"/>
    <cellStyle name="Normal 5 17 7" xfId="21305"/>
    <cellStyle name="Normal 5 17 8" xfId="20952"/>
    <cellStyle name="Normal 5 17 9" xfId="21140"/>
    <cellStyle name="Normal 5 18" xfId="2935"/>
    <cellStyle name="Normal 5 18 10" xfId="21058"/>
    <cellStyle name="Normal 5 18 2" xfId="3419"/>
    <cellStyle name="Normal 5 18 2 2" xfId="5709"/>
    <cellStyle name="Normal 5 18 2 3" xfId="21721"/>
    <cellStyle name="Normal 5 18 2 4" xfId="20630"/>
    <cellStyle name="Normal 5 18 2 5" xfId="23300"/>
    <cellStyle name="Normal 5 18 2 6" xfId="25190"/>
    <cellStyle name="Normal 5 18 3" xfId="3230"/>
    <cellStyle name="Normal 5 18 3 2" xfId="5520"/>
    <cellStyle name="Normal 5 18 3 3" xfId="21534"/>
    <cellStyle name="Normal 5 18 3 4" xfId="20766"/>
    <cellStyle name="Normal 5 18 3 5" xfId="23631"/>
    <cellStyle name="Normal 5 18 3 6" xfId="25462"/>
    <cellStyle name="Normal 5 18 4" xfId="3514"/>
    <cellStyle name="Normal 5 18 4 2" xfId="5804"/>
    <cellStyle name="Normal 5 18 4 3" xfId="21815"/>
    <cellStyle name="Normal 5 18 4 4" xfId="20560"/>
    <cellStyle name="Normal 5 18 4 5" xfId="22426"/>
    <cellStyle name="Normal 5 18 4 6" xfId="24392"/>
    <cellStyle name="Normal 5 18 5" xfId="3784"/>
    <cellStyle name="Normal 5 18 5 2" xfId="6032"/>
    <cellStyle name="Normal 5 18 5 3" xfId="22065"/>
    <cellStyle name="Normal 5 18 5 4" xfId="20359"/>
    <cellStyle name="Normal 5 18 5 5" xfId="23693"/>
    <cellStyle name="Normal 5 18 5 6" xfId="25501"/>
    <cellStyle name="Normal 5 18 6" xfId="5397"/>
    <cellStyle name="Normal 5 18 7" xfId="21306"/>
    <cellStyle name="Normal 5 18 8" xfId="20951"/>
    <cellStyle name="Normal 5 18 9" xfId="21141"/>
    <cellStyle name="Normal 5 19" xfId="2936"/>
    <cellStyle name="Normal 5 19 10" xfId="21057"/>
    <cellStyle name="Normal 5 19 2" xfId="3420"/>
    <cellStyle name="Normal 5 19 2 2" xfId="5710"/>
    <cellStyle name="Normal 5 19 2 3" xfId="21722"/>
    <cellStyle name="Normal 5 19 2 4" xfId="20629"/>
    <cellStyle name="Normal 5 19 2 5" xfId="22736"/>
    <cellStyle name="Normal 5 19 2 6" xfId="24650"/>
    <cellStyle name="Normal 5 19 3" xfId="3229"/>
    <cellStyle name="Normal 5 19 3 2" xfId="5519"/>
    <cellStyle name="Normal 5 19 3 3" xfId="21533"/>
    <cellStyle name="Normal 5 19 3 4" xfId="20767"/>
    <cellStyle name="Normal 5 19 3 5" xfId="23636"/>
    <cellStyle name="Normal 5 19 3 6" xfId="25465"/>
    <cellStyle name="Normal 5 19 4" xfId="3515"/>
    <cellStyle name="Normal 5 19 4 2" xfId="5805"/>
    <cellStyle name="Normal 5 19 4 3" xfId="21816"/>
    <cellStyle name="Normal 5 19 4 4" xfId="20559"/>
    <cellStyle name="Normal 5 19 4 5" xfId="22428"/>
    <cellStyle name="Normal 5 19 4 6" xfId="24393"/>
    <cellStyle name="Normal 5 19 5" xfId="3785"/>
    <cellStyle name="Normal 5 19 5 2" xfId="6033"/>
    <cellStyle name="Normal 5 19 5 3" xfId="22066"/>
    <cellStyle name="Normal 5 19 5 4" xfId="20358"/>
    <cellStyle name="Normal 5 19 5 5" xfId="23573"/>
    <cellStyle name="Normal 5 19 5 6" xfId="25426"/>
    <cellStyle name="Normal 5 19 6" xfId="5398"/>
    <cellStyle name="Normal 5 19 7" xfId="21307"/>
    <cellStyle name="Normal 5 19 8" xfId="20950"/>
    <cellStyle name="Normal 5 19 9" xfId="21142"/>
    <cellStyle name="Normal 5 2" xfId="358"/>
    <cellStyle name="Normal 5 2 10" xfId="23025"/>
    <cellStyle name="Normal 5 2 11" xfId="24932"/>
    <cellStyle name="Normal 5 2 12" xfId="26438"/>
    <cellStyle name="Normal 5 2 2" xfId="3421"/>
    <cellStyle name="Normal 5 2 2 2" xfId="5711"/>
    <cellStyle name="Normal 5 2 2 2 2" xfId="15139"/>
    <cellStyle name="Normal 5 2 2 2 3" xfId="15138"/>
    <cellStyle name="Normal 5 2 2 3" xfId="7270"/>
    <cellStyle name="Normal 5 2 2 3 2" xfId="15140"/>
    <cellStyle name="Normal 5 2 2 3 3" xfId="21723"/>
    <cellStyle name="Normal 5 2 2 4" xfId="15137"/>
    <cellStyle name="Normal 5 2 2 4 2" xfId="20628"/>
    <cellStyle name="Normal 5 2 2 5" xfId="22834"/>
    <cellStyle name="Normal 5 2 2 6" xfId="24742"/>
    <cellStyle name="Normal 5 2 3" xfId="3228"/>
    <cellStyle name="Normal 5 2 3 2" xfId="5518"/>
    <cellStyle name="Normal 5 2 3 2 2" xfId="15142"/>
    <cellStyle name="Normal 5 2 3 3" xfId="15141"/>
    <cellStyle name="Normal 5 2 3 3 2" xfId="21532"/>
    <cellStyle name="Normal 5 2 3 4" xfId="20768"/>
    <cellStyle name="Normal 5 2 3 5" xfId="18702"/>
    <cellStyle name="Normal 5 2 3 6" xfId="23288"/>
    <cellStyle name="Normal 5 2 4" xfId="3516"/>
    <cellStyle name="Normal 5 2 4 2" xfId="5806"/>
    <cellStyle name="Normal 5 2 4 3" xfId="7445"/>
    <cellStyle name="Normal 5 2 4 3 2" xfId="21817"/>
    <cellStyle name="Normal 5 2 4 4" xfId="15143"/>
    <cellStyle name="Normal 5 2 4 4 2" xfId="20558"/>
    <cellStyle name="Normal 5 2 4 5" xfId="22430"/>
    <cellStyle name="Normal 5 2 4 6" xfId="24394"/>
    <cellStyle name="Normal 5 2 5" xfId="3786"/>
    <cellStyle name="Normal 5 2 5 2" xfId="6034"/>
    <cellStyle name="Normal 5 2 5 3" xfId="22067"/>
    <cellStyle name="Normal 5 2 5 4" xfId="20357"/>
    <cellStyle name="Normal 5 2 5 5" xfId="23788"/>
    <cellStyle name="Normal 5 2 5 6" xfId="25573"/>
    <cellStyle name="Normal 5 2 6" xfId="4048"/>
    <cellStyle name="Normal 5 2 6 2" xfId="6216"/>
    <cellStyle name="Normal 5 2 6 3" xfId="22299"/>
    <cellStyle name="Normal 5 2 6 4" xfId="18550"/>
    <cellStyle name="Normal 5 2 6 5" xfId="21450"/>
    <cellStyle name="Normal 5 2 6 6" xfId="20845"/>
    <cellStyle name="Normal 5 2 7" xfId="2937"/>
    <cellStyle name="Normal 5 2 7 2" xfId="5399"/>
    <cellStyle name="Normal 5 2 7 3" xfId="21308"/>
    <cellStyle name="Normal 5 2 7 4" xfId="20949"/>
    <cellStyle name="Normal 5 2 7 5" xfId="21143"/>
    <cellStyle name="Normal 5 2 7 6" xfId="21056"/>
    <cellStyle name="Normal 5 2 8" xfId="4408"/>
    <cellStyle name="Normal 5 2 9" xfId="15136"/>
    <cellStyle name="Normal 5 2 9 2" xfId="18520"/>
    <cellStyle name="Normal 5 20" xfId="2938"/>
    <cellStyle name="Normal 5 20 10" xfId="20241"/>
    <cellStyle name="Normal 5 20 2" xfId="3422"/>
    <cellStyle name="Normal 5 20 2 2" xfId="5712"/>
    <cellStyle name="Normal 5 20 2 3" xfId="21724"/>
    <cellStyle name="Normal 5 20 2 4" xfId="20627"/>
    <cellStyle name="Normal 5 20 2 5" xfId="23641"/>
    <cellStyle name="Normal 5 20 2 6" xfId="25470"/>
    <cellStyle name="Normal 5 20 3" xfId="3227"/>
    <cellStyle name="Normal 5 20 3 2" xfId="5517"/>
    <cellStyle name="Normal 5 20 3 3" xfId="21531"/>
    <cellStyle name="Normal 5 20 3 4" xfId="20769"/>
    <cellStyle name="Normal 5 20 3 5" xfId="22405"/>
    <cellStyle name="Normal 5 20 3 6" xfId="24381"/>
    <cellStyle name="Normal 5 20 4" xfId="3517"/>
    <cellStyle name="Normal 5 20 4 2" xfId="5807"/>
    <cellStyle name="Normal 5 20 4 3" xfId="21818"/>
    <cellStyle name="Normal 5 20 4 4" xfId="20557"/>
    <cellStyle name="Normal 5 20 4 5" xfId="22432"/>
    <cellStyle name="Normal 5 20 4 6" xfId="24395"/>
    <cellStyle name="Normal 5 20 5" xfId="3787"/>
    <cellStyle name="Normal 5 20 5 2" xfId="6035"/>
    <cellStyle name="Normal 5 20 5 3" xfId="22068"/>
    <cellStyle name="Normal 5 20 5 4" xfId="20356"/>
    <cellStyle name="Normal 5 20 5 5" xfId="23997"/>
    <cellStyle name="Normal 5 20 5 6" xfId="25758"/>
    <cellStyle name="Normal 5 20 6" xfId="5400"/>
    <cellStyle name="Normal 5 20 7" xfId="21309"/>
    <cellStyle name="Normal 5 20 8" xfId="20948"/>
    <cellStyle name="Normal 5 20 9" xfId="21144"/>
    <cellStyle name="Normal 5 21" xfId="2939"/>
    <cellStyle name="Normal 5 21 10" xfId="21041"/>
    <cellStyle name="Normal 5 21 2" xfId="3423"/>
    <cellStyle name="Normal 5 21 2 2" xfId="5713"/>
    <cellStyle name="Normal 5 21 2 3" xfId="21725"/>
    <cellStyle name="Normal 5 21 2 4" xfId="20626"/>
    <cellStyle name="Normal 5 21 2 5" xfId="23626"/>
    <cellStyle name="Normal 5 21 2 6" xfId="25457"/>
    <cellStyle name="Normal 5 21 3" xfId="3226"/>
    <cellStyle name="Normal 5 21 3 2" xfId="5516"/>
    <cellStyle name="Normal 5 21 3 3" xfId="21530"/>
    <cellStyle name="Normal 5 21 3 4" xfId="20770"/>
    <cellStyle name="Normal 5 21 3 5" xfId="22402"/>
    <cellStyle name="Normal 5 21 3 6" xfId="24379"/>
    <cellStyle name="Normal 5 21 4" xfId="3518"/>
    <cellStyle name="Normal 5 21 4 2" xfId="5808"/>
    <cellStyle name="Normal 5 21 4 3" xfId="21819"/>
    <cellStyle name="Normal 5 21 4 4" xfId="20556"/>
    <cellStyle name="Normal 5 21 4 5" xfId="23647"/>
    <cellStyle name="Normal 5 21 4 6" xfId="25476"/>
    <cellStyle name="Normal 5 21 5" xfId="3788"/>
    <cellStyle name="Normal 5 21 5 2" xfId="6036"/>
    <cellStyle name="Normal 5 21 5 3" xfId="22069"/>
    <cellStyle name="Normal 5 21 5 4" xfId="20355"/>
    <cellStyle name="Normal 5 21 5 5" xfId="23414"/>
    <cellStyle name="Normal 5 21 5 6" xfId="25278"/>
    <cellStyle name="Normal 5 21 6" xfId="5401"/>
    <cellStyle name="Normal 5 21 7" xfId="21310"/>
    <cellStyle name="Normal 5 21 8" xfId="20947"/>
    <cellStyle name="Normal 5 21 9" xfId="21145"/>
    <cellStyle name="Normal 5 22" xfId="2940"/>
    <cellStyle name="Normal 5 22 10" xfId="22315"/>
    <cellStyle name="Normal 5 22 2" xfId="3424"/>
    <cellStyle name="Normal 5 22 2 2" xfId="5714"/>
    <cellStyle name="Normal 5 22 2 3" xfId="21726"/>
    <cellStyle name="Normal 5 22 2 4" xfId="20625"/>
    <cellStyle name="Normal 5 22 2 5" xfId="23900"/>
    <cellStyle name="Normal 5 22 2 6" xfId="25685"/>
    <cellStyle name="Normal 5 22 3" xfId="3225"/>
    <cellStyle name="Normal 5 22 3 2" xfId="5515"/>
    <cellStyle name="Normal 5 22 3 3" xfId="21529"/>
    <cellStyle name="Normal 5 22 3 4" xfId="20771"/>
    <cellStyle name="Normal 5 22 3 5" xfId="22399"/>
    <cellStyle name="Normal 5 22 3 6" xfId="24377"/>
    <cellStyle name="Normal 5 22 4" xfId="3519"/>
    <cellStyle name="Normal 5 22 4 2" xfId="5809"/>
    <cellStyle name="Normal 5 22 4 3" xfId="21820"/>
    <cellStyle name="Normal 5 22 4 4" xfId="20555"/>
    <cellStyle name="Normal 5 22 4 5" xfId="23620"/>
    <cellStyle name="Normal 5 22 4 6" xfId="25451"/>
    <cellStyle name="Normal 5 22 5" xfId="3789"/>
    <cellStyle name="Normal 5 22 5 2" xfId="6037"/>
    <cellStyle name="Normal 5 22 5 3" xfId="22070"/>
    <cellStyle name="Normal 5 22 5 4" xfId="20354"/>
    <cellStyle name="Normal 5 22 5 5" xfId="23694"/>
    <cellStyle name="Normal 5 22 5 6" xfId="25502"/>
    <cellStyle name="Normal 5 22 6" xfId="5402"/>
    <cellStyle name="Normal 5 22 7" xfId="21311"/>
    <cellStyle name="Normal 5 22 8" xfId="20946"/>
    <cellStyle name="Normal 5 22 9" xfId="21146"/>
    <cellStyle name="Normal 5 23" xfId="2941"/>
    <cellStyle name="Normal 5 23 10" xfId="21055"/>
    <cellStyle name="Normal 5 23 2" xfId="3425"/>
    <cellStyle name="Normal 5 23 2 2" xfId="5715"/>
    <cellStyle name="Normal 5 23 2 3" xfId="21727"/>
    <cellStyle name="Normal 5 23 2 4" xfId="20624"/>
    <cellStyle name="Normal 5 23 2 5" xfId="23946"/>
    <cellStyle name="Normal 5 23 2 6" xfId="25726"/>
    <cellStyle name="Normal 5 23 3" xfId="3224"/>
    <cellStyle name="Normal 5 23 3 2" xfId="5514"/>
    <cellStyle name="Normal 5 23 3 3" xfId="21528"/>
    <cellStyle name="Normal 5 23 3 4" xfId="20772"/>
    <cellStyle name="Normal 5 23 3 5" xfId="22396"/>
    <cellStyle name="Normal 5 23 3 6" xfId="24375"/>
    <cellStyle name="Normal 5 23 4" xfId="3520"/>
    <cellStyle name="Normal 5 23 4 2" xfId="5810"/>
    <cellStyle name="Normal 5 23 4 3" xfId="21821"/>
    <cellStyle name="Normal 5 23 4 4" xfId="20554"/>
    <cellStyle name="Normal 5 23 4 5" xfId="23908"/>
    <cellStyle name="Normal 5 23 4 6" xfId="25693"/>
    <cellStyle name="Normal 5 23 5" xfId="3790"/>
    <cellStyle name="Normal 5 23 5 2" xfId="6038"/>
    <cellStyle name="Normal 5 23 5 3" xfId="22071"/>
    <cellStyle name="Normal 5 23 5 4" xfId="20353"/>
    <cellStyle name="Normal 5 23 5 5" xfId="23572"/>
    <cellStyle name="Normal 5 23 5 6" xfId="25425"/>
    <cellStyle name="Normal 5 23 6" xfId="5403"/>
    <cellStyle name="Normal 5 23 7" xfId="21312"/>
    <cellStyle name="Normal 5 23 8" xfId="20945"/>
    <cellStyle name="Normal 5 23 9" xfId="21147"/>
    <cellStyle name="Normal 5 24" xfId="2942"/>
    <cellStyle name="Normal 5 24 10" xfId="20904"/>
    <cellStyle name="Normal 5 24 2" xfId="3426"/>
    <cellStyle name="Normal 5 24 2 2" xfId="5716"/>
    <cellStyle name="Normal 5 24 2 3" xfId="21728"/>
    <cellStyle name="Normal 5 24 2 4" xfId="20623"/>
    <cellStyle name="Normal 5 24 2 5" xfId="23368"/>
    <cellStyle name="Normal 5 24 2 6" xfId="25252"/>
    <cellStyle name="Normal 5 24 3" xfId="3223"/>
    <cellStyle name="Normal 5 24 3 2" xfId="5513"/>
    <cellStyle name="Normal 5 24 3 3" xfId="21527"/>
    <cellStyle name="Normal 5 24 3 4" xfId="20773"/>
    <cellStyle name="Normal 5 24 3 5" xfId="23365"/>
    <cellStyle name="Normal 5 24 3 6" xfId="25249"/>
    <cellStyle name="Normal 5 24 4" xfId="3521"/>
    <cellStyle name="Normal 5 24 4 2" xfId="5811"/>
    <cellStyle name="Normal 5 24 4 3" xfId="21822"/>
    <cellStyle name="Normal 5 24 4 4" xfId="20553"/>
    <cellStyle name="Normal 5 24 4 5" xfId="23952"/>
    <cellStyle name="Normal 5 24 4 6" xfId="25732"/>
    <cellStyle name="Normal 5 24 5" xfId="3791"/>
    <cellStyle name="Normal 5 24 5 2" xfId="6039"/>
    <cellStyle name="Normal 5 24 5 3" xfId="22072"/>
    <cellStyle name="Normal 5 24 5 4" xfId="20352"/>
    <cellStyle name="Normal 5 24 5 5" xfId="23789"/>
    <cellStyle name="Normal 5 24 5 6" xfId="25574"/>
    <cellStyle name="Normal 5 24 6" xfId="5404"/>
    <cellStyle name="Normal 5 24 7" xfId="21313"/>
    <cellStyle name="Normal 5 24 8" xfId="18642"/>
    <cellStyle name="Normal 5 24 9" xfId="21375"/>
    <cellStyle name="Normal 5 25" xfId="2943"/>
    <cellStyle name="Normal 5 25 10" xfId="20903"/>
    <cellStyle name="Normal 5 25 2" xfId="3427"/>
    <cellStyle name="Normal 5 25 2 2" xfId="5717"/>
    <cellStyle name="Normal 5 25 2 3" xfId="21729"/>
    <cellStyle name="Normal 5 25 2 4" xfId="20622"/>
    <cellStyle name="Normal 5 25 2 5" xfId="23045"/>
    <cellStyle name="Normal 5 25 2 6" xfId="24950"/>
    <cellStyle name="Normal 5 25 3" xfId="3222"/>
    <cellStyle name="Normal 5 25 3 2" xfId="5512"/>
    <cellStyle name="Normal 5 25 3 3" xfId="21526"/>
    <cellStyle name="Normal 5 25 3 4" xfId="20774"/>
    <cellStyle name="Normal 5 25 3 5" xfId="23940"/>
    <cellStyle name="Normal 5 25 3 6" xfId="25720"/>
    <cellStyle name="Normal 5 25 4" xfId="3522"/>
    <cellStyle name="Normal 5 25 4 2" xfId="5812"/>
    <cellStyle name="Normal 5 25 4 3" xfId="21823"/>
    <cellStyle name="Normal 5 25 4 4" xfId="20552"/>
    <cellStyle name="Normal 5 25 4 5" xfId="23374"/>
    <cellStyle name="Normal 5 25 4 6" xfId="25258"/>
    <cellStyle name="Normal 5 25 5" xfId="3792"/>
    <cellStyle name="Normal 5 25 5 2" xfId="6040"/>
    <cellStyle name="Normal 5 25 5 3" xfId="22073"/>
    <cellStyle name="Normal 5 25 5 4" xfId="20351"/>
    <cellStyle name="Normal 5 25 5 5" xfId="23998"/>
    <cellStyle name="Normal 5 25 5 6" xfId="25759"/>
    <cellStyle name="Normal 5 25 6" xfId="5405"/>
    <cellStyle name="Normal 5 25 7" xfId="21314"/>
    <cellStyle name="Normal 5 25 8" xfId="18503"/>
    <cellStyle name="Normal 5 25 9" xfId="21376"/>
    <cellStyle name="Normal 5 26" xfId="2944"/>
    <cellStyle name="Normal 5 26 10" xfId="21426"/>
    <cellStyle name="Normal 5 26 2" xfId="3428"/>
    <cellStyle name="Normal 5 26 2 2" xfId="5718"/>
    <cellStyle name="Normal 5 26 2 3" xfId="21730"/>
    <cellStyle name="Normal 5 26 2 4" xfId="20621"/>
    <cellStyle name="Normal 5 26 2 5" xfId="23642"/>
    <cellStyle name="Normal 5 26 2 6" xfId="25471"/>
    <cellStyle name="Normal 5 26 3" xfId="3221"/>
    <cellStyle name="Normal 5 26 3 2" xfId="5511"/>
    <cellStyle name="Normal 5 26 3 3" xfId="21525"/>
    <cellStyle name="Normal 5 26 3 4" xfId="20775"/>
    <cellStyle name="Normal 5 26 3 5" xfId="23893"/>
    <cellStyle name="Normal 5 26 3 6" xfId="25678"/>
    <cellStyle name="Normal 5 26 4" xfId="3523"/>
    <cellStyle name="Normal 5 26 4 2" xfId="5813"/>
    <cellStyle name="Normal 5 26 4 3" xfId="21824"/>
    <cellStyle name="Normal 5 26 4 4" xfId="20551"/>
    <cellStyle name="Normal 5 26 4 5" xfId="22544"/>
    <cellStyle name="Normal 5 26 4 6" xfId="24468"/>
    <cellStyle name="Normal 5 26 5" xfId="3793"/>
    <cellStyle name="Normal 5 26 5 2" xfId="6041"/>
    <cellStyle name="Normal 5 26 5 3" xfId="22074"/>
    <cellStyle name="Normal 5 26 5 4" xfId="20350"/>
    <cellStyle name="Normal 5 26 5 5" xfId="23415"/>
    <cellStyle name="Normal 5 26 5 6" xfId="25279"/>
    <cellStyle name="Normal 5 26 6" xfId="5406"/>
    <cellStyle name="Normal 5 26 7" xfId="21315"/>
    <cellStyle name="Normal 5 26 8" xfId="22273"/>
    <cellStyle name="Normal 5 26 9" xfId="18523"/>
    <cellStyle name="Normal 5 27" xfId="2945"/>
    <cellStyle name="Normal 5 27 10" xfId="21410"/>
    <cellStyle name="Normal 5 27 2" xfId="3429"/>
    <cellStyle name="Normal 5 27 2 2" xfId="5719"/>
    <cellStyle name="Normal 5 27 2 3" xfId="21731"/>
    <cellStyle name="Normal 5 27 2 4" xfId="19015"/>
    <cellStyle name="Normal 5 27 2 5" xfId="21394"/>
    <cellStyle name="Normal 5 27 2 6" xfId="20891"/>
    <cellStyle name="Normal 5 27 3" xfId="3220"/>
    <cellStyle name="Normal 5 27 3 2" xfId="5510"/>
    <cellStyle name="Normal 5 27 3 3" xfId="21524"/>
    <cellStyle name="Normal 5 27 3 4" xfId="20776"/>
    <cellStyle name="Normal 5 27 3 5" xfId="23632"/>
    <cellStyle name="Normal 5 27 3 6" xfId="25463"/>
    <cellStyle name="Normal 5 27 4" xfId="3524"/>
    <cellStyle name="Normal 5 27 4 2" xfId="5814"/>
    <cellStyle name="Normal 5 27 4 3" xfId="21825"/>
    <cellStyle name="Normal 5 27 4 4" xfId="20550"/>
    <cellStyle name="Normal 5 27 4 5" xfId="22434"/>
    <cellStyle name="Normal 5 27 4 6" xfId="24396"/>
    <cellStyle name="Normal 5 27 5" xfId="3794"/>
    <cellStyle name="Normal 5 27 5 2" xfId="6042"/>
    <cellStyle name="Normal 5 27 5 3" xfId="22075"/>
    <cellStyle name="Normal 5 27 5 4" xfId="20349"/>
    <cellStyle name="Normal 5 27 5 5" xfId="23695"/>
    <cellStyle name="Normal 5 27 5 6" xfId="25503"/>
    <cellStyle name="Normal 5 27 6" xfId="5407"/>
    <cellStyle name="Normal 5 27 7" xfId="21316"/>
    <cellStyle name="Normal 5 27 8" xfId="22241"/>
    <cellStyle name="Normal 5 27 9" xfId="19430"/>
    <cellStyle name="Normal 5 28" xfId="2946"/>
    <cellStyle name="Normal 5 28 10" xfId="23659"/>
    <cellStyle name="Normal 5 28 2" xfId="3430"/>
    <cellStyle name="Normal 5 28 2 2" xfId="5720"/>
    <cellStyle name="Normal 5 28 2 3" xfId="21732"/>
    <cellStyle name="Normal 5 28 2 4" xfId="19090"/>
    <cellStyle name="Normal 5 28 2 5" xfId="21395"/>
    <cellStyle name="Normal 5 28 2 6" xfId="20890"/>
    <cellStyle name="Normal 5 28 3" xfId="3219"/>
    <cellStyle name="Normal 5 28 3 2" xfId="5509"/>
    <cellStyle name="Normal 5 28 3 3" xfId="21523"/>
    <cellStyle name="Normal 5 28 3 4" xfId="20777"/>
    <cellStyle name="Normal 5 28 3 5" xfId="23635"/>
    <cellStyle name="Normal 5 28 3 6" xfId="25464"/>
    <cellStyle name="Normal 5 28 4" xfId="3525"/>
    <cellStyle name="Normal 5 28 4 2" xfId="5815"/>
    <cellStyle name="Normal 5 28 4 3" xfId="21826"/>
    <cellStyle name="Normal 5 28 4 4" xfId="18557"/>
    <cellStyle name="Normal 5 28 4 5" xfId="21398"/>
    <cellStyle name="Normal 5 28 4 6" xfId="20887"/>
    <cellStyle name="Normal 5 28 5" xfId="3795"/>
    <cellStyle name="Normal 5 28 5 2" xfId="6043"/>
    <cellStyle name="Normal 5 28 5 3" xfId="22076"/>
    <cellStyle name="Normal 5 28 5 4" xfId="20348"/>
    <cellStyle name="Normal 5 28 5 5" xfId="23571"/>
    <cellStyle name="Normal 5 28 5 6" xfId="25424"/>
    <cellStyle name="Normal 5 28 6" xfId="5408"/>
    <cellStyle name="Normal 5 28 7" xfId="21317"/>
    <cellStyle name="Normal 5 28 8" xfId="21961"/>
    <cellStyle name="Normal 5 28 9" xfId="20429"/>
    <cellStyle name="Normal 5 29" xfId="2947"/>
    <cellStyle name="Normal 5 29 10" xfId="21054"/>
    <cellStyle name="Normal 5 29 2" xfId="3431"/>
    <cellStyle name="Normal 5 29 2 2" xfId="5721"/>
    <cellStyle name="Normal 5 29 2 3" xfId="21733"/>
    <cellStyle name="Normal 5 29 2 4" xfId="22265"/>
    <cellStyle name="Normal 5 29 2 5" xfId="18613"/>
    <cellStyle name="Normal 5 29 2 6" xfId="22289"/>
    <cellStyle name="Normal 5 29 3" xfId="3218"/>
    <cellStyle name="Normal 5 29 3 2" xfId="5508"/>
    <cellStyle name="Normal 5 29 3 3" xfId="21522"/>
    <cellStyle name="Normal 5 29 3 4" xfId="20778"/>
    <cellStyle name="Normal 5 29 3 5" xfId="23102"/>
    <cellStyle name="Normal 5 29 3 6" xfId="25005"/>
    <cellStyle name="Normal 5 29 4" xfId="3526"/>
    <cellStyle name="Normal 5 29 4 2" xfId="5816"/>
    <cellStyle name="Normal 5 29 4 3" xfId="21827"/>
    <cellStyle name="Normal 5 29 4 4" xfId="18522"/>
    <cellStyle name="Normal 5 29 4 5" xfId="21399"/>
    <cellStyle name="Normal 5 29 4 6" xfId="20886"/>
    <cellStyle name="Normal 5 29 5" xfId="3796"/>
    <cellStyle name="Normal 5 29 5 2" xfId="6044"/>
    <cellStyle name="Normal 5 29 5 3" xfId="22077"/>
    <cellStyle name="Normal 5 29 5 4" xfId="20347"/>
    <cellStyle name="Normal 5 29 5 5" xfId="23790"/>
    <cellStyle name="Normal 5 29 5 6" xfId="25575"/>
    <cellStyle name="Normal 5 29 6" xfId="5409"/>
    <cellStyle name="Normal 5 29 7" xfId="21318"/>
    <cellStyle name="Normal 5 29 8" xfId="20944"/>
    <cellStyle name="Normal 5 29 9" xfId="21148"/>
    <cellStyle name="Normal 5 3" xfId="468"/>
    <cellStyle name="Normal 5 3 10" xfId="15144"/>
    <cellStyle name="Normal 5 3 10 2" xfId="23176"/>
    <cellStyle name="Normal 5 3 11" xfId="25076"/>
    <cellStyle name="Normal 5 3 12" xfId="26531"/>
    <cellStyle name="Normal 5 3 2" xfId="3432"/>
    <cellStyle name="Normal 5 3 2 2" xfId="5722"/>
    <cellStyle name="Normal 5 3 2 2 2" xfId="15146"/>
    <cellStyle name="Normal 5 3 2 3" xfId="7726"/>
    <cellStyle name="Normal 5 3 2 3 2" xfId="21734"/>
    <cellStyle name="Normal 5 3 2 4" xfId="15145"/>
    <cellStyle name="Normal 5 3 2 4 2" xfId="22233"/>
    <cellStyle name="Normal 5 3 2 5" xfId="20255"/>
    <cellStyle name="Normal 5 3 2 6" xfId="23813"/>
    <cellStyle name="Normal 5 3 3" xfId="3217"/>
    <cellStyle name="Normal 5 3 3 2" xfId="5507"/>
    <cellStyle name="Normal 5 3 3 3" xfId="6967"/>
    <cellStyle name="Normal 5 3 3 3 2" xfId="21521"/>
    <cellStyle name="Normal 5 3 3 4" xfId="15147"/>
    <cellStyle name="Normal 5 3 3 4 2" xfId="20779"/>
    <cellStyle name="Normal 5 3 3 5" xfId="18581"/>
    <cellStyle name="Normal 5 3 3 6" xfId="22594"/>
    <cellStyle name="Normal 5 3 4" xfId="3527"/>
    <cellStyle name="Normal 5 3 4 2" xfId="5817"/>
    <cellStyle name="Normal 5 3 4 3" xfId="21828"/>
    <cellStyle name="Normal 5 3 4 4" xfId="22264"/>
    <cellStyle name="Normal 5 3 4 5" xfId="22510"/>
    <cellStyle name="Normal 5 3 4 6" xfId="24437"/>
    <cellStyle name="Normal 5 3 5" xfId="3797"/>
    <cellStyle name="Normal 5 3 5 2" xfId="6045"/>
    <cellStyle name="Normal 5 3 5 3" xfId="22078"/>
    <cellStyle name="Normal 5 3 5 4" xfId="20346"/>
    <cellStyle name="Normal 5 3 5 5" xfId="23999"/>
    <cellStyle name="Normal 5 3 5 6" xfId="25760"/>
    <cellStyle name="Normal 5 3 6" xfId="4056"/>
    <cellStyle name="Normal 5 3 6 2" xfId="6224"/>
    <cellStyle name="Normal 5 3 6 3" xfId="22307"/>
    <cellStyle name="Normal 5 3 6 4" xfId="24312"/>
    <cellStyle name="Normal 5 3 6 5" xfId="25925"/>
    <cellStyle name="Normal 5 3 6 6" xfId="27238"/>
    <cellStyle name="Normal 5 3 7" xfId="2948"/>
    <cellStyle name="Normal 5 3 7 2" xfId="5410"/>
    <cellStyle name="Normal 5 3 7 3" xfId="21319"/>
    <cellStyle name="Normal 5 3 7 4" xfId="20943"/>
    <cellStyle name="Normal 5 3 7 5" xfId="21149"/>
    <cellStyle name="Normal 5 3 7 6" xfId="21053"/>
    <cellStyle name="Normal 5 3 8" xfId="4508"/>
    <cellStyle name="Normal 5 3 9" xfId="6866"/>
    <cellStyle name="Normal 5 3 9 2" xfId="18516"/>
    <cellStyle name="Normal 5 30" xfId="2949"/>
    <cellStyle name="Normal 5 30 10" xfId="21052"/>
    <cellStyle name="Normal 5 30 2" xfId="3433"/>
    <cellStyle name="Normal 5 30 2 2" xfId="5723"/>
    <cellStyle name="Normal 5 30 2 3" xfId="21735"/>
    <cellStyle name="Normal 5 30 2 4" xfId="21953"/>
    <cellStyle name="Normal 5 30 2 5" xfId="20436"/>
    <cellStyle name="Normal 5 30 2 6" xfId="24181"/>
    <cellStyle name="Normal 5 30 3" xfId="3216"/>
    <cellStyle name="Normal 5 30 3 2" xfId="5506"/>
    <cellStyle name="Normal 5 30 3 3" xfId="21520"/>
    <cellStyle name="Normal 5 30 3 4" xfId="20780"/>
    <cellStyle name="Normal 5 30 3 5" xfId="18669"/>
    <cellStyle name="Normal 5 30 3 6" xfId="21344"/>
    <cellStyle name="Normal 5 30 4" xfId="3528"/>
    <cellStyle name="Normal 5 30 4 2" xfId="5818"/>
    <cellStyle name="Normal 5 30 4 3" xfId="21829"/>
    <cellStyle name="Normal 5 30 4 4" xfId="22232"/>
    <cellStyle name="Normal 5 30 4 5" xfId="20257"/>
    <cellStyle name="Normal 5 30 4 6" xfId="23720"/>
    <cellStyle name="Normal 5 30 5" xfId="3798"/>
    <cellStyle name="Normal 5 30 5 2" xfId="6046"/>
    <cellStyle name="Normal 5 30 5 3" xfId="22079"/>
    <cellStyle name="Normal 5 30 5 4" xfId="20345"/>
    <cellStyle name="Normal 5 30 5 5" xfId="23416"/>
    <cellStyle name="Normal 5 30 5 6" xfId="25280"/>
    <cellStyle name="Normal 5 30 6" xfId="5411"/>
    <cellStyle name="Normal 5 30 7" xfId="21320"/>
    <cellStyle name="Normal 5 30 8" xfId="20942"/>
    <cellStyle name="Normal 5 30 9" xfId="21150"/>
    <cellStyle name="Normal 5 31" xfId="3410"/>
    <cellStyle name="Normal 5 31 2" xfId="5700"/>
    <cellStyle name="Normal 5 31 3" xfId="21712"/>
    <cellStyle name="Normal 5 31 4" xfId="20639"/>
    <cellStyle name="Normal 5 31 5" xfId="23275"/>
    <cellStyle name="Normal 5 31 6" xfId="25169"/>
    <cellStyle name="Normal 5 32" xfId="3239"/>
    <cellStyle name="Normal 5 32 2" xfId="5529"/>
    <cellStyle name="Normal 5 32 3" xfId="21543"/>
    <cellStyle name="Normal 5 32 4" xfId="20762"/>
    <cellStyle name="Normal 5 32 5" xfId="23096"/>
    <cellStyle name="Normal 5 32 6" xfId="25001"/>
    <cellStyle name="Normal 5 33" xfId="3506"/>
    <cellStyle name="Normal 5 33 2" xfId="5796"/>
    <cellStyle name="Normal 5 33 3" xfId="21807"/>
    <cellStyle name="Normal 5 33 4" xfId="20568"/>
    <cellStyle name="Normal 5 33 5" xfId="23951"/>
    <cellStyle name="Normal 5 33 6" xfId="25731"/>
    <cellStyle name="Normal 5 34" xfId="3775"/>
    <cellStyle name="Normal 5 34 2" xfId="6023"/>
    <cellStyle name="Normal 5 34 3" xfId="22056"/>
    <cellStyle name="Normal 5 34 4" xfId="22228"/>
    <cellStyle name="Normal 5 34 5" xfId="20261"/>
    <cellStyle name="Normal 5 34 6" xfId="23719"/>
    <cellStyle name="Normal 5 35" xfId="3986"/>
    <cellStyle name="Normal 5 35 2" xfId="6198"/>
    <cellStyle name="Normal 5 35 3" xfId="22252"/>
    <cellStyle name="Normal 5 35 4" xfId="22514"/>
    <cellStyle name="Normal 5 35 5" xfId="24441"/>
    <cellStyle name="Normal 5 35 6" xfId="26054"/>
    <cellStyle name="Normal 5 36" xfId="4033"/>
    <cellStyle name="Normal 5 36 2" xfId="6205"/>
    <cellStyle name="Normal 5 36 3" xfId="22286"/>
    <cellStyle name="Normal 5 36 4" xfId="18491"/>
    <cellStyle name="Normal 5 36 5" xfId="21437"/>
    <cellStyle name="Normal 5 36 6" xfId="20854"/>
    <cellStyle name="Normal 5 37" xfId="4365"/>
    <cellStyle name="Normal 5 37 2" xfId="7245"/>
    <cellStyle name="Normal 5 37 2 2" xfId="22521"/>
    <cellStyle name="Normal 5 37 3" xfId="19001"/>
    <cellStyle name="Normal 5 37 4" xfId="26059"/>
    <cellStyle name="Normal 5 37 5" xfId="27349"/>
    <cellStyle name="Normal 5 38" xfId="6395"/>
    <cellStyle name="Normal 5 38 2" xfId="19110"/>
    <cellStyle name="Normal 5 39" xfId="6455"/>
    <cellStyle name="Normal 5 39 2" xfId="21354"/>
    <cellStyle name="Normal 5 4" xfId="480"/>
    <cellStyle name="Normal 5 4 10" xfId="25071"/>
    <cellStyle name="Normal 5 4 11" xfId="26526"/>
    <cellStyle name="Normal 5 4 2" xfId="3434"/>
    <cellStyle name="Normal 5 4 2 2" xfId="5724"/>
    <cellStyle name="Normal 5 4 2 3" xfId="15149"/>
    <cellStyle name="Normal 5 4 2 3 2" xfId="21736"/>
    <cellStyle name="Normal 5 4 2 4" xfId="20620"/>
    <cellStyle name="Normal 5 4 2 5" xfId="23625"/>
    <cellStyle name="Normal 5 4 2 6" xfId="25456"/>
    <cellStyle name="Normal 5 4 3" xfId="3215"/>
    <cellStyle name="Normal 5 4 3 2" xfId="5505"/>
    <cellStyle name="Normal 5 4 3 3" xfId="21519"/>
    <cellStyle name="Normal 5 4 3 4" xfId="20781"/>
    <cellStyle name="Normal 5 4 3 5" xfId="18668"/>
    <cellStyle name="Normal 5 4 3 6" xfId="20244"/>
    <cellStyle name="Normal 5 4 4" xfId="3529"/>
    <cellStyle name="Normal 5 4 4 2" xfId="5819"/>
    <cellStyle name="Normal 5 4 4 3" xfId="21830"/>
    <cellStyle name="Normal 5 4 4 4" xfId="21952"/>
    <cellStyle name="Normal 5 4 4 5" xfId="20438"/>
    <cellStyle name="Normal 5 4 4 6" xfId="23930"/>
    <cellStyle name="Normal 5 4 5" xfId="3799"/>
    <cellStyle name="Normal 5 4 5 2" xfId="6047"/>
    <cellStyle name="Normal 5 4 5 3" xfId="22080"/>
    <cellStyle name="Normal 5 4 5 4" xfId="20344"/>
    <cellStyle name="Normal 5 4 5 5" xfId="23696"/>
    <cellStyle name="Normal 5 4 5 6" xfId="25504"/>
    <cellStyle name="Normal 5 4 6" xfId="2950"/>
    <cellStyle name="Normal 5 4 6 2" xfId="5412"/>
    <cellStyle name="Normal 5 4 6 3" xfId="21321"/>
    <cellStyle name="Normal 5 4 6 4" xfId="20941"/>
    <cellStyle name="Normal 5 4 6 5" xfId="21151"/>
    <cellStyle name="Normal 5 4 6 6" xfId="21051"/>
    <cellStyle name="Normal 5 4 7" xfId="4519"/>
    <cellStyle name="Normal 5 4 8" xfId="15148"/>
    <cellStyle name="Normal 5 4 8 2" xfId="19011"/>
    <cellStyle name="Normal 5 4 9" xfId="23171"/>
    <cellStyle name="Normal 5 40" xfId="6510"/>
    <cellStyle name="Normal 5 40 2" xfId="20909"/>
    <cellStyle name="Normal 5 41" xfId="6566"/>
    <cellStyle name="Normal 5 41 2" xfId="21172"/>
    <cellStyle name="Normal 5 42" xfId="6619"/>
    <cellStyle name="Normal 5 43" xfId="6673"/>
    <cellStyle name="Normal 5 44" xfId="6727"/>
    <cellStyle name="Normal 5 45" xfId="6780"/>
    <cellStyle name="Normal 5 46" xfId="6801"/>
    <cellStyle name="Normal 5 47" xfId="7764"/>
    <cellStyle name="Normal 5 48" xfId="15135"/>
    <cellStyle name="Normal 5 49" xfId="18497"/>
    <cellStyle name="Normal 5 5" xfId="934"/>
    <cellStyle name="Normal 5 5 10" xfId="25200"/>
    <cellStyle name="Normal 5 5 11" xfId="26630"/>
    <cellStyle name="Normal 5 5 2" xfId="3435"/>
    <cellStyle name="Normal 5 5 2 2" xfId="5725"/>
    <cellStyle name="Normal 5 5 2 3" xfId="21737"/>
    <cellStyle name="Normal 5 5 2 4" xfId="20619"/>
    <cellStyle name="Normal 5 5 2 5" xfId="23902"/>
    <cellStyle name="Normal 5 5 2 6" xfId="25687"/>
    <cellStyle name="Normal 5 5 3" xfId="3214"/>
    <cellStyle name="Normal 5 5 3 2" xfId="5504"/>
    <cellStyle name="Normal 5 5 3 3" xfId="21518"/>
    <cellStyle name="Normal 5 5 3 4" xfId="20782"/>
    <cellStyle name="Normal 5 5 3 5" xfId="18618"/>
    <cellStyle name="Normal 5 5 3 6" xfId="21355"/>
    <cellStyle name="Normal 5 5 4" xfId="3530"/>
    <cellStyle name="Normal 5 5 4 2" xfId="5820"/>
    <cellStyle name="Normal 5 5 4 3" xfId="21831"/>
    <cellStyle name="Normal 5 5 4 4" xfId="20549"/>
    <cellStyle name="Normal 5 5 4 5" xfId="22436"/>
    <cellStyle name="Normal 5 5 4 6" xfId="24397"/>
    <cellStyle name="Normal 5 5 5" xfId="3800"/>
    <cellStyle name="Normal 5 5 5 2" xfId="6048"/>
    <cellStyle name="Normal 5 5 5 3" xfId="22081"/>
    <cellStyle name="Normal 5 5 5 4" xfId="20343"/>
    <cellStyle name="Normal 5 5 5 5" xfId="23570"/>
    <cellStyle name="Normal 5 5 5 6" xfId="25423"/>
    <cellStyle name="Normal 5 5 6" xfId="2951"/>
    <cellStyle name="Normal 5 5 6 2" xfId="5413"/>
    <cellStyle name="Normal 5 5 6 3" xfId="21322"/>
    <cellStyle name="Normal 5 5 6 4" xfId="20940"/>
    <cellStyle name="Normal 5 5 6 5" xfId="21152"/>
    <cellStyle name="Normal 5 5 6 6" xfId="21050"/>
    <cellStyle name="Normal 5 5 7" xfId="4969"/>
    <cellStyle name="Normal 5 5 8" xfId="15150"/>
    <cellStyle name="Normal 5 5 8 2" xfId="19883"/>
    <cellStyle name="Normal 5 5 9" xfId="23311"/>
    <cellStyle name="Normal 5 6" xfId="946"/>
    <cellStyle name="Normal 5 6 10" xfId="25129"/>
    <cellStyle name="Normal 5 6 11" xfId="26576"/>
    <cellStyle name="Normal 5 6 2" xfId="3436"/>
    <cellStyle name="Normal 5 6 2 2" xfId="5726"/>
    <cellStyle name="Normal 5 6 2 3" xfId="21738"/>
    <cellStyle name="Normal 5 6 2 4" xfId="20618"/>
    <cellStyle name="Normal 5 6 2 5" xfId="23947"/>
    <cellStyle name="Normal 5 6 2 6" xfId="25727"/>
    <cellStyle name="Normal 5 6 3" xfId="3213"/>
    <cellStyle name="Normal 5 6 3 2" xfId="5503"/>
    <cellStyle name="Normal 5 6 3 3" xfId="21517"/>
    <cellStyle name="Normal 5 6 3 4" xfId="20783"/>
    <cellStyle name="Normal 5 6 3 5" xfId="19055"/>
    <cellStyle name="Normal 5 6 3 6" xfId="21356"/>
    <cellStyle name="Normal 5 6 4" xfId="3531"/>
    <cellStyle name="Normal 5 6 4 2" xfId="5821"/>
    <cellStyle name="Normal 5 6 4 3" xfId="21832"/>
    <cellStyle name="Normal 5 6 4 4" xfId="20548"/>
    <cellStyle name="Normal 5 6 4 5" xfId="22438"/>
    <cellStyle name="Normal 5 6 4 6" xfId="24398"/>
    <cellStyle name="Normal 5 6 5" xfId="3801"/>
    <cellStyle name="Normal 5 6 5 2" xfId="6049"/>
    <cellStyle name="Normal 5 6 5 3" xfId="22082"/>
    <cellStyle name="Normal 5 6 5 4" xfId="20342"/>
    <cellStyle name="Normal 5 6 5 5" xfId="23791"/>
    <cellStyle name="Normal 5 6 5 6" xfId="25576"/>
    <cellStyle name="Normal 5 6 6" xfId="2952"/>
    <cellStyle name="Normal 5 6 6 2" xfId="5414"/>
    <cellStyle name="Normal 5 6 6 3" xfId="21323"/>
    <cellStyle name="Normal 5 6 6 4" xfId="20939"/>
    <cellStyle name="Normal 5 6 6 5" xfId="21153"/>
    <cellStyle name="Normal 5 6 6 6" xfId="21049"/>
    <cellStyle name="Normal 5 6 7" xfId="4981"/>
    <cellStyle name="Normal 5 6 8" xfId="19895"/>
    <cellStyle name="Normal 5 6 9" xfId="23233"/>
    <cellStyle name="Normal 5 7" xfId="961"/>
    <cellStyle name="Normal 5 7 10" xfId="25211"/>
    <cellStyle name="Normal 5 7 11" xfId="26638"/>
    <cellStyle name="Normal 5 7 2" xfId="3437"/>
    <cellStyle name="Normal 5 7 2 2" xfId="5727"/>
    <cellStyle name="Normal 5 7 2 3" xfId="21739"/>
    <cellStyle name="Normal 5 7 2 4" xfId="20617"/>
    <cellStyle name="Normal 5 7 2 5" xfId="23369"/>
    <cellStyle name="Normal 5 7 2 6" xfId="25253"/>
    <cellStyle name="Normal 5 7 3" xfId="3212"/>
    <cellStyle name="Normal 5 7 3 2" xfId="5502"/>
    <cellStyle name="Normal 5 7 3 3" xfId="21516"/>
    <cellStyle name="Normal 5 7 3 4" xfId="20784"/>
    <cellStyle name="Normal 5 7 3 5" xfId="18565"/>
    <cellStyle name="Normal 5 7 3 6" xfId="21357"/>
    <cellStyle name="Normal 5 7 4" xfId="3532"/>
    <cellStyle name="Normal 5 7 4 2" xfId="5822"/>
    <cellStyle name="Normal 5 7 4 3" xfId="21833"/>
    <cellStyle name="Normal 5 7 4 4" xfId="20547"/>
    <cellStyle name="Normal 5 7 4 5" xfId="22440"/>
    <cellStyle name="Normal 5 7 4 6" xfId="24399"/>
    <cellStyle name="Normal 5 7 5" xfId="3802"/>
    <cellStyle name="Normal 5 7 5 2" xfId="6050"/>
    <cellStyle name="Normal 5 7 5 3" xfId="22083"/>
    <cellStyle name="Normal 5 7 5 4" xfId="20341"/>
    <cellStyle name="Normal 5 7 5 5" xfId="24000"/>
    <cellStyle name="Normal 5 7 5 6" xfId="25761"/>
    <cellStyle name="Normal 5 7 6" xfId="2953"/>
    <cellStyle name="Normal 5 7 6 2" xfId="5415"/>
    <cellStyle name="Normal 5 7 6 3" xfId="21324"/>
    <cellStyle name="Normal 5 7 6 4" xfId="20938"/>
    <cellStyle name="Normal 5 7 6 5" xfId="21154"/>
    <cellStyle name="Normal 5 7 6 6" xfId="21048"/>
    <cellStyle name="Normal 5 7 7" xfId="4996"/>
    <cellStyle name="Normal 5 7 8" xfId="19910"/>
    <cellStyle name="Normal 5 7 9" xfId="23322"/>
    <cellStyle name="Normal 5 8" xfId="980"/>
    <cellStyle name="Normal 5 8 10" xfId="24766"/>
    <cellStyle name="Normal 5 8 11" xfId="26276"/>
    <cellStyle name="Normal 5 8 2" xfId="3438"/>
    <cellStyle name="Normal 5 8 2 2" xfId="5728"/>
    <cellStyle name="Normal 5 8 2 3" xfId="21740"/>
    <cellStyle name="Normal 5 8 2 4" xfId="20616"/>
    <cellStyle name="Normal 5 8 2 5" xfId="23055"/>
    <cellStyle name="Normal 5 8 2 6" xfId="24960"/>
    <cellStyle name="Normal 5 8 3" xfId="3211"/>
    <cellStyle name="Normal 5 8 3 2" xfId="5501"/>
    <cellStyle name="Normal 5 8 3 3" xfId="21515"/>
    <cellStyle name="Normal 5 8 3 4" xfId="20785"/>
    <cellStyle name="Normal 5 8 3 5" xfId="18546"/>
    <cellStyle name="Normal 5 8 3 6" xfId="21358"/>
    <cellStyle name="Normal 5 8 4" xfId="3533"/>
    <cellStyle name="Normal 5 8 4 2" xfId="5823"/>
    <cellStyle name="Normal 5 8 4 3" xfId="21834"/>
    <cellStyle name="Normal 5 8 4 4" xfId="20546"/>
    <cellStyle name="Normal 5 8 4 5" xfId="22442"/>
    <cellStyle name="Normal 5 8 4 6" xfId="24400"/>
    <cellStyle name="Normal 5 8 5" xfId="3803"/>
    <cellStyle name="Normal 5 8 5 2" xfId="6051"/>
    <cellStyle name="Normal 5 8 5 3" xfId="22084"/>
    <cellStyle name="Normal 5 8 5 4" xfId="20340"/>
    <cellStyle name="Normal 5 8 5 5" xfId="23417"/>
    <cellStyle name="Normal 5 8 5 6" xfId="25281"/>
    <cellStyle name="Normal 5 8 6" xfId="2954"/>
    <cellStyle name="Normal 5 8 6 2" xfId="5416"/>
    <cellStyle name="Normal 5 8 6 3" xfId="21325"/>
    <cellStyle name="Normal 5 8 6 4" xfId="20937"/>
    <cellStyle name="Normal 5 8 6 5" xfId="21155"/>
    <cellStyle name="Normal 5 8 6 6" xfId="21047"/>
    <cellStyle name="Normal 5 8 7" xfId="5007"/>
    <cellStyle name="Normal 5 8 8" xfId="19927"/>
    <cellStyle name="Normal 5 8 9" xfId="22858"/>
    <cellStyle name="Normal 5 9" xfId="988"/>
    <cellStyle name="Normal 5 9 10" xfId="25120"/>
    <cellStyle name="Normal 5 9 11" xfId="26568"/>
    <cellStyle name="Normal 5 9 2" xfId="3439"/>
    <cellStyle name="Normal 5 9 2 2" xfId="5729"/>
    <cellStyle name="Normal 5 9 2 3" xfId="21741"/>
    <cellStyle name="Normal 5 9 2 4" xfId="20615"/>
    <cellStyle name="Normal 5 9 2 5" xfId="23643"/>
    <cellStyle name="Normal 5 9 2 6" xfId="25472"/>
    <cellStyle name="Normal 5 9 3" xfId="3210"/>
    <cellStyle name="Normal 5 9 3 2" xfId="5500"/>
    <cellStyle name="Normal 5 9 3 3" xfId="21514"/>
    <cellStyle name="Normal 5 9 3 4" xfId="20786"/>
    <cellStyle name="Normal 5 9 3 5" xfId="19028"/>
    <cellStyle name="Normal 5 9 3 6" xfId="21359"/>
    <cellStyle name="Normal 5 9 4" xfId="3534"/>
    <cellStyle name="Normal 5 9 4 2" xfId="5824"/>
    <cellStyle name="Normal 5 9 4 3" xfId="21835"/>
    <cellStyle name="Normal 5 9 4 4" xfId="20545"/>
    <cellStyle name="Normal 5 9 4 5" xfId="22444"/>
    <cellStyle name="Normal 5 9 4 6" xfId="24401"/>
    <cellStyle name="Normal 5 9 5" xfId="3804"/>
    <cellStyle name="Normal 5 9 5 2" xfId="6052"/>
    <cellStyle name="Normal 5 9 5 3" xfId="22085"/>
    <cellStyle name="Normal 5 9 5 4" xfId="20339"/>
    <cellStyle name="Normal 5 9 5 5" xfId="23697"/>
    <cellStyle name="Normal 5 9 5 6" xfId="25505"/>
    <cellStyle name="Normal 5 9 6" xfId="2955"/>
    <cellStyle name="Normal 5 9 6 2" xfId="5417"/>
    <cellStyle name="Normal 5 9 6 3" xfId="21326"/>
    <cellStyle name="Normal 5 9 6 4" xfId="20936"/>
    <cellStyle name="Normal 5 9 6 5" xfId="21156"/>
    <cellStyle name="Normal 5 9 6 6" xfId="21046"/>
    <cellStyle name="Normal 5 9 7" xfId="5015"/>
    <cellStyle name="Normal 5 9 8" xfId="19935"/>
    <cellStyle name="Normal 5 9 9" xfId="23224"/>
    <cellStyle name="Normal 50" xfId="3170"/>
    <cellStyle name="Normal 50 2" xfId="3879"/>
    <cellStyle name="Normal 50 2 2" xfId="6127"/>
    <cellStyle name="Normal 50 2 3" xfId="22159"/>
    <cellStyle name="Normal 50 2 4" xfId="20274"/>
    <cellStyle name="Normal 50 2 5" xfId="23093"/>
    <cellStyle name="Normal 50 2 6" xfId="24998"/>
    <cellStyle name="Normal 50 3" xfId="5460"/>
    <cellStyle name="Normal 50 4" xfId="7222"/>
    <cellStyle name="Normal 50 4 2" xfId="21475"/>
    <cellStyle name="Normal 50 5" xfId="20820"/>
    <cellStyle name="Normal 50 6" xfId="21210"/>
    <cellStyle name="Normal 50 7" xfId="21023"/>
    <cellStyle name="Normal 51" xfId="3171"/>
    <cellStyle name="Normal 51 2" xfId="3880"/>
    <cellStyle name="Normal 51 2 2" xfId="6128"/>
    <cellStyle name="Normal 51 2 3" xfId="22160"/>
    <cellStyle name="Normal 51 2 4" xfId="20273"/>
    <cellStyle name="Normal 51 2 5" xfId="24109"/>
    <cellStyle name="Normal 51 2 6" xfId="25865"/>
    <cellStyle name="Normal 51 3" xfId="5461"/>
    <cellStyle name="Normal 51 4" xfId="6900"/>
    <cellStyle name="Normal 51 4 2" xfId="21476"/>
    <cellStyle name="Normal 51 5" xfId="20819"/>
    <cellStyle name="Normal 51 6" xfId="21211"/>
    <cellStyle name="Normal 51 7" xfId="21022"/>
    <cellStyle name="Normal 52" xfId="3172"/>
    <cellStyle name="Normal 52 2" xfId="3881"/>
    <cellStyle name="Normal 52 2 2" xfId="6129"/>
    <cellStyle name="Normal 52 2 3" xfId="22161"/>
    <cellStyle name="Normal 52 2 4" xfId="20272"/>
    <cellStyle name="Normal 52 2 5" xfId="23483"/>
    <cellStyle name="Normal 52 2 6" xfId="25340"/>
    <cellStyle name="Normal 52 3" xfId="5462"/>
    <cellStyle name="Normal 52 4" xfId="6883"/>
    <cellStyle name="Normal 52 4 2" xfId="21477"/>
    <cellStyle name="Normal 52 5" xfId="20818"/>
    <cellStyle name="Normal 52 6" xfId="21212"/>
    <cellStyle name="Normal 52 7" xfId="21021"/>
    <cellStyle name="Normal 53" xfId="3173"/>
    <cellStyle name="Normal 53 2" xfId="3882"/>
    <cellStyle name="Normal 53 2 2" xfId="6130"/>
    <cellStyle name="Normal 53 2 3" xfId="22162"/>
    <cellStyle name="Normal 53 2 4" xfId="20271"/>
    <cellStyle name="Normal 53 2 5" xfId="24110"/>
    <cellStyle name="Normal 53 2 6" xfId="25866"/>
    <cellStyle name="Normal 53 3" xfId="5463"/>
    <cellStyle name="Normal 53 4" xfId="7738"/>
    <cellStyle name="Normal 53 4 2" xfId="21478"/>
    <cellStyle name="Normal 53 5" xfId="20817"/>
    <cellStyle name="Normal 53 6" xfId="21213"/>
    <cellStyle name="Normal 53 7" xfId="21020"/>
    <cellStyle name="Normal 54" xfId="3174"/>
    <cellStyle name="Normal 54 2" xfId="5464"/>
    <cellStyle name="Normal 54 3" xfId="6923"/>
    <cellStyle name="Normal 54 3 2" xfId="21479"/>
    <cellStyle name="Normal 54 4" xfId="20816"/>
    <cellStyle name="Normal 54 5" xfId="21214"/>
    <cellStyle name="Normal 54 6" xfId="21019"/>
    <cellStyle name="Normal 55" xfId="3175"/>
    <cellStyle name="Normal 55 2" xfId="5465"/>
    <cellStyle name="Normal 55 3" xfId="7240"/>
    <cellStyle name="Normal 55 3 2" xfId="21480"/>
    <cellStyle name="Normal 55 4" xfId="20815"/>
    <cellStyle name="Normal 55 5" xfId="21215"/>
    <cellStyle name="Normal 55 6" xfId="21018"/>
    <cellStyle name="Normal 56" xfId="3176"/>
    <cellStyle name="Normal 56 2" xfId="5466"/>
    <cellStyle name="Normal 56 3" xfId="7339"/>
    <cellStyle name="Normal 56 3 2" xfId="21481"/>
    <cellStyle name="Normal 56 4" xfId="20814"/>
    <cellStyle name="Normal 56 5" xfId="21216"/>
    <cellStyle name="Normal 56 6" xfId="21017"/>
    <cellStyle name="Normal 57" xfId="3177"/>
    <cellStyle name="Normal 57 2" xfId="5467"/>
    <cellStyle name="Normal 57 3" xfId="6828"/>
    <cellStyle name="Normal 57 3 2" xfId="21482"/>
    <cellStyle name="Normal 57 4" xfId="20813"/>
    <cellStyle name="Normal 57 5" xfId="21217"/>
    <cellStyle name="Normal 57 6" xfId="19082"/>
    <cellStyle name="Normal 58" xfId="3178"/>
    <cellStyle name="Normal 58 2" xfId="5468"/>
    <cellStyle name="Normal 58 3" xfId="7414"/>
    <cellStyle name="Normal 58 3 2" xfId="21483"/>
    <cellStyle name="Normal 58 4" xfId="20812"/>
    <cellStyle name="Normal 58 5" xfId="21218"/>
    <cellStyle name="Normal 58 6" xfId="18591"/>
    <cellStyle name="Normal 59" xfId="3179"/>
    <cellStyle name="Normal 59 2" xfId="5469"/>
    <cellStyle name="Normal 59 3" xfId="7254"/>
    <cellStyle name="Normal 59 3 2" xfId="21484"/>
    <cellStyle name="Normal 59 4" xfId="20811"/>
    <cellStyle name="Normal 59 5" xfId="21219"/>
    <cellStyle name="Normal 59 6" xfId="22275"/>
    <cellStyle name="Normal 6" xfId="359"/>
    <cellStyle name="Normal 6 10" xfId="3597"/>
    <cellStyle name="Normal 6 10 2" xfId="5887"/>
    <cellStyle name="Normal 6 10 3" xfId="21897"/>
    <cellStyle name="Normal 6 10 4" xfId="20489"/>
    <cellStyle name="Normal 6 10 5" xfId="23379"/>
    <cellStyle name="Normal 6 10 6" xfId="25263"/>
    <cellStyle name="Normal 6 11" xfId="3635"/>
    <cellStyle name="Normal 6 11 2" xfId="5925"/>
    <cellStyle name="Normal 6 11 3" xfId="21935"/>
    <cellStyle name="Normal 6 11 4" xfId="20456"/>
    <cellStyle name="Normal 6 11 5" xfId="23891"/>
    <cellStyle name="Normal 6 11 6" xfId="25676"/>
    <cellStyle name="Normal 6 12" xfId="3641"/>
    <cellStyle name="Normal 6 12 2" xfId="5931"/>
    <cellStyle name="Normal 6 12 3" xfId="21941"/>
    <cellStyle name="Normal 6 12 4" xfId="20450"/>
    <cellStyle name="Normal 6 12 5" xfId="23892"/>
    <cellStyle name="Normal 6 12 6" xfId="25677"/>
    <cellStyle name="Normal 6 13" xfId="3867"/>
    <cellStyle name="Normal 6 13 2" xfId="6115"/>
    <cellStyle name="Normal 6 13 3" xfId="22147"/>
    <cellStyle name="Normal 6 13 4" xfId="20281"/>
    <cellStyle name="Normal 6 13 5" xfId="23802"/>
    <cellStyle name="Normal 6 13 6" xfId="25587"/>
    <cellStyle name="Normal 6 14" xfId="3987"/>
    <cellStyle name="Normal 6 14 2" xfId="6199"/>
    <cellStyle name="Normal 6 14 3" xfId="22253"/>
    <cellStyle name="Normal 6 14 4" xfId="19033"/>
    <cellStyle name="Normal 6 14 5" xfId="21415"/>
    <cellStyle name="Normal 6 14 6" xfId="22239"/>
    <cellStyle name="Normal 6 15" xfId="4034"/>
    <cellStyle name="Normal 6 15 2" xfId="6206"/>
    <cellStyle name="Normal 6 15 3" xfId="22287"/>
    <cellStyle name="Normal 6 15 4" xfId="18640"/>
    <cellStyle name="Normal 6 15 5" xfId="21438"/>
    <cellStyle name="Normal 6 15 6" xfId="20853"/>
    <cellStyle name="Normal 6 16" xfId="3149"/>
    <cellStyle name="Normal 6 16 2" xfId="5439"/>
    <cellStyle name="Normal 6 16 3" xfId="21454"/>
    <cellStyle name="Normal 6 16 4" xfId="20841"/>
    <cellStyle name="Normal 6 16 5" xfId="19106"/>
    <cellStyle name="Normal 6 16 6" xfId="21366"/>
    <cellStyle name="Normal 6 17" xfId="4409"/>
    <cellStyle name="Normal 6 18" xfId="6396"/>
    <cellStyle name="Normal 6 19" xfId="6456"/>
    <cellStyle name="Normal 6 2" xfId="360"/>
    <cellStyle name="Normal 6 2 10" xfId="23197"/>
    <cellStyle name="Normal 6 2 11" xfId="25097"/>
    <cellStyle name="Normal 6 2 12" xfId="26550"/>
    <cellStyle name="Normal 6 2 2" xfId="3440"/>
    <cellStyle name="Normal 6 2 2 2" xfId="5730"/>
    <cellStyle name="Normal 6 2 2 3" xfId="6931"/>
    <cellStyle name="Normal 6 2 2 3 2" xfId="21742"/>
    <cellStyle name="Normal 6 2 2 4" xfId="20614"/>
    <cellStyle name="Normal 6 2 2 5" xfId="23624"/>
    <cellStyle name="Normal 6 2 2 6" xfId="25455"/>
    <cellStyle name="Normal 6 2 3" xfId="3209"/>
    <cellStyle name="Normal 6 2 3 2" xfId="5499"/>
    <cellStyle name="Normal 6 2 3 3" xfId="7308"/>
    <cellStyle name="Normal 6 2 3 3 2" xfId="21513"/>
    <cellStyle name="Normal 6 2 3 4" xfId="20787"/>
    <cellStyle name="Normal 6 2 3 5" xfId="19104"/>
    <cellStyle name="Normal 6 2 3 6" xfId="21360"/>
    <cellStyle name="Normal 6 2 4" xfId="3535"/>
    <cellStyle name="Normal 6 2 4 2" xfId="5825"/>
    <cellStyle name="Normal 6 2 4 3" xfId="21836"/>
    <cellStyle name="Normal 6 2 4 4" xfId="20544"/>
    <cellStyle name="Normal 6 2 4 5" xfId="22446"/>
    <cellStyle name="Normal 6 2 4 6" xfId="24402"/>
    <cellStyle name="Normal 6 2 5" xfId="3805"/>
    <cellStyle name="Normal 6 2 5 2" xfId="6053"/>
    <cellStyle name="Normal 6 2 5 3" xfId="22086"/>
    <cellStyle name="Normal 6 2 5 4" xfId="20338"/>
    <cellStyle name="Normal 6 2 5 5" xfId="23569"/>
    <cellStyle name="Normal 6 2 5 6" xfId="25422"/>
    <cellStyle name="Normal 6 2 6" xfId="4049"/>
    <cellStyle name="Normal 6 2 6 2" xfId="6217"/>
    <cellStyle name="Normal 6 2 6 3" xfId="22300"/>
    <cellStyle name="Normal 6 2 6 4" xfId="18528"/>
    <cellStyle name="Normal 6 2 6 5" xfId="21451"/>
    <cellStyle name="Normal 6 2 6 6" xfId="20844"/>
    <cellStyle name="Normal 6 2 7" xfId="2956"/>
    <cellStyle name="Normal 6 2 7 2" xfId="5418"/>
    <cellStyle name="Normal 6 2 7 3" xfId="21327"/>
    <cellStyle name="Normal 6 2 7 4" xfId="20935"/>
    <cellStyle name="Normal 6 2 7 5" xfId="21157"/>
    <cellStyle name="Normal 6 2 7 6" xfId="21045"/>
    <cellStyle name="Normal 6 2 8" xfId="4410"/>
    <cellStyle name="Normal 6 2 9" xfId="19064"/>
    <cellStyle name="Normal 6 20" xfId="6511"/>
    <cellStyle name="Normal 6 21" xfId="6567"/>
    <cellStyle name="Normal 6 22" xfId="6620"/>
    <cellStyle name="Normal 6 23" xfId="6674"/>
    <cellStyle name="Normal 6 24" xfId="6728"/>
    <cellStyle name="Normal 6 25" xfId="6781"/>
    <cellStyle name="Normal 6 26" xfId="7765"/>
    <cellStyle name="Normal 6 27" xfId="15151"/>
    <cellStyle name="Normal 6 3" xfId="469"/>
    <cellStyle name="Normal 6 3 10" xfId="22989"/>
    <cellStyle name="Normal 6 3 11" xfId="24896"/>
    <cellStyle name="Normal 6 3 12" xfId="26405"/>
    <cellStyle name="Normal 6 3 2" xfId="3441"/>
    <cellStyle name="Normal 6 3 2 2" xfId="5731"/>
    <cellStyle name="Normal 6 3 2 3" xfId="7505"/>
    <cellStyle name="Normal 6 3 2 3 2" xfId="21743"/>
    <cellStyle name="Normal 6 3 2 4" xfId="20613"/>
    <cellStyle name="Normal 6 3 2 5" xfId="23904"/>
    <cellStyle name="Normal 6 3 2 6" xfId="25689"/>
    <cellStyle name="Normal 6 3 3" xfId="3208"/>
    <cellStyle name="Normal 6 3 3 2" xfId="5498"/>
    <cellStyle name="Normal 6 3 3 3" xfId="7258"/>
    <cellStyle name="Normal 6 3 3 3 2" xfId="21512"/>
    <cellStyle name="Normal 6 3 3 4" xfId="20788"/>
    <cellStyle name="Normal 6 3 3 5" xfId="18610"/>
    <cellStyle name="Normal 6 3 3 6" xfId="21361"/>
    <cellStyle name="Normal 6 3 4" xfId="3536"/>
    <cellStyle name="Normal 6 3 4 2" xfId="5826"/>
    <cellStyle name="Normal 6 3 4 3" xfId="21837"/>
    <cellStyle name="Normal 6 3 4 4" xfId="20543"/>
    <cellStyle name="Normal 6 3 4 5" xfId="22448"/>
    <cellStyle name="Normal 6 3 4 6" xfId="24403"/>
    <cellStyle name="Normal 6 3 5" xfId="3806"/>
    <cellStyle name="Normal 6 3 5 2" xfId="6054"/>
    <cellStyle name="Normal 6 3 5 3" xfId="22087"/>
    <cellStyle name="Normal 6 3 5 4" xfId="20337"/>
    <cellStyle name="Normal 6 3 5 5" xfId="23792"/>
    <cellStyle name="Normal 6 3 5 6" xfId="25577"/>
    <cellStyle name="Normal 6 3 6" xfId="4057"/>
    <cellStyle name="Normal 6 3 6 2" xfId="6225"/>
    <cellStyle name="Normal 6 3 6 3" xfId="22308"/>
    <cellStyle name="Normal 6 3 6 4" xfId="24313"/>
    <cellStyle name="Normal 6 3 6 5" xfId="25926"/>
    <cellStyle name="Normal 6 3 6 6" xfId="27239"/>
    <cellStyle name="Normal 6 3 7" xfId="2957"/>
    <cellStyle name="Normal 6 3 7 2" xfId="5419"/>
    <cellStyle name="Normal 6 3 7 3" xfId="21328"/>
    <cellStyle name="Normal 6 3 7 4" xfId="20934"/>
    <cellStyle name="Normal 6 3 7 5" xfId="21158"/>
    <cellStyle name="Normal 6 3 7 6" xfId="21044"/>
    <cellStyle name="Normal 6 3 8" xfId="4509"/>
    <cellStyle name="Normal 6 3 9" xfId="6928"/>
    <cellStyle name="Normal 6 3 9 2" xfId="18822"/>
    <cellStyle name="Normal 6 4" xfId="481"/>
    <cellStyle name="Normal 6 4 10" xfId="24892"/>
    <cellStyle name="Normal 6 4 11" xfId="26401"/>
    <cellStyle name="Normal 6 4 2" xfId="3442"/>
    <cellStyle name="Normal 6 4 2 2" xfId="5732"/>
    <cellStyle name="Normal 6 4 2 3" xfId="21744"/>
    <cellStyle name="Normal 6 4 2 4" xfId="20612"/>
    <cellStyle name="Normal 6 4 2 5" xfId="23948"/>
    <cellStyle name="Normal 6 4 2 6" xfId="25728"/>
    <cellStyle name="Normal 6 4 3" xfId="3207"/>
    <cellStyle name="Normal 6 4 3 2" xfId="5497"/>
    <cellStyle name="Normal 6 4 3 3" xfId="21511"/>
    <cellStyle name="Normal 6 4 3 4" xfId="20789"/>
    <cellStyle name="Normal 6 4 3 5" xfId="19054"/>
    <cellStyle name="Normal 6 4 3 6" xfId="21362"/>
    <cellStyle name="Normal 6 4 4" xfId="3537"/>
    <cellStyle name="Normal 6 4 4 2" xfId="5827"/>
    <cellStyle name="Normal 6 4 4 3" xfId="21838"/>
    <cellStyle name="Normal 6 4 4 4" xfId="20542"/>
    <cellStyle name="Normal 6 4 4 5" xfId="22450"/>
    <cellStyle name="Normal 6 4 4 6" xfId="24404"/>
    <cellStyle name="Normal 6 4 5" xfId="3807"/>
    <cellStyle name="Normal 6 4 5 2" xfId="6055"/>
    <cellStyle name="Normal 6 4 5 3" xfId="22088"/>
    <cellStyle name="Normal 6 4 5 4" xfId="20336"/>
    <cellStyle name="Normal 6 4 5 5" xfId="24001"/>
    <cellStyle name="Normal 6 4 5 6" xfId="25762"/>
    <cellStyle name="Normal 6 4 6" xfId="2958"/>
    <cellStyle name="Normal 6 4 6 2" xfId="5420"/>
    <cellStyle name="Normal 6 4 6 3" xfId="21329"/>
    <cellStyle name="Normal 6 4 6 4" xfId="20933"/>
    <cellStyle name="Normal 6 4 6 5" xfId="21159"/>
    <cellStyle name="Normal 6 4 6 6" xfId="21043"/>
    <cellStyle name="Normal 6 4 7" xfId="4520"/>
    <cellStyle name="Normal 6 4 8" xfId="18713"/>
    <cellStyle name="Normal 6 4 9" xfId="22985"/>
    <cellStyle name="Normal 6 5" xfId="935"/>
    <cellStyle name="Normal 6 5 10" xfId="24779"/>
    <cellStyle name="Normal 6 5 11" xfId="26288"/>
    <cellStyle name="Normal 6 5 2" xfId="3443"/>
    <cellStyle name="Normal 6 5 2 2" xfId="5733"/>
    <cellStyle name="Normal 6 5 2 3" xfId="21745"/>
    <cellStyle name="Normal 6 5 2 4" xfId="20611"/>
    <cellStyle name="Normal 6 5 2 5" xfId="23370"/>
    <cellStyle name="Normal 6 5 2 6" xfId="25254"/>
    <cellStyle name="Normal 6 5 3" xfId="3206"/>
    <cellStyle name="Normal 6 5 3 2" xfId="5496"/>
    <cellStyle name="Normal 6 5 3 3" xfId="21510"/>
    <cellStyle name="Normal 6 5 3 4" xfId="20790"/>
    <cellStyle name="Normal 6 5 3 5" xfId="18564"/>
    <cellStyle name="Normal 6 5 3 6" xfId="21363"/>
    <cellStyle name="Normal 6 5 4" xfId="3538"/>
    <cellStyle name="Normal 6 5 4 2" xfId="5828"/>
    <cellStyle name="Normal 6 5 4 3" xfId="21839"/>
    <cellStyle name="Normal 6 5 4 4" xfId="20541"/>
    <cellStyle name="Normal 6 5 4 5" xfId="22452"/>
    <cellStyle name="Normal 6 5 4 6" xfId="24405"/>
    <cellStyle name="Normal 6 5 5" xfId="3808"/>
    <cellStyle name="Normal 6 5 5 2" xfId="6056"/>
    <cellStyle name="Normal 6 5 5 3" xfId="22089"/>
    <cellStyle name="Normal 6 5 5 4" xfId="20335"/>
    <cellStyle name="Normal 6 5 5 5" xfId="23418"/>
    <cellStyle name="Normal 6 5 5 6" xfId="25282"/>
    <cellStyle name="Normal 6 5 6" xfId="2959"/>
    <cellStyle name="Normal 6 5 6 2" xfId="5421"/>
    <cellStyle name="Normal 6 5 6 3" xfId="21330"/>
    <cellStyle name="Normal 6 5 6 4" xfId="20932"/>
    <cellStyle name="Normal 6 5 6 5" xfId="21160"/>
    <cellStyle name="Normal 6 5 6 6" xfId="21042"/>
    <cellStyle name="Normal 6 5 7" xfId="4970"/>
    <cellStyle name="Normal 6 5 8" xfId="19884"/>
    <cellStyle name="Normal 6 5 9" xfId="22872"/>
    <cellStyle name="Normal 6 6" xfId="947"/>
    <cellStyle name="Normal 6 6 10" xfId="24775"/>
    <cellStyle name="Normal 6 6 11" xfId="26284"/>
    <cellStyle name="Normal 6 6 2" xfId="3444"/>
    <cellStyle name="Normal 6 6 2 2" xfId="5734"/>
    <cellStyle name="Normal 6 6 2 3" xfId="21746"/>
    <cellStyle name="Normal 6 6 2 4" xfId="20610"/>
    <cellStyle name="Normal 6 6 2 5" xfId="23071"/>
    <cellStyle name="Normal 6 6 2 6" xfId="24976"/>
    <cellStyle name="Normal 6 6 3" xfId="3205"/>
    <cellStyle name="Normal 6 6 3 2" xfId="5495"/>
    <cellStyle name="Normal 6 6 3 3" xfId="21509"/>
    <cellStyle name="Normal 6 6 3 4" xfId="20791"/>
    <cellStyle name="Normal 6 6 3 5" xfId="22282"/>
    <cellStyle name="Normal 6 6 3 6" xfId="18600"/>
    <cellStyle name="Normal 6 6 4" xfId="3539"/>
    <cellStyle name="Normal 6 6 4 2" xfId="5829"/>
    <cellStyle name="Normal 6 6 4 3" xfId="21840"/>
    <cellStyle name="Normal 6 6 4 4" xfId="20540"/>
    <cellStyle name="Normal 6 6 4 5" xfId="18704"/>
    <cellStyle name="Normal 6 6 4 6" xfId="23281"/>
    <cellStyle name="Normal 6 6 5" xfId="3809"/>
    <cellStyle name="Normal 6 6 5 2" xfId="6057"/>
    <cellStyle name="Normal 6 6 5 3" xfId="22090"/>
    <cellStyle name="Normal 6 6 5 4" xfId="20334"/>
    <cellStyle name="Normal 6 6 5 5" xfId="23698"/>
    <cellStyle name="Normal 6 6 5 6" xfId="25506"/>
    <cellStyle name="Normal 6 6 6" xfId="2960"/>
    <cellStyle name="Normal 6 6 6 2" xfId="5422"/>
    <cellStyle name="Normal 6 6 6 3" xfId="21331"/>
    <cellStyle name="Normal 6 6 6 4" xfId="20931"/>
    <cellStyle name="Normal 6 6 6 5" xfId="21161"/>
    <cellStyle name="Normal 6 6 6 6" xfId="19097"/>
    <cellStyle name="Normal 6 6 7" xfId="4982"/>
    <cellStyle name="Normal 6 6 8" xfId="19896"/>
    <cellStyle name="Normal 6 6 9" xfId="22868"/>
    <cellStyle name="Normal 6 7" xfId="951"/>
    <cellStyle name="Normal 6 7 10" xfId="24477"/>
    <cellStyle name="Normal 6 7 11" xfId="26068"/>
    <cellStyle name="Normal 6 7 2" xfId="3445"/>
    <cellStyle name="Normal 6 7 2 2" xfId="5735"/>
    <cellStyle name="Normal 6 7 2 3" xfId="21747"/>
    <cellStyle name="Normal 6 7 2 4" xfId="20609"/>
    <cellStyle name="Normal 6 7 2 5" xfId="19920"/>
    <cellStyle name="Normal 6 7 2 6" xfId="23244"/>
    <cellStyle name="Normal 6 7 3" xfId="3204"/>
    <cellStyle name="Normal 6 7 3 2" xfId="5494"/>
    <cellStyle name="Normal 6 7 3 3" xfId="21508"/>
    <cellStyle name="Normal 6 7 3 4" xfId="20792"/>
    <cellStyle name="Normal 6 7 3 5" xfId="22248"/>
    <cellStyle name="Normal 6 7 3 6" xfId="22516"/>
    <cellStyle name="Normal 6 7 4" xfId="3540"/>
    <cellStyle name="Normal 6 7 4 2" xfId="5830"/>
    <cellStyle name="Normal 6 7 4 3" xfId="21841"/>
    <cellStyle name="Normal 6 7 4 4" xfId="20539"/>
    <cellStyle name="Normal 6 7 4 5" xfId="23648"/>
    <cellStyle name="Normal 6 7 4 6" xfId="25477"/>
    <cellStyle name="Normal 6 7 5" xfId="3810"/>
    <cellStyle name="Normal 6 7 5 2" xfId="6058"/>
    <cellStyle name="Normal 6 7 5 3" xfId="22091"/>
    <cellStyle name="Normal 6 7 5 4" xfId="20333"/>
    <cellStyle name="Normal 6 7 5 5" xfId="23568"/>
    <cellStyle name="Normal 6 7 5 6" xfId="25421"/>
    <cellStyle name="Normal 6 7 6" xfId="2961"/>
    <cellStyle name="Normal 6 7 6 2" xfId="5423"/>
    <cellStyle name="Normal 6 7 6 3" xfId="21332"/>
    <cellStyle name="Normal 6 7 6 4" xfId="20930"/>
    <cellStyle name="Normal 6 7 6 5" xfId="21162"/>
    <cellStyle name="Normal 6 7 6 6" xfId="18601"/>
    <cellStyle name="Normal 6 7 7" xfId="4986"/>
    <cellStyle name="Normal 6 7 8" xfId="19900"/>
    <cellStyle name="Normal 6 7 9" xfId="22556"/>
    <cellStyle name="Normal 6 8" xfId="981"/>
    <cellStyle name="Normal 6 8 10" xfId="24664"/>
    <cellStyle name="Normal 6 8 11" xfId="26222"/>
    <cellStyle name="Normal 6 8 2" xfId="3446"/>
    <cellStyle name="Normal 6 8 2 2" xfId="5736"/>
    <cellStyle name="Normal 6 8 2 3" xfId="21748"/>
    <cellStyle name="Normal 6 8 2 4" xfId="20608"/>
    <cellStyle name="Normal 6 8 2 5" xfId="23888"/>
    <cellStyle name="Normal 6 8 2 6" xfId="25673"/>
    <cellStyle name="Normal 6 8 3" xfId="3203"/>
    <cellStyle name="Normal 6 8 3 2" xfId="5493"/>
    <cellStyle name="Normal 6 8 3 3" xfId="21507"/>
    <cellStyle name="Normal 6 8 3 4" xfId="20793"/>
    <cellStyle name="Normal 6 8 3 5" xfId="21969"/>
    <cellStyle name="Normal 6 8 3 6" xfId="20427"/>
    <cellStyle name="Normal 6 8 4" xfId="3541"/>
    <cellStyle name="Normal 6 8 4 2" xfId="5831"/>
    <cellStyle name="Normal 6 8 4 3" xfId="21842"/>
    <cellStyle name="Normal 6 8 4 4" xfId="20538"/>
    <cellStyle name="Normal 6 8 4 5" xfId="23619"/>
    <cellStyle name="Normal 6 8 4 6" xfId="25450"/>
    <cellStyle name="Normal 6 8 5" xfId="3811"/>
    <cellStyle name="Normal 6 8 5 2" xfId="6059"/>
    <cellStyle name="Normal 6 8 5 3" xfId="22092"/>
    <cellStyle name="Normal 6 8 5 4" xfId="20332"/>
    <cellStyle name="Normal 6 8 5 5" xfId="23793"/>
    <cellStyle name="Normal 6 8 5 6" xfId="25578"/>
    <cellStyle name="Normal 6 8 6" xfId="2962"/>
    <cellStyle name="Normal 6 8 6 2" xfId="5424"/>
    <cellStyle name="Normal 6 8 6 3" xfId="21333"/>
    <cellStyle name="Normal 6 8 6 4" xfId="20929"/>
    <cellStyle name="Normal 6 8 6 5" xfId="21163"/>
    <cellStyle name="Normal 6 8 6 6" xfId="19049"/>
    <cellStyle name="Normal 6 8 7" xfId="5008"/>
    <cellStyle name="Normal 6 8 8" xfId="19928"/>
    <cellStyle name="Normal 6 8 9" xfId="22750"/>
    <cellStyle name="Normal 6 9" xfId="994"/>
    <cellStyle name="Normal 6 9 10" xfId="25131"/>
    <cellStyle name="Normal 6 9 11" xfId="26578"/>
    <cellStyle name="Normal 6 9 2" xfId="3447"/>
    <cellStyle name="Normal 6 9 2 2" xfId="5737"/>
    <cellStyle name="Normal 6 9 2 3" xfId="21749"/>
    <cellStyle name="Normal 6 9 2 4" xfId="20607"/>
    <cellStyle name="Normal 6 9 2 5" xfId="19916"/>
    <cellStyle name="Normal 6 9 2 6" xfId="23262"/>
    <cellStyle name="Normal 6 9 3" xfId="3202"/>
    <cellStyle name="Normal 6 9 3 2" xfId="5492"/>
    <cellStyle name="Normal 6 9 3 3" xfId="21506"/>
    <cellStyle name="Normal 6 9 3 4" xfId="20794"/>
    <cellStyle name="Normal 6 9 3 5" xfId="21237"/>
    <cellStyle name="Normal 6 9 3 6" xfId="21001"/>
    <cellStyle name="Normal 6 9 4" xfId="3542"/>
    <cellStyle name="Normal 6 9 4 2" xfId="5832"/>
    <cellStyle name="Normal 6 9 4 3" xfId="21843"/>
    <cellStyle name="Normal 6 9 4 4" xfId="20537"/>
    <cellStyle name="Normal 6 9 4 5" xfId="23909"/>
    <cellStyle name="Normal 6 9 4 6" xfId="25694"/>
    <cellStyle name="Normal 6 9 5" xfId="3812"/>
    <cellStyle name="Normal 6 9 5 2" xfId="6060"/>
    <cellStyle name="Normal 6 9 5 3" xfId="22093"/>
    <cellStyle name="Normal 6 9 5 4" xfId="20331"/>
    <cellStyle name="Normal 6 9 5 5" xfId="24002"/>
    <cellStyle name="Normal 6 9 5 6" xfId="25763"/>
    <cellStyle name="Normal 6 9 6" xfId="2963"/>
    <cellStyle name="Normal 6 9 6 2" xfId="5425"/>
    <cellStyle name="Normal 6 9 6 3" xfId="21334"/>
    <cellStyle name="Normal 6 9 6 4" xfId="20928"/>
    <cellStyle name="Normal 6 9 6 5" xfId="21164"/>
    <cellStyle name="Normal 6 9 6 6" xfId="18560"/>
    <cellStyle name="Normal 6 9 7" xfId="5021"/>
    <cellStyle name="Normal 6 9 8" xfId="19941"/>
    <cellStyle name="Normal 6 9 9" xfId="23235"/>
    <cellStyle name="Normal 60" xfId="3180"/>
    <cellStyle name="Normal 60 2" xfId="5470"/>
    <cellStyle name="Normal 60 3" xfId="7744"/>
    <cellStyle name="Normal 60 3 2" xfId="21485"/>
    <cellStyle name="Normal 60 4" xfId="20810"/>
    <cellStyle name="Normal 60 5" xfId="21220"/>
    <cellStyle name="Normal 60 6" xfId="22242"/>
    <cellStyle name="Normal 61" xfId="3181"/>
    <cellStyle name="Normal 61 2" xfId="5471"/>
    <cellStyle name="Normal 61 3" xfId="6902"/>
    <cellStyle name="Normal 61 3 2" xfId="21486"/>
    <cellStyle name="Normal 61 4" xfId="20809"/>
    <cellStyle name="Normal 61 5" xfId="21221"/>
    <cellStyle name="Normal 61 6" xfId="21962"/>
    <cellStyle name="Normal 62" xfId="3182"/>
    <cellStyle name="Normal 62 2" xfId="5472"/>
    <cellStyle name="Normal 62 3" xfId="6915"/>
    <cellStyle name="Normal 62 3 2" xfId="21487"/>
    <cellStyle name="Normal 62 4" xfId="20808"/>
    <cellStyle name="Normal 62 5" xfId="21222"/>
    <cellStyle name="Normal 62 6" xfId="21016"/>
    <cellStyle name="Normal 63" xfId="3183"/>
    <cellStyle name="Normal 63 2" xfId="5473"/>
    <cellStyle name="Normal 63 3" xfId="7291"/>
    <cellStyle name="Normal 63 3 2" xfId="21488"/>
    <cellStyle name="Normal 63 4" xfId="18617"/>
    <cellStyle name="Normal 63 5" xfId="21378"/>
    <cellStyle name="Normal 63 6" xfId="20902"/>
    <cellStyle name="Normal 64" xfId="3184"/>
    <cellStyle name="Normal 64 2" xfId="5474"/>
    <cellStyle name="Normal 64 3" xfId="7716"/>
    <cellStyle name="Normal 64 3 2" xfId="21489"/>
    <cellStyle name="Normal 64 4" xfId="19047"/>
    <cellStyle name="Normal 64 5" xfId="21379"/>
    <cellStyle name="Normal 64 6" xfId="20901"/>
    <cellStyle name="Normal 65" xfId="3185"/>
    <cellStyle name="Normal 65 2" xfId="5475"/>
    <cellStyle name="Normal 65 3" xfId="6875"/>
    <cellStyle name="Normal 65 3 2" xfId="21490"/>
    <cellStyle name="Normal 65 4" xfId="22269"/>
    <cellStyle name="Normal 65 5" xfId="19091"/>
    <cellStyle name="Normal 65 6" xfId="21423"/>
    <cellStyle name="Normal 66" xfId="3186"/>
    <cellStyle name="Normal 66 2" xfId="5476"/>
    <cellStyle name="Normal 66 3" xfId="6879"/>
    <cellStyle name="Normal 66 3 2" xfId="21491"/>
    <cellStyle name="Normal 66 4" xfId="22237"/>
    <cellStyle name="Normal 66 5" xfId="20250"/>
    <cellStyle name="Normal 66 6" xfId="23721"/>
    <cellStyle name="Normal 67" xfId="3187"/>
    <cellStyle name="Normal 67 2" xfId="5477"/>
    <cellStyle name="Normal 67 3" xfId="7249"/>
    <cellStyle name="Normal 67 3 2" xfId="21492"/>
    <cellStyle name="Normal 67 4" xfId="21957"/>
    <cellStyle name="Normal 67 5" xfId="20431"/>
    <cellStyle name="Normal 67 6" xfId="23919"/>
    <cellStyle name="Normal 68" xfId="3992"/>
    <cellStyle name="Normal 68 2" xfId="6200"/>
    <cellStyle name="Normal 68 3" xfId="22256"/>
    <cellStyle name="Normal 68 4" xfId="22513"/>
    <cellStyle name="Normal 68 5" xfId="24440"/>
    <cellStyle name="Normal 68 6" xfId="26053"/>
    <cellStyle name="Normal 69" xfId="4039"/>
    <cellStyle name="Normal 69 2" xfId="6207"/>
    <cellStyle name="Normal 69 3" xfId="22291"/>
    <cellStyle name="Normal 69 4" xfId="18905"/>
    <cellStyle name="Normal 69 5" xfId="21441"/>
    <cellStyle name="Normal 69 6" xfId="19109"/>
    <cellStyle name="Normal 7" xfId="361"/>
    <cellStyle name="Normal 7 10" xfId="3598"/>
    <cellStyle name="Normal 7 10 2" xfId="5888"/>
    <cellStyle name="Normal 7 10 3" xfId="21898"/>
    <cellStyle name="Normal 7 10 4" xfId="20488"/>
    <cellStyle name="Normal 7 10 5" xfId="23099"/>
    <cellStyle name="Normal 7 10 6" xfId="25004"/>
    <cellStyle name="Normal 7 11" xfId="3636"/>
    <cellStyle name="Normal 7 11 2" xfId="5926"/>
    <cellStyle name="Normal 7 11 3" xfId="21936"/>
    <cellStyle name="Normal 7 11 4" xfId="20455"/>
    <cellStyle name="Normal 7 11 5" xfId="23927"/>
    <cellStyle name="Normal 7 11 6" xfId="25710"/>
    <cellStyle name="Normal 7 12" xfId="3642"/>
    <cellStyle name="Normal 7 12 2" xfId="5932"/>
    <cellStyle name="Normal 7 12 3" xfId="21942"/>
    <cellStyle name="Normal 7 12 4" xfId="20449"/>
    <cellStyle name="Normal 7 12 5" xfId="23928"/>
    <cellStyle name="Normal 7 12 6" xfId="25711"/>
    <cellStyle name="Normal 7 13" xfId="3868"/>
    <cellStyle name="Normal 7 13 2" xfId="6116"/>
    <cellStyle name="Normal 7 13 3" xfId="22148"/>
    <cellStyle name="Normal 7 13 4" xfId="19020"/>
    <cellStyle name="Normal 7 13 5" xfId="21406"/>
    <cellStyle name="Normal 7 13 6" xfId="20879"/>
    <cellStyle name="Normal 7 14" xfId="4101"/>
    <cellStyle name="Normal 7 14 2" xfId="6257"/>
    <cellStyle name="Normal 7 14 3" xfId="22347"/>
    <cellStyle name="Normal 7 14 4" xfId="24337"/>
    <cellStyle name="Normal 7 14 5" xfId="25958"/>
    <cellStyle name="Normal 7 14 6" xfId="27268"/>
    <cellStyle name="Normal 7 15" xfId="4411"/>
    <cellStyle name="Normal 7 16" xfId="6397"/>
    <cellStyle name="Normal 7 16 2" xfId="18596"/>
    <cellStyle name="Normal 7 17" xfId="6457"/>
    <cellStyle name="Normal 7 17 2" xfId="23024"/>
    <cellStyle name="Normal 7 18" xfId="6512"/>
    <cellStyle name="Normal 7 18 2" xfId="24931"/>
    <cellStyle name="Normal 7 19" xfId="6568"/>
    <cellStyle name="Normal 7 19 2" xfId="26437"/>
    <cellStyle name="Normal 7 2" xfId="2964"/>
    <cellStyle name="Normal 7 2 10" xfId="18530"/>
    <cellStyle name="Normal 7 2 2" xfId="3448"/>
    <cellStyle name="Normal 7 2 2 2" xfId="5738"/>
    <cellStyle name="Normal 7 2 2 3" xfId="21750"/>
    <cellStyle name="Normal 7 2 2 4" xfId="20606"/>
    <cellStyle name="Normal 7 2 2 5" xfId="23923"/>
    <cellStyle name="Normal 7 2 2 6" xfId="25707"/>
    <cellStyle name="Normal 7 2 3" xfId="3201"/>
    <cellStyle name="Normal 7 2 3 2" xfId="5491"/>
    <cellStyle name="Normal 7 2 3 3" xfId="21505"/>
    <cellStyle name="Normal 7 2 3 4" xfId="20795"/>
    <cellStyle name="Normal 7 2 3 5" xfId="21236"/>
    <cellStyle name="Normal 7 2 3 6" xfId="21002"/>
    <cellStyle name="Normal 7 2 4" xfId="3543"/>
    <cellStyle name="Normal 7 2 4 2" xfId="5833"/>
    <cellStyle name="Normal 7 2 4 3" xfId="21844"/>
    <cellStyle name="Normal 7 2 4 4" xfId="20536"/>
    <cellStyle name="Normal 7 2 4 5" xfId="23953"/>
    <cellStyle name="Normal 7 2 4 6" xfId="25733"/>
    <cellStyle name="Normal 7 2 5" xfId="3813"/>
    <cellStyle name="Normal 7 2 5 2" xfId="6061"/>
    <cellStyle name="Normal 7 2 5 3" xfId="22094"/>
    <cellStyle name="Normal 7 2 5 4" xfId="20330"/>
    <cellStyle name="Normal 7 2 5 5" xfId="22547"/>
    <cellStyle name="Normal 7 2 5 6" xfId="24470"/>
    <cellStyle name="Normal 7 2 6" xfId="5426"/>
    <cellStyle name="Normal 7 2 7" xfId="7053"/>
    <cellStyle name="Normal 7 2 7 2" xfId="21335"/>
    <cellStyle name="Normal 7 2 8" xfId="20927"/>
    <cellStyle name="Normal 7 2 9" xfId="21165"/>
    <cellStyle name="Normal 7 20" xfId="6621"/>
    <cellStyle name="Normal 7 21" xfId="6675"/>
    <cellStyle name="Normal 7 22" xfId="6729"/>
    <cellStyle name="Normal 7 23" xfId="6782"/>
    <cellStyle name="Normal 7 24" xfId="7766"/>
    <cellStyle name="Normal 7 25" xfId="15152"/>
    <cellStyle name="Normal 7 3" xfId="2965"/>
    <cellStyle name="Normal 7 3 10" xfId="22276"/>
    <cellStyle name="Normal 7 3 2" xfId="3449"/>
    <cellStyle name="Normal 7 3 2 2" xfId="5739"/>
    <cellStyle name="Normal 7 3 2 3" xfId="21751"/>
    <cellStyle name="Normal 7 3 2 4" xfId="20605"/>
    <cellStyle name="Normal 7 3 2 5" xfId="23929"/>
    <cellStyle name="Normal 7 3 2 6" xfId="25712"/>
    <cellStyle name="Normal 7 3 3" xfId="3200"/>
    <cellStyle name="Normal 7 3 3 2" xfId="5490"/>
    <cellStyle name="Normal 7 3 3 3" xfId="21504"/>
    <cellStyle name="Normal 7 3 3 4" xfId="20796"/>
    <cellStyle name="Normal 7 3 3 5" xfId="21235"/>
    <cellStyle name="Normal 7 3 3 6" xfId="21003"/>
    <cellStyle name="Normal 7 3 4" xfId="3544"/>
    <cellStyle name="Normal 7 3 4 2" xfId="5834"/>
    <cellStyle name="Normal 7 3 4 3" xfId="21845"/>
    <cellStyle name="Normal 7 3 4 4" xfId="20535"/>
    <cellStyle name="Normal 7 3 4 5" xfId="23375"/>
    <cellStyle name="Normal 7 3 4 6" xfId="25259"/>
    <cellStyle name="Normal 7 3 5" xfId="3814"/>
    <cellStyle name="Normal 7 3 5 2" xfId="6062"/>
    <cellStyle name="Normal 7 3 5 3" xfId="22095"/>
    <cellStyle name="Normal 7 3 5 4" xfId="20329"/>
    <cellStyle name="Normal 7 3 5 5" xfId="23699"/>
    <cellStyle name="Normal 7 3 5 6" xfId="25507"/>
    <cellStyle name="Normal 7 3 6" xfId="5427"/>
    <cellStyle name="Normal 7 3 7" xfId="7742"/>
    <cellStyle name="Normal 7 3 7 2" xfId="21336"/>
    <cellStyle name="Normal 7 3 8" xfId="20926"/>
    <cellStyle name="Normal 7 3 9" xfId="21166"/>
    <cellStyle name="Normal 7 4" xfId="2966"/>
    <cellStyle name="Normal 7 4 10" xfId="22243"/>
    <cellStyle name="Normal 7 4 2" xfId="3450"/>
    <cellStyle name="Normal 7 4 2 2" xfId="5740"/>
    <cellStyle name="Normal 7 4 2 3" xfId="21752"/>
    <cellStyle name="Normal 7 4 2 4" xfId="20604"/>
    <cellStyle name="Normal 7 4 2 5" xfId="23076"/>
    <cellStyle name="Normal 7 4 2 6" xfId="24981"/>
    <cellStyle name="Normal 7 4 3" xfId="3199"/>
    <cellStyle name="Normal 7 4 3 2" xfId="5489"/>
    <cellStyle name="Normal 7 4 3 3" xfId="21503"/>
    <cellStyle name="Normal 7 4 3 4" xfId="20797"/>
    <cellStyle name="Normal 7 4 3 5" xfId="21234"/>
    <cellStyle name="Normal 7 4 3 6" xfId="21004"/>
    <cellStyle name="Normal 7 4 4" xfId="3545"/>
    <cellStyle name="Normal 7 4 4 2" xfId="5835"/>
    <cellStyle name="Normal 7 4 4 3" xfId="21846"/>
    <cellStyle name="Normal 7 4 4 4" xfId="20534"/>
    <cellStyle name="Normal 7 4 4 5" xfId="22454"/>
    <cellStyle name="Normal 7 4 4 6" xfId="24406"/>
    <cellStyle name="Normal 7 4 5" xfId="3815"/>
    <cellStyle name="Normal 7 4 5 2" xfId="6063"/>
    <cellStyle name="Normal 7 4 5 3" xfId="22096"/>
    <cellStyle name="Normal 7 4 5 4" xfId="20328"/>
    <cellStyle name="Normal 7 4 5 5" xfId="23567"/>
    <cellStyle name="Normal 7 4 5 6" xfId="25420"/>
    <cellStyle name="Normal 7 4 6" xfId="5428"/>
    <cellStyle name="Normal 7 4 7" xfId="21337"/>
    <cellStyle name="Normal 7 4 8" xfId="20925"/>
    <cellStyle name="Normal 7 4 9" xfId="21167"/>
    <cellStyle name="Normal 7 5" xfId="2967"/>
    <cellStyle name="Normal 7 5 10" xfId="21963"/>
    <cellStyle name="Normal 7 5 2" xfId="3451"/>
    <cellStyle name="Normal 7 5 2 2" xfId="5741"/>
    <cellStyle name="Normal 7 5 2 3" xfId="21753"/>
    <cellStyle name="Normal 7 5 2 4" xfId="20603"/>
    <cellStyle name="Normal 7 5 2 5" xfId="24102"/>
    <cellStyle name="Normal 7 5 2 6" xfId="25859"/>
    <cellStyle name="Normal 7 5 3" xfId="3198"/>
    <cellStyle name="Normal 7 5 3 2" xfId="5488"/>
    <cellStyle name="Normal 7 5 3 3" xfId="21502"/>
    <cellStyle name="Normal 7 5 3 4" xfId="20798"/>
    <cellStyle name="Normal 7 5 3 5" xfId="21233"/>
    <cellStyle name="Normal 7 5 3 6" xfId="21005"/>
    <cellStyle name="Normal 7 5 4" xfId="3546"/>
    <cellStyle name="Normal 7 5 4 2" xfId="5836"/>
    <cellStyle name="Normal 7 5 4 3" xfId="21847"/>
    <cellStyle name="Normal 7 5 4 4" xfId="20533"/>
    <cellStyle name="Normal 7 5 4 5" xfId="22456"/>
    <cellStyle name="Normal 7 5 4 6" xfId="24407"/>
    <cellStyle name="Normal 7 5 5" xfId="3816"/>
    <cellStyle name="Normal 7 5 5 2" xfId="6064"/>
    <cellStyle name="Normal 7 5 5 3" xfId="22097"/>
    <cellStyle name="Normal 7 5 5 4" xfId="20327"/>
    <cellStyle name="Normal 7 5 5 5" xfId="23794"/>
    <cellStyle name="Normal 7 5 5 6" xfId="25579"/>
    <cellStyle name="Normal 7 5 6" xfId="5429"/>
    <cellStyle name="Normal 7 5 7" xfId="21338"/>
    <cellStyle name="Normal 7 5 8" xfId="20924"/>
    <cellStyle name="Normal 7 5 9" xfId="21168"/>
    <cellStyle name="Normal 7 6" xfId="2968"/>
    <cellStyle name="Normal 7 6 10" xfId="22261"/>
    <cellStyle name="Normal 7 6 2" xfId="3452"/>
    <cellStyle name="Normal 7 6 2 2" xfId="5742"/>
    <cellStyle name="Normal 7 6 2 3" xfId="21754"/>
    <cellStyle name="Normal 7 6 2 4" xfId="20602"/>
    <cellStyle name="Normal 7 6 2 5" xfId="23094"/>
    <cellStyle name="Normal 7 6 2 6" xfId="24999"/>
    <cellStyle name="Normal 7 6 3" xfId="3197"/>
    <cellStyle name="Normal 7 6 3 2" xfId="5487"/>
    <cellStyle name="Normal 7 6 3 3" xfId="21501"/>
    <cellStyle name="Normal 7 6 3 4" xfId="20799"/>
    <cellStyle name="Normal 7 6 3 5" xfId="21232"/>
    <cellStyle name="Normal 7 6 3 6" xfId="21006"/>
    <cellStyle name="Normal 7 6 4" xfId="3547"/>
    <cellStyle name="Normal 7 6 4 2" xfId="5837"/>
    <cellStyle name="Normal 7 6 4 3" xfId="21848"/>
    <cellStyle name="Normal 7 6 4 4" xfId="20532"/>
    <cellStyle name="Normal 7 6 4 5" xfId="22458"/>
    <cellStyle name="Normal 7 6 4 6" xfId="24408"/>
    <cellStyle name="Normal 7 6 5" xfId="3817"/>
    <cellStyle name="Normal 7 6 5 2" xfId="6065"/>
    <cellStyle name="Normal 7 6 5 3" xfId="22098"/>
    <cellStyle name="Normal 7 6 5 4" xfId="20326"/>
    <cellStyle name="Normal 7 6 5 5" xfId="24003"/>
    <cellStyle name="Normal 7 6 5 6" xfId="25764"/>
    <cellStyle name="Normal 7 6 6" xfId="5430"/>
    <cellStyle name="Normal 7 6 7" xfId="21339"/>
    <cellStyle name="Normal 7 6 8" xfId="20923"/>
    <cellStyle name="Normal 7 6 9" xfId="21967"/>
    <cellStyle name="Normal 7 7" xfId="2969"/>
    <cellStyle name="Normal 7 7 10" xfId="18529"/>
    <cellStyle name="Normal 7 7 2" xfId="3453"/>
    <cellStyle name="Normal 7 7 2 2" xfId="5743"/>
    <cellStyle name="Normal 7 7 2 3" xfId="21755"/>
    <cellStyle name="Normal 7 7 2 4" xfId="20601"/>
    <cellStyle name="Normal 7 7 2 5" xfId="24180"/>
    <cellStyle name="Normal 7 7 2 6" xfId="25879"/>
    <cellStyle name="Normal 7 7 3" xfId="3196"/>
    <cellStyle name="Normal 7 7 3 2" xfId="5486"/>
    <cellStyle name="Normal 7 7 3 3" xfId="21500"/>
    <cellStyle name="Normal 7 7 3 4" xfId="20800"/>
    <cellStyle name="Normal 7 7 3 5" xfId="21231"/>
    <cellStyle name="Normal 7 7 3 6" xfId="21007"/>
    <cellStyle name="Normal 7 7 4" xfId="3548"/>
    <cellStyle name="Normal 7 7 4 2" xfId="5838"/>
    <cellStyle name="Normal 7 7 4 3" xfId="21849"/>
    <cellStyle name="Normal 7 7 4 4" xfId="20531"/>
    <cellStyle name="Normal 7 7 4 5" xfId="22460"/>
    <cellStyle name="Normal 7 7 4 6" xfId="24409"/>
    <cellStyle name="Normal 7 7 5" xfId="3818"/>
    <cellStyle name="Normal 7 7 5 2" xfId="6066"/>
    <cellStyle name="Normal 7 7 5 3" xfId="22099"/>
    <cellStyle name="Normal 7 7 5 4" xfId="20325"/>
    <cellStyle name="Normal 7 7 5 5" xfId="23419"/>
    <cellStyle name="Normal 7 7 5 6" xfId="25283"/>
    <cellStyle name="Normal 7 7 6" xfId="5431"/>
    <cellStyle name="Normal 7 7 7" xfId="21340"/>
    <cellStyle name="Normal 7 7 8" xfId="20922"/>
    <cellStyle name="Normal 7 7 9" xfId="22247"/>
    <cellStyle name="Normal 7 8" xfId="2970"/>
    <cellStyle name="Normal 7 8 10" xfId="19019"/>
    <cellStyle name="Normal 7 8 2" xfId="3454"/>
    <cellStyle name="Normal 7 8 2 2" xfId="5744"/>
    <cellStyle name="Normal 7 8 2 3" xfId="21756"/>
    <cellStyle name="Normal 7 8 2 4" xfId="20600"/>
    <cellStyle name="Normal 7 8 2 5" xfId="22639"/>
    <cellStyle name="Normal 7 8 2 6" xfId="24557"/>
    <cellStyle name="Normal 7 8 3" xfId="3195"/>
    <cellStyle name="Normal 7 8 3 2" xfId="5485"/>
    <cellStyle name="Normal 7 8 3 3" xfId="21499"/>
    <cellStyle name="Normal 7 8 3 4" xfId="20801"/>
    <cellStyle name="Normal 7 8 3 5" xfId="21230"/>
    <cellStyle name="Normal 7 8 3 6" xfId="21008"/>
    <cellStyle name="Normal 7 8 4" xfId="3549"/>
    <cellStyle name="Normal 7 8 4 2" xfId="5839"/>
    <cellStyle name="Normal 7 8 4 3" xfId="21850"/>
    <cellStyle name="Normal 7 8 4 4" xfId="20530"/>
    <cellStyle name="Normal 7 8 4 5" xfId="22462"/>
    <cellStyle name="Normal 7 8 4 6" xfId="24410"/>
    <cellStyle name="Normal 7 8 5" xfId="3819"/>
    <cellStyle name="Normal 7 8 5 2" xfId="6067"/>
    <cellStyle name="Normal 7 8 5 3" xfId="22100"/>
    <cellStyle name="Normal 7 8 5 4" xfId="20324"/>
    <cellStyle name="Normal 7 8 5 5" xfId="23700"/>
    <cellStyle name="Normal 7 8 5 6" xfId="25508"/>
    <cellStyle name="Normal 7 8 6" xfId="5432"/>
    <cellStyle name="Normal 7 8 7" xfId="21341"/>
    <cellStyle name="Normal 7 8 8" xfId="20921"/>
    <cellStyle name="Normal 7 8 9" xfId="22280"/>
    <cellStyle name="Normal 7 9" xfId="2971"/>
    <cellStyle name="Normal 7 9 10" xfId="21370"/>
    <cellStyle name="Normal 7 9 2" xfId="3455"/>
    <cellStyle name="Normal 7 9 2 2" xfId="5745"/>
    <cellStyle name="Normal 7 9 2 3" xfId="21757"/>
    <cellStyle name="Normal 7 9 2 4" xfId="20599"/>
    <cellStyle name="Normal 7 9 2 5" xfId="24186"/>
    <cellStyle name="Normal 7 9 2 6" xfId="25884"/>
    <cellStyle name="Normal 7 9 3" xfId="3194"/>
    <cellStyle name="Normal 7 9 3 2" xfId="5484"/>
    <cellStyle name="Normal 7 9 3 3" xfId="21498"/>
    <cellStyle name="Normal 7 9 3 4" xfId="20802"/>
    <cellStyle name="Normal 7 9 3 5" xfId="21229"/>
    <cellStyle name="Normal 7 9 3 6" xfId="21009"/>
    <cellStyle name="Normal 7 9 4" xfId="3550"/>
    <cellStyle name="Normal 7 9 4 2" xfId="5840"/>
    <cellStyle name="Normal 7 9 4 3" xfId="21851"/>
    <cellStyle name="Normal 7 9 4 4" xfId="20529"/>
    <cellStyle name="Normal 7 9 4 5" xfId="22464"/>
    <cellStyle name="Normal 7 9 4 6" xfId="24411"/>
    <cellStyle name="Normal 7 9 5" xfId="3820"/>
    <cellStyle name="Normal 7 9 5 2" xfId="6068"/>
    <cellStyle name="Normal 7 9 5 3" xfId="22101"/>
    <cellStyle name="Normal 7 9 5 4" xfId="18555"/>
    <cellStyle name="Normal 7 9 5 5" xfId="21404"/>
    <cellStyle name="Normal 7 9 5 6" xfId="20881"/>
    <cellStyle name="Normal 7 9 6" xfId="5433"/>
    <cellStyle name="Normal 7 9 7" xfId="21342"/>
    <cellStyle name="Normal 7 9 8" xfId="20920"/>
    <cellStyle name="Normal 7 9 9" xfId="19052"/>
    <cellStyle name="Normal 70" xfId="4043"/>
    <cellStyle name="Normal 70 2" xfId="6211"/>
    <cellStyle name="Normal 70 3" xfId="22294"/>
    <cellStyle name="Normal 70 4" xfId="18526"/>
    <cellStyle name="Normal 70 5" xfId="21445"/>
    <cellStyle name="Normal 70 6" xfId="20850"/>
    <cellStyle name="Normal 71" xfId="4044"/>
    <cellStyle name="Normal 71 2" xfId="6212"/>
    <cellStyle name="Normal 71 3" xfId="22295"/>
    <cellStyle name="Normal 71 4" xfId="22501"/>
    <cellStyle name="Normal 71 5" xfId="24430"/>
    <cellStyle name="Normal 71 6" xfId="26048"/>
    <cellStyle name="Normal 72" xfId="4045"/>
    <cellStyle name="Normal 72 2" xfId="6213"/>
    <cellStyle name="Normal 72 3" xfId="22296"/>
    <cellStyle name="Normal 72 4" xfId="19095"/>
    <cellStyle name="Normal 72 5" xfId="21447"/>
    <cellStyle name="Normal 72 6" xfId="20848"/>
    <cellStyle name="Normal 73" xfId="4046"/>
    <cellStyle name="Normal 73 2" xfId="6214"/>
    <cellStyle name="Normal 73 3" xfId="22297"/>
    <cellStyle name="Normal 73 4" xfId="22500"/>
    <cellStyle name="Normal 73 5" xfId="24429"/>
    <cellStyle name="Normal 73 6" xfId="26047"/>
    <cellStyle name="Normal 74" xfId="4050"/>
    <cellStyle name="Normal 74 2" xfId="6218"/>
    <cellStyle name="Normal 74 3" xfId="22301"/>
    <cellStyle name="Normal 74 4" xfId="19005"/>
    <cellStyle name="Normal 74 5" xfId="21971"/>
    <cellStyle name="Normal 74 6" xfId="20425"/>
    <cellStyle name="Normal 75" xfId="4051"/>
    <cellStyle name="Normal 75 2" xfId="6219"/>
    <cellStyle name="Normal 75 3" xfId="22302"/>
    <cellStyle name="Normal 75 4" xfId="19081"/>
    <cellStyle name="Normal 75 5" xfId="22255"/>
    <cellStyle name="Normal 75 6" xfId="19042"/>
    <cellStyle name="Normal 76" xfId="4052"/>
    <cellStyle name="Normal 76 2" xfId="6220"/>
    <cellStyle name="Normal 76 3" xfId="22303"/>
    <cellStyle name="Normal 76 4" xfId="18589"/>
    <cellStyle name="Normal 76 5" xfId="22290"/>
    <cellStyle name="Normal 76 6" xfId="18500"/>
    <cellStyle name="Normal 77" xfId="4053"/>
    <cellStyle name="Normal 77 2" xfId="6221"/>
    <cellStyle name="Normal 77 3" xfId="22304"/>
    <cellStyle name="Normal 77 4" xfId="24309"/>
    <cellStyle name="Normal 77 5" xfId="25922"/>
    <cellStyle name="Normal 77 6" xfId="27235"/>
    <cellStyle name="Normal 78" xfId="4081"/>
    <cellStyle name="Normal 78 2" xfId="6238"/>
    <cellStyle name="Normal 78 2 2" xfId="7518"/>
    <cellStyle name="Normal 78 2 2 2" xfId="24217"/>
    <cellStyle name="Normal 78 2 3" xfId="19298"/>
    <cellStyle name="Normal 78 2 4" xfId="27155"/>
    <cellStyle name="Normal 78 2 5" xfId="27522"/>
    <cellStyle name="Normal 78 3" xfId="7157"/>
    <cellStyle name="Normal 78 3 2" xfId="22328"/>
    <cellStyle name="Normal 78 4" xfId="18920"/>
    <cellStyle name="Normal 78 5" xfId="25941"/>
    <cellStyle name="Normal 78 6" xfId="27250"/>
    <cellStyle name="Normal 79" xfId="364"/>
    <cellStyle name="Normal 8" xfId="362"/>
    <cellStyle name="Normal 8 10" xfId="6398"/>
    <cellStyle name="Normal 8 10 2" xfId="15154"/>
    <cellStyle name="Normal 8 11" xfId="6458"/>
    <cellStyle name="Normal 8 12" xfId="6513"/>
    <cellStyle name="Normal 8 13" xfId="6569"/>
    <cellStyle name="Normal 8 14" xfId="6622"/>
    <cellStyle name="Normal 8 15" xfId="6676"/>
    <cellStyle name="Normal 8 16" xfId="6730"/>
    <cellStyle name="Normal 8 17" xfId="6783"/>
    <cellStyle name="Normal 8 18" xfId="15153"/>
    <cellStyle name="Normal 8 2" xfId="3456"/>
    <cellStyle name="Normal 8 2 2" xfId="5746"/>
    <cellStyle name="Normal 8 2 2 2" xfId="7718"/>
    <cellStyle name="Normal 8 2 2 2 2" xfId="17660"/>
    <cellStyle name="Normal 8 2 2 3" xfId="15156"/>
    <cellStyle name="Normal 8 2 3" xfId="6907"/>
    <cellStyle name="Normal 8 2 3 2" xfId="18332"/>
    <cellStyle name="Normal 8 2 3 3" xfId="15157"/>
    <cellStyle name="Normal 8 2 4" xfId="6876"/>
    <cellStyle name="Normal 8 2 4 2" xfId="16673"/>
    <cellStyle name="Normal 8 2 5" xfId="15155"/>
    <cellStyle name="Normal 8 2 5 2" xfId="23467"/>
    <cellStyle name="Normal 8 2 6" xfId="25328"/>
    <cellStyle name="Normal 8 3" xfId="3193"/>
    <cellStyle name="Normal 8 3 2" xfId="5483"/>
    <cellStyle name="Normal 8 3 2 2" xfId="7412"/>
    <cellStyle name="Normal 8 3 2 2 2" xfId="17661"/>
    <cellStyle name="Normal 8 3 2 3" xfId="15159"/>
    <cellStyle name="Normal 8 3 3" xfId="7307"/>
    <cellStyle name="Normal 8 3 3 2" xfId="18333"/>
    <cellStyle name="Normal 8 3 3 3" xfId="15160"/>
    <cellStyle name="Normal 8 3 4" xfId="7281"/>
    <cellStyle name="Normal 8 3 4 2" xfId="16674"/>
    <cellStyle name="Normal 8 3 5" xfId="15158"/>
    <cellStyle name="Normal 8 3 5 2" xfId="21228"/>
    <cellStyle name="Normal 8 3 6" xfId="21010"/>
    <cellStyle name="Normal 8 4" xfId="3551"/>
    <cellStyle name="Normal 8 4 2" xfId="5841"/>
    <cellStyle name="Normal 8 4 2 2" xfId="17662"/>
    <cellStyle name="Normal 8 4 2 3" xfId="15162"/>
    <cellStyle name="Normal 8 4 3" xfId="6996"/>
    <cellStyle name="Normal 8 4 3 2" xfId="18334"/>
    <cellStyle name="Normal 8 4 3 3" xfId="15163"/>
    <cellStyle name="Normal 8 4 4" xfId="16675"/>
    <cellStyle name="Normal 8 4 5" xfId="15161"/>
    <cellStyle name="Normal 8 4 5 2" xfId="22466"/>
    <cellStyle name="Normal 8 4 6" xfId="24412"/>
    <cellStyle name="Normal 8 5" xfId="3821"/>
    <cellStyle name="Normal 8 5 2" xfId="6069"/>
    <cellStyle name="Normal 8 5 2 2" xfId="17663"/>
    <cellStyle name="Normal 8 5 2 3" xfId="15165"/>
    <cellStyle name="Normal 8 5 3" xfId="15166"/>
    <cellStyle name="Normal 8 5 3 2" xfId="18335"/>
    <cellStyle name="Normal 8 5 4" xfId="16676"/>
    <cellStyle name="Normal 8 5 5" xfId="15164"/>
    <cellStyle name="Normal 8 5 5 2" xfId="21405"/>
    <cellStyle name="Normal 8 5 6" xfId="20880"/>
    <cellStyle name="Normal 8 6" xfId="4058"/>
    <cellStyle name="Normal 8 6 2" xfId="15168"/>
    <cellStyle name="Normal 8 6 2 2" xfId="17664"/>
    <cellStyle name="Normal 8 6 3" xfId="15169"/>
    <cellStyle name="Normal 8 6 3 2" xfId="18336"/>
    <cellStyle name="Normal 8 6 4" xfId="16677"/>
    <cellStyle name="Normal 8 6 5" xfId="15167"/>
    <cellStyle name="Normal 8 7" xfId="2972"/>
    <cellStyle name="Normal 8 7 2" xfId="5434"/>
    <cellStyle name="Normal 8 7 2 2" xfId="17665"/>
    <cellStyle name="Normal 8 7 2 3" xfId="15171"/>
    <cellStyle name="Normal 8 7 3" xfId="15172"/>
    <cellStyle name="Normal 8 7 3 2" xfId="18337"/>
    <cellStyle name="Normal 8 7 4" xfId="16678"/>
    <cellStyle name="Normal 8 7 5" xfId="15170"/>
    <cellStyle name="Normal 8 7 5 2" xfId="18598"/>
    <cellStyle name="Normal 8 7 6" xfId="21369"/>
    <cellStyle name="Normal 8 8" xfId="1289"/>
    <cellStyle name="Normal 8 8 2" xfId="15173"/>
    <cellStyle name="Normal 8 9" xfId="4103"/>
    <cellStyle name="Normal 8 9 2" xfId="6259"/>
    <cellStyle name="Normal 8 9 3" xfId="15174"/>
    <cellStyle name="Normal 8 9 3 2" xfId="22349"/>
    <cellStyle name="Normal 8 9 4" xfId="24339"/>
    <cellStyle name="Normal 8 9 5" xfId="25960"/>
    <cellStyle name="Normal 8 9 6" xfId="27270"/>
    <cellStyle name="Normal 80" xfId="1011"/>
    <cellStyle name="Normal 81" xfId="4116"/>
    <cellStyle name="Normal 82" xfId="4102"/>
    <cellStyle name="Normal 82 2" xfId="6258"/>
    <cellStyle name="Normal 82 3" xfId="22348"/>
    <cellStyle name="Normal 82 4" xfId="24338"/>
    <cellStyle name="Normal 82 5" xfId="25959"/>
    <cellStyle name="Normal 82 6" xfId="27269"/>
    <cellStyle name="Normal 83" xfId="4093"/>
    <cellStyle name="Normal 83 2" xfId="6250"/>
    <cellStyle name="Normal 83 3" xfId="22340"/>
    <cellStyle name="Normal 83 4" xfId="24330"/>
    <cellStyle name="Normal 83 5" xfId="25951"/>
    <cellStyle name="Normal 83 6" xfId="27261"/>
    <cellStyle name="Normal 84" xfId="4106"/>
    <cellStyle name="Normal 84 2" xfId="6262"/>
    <cellStyle name="Normal 84 3" xfId="22351"/>
    <cellStyle name="Normal 84 4" xfId="24342"/>
    <cellStyle name="Normal 84 5" xfId="25962"/>
    <cellStyle name="Normal 84 6" xfId="27273"/>
    <cellStyle name="Normal 85" xfId="4112"/>
    <cellStyle name="Normal 85 2" xfId="6268"/>
    <cellStyle name="Normal 85 3" xfId="22354"/>
    <cellStyle name="Normal 85 4" xfId="24346"/>
    <cellStyle name="Normal 85 5" xfId="25967"/>
    <cellStyle name="Normal 85 6" xfId="27279"/>
    <cellStyle name="Normal 86" xfId="4105"/>
    <cellStyle name="Normal 86 2" xfId="6261"/>
    <cellStyle name="Normal 86 3" xfId="22350"/>
    <cellStyle name="Normal 86 4" xfId="24341"/>
    <cellStyle name="Normal 86 5" xfId="25961"/>
    <cellStyle name="Normal 86 6" xfId="27272"/>
    <cellStyle name="Normal 87" xfId="5436"/>
    <cellStyle name="Normal 88" xfId="4121"/>
    <cellStyle name="Normal 89" xfId="4125"/>
    <cellStyle name="Normal 9" xfId="363"/>
    <cellStyle name="Normal 9 10" xfId="6399"/>
    <cellStyle name="Normal 9 11" xfId="6459"/>
    <cellStyle name="Normal 9 12" xfId="6514"/>
    <cellStyle name="Normal 9 13" xfId="6570"/>
    <cellStyle name="Normal 9 14" xfId="6623"/>
    <cellStyle name="Normal 9 15" xfId="6677"/>
    <cellStyle name="Normal 9 16" xfId="6731"/>
    <cellStyle name="Normal 9 17" xfId="6784"/>
    <cellStyle name="Normal 9 18" xfId="15175"/>
    <cellStyle name="Normal 9 2" xfId="3457"/>
    <cellStyle name="Normal 9 2 2" xfId="5747"/>
    <cellStyle name="Normal 9 2 2 2" xfId="7411"/>
    <cellStyle name="Normal 9 2 3" xfId="7284"/>
    <cellStyle name="Normal 9 2 3 2" xfId="21758"/>
    <cellStyle name="Normal 9 2 4" xfId="7390"/>
    <cellStyle name="Normal 9 2 4 2" xfId="20598"/>
    <cellStyle name="Normal 9 2 5" xfId="6805"/>
    <cellStyle name="Normal 9 2 5 2" xfId="23644"/>
    <cellStyle name="Normal 9 2 6" xfId="25473"/>
    <cellStyle name="Normal 9 3" xfId="3192"/>
    <cellStyle name="Normal 9 3 10" xfId="6812"/>
    <cellStyle name="Normal 9 3 11" xfId="7719"/>
    <cellStyle name="Normal 9 3 12" xfId="6792"/>
    <cellStyle name="Normal 9 3 2" xfId="5482"/>
    <cellStyle name="Normal 9 3 2 10" xfId="7651"/>
    <cellStyle name="Normal 9 3 2 2" xfId="7248"/>
    <cellStyle name="Normal 9 3 2 3" xfId="6808"/>
    <cellStyle name="Normal 9 3 2 4" xfId="7271"/>
    <cellStyle name="Normal 9 3 2 5" xfId="7302"/>
    <cellStyle name="Normal 9 3 2 6" xfId="7305"/>
    <cellStyle name="Normal 9 3 2 7" xfId="6971"/>
    <cellStyle name="Normal 9 3 2 8" xfId="6817"/>
    <cellStyle name="Normal 9 3 2 9" xfId="7723"/>
    <cellStyle name="Normal 9 3 3" xfId="6962"/>
    <cellStyle name="Normal 9 3 3 2" xfId="21497"/>
    <cellStyle name="Normal 9 3 4" xfId="7722"/>
    <cellStyle name="Normal 9 3 4 2" xfId="20803"/>
    <cellStyle name="Normal 9 3 5" xfId="7075"/>
    <cellStyle name="Normal 9 3 5 2" xfId="21227"/>
    <cellStyle name="Normal 9 3 6" xfId="7295"/>
    <cellStyle name="Normal 9 3 6 2" xfId="21011"/>
    <cellStyle name="Normal 9 3 7" xfId="7275"/>
    <cellStyle name="Normal 9 3 8" xfId="6880"/>
    <cellStyle name="Normal 9 3 9" xfId="6840"/>
    <cellStyle name="Normal 9 4" xfId="3552"/>
    <cellStyle name="Normal 9 4 2" xfId="5842"/>
    <cellStyle name="Normal 9 4 3" xfId="7080"/>
    <cellStyle name="Normal 9 4 3 2" xfId="21852"/>
    <cellStyle name="Normal 9 4 4" xfId="20528"/>
    <cellStyle name="Normal 9 4 5" xfId="22468"/>
    <cellStyle name="Normal 9 4 6" xfId="24413"/>
    <cellStyle name="Normal 9 5" xfId="3822"/>
    <cellStyle name="Normal 9 5 2" xfId="6070"/>
    <cellStyle name="Normal 9 5 3" xfId="22102"/>
    <cellStyle name="Normal 9 5 4" xfId="22258"/>
    <cellStyle name="Normal 9 5 5" xfId="22512"/>
    <cellStyle name="Normal 9 5 6" xfId="24439"/>
    <cellStyle name="Normal 9 6" xfId="4059"/>
    <cellStyle name="Normal 9 7" xfId="2973"/>
    <cellStyle name="Normal 9 7 2" xfId="5435"/>
    <cellStyle name="Normal 9 7 3" xfId="21343"/>
    <cellStyle name="Normal 9 7 4" xfId="20919"/>
    <cellStyle name="Normal 9 7 5" xfId="21169"/>
    <cellStyle name="Normal 9 7 6" xfId="21040"/>
    <cellStyle name="Normal 9 8" xfId="1290"/>
    <cellStyle name="Normal 9 9" xfId="999"/>
    <cellStyle name="Normal 9 9 2" xfId="5026"/>
    <cellStyle name="Normal 9 9 3" xfId="19946"/>
    <cellStyle name="Normal 9 9 4" xfId="22554"/>
    <cellStyle name="Normal 9 9 5" xfId="24476"/>
    <cellStyle name="Normal 9 9 6" xfId="26067"/>
    <cellStyle name="Normal 90" xfId="4129"/>
    <cellStyle name="Normal 91" xfId="4133"/>
    <cellStyle name="Normal 92" xfId="4137"/>
    <cellStyle name="Normal 93" xfId="4141"/>
    <cellStyle name="Normal 94" xfId="4145"/>
    <cellStyle name="Normal 95" xfId="4149"/>
    <cellStyle name="Normal 96" xfId="4153"/>
    <cellStyle name="Normal 97" xfId="4157"/>
    <cellStyle name="Normal 98" xfId="4161"/>
    <cellStyle name="Normal 99" xfId="4165"/>
    <cellStyle name="Normal_Horizon 2010 ROE (May2-11) (2)" xfId="27607"/>
    <cellStyle name="Normal_SHEET" xfId="240"/>
    <cellStyle name="Normal_Sheet1" xfId="27608"/>
    <cellStyle name="NormalMultiple" xfId="241"/>
    <cellStyle name="NormalMultiple 2" xfId="242"/>
    <cellStyle name="NormalMultiple 2 2" xfId="15177"/>
    <cellStyle name="NormalMultiple 3" xfId="16679"/>
    <cellStyle name="NormalMultiple 4" xfId="15176"/>
    <cellStyle name="NormalMultiple 4 2" xfId="21349"/>
    <cellStyle name="NormalMultiple 5" xfId="20914"/>
    <cellStyle name="NormalMultiple 6" xfId="21171"/>
    <cellStyle name="NormalX" xfId="243"/>
    <cellStyle name="NormalX 10" xfId="15179"/>
    <cellStyle name="NormalX 10 2" xfId="16681"/>
    <cellStyle name="NormalX 11" xfId="15180"/>
    <cellStyle name="NormalX 11 2" xfId="16682"/>
    <cellStyle name="NormalX 12" xfId="15181"/>
    <cellStyle name="NormalX 12 2" xfId="16683"/>
    <cellStyle name="NormalX 13" xfId="15182"/>
    <cellStyle name="NormalX 13 2" xfId="16684"/>
    <cellStyle name="NormalX 14" xfId="15183"/>
    <cellStyle name="NormalX 14 2" xfId="16685"/>
    <cellStyle name="NormalX 15" xfId="15184"/>
    <cellStyle name="NormalX 15 2" xfId="16686"/>
    <cellStyle name="NormalX 16" xfId="15185"/>
    <cellStyle name="NormalX 16 2" xfId="16687"/>
    <cellStyle name="NormalX 17" xfId="15186"/>
    <cellStyle name="NormalX 17 2" xfId="16688"/>
    <cellStyle name="NormalX 18" xfId="15187"/>
    <cellStyle name="NormalX 18 2" xfId="16689"/>
    <cellStyle name="NormalX 19" xfId="15188"/>
    <cellStyle name="NormalX 19 2" xfId="16690"/>
    <cellStyle name="NormalX 2" xfId="15189"/>
    <cellStyle name="NormalX 2 2" xfId="16691"/>
    <cellStyle name="NormalX 20" xfId="15190"/>
    <cellStyle name="NormalX 20 2" xfId="17131"/>
    <cellStyle name="NormalX 21" xfId="15191"/>
    <cellStyle name="NormalX 21 2" xfId="17115"/>
    <cellStyle name="NormalX 22" xfId="15192"/>
    <cellStyle name="NormalX 22 2" xfId="17144"/>
    <cellStyle name="NormalX 23" xfId="15193"/>
    <cellStyle name="NormalX 23 2" xfId="17666"/>
    <cellStyle name="NormalX 24" xfId="15194"/>
    <cellStyle name="NormalX 24 2" xfId="17816"/>
    <cellStyle name="NormalX 25" xfId="15195"/>
    <cellStyle name="NormalX 25 2" xfId="17801"/>
    <cellStyle name="NormalX 26" xfId="15196"/>
    <cellStyle name="NormalX 26 2" xfId="18338"/>
    <cellStyle name="NormalX 27" xfId="16680"/>
    <cellStyle name="NormalX 28" xfId="15178"/>
    <cellStyle name="NormalX 3" xfId="15197"/>
    <cellStyle name="NormalX 3 2" xfId="16692"/>
    <cellStyle name="NormalX 4" xfId="15198"/>
    <cellStyle name="NormalX 4 2" xfId="16693"/>
    <cellStyle name="NormalX 5" xfId="15199"/>
    <cellStyle name="NormalX 5 2" xfId="16694"/>
    <cellStyle name="NormalX 6" xfId="15200"/>
    <cellStyle name="NormalX 6 2" xfId="16695"/>
    <cellStyle name="NormalX 7" xfId="15201"/>
    <cellStyle name="NormalX 7 2" xfId="16696"/>
    <cellStyle name="NormalX 8" xfId="15202"/>
    <cellStyle name="NormalX 8 2" xfId="16697"/>
    <cellStyle name="NormalX 9" xfId="15203"/>
    <cellStyle name="NormalX 9 2" xfId="16698"/>
    <cellStyle name="Note" xfId="244" builtinId="10" customBuiltin="1"/>
    <cellStyle name="Note 10" xfId="365"/>
    <cellStyle name="Note 10 10" xfId="1034"/>
    <cellStyle name="Note 10 10 2" xfId="5060"/>
    <cellStyle name="Note 10 10 3" xfId="19980"/>
    <cellStyle name="Note 10 10 4" xfId="22387"/>
    <cellStyle name="Note 10 10 5" xfId="24369"/>
    <cellStyle name="Note 10 10 6" xfId="25991"/>
    <cellStyle name="Note 10 11" xfId="4412"/>
    <cellStyle name="Note 10 12" xfId="18574"/>
    <cellStyle name="Note 10 13" xfId="22622"/>
    <cellStyle name="Note 10 14" xfId="24542"/>
    <cellStyle name="Note 10 15" xfId="26132"/>
    <cellStyle name="Note 10 2" xfId="527"/>
    <cellStyle name="Note 10 2 2" xfId="710"/>
    <cellStyle name="Note 10 2 2 2" xfId="4745"/>
    <cellStyle name="Note 10 2 2 3" xfId="19659"/>
    <cellStyle name="Note 10 2 2 4" xfId="18536"/>
    <cellStyle name="Note 10 2 2 5" xfId="23192"/>
    <cellStyle name="Note 10 2 2 6" xfId="25092"/>
    <cellStyle name="Note 10 2 3" xfId="1158"/>
    <cellStyle name="Note 10 2 3 2" xfId="5184"/>
    <cellStyle name="Note 10 2 3 3" xfId="20104"/>
    <cellStyle name="Note 10 2 3 4" xfId="23742"/>
    <cellStyle name="Note 10 2 3 5" xfId="25546"/>
    <cellStyle name="Note 10 2 3 6" xfId="26845"/>
    <cellStyle name="Note 10 2 4" xfId="4562"/>
    <cellStyle name="Note 10 2 5" xfId="18745"/>
    <cellStyle name="Note 10 2 6" xfId="22590"/>
    <cellStyle name="Note 10 2 7" xfId="24511"/>
    <cellStyle name="Note 10 2 8" xfId="26102"/>
    <cellStyle name="Note 10 3" xfId="519"/>
    <cellStyle name="Note 10 3 2" xfId="711"/>
    <cellStyle name="Note 10 3 2 2" xfId="4746"/>
    <cellStyle name="Note 10 3 2 3" xfId="19660"/>
    <cellStyle name="Note 10 3 2 4" xfId="23088"/>
    <cellStyle name="Note 10 3 2 5" xfId="24993"/>
    <cellStyle name="Note 10 3 2 6" xfId="26476"/>
    <cellStyle name="Note 10 3 3" xfId="1151"/>
    <cellStyle name="Note 10 3 3 2" xfId="5177"/>
    <cellStyle name="Note 10 3 3 3" xfId="20097"/>
    <cellStyle name="Note 10 3 3 4" xfId="23524"/>
    <cellStyle name="Note 10 3 3 5" xfId="25381"/>
    <cellStyle name="Note 10 3 3 6" xfId="26768"/>
    <cellStyle name="Note 10 3 4" xfId="4554"/>
    <cellStyle name="Note 10 3 5" xfId="18739"/>
    <cellStyle name="Note 10 3 6" xfId="23208"/>
    <cellStyle name="Note 10 3 7" xfId="25105"/>
    <cellStyle name="Note 10 3 8" xfId="26557"/>
    <cellStyle name="Note 10 4" xfId="542"/>
    <cellStyle name="Note 10 4 2" xfId="712"/>
    <cellStyle name="Note 10 4 2 2" xfId="4747"/>
    <cellStyle name="Note 10 4 2 3" xfId="19661"/>
    <cellStyle name="Note 10 4 2 4" xfId="23081"/>
    <cellStyle name="Note 10 4 2 5" xfId="24986"/>
    <cellStyle name="Note 10 4 2 6" xfId="26472"/>
    <cellStyle name="Note 10 4 3" xfId="1175"/>
    <cellStyle name="Note 10 4 3 2" xfId="5201"/>
    <cellStyle name="Note 10 4 3 3" xfId="20121"/>
    <cellStyle name="Note 10 4 3 4" xfId="23829"/>
    <cellStyle name="Note 10 4 3 5" xfId="25614"/>
    <cellStyle name="Note 10 4 3 6" xfId="26900"/>
    <cellStyle name="Note 10 4 4" xfId="4577"/>
    <cellStyle name="Note 10 4 5" xfId="19491"/>
    <cellStyle name="Note 10 4 6" xfId="24100"/>
    <cellStyle name="Note 10 4 7" xfId="25857"/>
    <cellStyle name="Note 10 4 8" xfId="27060"/>
    <cellStyle name="Note 10 5" xfId="521"/>
    <cellStyle name="Note 10 5 2" xfId="713"/>
    <cellStyle name="Note 10 5 2 2" xfId="4748"/>
    <cellStyle name="Note 10 5 2 3" xfId="19662"/>
    <cellStyle name="Note 10 5 2 4" xfId="23062"/>
    <cellStyle name="Note 10 5 2 5" xfId="24967"/>
    <cellStyle name="Note 10 5 2 6" xfId="26463"/>
    <cellStyle name="Note 10 5 3" xfId="1153"/>
    <cellStyle name="Note 10 5 3 2" xfId="5179"/>
    <cellStyle name="Note 10 5 3 3" xfId="20099"/>
    <cellStyle name="Note 10 5 3 4" xfId="23059"/>
    <cellStyle name="Note 10 5 3 5" xfId="24964"/>
    <cellStyle name="Note 10 5 3 6" xfId="26460"/>
    <cellStyle name="Note 10 5 4" xfId="4556"/>
    <cellStyle name="Note 10 5 5" xfId="18487"/>
    <cellStyle name="Note 10 5 6" xfId="22700"/>
    <cellStyle name="Note 10 5 7" xfId="24617"/>
    <cellStyle name="Note 10 5 8" xfId="26187"/>
    <cellStyle name="Note 10 6" xfId="609"/>
    <cellStyle name="Note 10 6 2" xfId="714"/>
    <cellStyle name="Note 10 6 2 2" xfId="4749"/>
    <cellStyle name="Note 10 6 2 3" xfId="19663"/>
    <cellStyle name="Note 10 6 2 4" xfId="23060"/>
    <cellStyle name="Note 10 6 2 5" xfId="24965"/>
    <cellStyle name="Note 10 6 2 6" xfId="26461"/>
    <cellStyle name="Note 10 6 3" xfId="1242"/>
    <cellStyle name="Note 10 6 3 2" xfId="5268"/>
    <cellStyle name="Note 10 6 3 3" xfId="20188"/>
    <cellStyle name="Note 10 6 3 4" xfId="23732"/>
    <cellStyle name="Note 10 6 3 5" xfId="25536"/>
    <cellStyle name="Note 10 6 3 6" xfId="26835"/>
    <cellStyle name="Note 10 6 4" xfId="4644"/>
    <cellStyle name="Note 10 6 5" xfId="19558"/>
    <cellStyle name="Note 10 6 6" xfId="22956"/>
    <cellStyle name="Note 10 6 7" xfId="24863"/>
    <cellStyle name="Note 10 6 8" xfId="26372"/>
    <cellStyle name="Note 10 7" xfId="606"/>
    <cellStyle name="Note 10 7 2" xfId="715"/>
    <cellStyle name="Note 10 7 2 2" xfId="4750"/>
    <cellStyle name="Note 10 7 2 3" xfId="19664"/>
    <cellStyle name="Note 10 7 2 4" xfId="23050"/>
    <cellStyle name="Note 10 7 2 5" xfId="24955"/>
    <cellStyle name="Note 10 7 2 6" xfId="26455"/>
    <cellStyle name="Note 10 7 3" xfId="1239"/>
    <cellStyle name="Note 10 7 3 2" xfId="5265"/>
    <cellStyle name="Note 10 7 3 3" xfId="20185"/>
    <cellStyle name="Note 10 7 3 4" xfId="24036"/>
    <cellStyle name="Note 10 7 3 5" xfId="25793"/>
    <cellStyle name="Note 10 7 3 6" xfId="26996"/>
    <cellStyle name="Note 10 7 4" xfId="4641"/>
    <cellStyle name="Note 10 7 5" xfId="19555"/>
    <cellStyle name="Note 10 7 6" xfId="24088"/>
    <cellStyle name="Note 10 7 7" xfId="25845"/>
    <cellStyle name="Note 10 7 8" xfId="27048"/>
    <cellStyle name="Note 10 8" xfId="622"/>
    <cellStyle name="Note 10 8 2" xfId="716"/>
    <cellStyle name="Note 10 8 2 2" xfId="4751"/>
    <cellStyle name="Note 10 8 2 3" xfId="19665"/>
    <cellStyle name="Note 10 8 2 4" xfId="24073"/>
    <cellStyle name="Note 10 8 2 5" xfId="25830"/>
    <cellStyle name="Note 10 8 2 6" xfId="27033"/>
    <cellStyle name="Note 10 8 3" xfId="1255"/>
    <cellStyle name="Note 10 8 3 2" xfId="5281"/>
    <cellStyle name="Note 10 8 3 3" xfId="20201"/>
    <cellStyle name="Note 10 8 3 4" xfId="23440"/>
    <cellStyle name="Note 10 8 3 5" xfId="25301"/>
    <cellStyle name="Note 10 8 3 6" xfId="26706"/>
    <cellStyle name="Note 10 8 4" xfId="4657"/>
    <cellStyle name="Note 10 8 5" xfId="19571"/>
    <cellStyle name="Note 10 8 6" xfId="23871"/>
    <cellStyle name="Note 10 8 7" xfId="25656"/>
    <cellStyle name="Note 10 8 8" xfId="26942"/>
    <cellStyle name="Note 10 9" xfId="709"/>
    <cellStyle name="Note 10 9 2" xfId="4744"/>
    <cellStyle name="Note 10 9 3" xfId="19658"/>
    <cellStyle name="Note 10 9 4" xfId="22522"/>
    <cellStyle name="Note 10 9 5" xfId="24446"/>
    <cellStyle name="Note 10 9 6" xfId="26060"/>
    <cellStyle name="Note 11" xfId="366"/>
    <cellStyle name="Note 11 10" xfId="1035"/>
    <cellStyle name="Note 11 10 2" xfId="5061"/>
    <cellStyle name="Note 11 10 3" xfId="19981"/>
    <cellStyle name="Note 11 10 4" xfId="22384"/>
    <cellStyle name="Note 11 10 5" xfId="24367"/>
    <cellStyle name="Note 11 10 6" xfId="25989"/>
    <cellStyle name="Note 11 11" xfId="4413"/>
    <cellStyle name="Note 11 12" xfId="19065"/>
    <cellStyle name="Note 11 13" xfId="23195"/>
    <cellStyle name="Note 11 14" xfId="25095"/>
    <cellStyle name="Note 11 15" xfId="26549"/>
    <cellStyle name="Note 11 2" xfId="528"/>
    <cellStyle name="Note 11 2 2" xfId="718"/>
    <cellStyle name="Note 11 2 2 2" xfId="4753"/>
    <cellStyle name="Note 11 2 2 3" xfId="19667"/>
    <cellStyle name="Note 11 2 2 4" xfId="23510"/>
    <cellStyle name="Note 11 2 2 5" xfId="25367"/>
    <cellStyle name="Note 11 2 2 6" xfId="26754"/>
    <cellStyle name="Note 11 2 3" xfId="1159"/>
    <cellStyle name="Note 11 2 3 2" xfId="5185"/>
    <cellStyle name="Note 11 2 3 3" xfId="20105"/>
    <cellStyle name="Note 11 2 3 4" xfId="23049"/>
    <cellStyle name="Note 11 2 3 5" xfId="24954"/>
    <cellStyle name="Note 11 2 3 6" xfId="26454"/>
    <cellStyle name="Note 11 2 4" xfId="4563"/>
    <cellStyle name="Note 11 2 5" xfId="18746"/>
    <cellStyle name="Note 11 2 6" xfId="23163"/>
    <cellStyle name="Note 11 2 7" xfId="25064"/>
    <cellStyle name="Note 11 2 8" xfId="26519"/>
    <cellStyle name="Note 11 3" xfId="518"/>
    <cellStyle name="Note 11 3 2" xfId="719"/>
    <cellStyle name="Note 11 3 2 2" xfId="4754"/>
    <cellStyle name="Note 11 3 2 3" xfId="19668"/>
    <cellStyle name="Note 11 3 2 4" xfId="23758"/>
    <cellStyle name="Note 11 3 2 5" xfId="25562"/>
    <cellStyle name="Note 11 3 2 6" xfId="26860"/>
    <cellStyle name="Note 11 3 3" xfId="1150"/>
    <cellStyle name="Note 11 3 3 2" xfId="5176"/>
    <cellStyle name="Note 11 3 3 3" xfId="20096"/>
    <cellStyle name="Note 11 3 3 4" xfId="23833"/>
    <cellStyle name="Note 11 3 3 5" xfId="25618"/>
    <cellStyle name="Note 11 3 3 6" xfId="26904"/>
    <cellStyle name="Note 11 3 4" xfId="4553"/>
    <cellStyle name="Note 11 3 5" xfId="18517"/>
    <cellStyle name="Note 11 3 6" xfId="22650"/>
    <cellStyle name="Note 11 3 7" xfId="24568"/>
    <cellStyle name="Note 11 3 8" xfId="26151"/>
    <cellStyle name="Note 11 4" xfId="543"/>
    <cellStyle name="Note 11 4 2" xfId="720"/>
    <cellStyle name="Note 11 4 2 2" xfId="4755"/>
    <cellStyle name="Note 11 4 2 3" xfId="19669"/>
    <cellStyle name="Note 11 4 2 4" xfId="22922"/>
    <cellStyle name="Note 11 4 2 5" xfId="24829"/>
    <cellStyle name="Note 11 4 2 6" xfId="26338"/>
    <cellStyle name="Note 11 4 3" xfId="1176"/>
    <cellStyle name="Note 11 4 3 2" xfId="5202"/>
    <cellStyle name="Note 11 4 3 3" xfId="20122"/>
    <cellStyle name="Note 11 4 3 4" xfId="23528"/>
    <cellStyle name="Note 11 4 3 5" xfId="25385"/>
    <cellStyle name="Note 11 4 3 6" xfId="26772"/>
    <cellStyle name="Note 11 4 4" xfId="4578"/>
    <cellStyle name="Note 11 4 5" xfId="19492"/>
    <cellStyle name="Note 11 4 6" xfId="23886"/>
    <cellStyle name="Note 11 4 7" xfId="25671"/>
    <cellStyle name="Note 11 4 8" xfId="26957"/>
    <cellStyle name="Note 11 5" xfId="508"/>
    <cellStyle name="Note 11 5 2" xfId="721"/>
    <cellStyle name="Note 11 5 2 2" xfId="4756"/>
    <cellStyle name="Note 11 5 2 3" xfId="19670"/>
    <cellStyle name="Note 11 5 2 4" xfId="24072"/>
    <cellStyle name="Note 11 5 2 5" xfId="25829"/>
    <cellStyle name="Note 11 5 2 6" xfId="27032"/>
    <cellStyle name="Note 11 5 3" xfId="1139"/>
    <cellStyle name="Note 11 5 3 2" xfId="5165"/>
    <cellStyle name="Note 11 5 3 3" xfId="20085"/>
    <cellStyle name="Note 11 5 3 4" xfId="23522"/>
    <cellStyle name="Note 11 5 3 5" xfId="25379"/>
    <cellStyle name="Note 11 5 3 6" xfId="26766"/>
    <cellStyle name="Note 11 5 4" xfId="4543"/>
    <cellStyle name="Note 11 5 5" xfId="19076"/>
    <cellStyle name="Note 11 5 6" xfId="22978"/>
    <cellStyle name="Note 11 5 7" xfId="24885"/>
    <cellStyle name="Note 11 5 8" xfId="26394"/>
    <cellStyle name="Note 11 6" xfId="610"/>
    <cellStyle name="Note 11 6 2" xfId="722"/>
    <cellStyle name="Note 11 6 2 2" xfId="4757"/>
    <cellStyle name="Note 11 6 2 3" xfId="19671"/>
    <cellStyle name="Note 11 6 2 4" xfId="23858"/>
    <cellStyle name="Note 11 6 2 5" xfId="25643"/>
    <cellStyle name="Note 11 6 2 6" xfId="26929"/>
    <cellStyle name="Note 11 6 3" xfId="1243"/>
    <cellStyle name="Note 11 6 3 2" xfId="5269"/>
    <cellStyle name="Note 11 6 3 3" xfId="20189"/>
    <cellStyle name="Note 11 6 3 4" xfId="24189"/>
    <cellStyle name="Note 11 6 3 5" xfId="25886"/>
    <cellStyle name="Note 11 6 3 6" xfId="27128"/>
    <cellStyle name="Note 11 6 4" xfId="4645"/>
    <cellStyle name="Note 11 6 5" xfId="19559"/>
    <cellStyle name="Note 11 6 6" xfId="22713"/>
    <cellStyle name="Note 11 6 7" xfId="24629"/>
    <cellStyle name="Note 11 6 8" xfId="26198"/>
    <cellStyle name="Note 11 7" xfId="605"/>
    <cellStyle name="Note 11 7 2" xfId="723"/>
    <cellStyle name="Note 11 7 2 2" xfId="4758"/>
    <cellStyle name="Note 11 7 2 3" xfId="19672"/>
    <cellStyle name="Note 11 7 2 4" xfId="23511"/>
    <cellStyle name="Note 11 7 2 5" xfId="25368"/>
    <cellStyle name="Note 11 7 2 6" xfId="26755"/>
    <cellStyle name="Note 11 7 3" xfId="1238"/>
    <cellStyle name="Note 11 7 3 2" xfId="5264"/>
    <cellStyle name="Note 11 7 3 3" xfId="20184"/>
    <cellStyle name="Note 11 7 3 4" xfId="23442"/>
    <cellStyle name="Note 11 7 3 5" xfId="25303"/>
    <cellStyle name="Note 11 7 3 6" xfId="26708"/>
    <cellStyle name="Note 11 7 4" xfId="4640"/>
    <cellStyle name="Note 11 7 5" xfId="19554"/>
    <cellStyle name="Note 11 7 6" xfId="22649"/>
    <cellStyle name="Note 11 7 7" xfId="24567"/>
    <cellStyle name="Note 11 7 8" xfId="26150"/>
    <cellStyle name="Note 11 8" xfId="623"/>
    <cellStyle name="Note 11 8 2" xfId="724"/>
    <cellStyle name="Note 11 8 2 2" xfId="4759"/>
    <cellStyle name="Note 11 8 2 3" xfId="19673"/>
    <cellStyle name="Note 11 8 2 4" xfId="23757"/>
    <cellStyle name="Note 11 8 2 5" xfId="25561"/>
    <cellStyle name="Note 11 8 2 6" xfId="26859"/>
    <cellStyle name="Note 11 8 3" xfId="1256"/>
    <cellStyle name="Note 11 8 3 2" xfId="5282"/>
    <cellStyle name="Note 11 8 3 3" xfId="20202"/>
    <cellStyle name="Note 11 8 3 4" xfId="24203"/>
    <cellStyle name="Note 11 8 3 5" xfId="25900"/>
    <cellStyle name="Note 11 8 3 6" xfId="27141"/>
    <cellStyle name="Note 11 8 4" xfId="4658"/>
    <cellStyle name="Note 11 8 5" xfId="19572"/>
    <cellStyle name="Note 11 8 6" xfId="23256"/>
    <cellStyle name="Note 11 8 7" xfId="25152"/>
    <cellStyle name="Note 11 8 8" xfId="26593"/>
    <cellStyle name="Note 11 9" xfId="717"/>
    <cellStyle name="Note 11 9 2" xfId="4752"/>
    <cellStyle name="Note 11 9 3" xfId="19666"/>
    <cellStyle name="Note 11 9 4" xfId="23859"/>
    <cellStyle name="Note 11 9 5" xfId="25644"/>
    <cellStyle name="Note 11 9 6" xfId="26930"/>
    <cellStyle name="Note 12" xfId="367"/>
    <cellStyle name="Note 12 10" xfId="1036"/>
    <cellStyle name="Note 12 10 2" xfId="5062"/>
    <cellStyle name="Note 12 10 3" xfId="19982"/>
    <cellStyle name="Note 12 10 4" xfId="22381"/>
    <cellStyle name="Note 12 10 5" xfId="24365"/>
    <cellStyle name="Note 12 10 6" xfId="25987"/>
    <cellStyle name="Note 12 11" xfId="4414"/>
    <cellStyle name="Note 12 12" xfId="18616"/>
    <cellStyle name="Note 12 13" xfId="23022"/>
    <cellStyle name="Note 12 14" xfId="24929"/>
    <cellStyle name="Note 12 15" xfId="26436"/>
    <cellStyle name="Note 12 2" xfId="529"/>
    <cellStyle name="Note 12 2 2" xfId="726"/>
    <cellStyle name="Note 12 2 2 2" xfId="4761"/>
    <cellStyle name="Note 12 2 2 3" xfId="19675"/>
    <cellStyle name="Note 12 2 2 4" xfId="24071"/>
    <cellStyle name="Note 12 2 2 5" xfId="25828"/>
    <cellStyle name="Note 12 2 2 6" xfId="27031"/>
    <cellStyle name="Note 12 2 3" xfId="1160"/>
    <cellStyle name="Note 12 2 3 2" xfId="5186"/>
    <cellStyle name="Note 12 2 3 3" xfId="20106"/>
    <cellStyle name="Note 12 2 3 4" xfId="23451"/>
    <cellStyle name="Note 12 2 3 5" xfId="25312"/>
    <cellStyle name="Note 12 2 3 6" xfId="26717"/>
    <cellStyle name="Note 12 2 4" xfId="4564"/>
    <cellStyle name="Note 12 2 5" xfId="18747"/>
    <cellStyle name="Note 12 2 6" xfId="22971"/>
    <cellStyle name="Note 12 2 7" xfId="24878"/>
    <cellStyle name="Note 12 2 8" xfId="26387"/>
    <cellStyle name="Note 12 3" xfId="517"/>
    <cellStyle name="Note 12 3 2" xfId="727"/>
    <cellStyle name="Note 12 3 2 2" xfId="4762"/>
    <cellStyle name="Note 12 3 2 3" xfId="19676"/>
    <cellStyle name="Note 12 3 2 4" xfId="23857"/>
    <cellStyle name="Note 12 3 2 5" xfId="25642"/>
    <cellStyle name="Note 12 3 2 6" xfId="26928"/>
    <cellStyle name="Note 12 3 3" xfId="1149"/>
    <cellStyle name="Note 12 3 3 2" xfId="5175"/>
    <cellStyle name="Note 12 3 3 3" xfId="20095"/>
    <cellStyle name="Note 12 3 3 4" xfId="24047"/>
    <cellStyle name="Note 12 3 3 5" xfId="25804"/>
    <cellStyle name="Note 12 3 3 6" xfId="27007"/>
    <cellStyle name="Note 12 3 4" xfId="4552"/>
    <cellStyle name="Note 12 3 5" xfId="18738"/>
    <cellStyle name="Note 12 3 6" xfId="22975"/>
    <cellStyle name="Note 12 3 7" xfId="24882"/>
    <cellStyle name="Note 12 3 8" xfId="26391"/>
    <cellStyle name="Note 12 4" xfId="545"/>
    <cellStyle name="Note 12 4 2" xfId="728"/>
    <cellStyle name="Note 12 4 2 2" xfId="4763"/>
    <cellStyle name="Note 12 4 2 3" xfId="19677"/>
    <cellStyle name="Note 12 4 2 4" xfId="23347"/>
    <cellStyle name="Note 12 4 2 5" xfId="25236"/>
    <cellStyle name="Note 12 4 2 6" xfId="26660"/>
    <cellStyle name="Note 12 4 3" xfId="1178"/>
    <cellStyle name="Note 12 4 3 2" xfId="5204"/>
    <cellStyle name="Note 12 4 3 3" xfId="20124"/>
    <cellStyle name="Note 12 4 3 4" xfId="22551"/>
    <cellStyle name="Note 12 4 3 5" xfId="24473"/>
    <cellStyle name="Note 12 4 3 6" xfId="26064"/>
    <cellStyle name="Note 12 4 4" xfId="4580"/>
    <cellStyle name="Note 12 4 5" xfId="19494"/>
    <cellStyle name="Note 12 4 6" xfId="22966"/>
    <cellStyle name="Note 12 4 7" xfId="24873"/>
    <cellStyle name="Note 12 4 8" xfId="26382"/>
    <cellStyle name="Note 12 5" xfId="507"/>
    <cellStyle name="Note 12 5 2" xfId="729"/>
    <cellStyle name="Note 12 5 2 2" xfId="4764"/>
    <cellStyle name="Note 12 5 2 3" xfId="19678"/>
    <cellStyle name="Note 12 5 2 4" xfId="22934"/>
    <cellStyle name="Note 12 5 2 5" xfId="24841"/>
    <cellStyle name="Note 12 5 2 6" xfId="26350"/>
    <cellStyle name="Note 12 5 3" xfId="1138"/>
    <cellStyle name="Note 12 5 3 2" xfId="5164"/>
    <cellStyle name="Note 12 5 3 3" xfId="20084"/>
    <cellStyle name="Note 12 5 3 4" xfId="23835"/>
    <cellStyle name="Note 12 5 3 5" xfId="25620"/>
    <cellStyle name="Note 12 5 3 6" xfId="26906"/>
    <cellStyle name="Note 12 5 4" xfId="4542"/>
    <cellStyle name="Note 12 5 5" xfId="18731"/>
    <cellStyle name="Note 12 5 6" xfId="23297"/>
    <cellStyle name="Note 12 5 7" xfId="25187"/>
    <cellStyle name="Note 12 5 8" xfId="26621"/>
    <cellStyle name="Note 12 6" xfId="611"/>
    <cellStyle name="Note 12 6 2" xfId="730"/>
    <cellStyle name="Note 12 6 2 2" xfId="4765"/>
    <cellStyle name="Note 12 6 2 3" xfId="19679"/>
    <cellStyle name="Note 12 6 2 4" xfId="22567"/>
    <cellStyle name="Note 12 6 2 5" xfId="24488"/>
    <cellStyle name="Note 12 6 2 6" xfId="26079"/>
    <cellStyle name="Note 12 6 3" xfId="1244"/>
    <cellStyle name="Note 12 6 3 2" xfId="5270"/>
    <cellStyle name="Note 12 6 3 3" xfId="20190"/>
    <cellStyle name="Note 12 6 3 4" xfId="24183"/>
    <cellStyle name="Note 12 6 3 5" xfId="25881"/>
    <cellStyle name="Note 12 6 3 6" xfId="27125"/>
    <cellStyle name="Note 12 6 4" xfId="4646"/>
    <cellStyle name="Note 12 6 5" xfId="19560"/>
    <cellStyle name="Note 12 6 6" xfId="24087"/>
    <cellStyle name="Note 12 6 7" xfId="25844"/>
    <cellStyle name="Note 12 6 8" xfId="27047"/>
    <cellStyle name="Note 12 7" xfId="604"/>
    <cellStyle name="Note 12 7 2" xfId="731"/>
    <cellStyle name="Note 12 7 2 2" xfId="4766"/>
    <cellStyle name="Note 12 7 2 3" xfId="19680"/>
    <cellStyle name="Note 12 7 2 4" xfId="24070"/>
    <cellStyle name="Note 12 7 2 5" xfId="25827"/>
    <cellStyle name="Note 12 7 2 6" xfId="27030"/>
    <cellStyle name="Note 12 7 3" xfId="1237"/>
    <cellStyle name="Note 12 7 3 2" xfId="5263"/>
    <cellStyle name="Note 12 7 3 3" xfId="20183"/>
    <cellStyle name="Note 12 7 3 4" xfId="22643"/>
    <cellStyle name="Note 12 7 3 5" xfId="24561"/>
    <cellStyle name="Note 12 7 3 6" xfId="26145"/>
    <cellStyle name="Note 12 7 4" xfId="4639"/>
    <cellStyle name="Note 12 7 5" xfId="19553"/>
    <cellStyle name="Note 12 7 6" xfId="22957"/>
    <cellStyle name="Note 12 7 7" xfId="24864"/>
    <cellStyle name="Note 12 7 8" xfId="26373"/>
    <cellStyle name="Note 12 8" xfId="624"/>
    <cellStyle name="Note 12 8 2" xfId="732"/>
    <cellStyle name="Note 12 8 2 2" xfId="4767"/>
    <cellStyle name="Note 12 8 2 3" xfId="19681"/>
    <cellStyle name="Note 12 8 2 4" xfId="23856"/>
    <cellStyle name="Note 12 8 2 5" xfId="25641"/>
    <cellStyle name="Note 12 8 2 6" xfId="26927"/>
    <cellStyle name="Note 12 8 3" xfId="1257"/>
    <cellStyle name="Note 12 8 3 2" xfId="5283"/>
    <cellStyle name="Note 12 8 3 3" xfId="20203"/>
    <cellStyle name="Note 12 8 3 4" xfId="24034"/>
    <cellStyle name="Note 12 8 3 5" xfId="25791"/>
    <cellStyle name="Note 12 8 3 6" xfId="26994"/>
    <cellStyle name="Note 12 8 4" xfId="4659"/>
    <cellStyle name="Note 12 8 5" xfId="19573"/>
    <cellStyle name="Note 12 8 6" xfId="22953"/>
    <cellStyle name="Note 12 8 7" xfId="24860"/>
    <cellStyle name="Note 12 8 8" xfId="26369"/>
    <cellStyle name="Note 12 9" xfId="725"/>
    <cellStyle name="Note 12 9 2" xfId="4760"/>
    <cellStyle name="Note 12 9 3" xfId="19674"/>
    <cellStyle name="Note 12 9 4" xfId="22781"/>
    <cellStyle name="Note 12 9 5" xfId="24694"/>
    <cellStyle name="Note 12 9 6" xfId="26250"/>
    <cellStyle name="Note 13" xfId="368"/>
    <cellStyle name="Note 13 10" xfId="1037"/>
    <cellStyle name="Note 13 10 2" xfId="5063"/>
    <cellStyle name="Note 13 10 3" xfId="19983"/>
    <cellStyle name="Note 13 10 4" xfId="22378"/>
    <cellStyle name="Note 13 10 5" xfId="24363"/>
    <cellStyle name="Note 13 10 6" xfId="25985"/>
    <cellStyle name="Note 13 11" xfId="4415"/>
    <cellStyle name="Note 13 12" xfId="19108"/>
    <cellStyle name="Note 13 13" xfId="22621"/>
    <cellStyle name="Note 13 14" xfId="24541"/>
    <cellStyle name="Note 13 15" xfId="26131"/>
    <cellStyle name="Note 13 2" xfId="530"/>
    <cellStyle name="Note 13 2 2" xfId="734"/>
    <cellStyle name="Note 13 2 2 2" xfId="4769"/>
    <cellStyle name="Note 13 2 2 3" xfId="19683"/>
    <cellStyle name="Note 13 2 2 4" xfId="22933"/>
    <cellStyle name="Note 13 2 2 5" xfId="24840"/>
    <cellStyle name="Note 13 2 2 6" xfId="26349"/>
    <cellStyle name="Note 13 2 3" xfId="1161"/>
    <cellStyle name="Note 13 2 3 2" xfId="5187"/>
    <cellStyle name="Note 13 2 3 3" xfId="20107"/>
    <cellStyle name="Note 13 2 3 4" xfId="24045"/>
    <cellStyle name="Note 13 2 3 5" xfId="25802"/>
    <cellStyle name="Note 13 2 3 6" xfId="27005"/>
    <cellStyle name="Note 13 2 4" xfId="4565"/>
    <cellStyle name="Note 13 2 5" xfId="18489"/>
    <cellStyle name="Note 13 2 6" xfId="22589"/>
    <cellStyle name="Note 13 2 7" xfId="24510"/>
    <cellStyle name="Note 13 2 8" xfId="26101"/>
    <cellStyle name="Note 13 3" xfId="516"/>
    <cellStyle name="Note 13 3 2" xfId="735"/>
    <cellStyle name="Note 13 3 2 2" xfId="4770"/>
    <cellStyle name="Note 13 3 2 3" xfId="19684"/>
    <cellStyle name="Note 13 3 2 4" xfId="22739"/>
    <cellStyle name="Note 13 3 2 5" xfId="24653"/>
    <cellStyle name="Note 13 3 2 6" xfId="26213"/>
    <cellStyle name="Note 13 3 3" xfId="1148"/>
    <cellStyle name="Note 13 3 3 2" xfId="5174"/>
    <cellStyle name="Note 13 3 3 3" xfId="20094"/>
    <cellStyle name="Note 13 3 3 4" xfId="23453"/>
    <cellStyle name="Note 13 3 3 5" xfId="25314"/>
    <cellStyle name="Note 13 3 3 6" xfId="26719"/>
    <cellStyle name="Note 13 3 4" xfId="4551"/>
    <cellStyle name="Note 13 3 5" xfId="18737"/>
    <cellStyle name="Note 13 3 6" xfId="23279"/>
    <cellStyle name="Note 13 3 7" xfId="25173"/>
    <cellStyle name="Note 13 3 8" xfId="26610"/>
    <cellStyle name="Note 13 4" xfId="546"/>
    <cellStyle name="Note 13 4 2" xfId="736"/>
    <cellStyle name="Note 13 4 2 2" xfId="4771"/>
    <cellStyle name="Note 13 4 2 3" xfId="19685"/>
    <cellStyle name="Note 13 4 2 4" xfId="24069"/>
    <cellStyle name="Note 13 4 2 5" xfId="25826"/>
    <cellStyle name="Note 13 4 2 6" xfId="27029"/>
    <cellStyle name="Note 13 4 3" xfId="1179"/>
    <cellStyle name="Note 13 4 3 2" xfId="5205"/>
    <cellStyle name="Note 13 4 3 3" xfId="20125"/>
    <cellStyle name="Note 13 4 3 4" xfId="23448"/>
    <cellStyle name="Note 13 4 3 5" xfId="25309"/>
    <cellStyle name="Note 13 4 3 6" xfId="26714"/>
    <cellStyle name="Note 13 4 4" xfId="4581"/>
    <cellStyle name="Note 13 4 5" xfId="19495"/>
    <cellStyle name="Note 13 4 6" xfId="22584"/>
    <cellStyle name="Note 13 4 7" xfId="24505"/>
    <cellStyle name="Note 13 4 8" xfId="26096"/>
    <cellStyle name="Note 13 5" xfId="502"/>
    <cellStyle name="Note 13 5 2" xfId="737"/>
    <cellStyle name="Note 13 5 2 2" xfId="4772"/>
    <cellStyle name="Note 13 5 2 3" xfId="19686"/>
    <cellStyle name="Note 13 5 2 4" xfId="23855"/>
    <cellStyle name="Note 13 5 2 5" xfId="25640"/>
    <cellStyle name="Note 13 5 2 6" xfId="26926"/>
    <cellStyle name="Note 13 5 3" xfId="1133"/>
    <cellStyle name="Note 13 5 3 2" xfId="5159"/>
    <cellStyle name="Note 13 5 3 3" xfId="20079"/>
    <cellStyle name="Note 13 5 3 4" xfId="23501"/>
    <cellStyle name="Note 13 5 3 5" xfId="25358"/>
    <cellStyle name="Note 13 5 3 6" xfId="26745"/>
    <cellStyle name="Note 13 5 4" xfId="4537"/>
    <cellStyle name="Note 13 5 5" xfId="18727"/>
    <cellStyle name="Note 13 5 6" xfId="22980"/>
    <cellStyle name="Note 13 5 7" xfId="24887"/>
    <cellStyle name="Note 13 5 8" xfId="26396"/>
    <cellStyle name="Note 13 6" xfId="612"/>
    <cellStyle name="Note 13 6 2" xfId="738"/>
    <cellStyle name="Note 13 6 2 2" xfId="4773"/>
    <cellStyle name="Note 13 6 2 3" xfId="19687"/>
    <cellStyle name="Note 13 6 2 4" xfId="23304"/>
    <cellStyle name="Note 13 6 2 5" xfId="25193"/>
    <cellStyle name="Note 13 6 2 6" xfId="26623"/>
    <cellStyle name="Note 13 6 3" xfId="1245"/>
    <cellStyle name="Note 13 6 3 2" xfId="5271"/>
    <cellStyle name="Note 13 6 3 3" xfId="20191"/>
    <cellStyle name="Note 13 6 3 4" xfId="24013"/>
    <cellStyle name="Note 13 6 3 5" xfId="25774"/>
    <cellStyle name="Note 13 6 3 6" xfId="26985"/>
    <cellStyle name="Note 13 6 4" xfId="4647"/>
    <cellStyle name="Note 13 6 5" xfId="19561"/>
    <cellStyle name="Note 13 6 6" xfId="23873"/>
    <cellStyle name="Note 13 6 7" xfId="25658"/>
    <cellStyle name="Note 13 6 8" xfId="26944"/>
    <cellStyle name="Note 13 7" xfId="600"/>
    <cellStyle name="Note 13 7 2" xfId="739"/>
    <cellStyle name="Note 13 7 2 2" xfId="4774"/>
    <cellStyle name="Note 13 7 2 3" xfId="19688"/>
    <cellStyle name="Note 13 7 2 4" xfId="22932"/>
    <cellStyle name="Note 13 7 2 5" xfId="24839"/>
    <cellStyle name="Note 13 7 2 6" xfId="26348"/>
    <cellStyle name="Note 13 7 3" xfId="1233"/>
    <cellStyle name="Note 13 7 3 2" xfId="5259"/>
    <cellStyle name="Note 13 7 3 3" xfId="20179"/>
    <cellStyle name="Note 13 7 3 4" xfId="24037"/>
    <cellStyle name="Note 13 7 3 5" xfId="25794"/>
    <cellStyle name="Note 13 7 3 6" xfId="26997"/>
    <cellStyle name="Note 13 7 4" xfId="4635"/>
    <cellStyle name="Note 13 7 5" xfId="19549"/>
    <cellStyle name="Note 13 7 6" xfId="22765"/>
    <cellStyle name="Note 13 7 7" xfId="24679"/>
    <cellStyle name="Note 13 7 8" xfId="26237"/>
    <cellStyle name="Note 13 8" xfId="628"/>
    <cellStyle name="Note 13 8 2" xfId="740"/>
    <cellStyle name="Note 13 8 2 2" xfId="4775"/>
    <cellStyle name="Note 13 8 2 3" xfId="19689"/>
    <cellStyle name="Note 13 8 2 4" xfId="22764"/>
    <cellStyle name="Note 13 8 2 5" xfId="24678"/>
    <cellStyle name="Note 13 8 2 6" xfId="26236"/>
    <cellStyle name="Note 13 8 3" xfId="1261"/>
    <cellStyle name="Note 13 8 3 2" xfId="5287"/>
    <cellStyle name="Note 13 8 3 3" xfId="20207"/>
    <cellStyle name="Note 13 8 3 4" xfId="23439"/>
    <cellStyle name="Note 13 8 3 5" xfId="25300"/>
    <cellStyle name="Note 13 8 3 6" xfId="26705"/>
    <cellStyle name="Note 13 8 4" xfId="4663"/>
    <cellStyle name="Note 13 8 5" xfId="19577"/>
    <cellStyle name="Note 13 8 6" xfId="23151"/>
    <cellStyle name="Note 13 8 7" xfId="25052"/>
    <cellStyle name="Note 13 8 8" xfId="26507"/>
    <cellStyle name="Note 13 9" xfId="733"/>
    <cellStyle name="Note 13 9 2" xfId="4768"/>
    <cellStyle name="Note 13 9 3" xfId="19682"/>
    <cellStyle name="Note 13 9 4" xfId="23140"/>
    <cellStyle name="Note 13 9 5" xfId="25041"/>
    <cellStyle name="Note 13 9 6" xfId="26496"/>
    <cellStyle name="Note 14" xfId="369"/>
    <cellStyle name="Note 14 10" xfId="1038"/>
    <cellStyle name="Note 14 10 2" xfId="5064"/>
    <cellStyle name="Note 14 10 3" xfId="19984"/>
    <cellStyle name="Note 14 10 4" xfId="22375"/>
    <cellStyle name="Note 14 10 5" xfId="24361"/>
    <cellStyle name="Note 14 10 6" xfId="25983"/>
    <cellStyle name="Note 14 11" xfId="4416"/>
    <cellStyle name="Note 14 12" xfId="19032"/>
    <cellStyle name="Note 14 13" xfId="23194"/>
    <cellStyle name="Note 14 14" xfId="25094"/>
    <cellStyle name="Note 14 15" xfId="26548"/>
    <cellStyle name="Note 14 2" xfId="531"/>
    <cellStyle name="Note 14 2 2" xfId="742"/>
    <cellStyle name="Note 14 2 2 2" xfId="4777"/>
    <cellStyle name="Note 14 2 2 3" xfId="19691"/>
    <cellStyle name="Note 14 2 2 4" xfId="23854"/>
    <cellStyle name="Note 14 2 2 5" xfId="25639"/>
    <cellStyle name="Note 14 2 2 6" xfId="26925"/>
    <cellStyle name="Note 14 2 3" xfId="1162"/>
    <cellStyle name="Note 14 2 3 2" xfId="5188"/>
    <cellStyle name="Note 14 2 3 3" xfId="20108"/>
    <cellStyle name="Note 14 2 3 4" xfId="23831"/>
    <cellStyle name="Note 14 2 3 5" xfId="25616"/>
    <cellStyle name="Note 14 2 3 6" xfId="26902"/>
    <cellStyle name="Note 14 2 4" xfId="4566"/>
    <cellStyle name="Note 14 2 5" xfId="18748"/>
    <cellStyle name="Note 14 2 6" xfId="23162"/>
    <cellStyle name="Note 14 2 7" xfId="25063"/>
    <cellStyle name="Note 14 2 8" xfId="26518"/>
    <cellStyle name="Note 14 3" xfId="514"/>
    <cellStyle name="Note 14 3 2" xfId="743"/>
    <cellStyle name="Note 14 3 2 2" xfId="4778"/>
    <cellStyle name="Note 14 3 2 3" xfId="19692"/>
    <cellStyle name="Note 14 3 2 4" xfId="23330"/>
    <cellStyle name="Note 14 3 2 5" xfId="25219"/>
    <cellStyle name="Note 14 3 2 6" xfId="26646"/>
    <cellStyle name="Note 14 3 3" xfId="1146"/>
    <cellStyle name="Note 14 3 3 2" xfId="5172"/>
    <cellStyle name="Note 14 3 3 3" xfId="20092"/>
    <cellStyle name="Note 14 3 3 4" xfId="23744"/>
    <cellStyle name="Note 14 3 3 5" xfId="25548"/>
    <cellStyle name="Note 14 3 3 6" xfId="26847"/>
    <cellStyle name="Note 14 3 4" xfId="4549"/>
    <cellStyle name="Note 14 3 5" xfId="19079"/>
    <cellStyle name="Note 14 3 6" xfId="22976"/>
    <cellStyle name="Note 14 3 7" xfId="24883"/>
    <cellStyle name="Note 14 3 8" xfId="26392"/>
    <cellStyle name="Note 14 4" xfId="547"/>
    <cellStyle name="Note 14 4 2" xfId="744"/>
    <cellStyle name="Note 14 4 2 2" xfId="4779"/>
    <cellStyle name="Note 14 4 2 3" xfId="19693"/>
    <cellStyle name="Note 14 4 2 4" xfId="22931"/>
    <cellStyle name="Note 14 4 2 5" xfId="24838"/>
    <cellStyle name="Note 14 4 2 6" xfId="26347"/>
    <cellStyle name="Note 14 4 3" xfId="1180"/>
    <cellStyle name="Note 14 4 3 2" xfId="5206"/>
    <cellStyle name="Note 14 4 3 3" xfId="20126"/>
    <cellStyle name="Note 14 4 3 4" xfId="24197"/>
    <cellStyle name="Note 14 4 3 5" xfId="25894"/>
    <cellStyle name="Note 14 4 3 6" xfId="27136"/>
    <cellStyle name="Note 14 4 4" xfId="4582"/>
    <cellStyle name="Note 14 4 5" xfId="19496"/>
    <cellStyle name="Note 14 4 6" xfId="24099"/>
    <cellStyle name="Note 14 4 7" xfId="25856"/>
    <cellStyle name="Note 14 4 8" xfId="27059"/>
    <cellStyle name="Note 14 5" xfId="501"/>
    <cellStyle name="Note 14 5 2" xfId="745"/>
    <cellStyle name="Note 14 5 2 2" xfId="4780"/>
    <cellStyle name="Note 14 5 2 3" xfId="19694"/>
    <cellStyle name="Note 14 5 2 4" xfId="22652"/>
    <cellStyle name="Note 14 5 2 5" xfId="24570"/>
    <cellStyle name="Note 14 5 2 6" xfId="26152"/>
    <cellStyle name="Note 14 5 3" xfId="1132"/>
    <cellStyle name="Note 14 5 3 2" xfId="5158"/>
    <cellStyle name="Note 14 5 3 3" xfId="20078"/>
    <cellStyle name="Note 14 5 3 4" xfId="23502"/>
    <cellStyle name="Note 14 5 3 5" xfId="25359"/>
    <cellStyle name="Note 14 5 3 6" xfId="26746"/>
    <cellStyle name="Note 14 5 4" xfId="4536"/>
    <cellStyle name="Note 14 5 5" xfId="18726"/>
    <cellStyle name="Note 14 5 6" xfId="23352"/>
    <cellStyle name="Note 14 5 7" xfId="25241"/>
    <cellStyle name="Note 14 5 8" xfId="26664"/>
    <cellStyle name="Note 14 6" xfId="613"/>
    <cellStyle name="Note 14 6 2" xfId="746"/>
    <cellStyle name="Note 14 6 2 2" xfId="4781"/>
    <cellStyle name="Note 14 6 2 3" xfId="19695"/>
    <cellStyle name="Note 14 6 2 4" xfId="24067"/>
    <cellStyle name="Note 14 6 2 5" xfId="25824"/>
    <cellStyle name="Note 14 6 2 6" xfId="27027"/>
    <cellStyle name="Note 14 6 3" xfId="1246"/>
    <cellStyle name="Note 14 6 3 2" xfId="5272"/>
    <cellStyle name="Note 14 6 3 3" xfId="20192"/>
    <cellStyle name="Note 14 6 3 4" xfId="23804"/>
    <cellStyle name="Note 14 6 3 5" xfId="25589"/>
    <cellStyle name="Note 14 6 3 6" xfId="26882"/>
    <cellStyle name="Note 14 6 4" xfId="4648"/>
    <cellStyle name="Note 14 6 5" xfId="19562"/>
    <cellStyle name="Note 14 6 6" xfId="23274"/>
    <cellStyle name="Note 14 6 7" xfId="25168"/>
    <cellStyle name="Note 14 6 8" xfId="26608"/>
    <cellStyle name="Note 14 7" xfId="599"/>
    <cellStyle name="Note 14 7 2" xfId="747"/>
    <cellStyle name="Note 14 7 2 2" xfId="4782"/>
    <cellStyle name="Note 14 7 2 3" xfId="19696"/>
    <cellStyle name="Note 14 7 2 4" xfId="23853"/>
    <cellStyle name="Note 14 7 2 5" xfId="25638"/>
    <cellStyle name="Note 14 7 2 6" xfId="26924"/>
    <cellStyle name="Note 14 7 3" xfId="1232"/>
    <cellStyle name="Note 14 7 3 2" xfId="5258"/>
    <cellStyle name="Note 14 7 3 3" xfId="20178"/>
    <cellStyle name="Note 14 7 3 4" xfId="23443"/>
    <cellStyle name="Note 14 7 3 5" xfId="25304"/>
    <cellStyle name="Note 14 7 3 6" xfId="26709"/>
    <cellStyle name="Note 14 7 4" xfId="4634"/>
    <cellStyle name="Note 14 7 5" xfId="19548"/>
    <cellStyle name="Note 14 7 6" xfId="22958"/>
    <cellStyle name="Note 14 7 7" xfId="24865"/>
    <cellStyle name="Note 14 7 8" xfId="26374"/>
    <cellStyle name="Note 14 8" xfId="629"/>
    <cellStyle name="Note 14 8 2" xfId="748"/>
    <cellStyle name="Note 14 8 2 2" xfId="4783"/>
    <cellStyle name="Note 14 8 2 3" xfId="19697"/>
    <cellStyle name="Note 14 8 2 4" xfId="23210"/>
    <cellStyle name="Note 14 8 2 5" xfId="25107"/>
    <cellStyle name="Note 14 8 2 6" xfId="26558"/>
    <cellStyle name="Note 14 8 3" xfId="1262"/>
    <cellStyle name="Note 14 8 3 2" xfId="5288"/>
    <cellStyle name="Note 14 8 3 3" xfId="20208"/>
    <cellStyle name="Note 14 8 3 4" xfId="24033"/>
    <cellStyle name="Note 14 8 3 5" xfId="25790"/>
    <cellStyle name="Note 14 8 3 6" xfId="26993"/>
    <cellStyle name="Note 14 8 4" xfId="4664"/>
    <cellStyle name="Note 14 8 5" xfId="19578"/>
    <cellStyle name="Note 14 8 6" xfId="22952"/>
    <cellStyle name="Note 14 8 7" xfId="24859"/>
    <cellStyle name="Note 14 8 8" xfId="26368"/>
    <cellStyle name="Note 14 9" xfId="741"/>
    <cellStyle name="Note 14 9 2" xfId="4776"/>
    <cellStyle name="Note 14 9 3" xfId="19690"/>
    <cellStyle name="Note 14 9 4" xfId="24068"/>
    <cellStyle name="Note 14 9 5" xfId="25825"/>
    <cellStyle name="Note 14 9 6" xfId="27028"/>
    <cellStyle name="Note 15" xfId="370"/>
    <cellStyle name="Note 15 10" xfId="1039"/>
    <cellStyle name="Note 15 10 2" xfId="5065"/>
    <cellStyle name="Note 15 10 3" xfId="19985"/>
    <cellStyle name="Note 15 10 4" xfId="22372"/>
    <cellStyle name="Note 15 10 5" xfId="24359"/>
    <cellStyle name="Note 15 10 6" xfId="25981"/>
    <cellStyle name="Note 15 11" xfId="4417"/>
    <cellStyle name="Note 15 12" xfId="18672"/>
    <cellStyle name="Note 15 13" xfId="23021"/>
    <cellStyle name="Note 15 14" xfId="24928"/>
    <cellStyle name="Note 15 15" xfId="26435"/>
    <cellStyle name="Note 15 2" xfId="532"/>
    <cellStyle name="Note 15 2 2" xfId="750"/>
    <cellStyle name="Note 15 2 2 2" xfId="4785"/>
    <cellStyle name="Note 15 2 2 3" xfId="19699"/>
    <cellStyle name="Note 15 2 2 4" xfId="22709"/>
    <cellStyle name="Note 15 2 2 5" xfId="24626"/>
    <cellStyle name="Note 15 2 2 6" xfId="26195"/>
    <cellStyle name="Note 15 2 3" xfId="1163"/>
    <cellStyle name="Note 15 2 3 2" xfId="5189"/>
    <cellStyle name="Note 15 2 3 3" xfId="20109"/>
    <cellStyle name="Note 15 2 3 4" xfId="23526"/>
    <cellStyle name="Note 15 2 3 5" xfId="25383"/>
    <cellStyle name="Note 15 2 3 6" xfId="26770"/>
    <cellStyle name="Note 15 2 4" xfId="4567"/>
    <cellStyle name="Note 15 2 5" xfId="18749"/>
    <cellStyle name="Note 15 2 6" xfId="22970"/>
    <cellStyle name="Note 15 2 7" xfId="24877"/>
    <cellStyle name="Note 15 2 8" xfId="26386"/>
    <cellStyle name="Note 15 3" xfId="513"/>
    <cellStyle name="Note 15 3 2" xfId="751"/>
    <cellStyle name="Note 15 3 2 2" xfId="4786"/>
    <cellStyle name="Note 15 3 2 3" xfId="19700"/>
    <cellStyle name="Note 15 3 2 4" xfId="24066"/>
    <cellStyle name="Note 15 3 2 5" xfId="25823"/>
    <cellStyle name="Note 15 3 2 6" xfId="27026"/>
    <cellStyle name="Note 15 3 3" xfId="1145"/>
    <cellStyle name="Note 15 3 3 2" xfId="5171"/>
    <cellStyle name="Note 15 3 3 3" xfId="20091"/>
    <cellStyle name="Note 15 3 3 4" xfId="23523"/>
    <cellStyle name="Note 15 3 3 5" xfId="25380"/>
    <cellStyle name="Note 15 3 3 6" xfId="26767"/>
    <cellStyle name="Note 15 3 4" xfId="4548"/>
    <cellStyle name="Note 15 3 5" xfId="18735"/>
    <cellStyle name="Note 15 3 6" xfId="23282"/>
    <cellStyle name="Note 15 3 7" xfId="25174"/>
    <cellStyle name="Note 15 3 8" xfId="26611"/>
    <cellStyle name="Note 15 4" xfId="548"/>
    <cellStyle name="Note 15 4 2" xfId="752"/>
    <cellStyle name="Note 15 4 2 2" xfId="4787"/>
    <cellStyle name="Note 15 4 2 3" xfId="19701"/>
    <cellStyle name="Note 15 4 2 4" xfId="23852"/>
    <cellStyle name="Note 15 4 2 5" xfId="25637"/>
    <cellStyle name="Note 15 4 2 6" xfId="26923"/>
    <cellStyle name="Note 15 4 3" xfId="1181"/>
    <cellStyle name="Note 15 4 3 2" xfId="5207"/>
    <cellStyle name="Note 15 4 3 3" xfId="20127"/>
    <cellStyle name="Note 15 4 3 4" xfId="24042"/>
    <cellStyle name="Note 15 4 3 5" xfId="25799"/>
    <cellStyle name="Note 15 4 3 6" xfId="27002"/>
    <cellStyle name="Note 15 4 4" xfId="4583"/>
    <cellStyle name="Note 15 4 5" xfId="19497"/>
    <cellStyle name="Note 15 4 6" xfId="23885"/>
    <cellStyle name="Note 15 4 7" xfId="25670"/>
    <cellStyle name="Note 15 4 8" xfId="26956"/>
    <cellStyle name="Note 15 5" xfId="500"/>
    <cellStyle name="Note 15 5 2" xfId="753"/>
    <cellStyle name="Note 15 5 2 2" xfId="4788"/>
    <cellStyle name="Note 15 5 2 3" xfId="19702"/>
    <cellStyle name="Note 15 5 2 4" xfId="23270"/>
    <cellStyle name="Note 15 5 2 5" xfId="25165"/>
    <cellStyle name="Note 15 5 2 6" xfId="26605"/>
    <cellStyle name="Note 15 5 3" xfId="1131"/>
    <cellStyle name="Note 15 5 3 2" xfId="5157"/>
    <cellStyle name="Note 15 5 3 3" xfId="20077"/>
    <cellStyle name="Note 15 5 3 4" xfId="23503"/>
    <cellStyle name="Note 15 5 3 5" xfId="25360"/>
    <cellStyle name="Note 15 5 3 6" xfId="26747"/>
    <cellStyle name="Note 15 5 4" xfId="4535"/>
    <cellStyle name="Note 15 5 5" xfId="19073"/>
    <cellStyle name="Note 15 5 6" xfId="22786"/>
    <cellStyle name="Note 15 5 7" xfId="24699"/>
    <cellStyle name="Note 15 5 8" xfId="26254"/>
    <cellStyle name="Note 15 6" xfId="614"/>
    <cellStyle name="Note 15 6 2" xfId="754"/>
    <cellStyle name="Note 15 6 2 2" xfId="4789"/>
    <cellStyle name="Note 15 6 2 3" xfId="19703"/>
    <cellStyle name="Note 15 6 2 4" xfId="22929"/>
    <cellStyle name="Note 15 6 2 5" xfId="24836"/>
    <cellStyle name="Note 15 6 2 6" xfId="26345"/>
    <cellStyle name="Note 15 6 3" xfId="1247"/>
    <cellStyle name="Note 15 6 3 2" xfId="5273"/>
    <cellStyle name="Note 15 6 3 3" xfId="20193"/>
    <cellStyle name="Note 15 6 3 4" xfId="23557"/>
    <cellStyle name="Note 15 6 3 5" xfId="25410"/>
    <cellStyle name="Note 15 6 3 6" xfId="26788"/>
    <cellStyle name="Note 15 6 4" xfId="4649"/>
    <cellStyle name="Note 15 6 5" xfId="19563"/>
    <cellStyle name="Note 15 6 6" xfId="22955"/>
    <cellStyle name="Note 15 6 7" xfId="24862"/>
    <cellStyle name="Note 15 6 8" xfId="26371"/>
    <cellStyle name="Note 15 7" xfId="598"/>
    <cellStyle name="Note 15 7 2" xfId="755"/>
    <cellStyle name="Note 15 7 2 2" xfId="4790"/>
    <cellStyle name="Note 15 7 2 3" xfId="19704"/>
    <cellStyle name="Note 15 7 2 4" xfId="22645"/>
    <cellStyle name="Note 15 7 2 5" xfId="24563"/>
    <cellStyle name="Note 15 7 2 6" xfId="26147"/>
    <cellStyle name="Note 15 7 3" xfId="1231"/>
    <cellStyle name="Note 15 7 3 2" xfId="5257"/>
    <cellStyle name="Note 15 7 3 3" xfId="20177"/>
    <cellStyle name="Note 15 7 3 4" xfId="23048"/>
    <cellStyle name="Note 15 7 3 5" xfId="24953"/>
    <cellStyle name="Note 15 7 3 6" xfId="26453"/>
    <cellStyle name="Note 15 7 4" xfId="4633"/>
    <cellStyle name="Note 15 7 5" xfId="19547"/>
    <cellStyle name="Note 15 7 6" xfId="23302"/>
    <cellStyle name="Note 15 7 7" xfId="25191"/>
    <cellStyle name="Note 15 7 8" xfId="26622"/>
    <cellStyle name="Note 15 8" xfId="630"/>
    <cellStyle name="Note 15 8 2" xfId="756"/>
    <cellStyle name="Note 15 8 2 2" xfId="4791"/>
    <cellStyle name="Note 15 8 2 3" xfId="19705"/>
    <cellStyle name="Note 15 8 2 4" xfId="24065"/>
    <cellStyle name="Note 15 8 2 5" xfId="25822"/>
    <cellStyle name="Note 15 8 2 6" xfId="27025"/>
    <cellStyle name="Note 15 8 3" xfId="1263"/>
    <cellStyle name="Note 15 8 3 2" xfId="5289"/>
    <cellStyle name="Note 15 8 3 3" xfId="20209"/>
    <cellStyle name="Note 15 8 3 4" xfId="23819"/>
    <cellStyle name="Note 15 8 3 5" xfId="25604"/>
    <cellStyle name="Note 15 8 3 6" xfId="26890"/>
    <cellStyle name="Note 15 8 4" xfId="4665"/>
    <cellStyle name="Note 15 8 5" xfId="19579"/>
    <cellStyle name="Note 15 8 6" xfId="22577"/>
    <cellStyle name="Note 15 8 7" xfId="24498"/>
    <cellStyle name="Note 15 8 8" xfId="26089"/>
    <cellStyle name="Note 15 9" xfId="749"/>
    <cellStyle name="Note 15 9 2" xfId="4784"/>
    <cellStyle name="Note 15 9 3" xfId="19698"/>
    <cellStyle name="Note 15 9 4" xfId="22930"/>
    <cellStyle name="Note 15 9 5" xfId="24837"/>
    <cellStyle name="Note 15 9 6" xfId="26346"/>
    <cellStyle name="Note 16" xfId="371"/>
    <cellStyle name="Note 16 10" xfId="1040"/>
    <cellStyle name="Note 16 10 2" xfId="5066"/>
    <cellStyle name="Note 16 10 3" xfId="19986"/>
    <cellStyle name="Note 16 10 4" xfId="22369"/>
    <cellStyle name="Note 16 10 5" xfId="24357"/>
    <cellStyle name="Note 16 10 6" xfId="25979"/>
    <cellStyle name="Note 16 11" xfId="4418"/>
    <cellStyle name="Note 16 12" xfId="18673"/>
    <cellStyle name="Note 16 13" xfId="22620"/>
    <cellStyle name="Note 16 14" xfId="24540"/>
    <cellStyle name="Note 16 15" xfId="26130"/>
    <cellStyle name="Note 16 2" xfId="533"/>
    <cellStyle name="Note 16 2 2" xfId="758"/>
    <cellStyle name="Note 16 2 2 2" xfId="4793"/>
    <cellStyle name="Note 16 2 2 3" xfId="19707"/>
    <cellStyle name="Note 16 2 2 4" xfId="23225"/>
    <cellStyle name="Note 16 2 2 5" xfId="25121"/>
    <cellStyle name="Note 16 2 2 6" xfId="26569"/>
    <cellStyle name="Note 16 2 3" xfId="1164"/>
    <cellStyle name="Note 16 2 3 2" xfId="5190"/>
    <cellStyle name="Note 16 2 3 3" xfId="20110"/>
    <cellStyle name="Note 16 2 3 4" xfId="23741"/>
    <cellStyle name="Note 16 2 3 5" xfId="25545"/>
    <cellStyle name="Note 16 2 3 6" xfId="26844"/>
    <cellStyle name="Note 16 2 4" xfId="4568"/>
    <cellStyle name="Note 16 2 5" xfId="18490"/>
    <cellStyle name="Note 16 2 6" xfId="22588"/>
    <cellStyle name="Note 16 2 7" xfId="24509"/>
    <cellStyle name="Note 16 2 8" xfId="26100"/>
    <cellStyle name="Note 16 3" xfId="512"/>
    <cellStyle name="Note 16 3 2" xfId="759"/>
    <cellStyle name="Note 16 3 2 2" xfId="4794"/>
    <cellStyle name="Note 16 3 2 3" xfId="19708"/>
    <cellStyle name="Note 16 3 2 4" xfId="22928"/>
    <cellStyle name="Note 16 3 2 5" xfId="24835"/>
    <cellStyle name="Note 16 3 2 6" xfId="26344"/>
    <cellStyle name="Note 16 3 3" xfId="1144"/>
    <cellStyle name="Note 16 3 3 2" xfId="5170"/>
    <cellStyle name="Note 16 3 3 3" xfId="20090"/>
    <cellStyle name="Note 16 3 3 4" xfId="23834"/>
    <cellStyle name="Note 16 3 3 5" xfId="25619"/>
    <cellStyle name="Note 16 3 3 6" xfId="26905"/>
    <cellStyle name="Note 16 3 4" xfId="4547"/>
    <cellStyle name="Note 16 3 5" xfId="18734"/>
    <cellStyle name="Note 16 3 6" xfId="22721"/>
    <cellStyle name="Note 16 3 7" xfId="24636"/>
    <cellStyle name="Note 16 3 8" xfId="26202"/>
    <cellStyle name="Note 16 4" xfId="549"/>
    <cellStyle name="Note 16 4 2" xfId="760"/>
    <cellStyle name="Note 16 4 2 2" xfId="4795"/>
    <cellStyle name="Note 16 4 2 3" xfId="19709"/>
    <cellStyle name="Note 16 4 2 4" xfId="22637"/>
    <cellStyle name="Note 16 4 2 5" xfId="24555"/>
    <cellStyle name="Note 16 4 2 6" xfId="26142"/>
    <cellStyle name="Note 16 4 3" xfId="1182"/>
    <cellStyle name="Note 16 4 3 2" xfId="5208"/>
    <cellStyle name="Note 16 4 3 3" xfId="20128"/>
    <cellStyle name="Note 16 4 3 4" xfId="23828"/>
    <cellStyle name="Note 16 4 3 5" xfId="25613"/>
    <cellStyle name="Note 16 4 3 6" xfId="26899"/>
    <cellStyle name="Note 16 4 4" xfId="4584"/>
    <cellStyle name="Note 16 4 5" xfId="19498"/>
    <cellStyle name="Note 16 4 6" xfId="23157"/>
    <cellStyle name="Note 16 4 7" xfId="25058"/>
    <cellStyle name="Note 16 4 8" xfId="26513"/>
    <cellStyle name="Note 16 5" xfId="499"/>
    <cellStyle name="Note 16 5 2" xfId="761"/>
    <cellStyle name="Note 16 5 2 2" xfId="4796"/>
    <cellStyle name="Note 16 5 2 3" xfId="19710"/>
    <cellStyle name="Note 16 5 2 4" xfId="24064"/>
    <cellStyle name="Note 16 5 2 5" xfId="25821"/>
    <cellStyle name="Note 16 5 2 6" xfId="27024"/>
    <cellStyle name="Note 16 5 3" xfId="1130"/>
    <cellStyle name="Note 16 5 3 2" xfId="5156"/>
    <cellStyle name="Note 16 5 3 3" xfId="20076"/>
    <cellStyle name="Note 16 5 3 4" xfId="23504"/>
    <cellStyle name="Note 16 5 3 5" xfId="25361"/>
    <cellStyle name="Note 16 5 3 6" xfId="26748"/>
    <cellStyle name="Note 16 5 4" xfId="4534"/>
    <cellStyle name="Note 16 5 5" xfId="18725"/>
    <cellStyle name="Note 16 5 6" xfId="22968"/>
    <cellStyle name="Note 16 5 7" xfId="24875"/>
    <cellStyle name="Note 16 5 8" xfId="26384"/>
    <cellStyle name="Note 16 6" xfId="615"/>
    <cellStyle name="Note 16 6 2" xfId="762"/>
    <cellStyle name="Note 16 6 2 2" xfId="4797"/>
    <cellStyle name="Note 16 6 2 3" xfId="19711"/>
    <cellStyle name="Note 16 6 2 4" xfId="23850"/>
    <cellStyle name="Note 16 6 2 5" xfId="25635"/>
    <cellStyle name="Note 16 6 2 6" xfId="26921"/>
    <cellStyle name="Note 16 6 3" xfId="1248"/>
    <cellStyle name="Note 16 6 3 2" xfId="5274"/>
    <cellStyle name="Note 16 6 3 3" xfId="20194"/>
    <cellStyle name="Note 16 6 3 4" xfId="23709"/>
    <cellStyle name="Note 16 6 3 5" xfId="25517"/>
    <cellStyle name="Note 16 6 3 6" xfId="26827"/>
    <cellStyle name="Note 16 6 4" xfId="4650"/>
    <cellStyle name="Note 16 6 5" xfId="19564"/>
    <cellStyle name="Note 16 6 6" xfId="22646"/>
    <cellStyle name="Note 16 6 7" xfId="24564"/>
    <cellStyle name="Note 16 6 8" xfId="26148"/>
    <cellStyle name="Note 16 7" xfId="597"/>
    <cellStyle name="Note 16 7 2" xfId="763"/>
    <cellStyle name="Note 16 7 2 2" xfId="4798"/>
    <cellStyle name="Note 16 7 2 3" xfId="19712"/>
    <cellStyle name="Note 16 7 2 4" xfId="23252"/>
    <cellStyle name="Note 16 7 2 5" xfId="25148"/>
    <cellStyle name="Note 16 7 2 6" xfId="26592"/>
    <cellStyle name="Note 16 7 3" xfId="1230"/>
    <cellStyle name="Note 16 7 3 2" xfId="5256"/>
    <cellStyle name="Note 16 7 3 3" xfId="20176"/>
    <cellStyle name="Note 16 7 3 4" xfId="23734"/>
    <cellStyle name="Note 16 7 3 5" xfId="25538"/>
    <cellStyle name="Note 16 7 3 6" xfId="26837"/>
    <cellStyle name="Note 16 7 4" xfId="4632"/>
    <cellStyle name="Note 16 7 5" xfId="19546"/>
    <cellStyle name="Note 16 7 6" xfId="23876"/>
    <cellStyle name="Note 16 7 7" xfId="25661"/>
    <cellStyle name="Note 16 7 8" xfId="26947"/>
    <cellStyle name="Note 16 8" xfId="631"/>
    <cellStyle name="Note 16 8 2" xfId="764"/>
    <cellStyle name="Note 16 8 2 2" xfId="4799"/>
    <cellStyle name="Note 16 8 2 3" xfId="19713"/>
    <cellStyle name="Note 16 8 2 4" xfId="22927"/>
    <cellStyle name="Note 16 8 2 5" xfId="24834"/>
    <cellStyle name="Note 16 8 2 6" xfId="26343"/>
    <cellStyle name="Note 16 8 3" xfId="1264"/>
    <cellStyle name="Note 16 8 3 2" xfId="5290"/>
    <cellStyle name="Note 16 8 3 3" xfId="20210"/>
    <cellStyle name="Note 16 8 3 4" xfId="23538"/>
    <cellStyle name="Note 16 8 3 5" xfId="25395"/>
    <cellStyle name="Note 16 8 3 6" xfId="26782"/>
    <cellStyle name="Note 16 8 4" xfId="4666"/>
    <cellStyle name="Note 16 8 5" xfId="19580"/>
    <cellStyle name="Note 16 8 6" xfId="24083"/>
    <cellStyle name="Note 16 8 7" xfId="25840"/>
    <cellStyle name="Note 16 8 8" xfId="27043"/>
    <cellStyle name="Note 16 9" xfId="757"/>
    <cellStyle name="Note 16 9 2" xfId="4792"/>
    <cellStyle name="Note 16 9 3" xfId="19706"/>
    <cellStyle name="Note 16 9 4" xfId="23851"/>
    <cellStyle name="Note 16 9 5" xfId="25636"/>
    <cellStyle name="Note 16 9 6" xfId="26922"/>
    <cellStyle name="Note 17" xfId="372"/>
    <cellStyle name="Note 17 10" xfId="1041"/>
    <cellStyle name="Note 17 10 2" xfId="5067"/>
    <cellStyle name="Note 17 10 3" xfId="19987"/>
    <cellStyle name="Note 17 10 4" xfId="22366"/>
    <cellStyle name="Note 17 10 5" xfId="24355"/>
    <cellStyle name="Note 17 10 6" xfId="25977"/>
    <cellStyle name="Note 17 11" xfId="4419"/>
    <cellStyle name="Note 17 12" xfId="18644"/>
    <cellStyle name="Note 17 13" xfId="23193"/>
    <cellStyle name="Note 17 14" xfId="25093"/>
    <cellStyle name="Note 17 15" xfId="26547"/>
    <cellStyle name="Note 17 2" xfId="534"/>
    <cellStyle name="Note 17 2 2" xfId="766"/>
    <cellStyle name="Note 17 2 2 2" xfId="4801"/>
    <cellStyle name="Note 17 2 2 3" xfId="19715"/>
    <cellStyle name="Note 17 2 2 4" xfId="24063"/>
    <cellStyle name="Note 17 2 2 5" xfId="25820"/>
    <cellStyle name="Note 17 2 2 6" xfId="27023"/>
    <cellStyle name="Note 17 2 3" xfId="1165"/>
    <cellStyle name="Note 17 2 3 2" xfId="5191"/>
    <cellStyle name="Note 17 2 3 3" xfId="20111"/>
    <cellStyle name="Note 17 2 3 4" xfId="22644"/>
    <cellStyle name="Note 17 2 3 5" xfId="24562"/>
    <cellStyle name="Note 17 2 3 6" xfId="26146"/>
    <cellStyle name="Note 17 2 4" xfId="4569"/>
    <cellStyle name="Note 17 2 5" xfId="18750"/>
    <cellStyle name="Note 17 2 6" xfId="23161"/>
    <cellStyle name="Note 17 2 7" xfId="25062"/>
    <cellStyle name="Note 17 2 8" xfId="26517"/>
    <cellStyle name="Note 17 3" xfId="511"/>
    <cellStyle name="Note 17 3 2" xfId="767"/>
    <cellStyle name="Note 17 3 2 2" xfId="4802"/>
    <cellStyle name="Note 17 3 2 3" xfId="19716"/>
    <cellStyle name="Note 17 3 2 4" xfId="23849"/>
    <cellStyle name="Note 17 3 2 5" xfId="25634"/>
    <cellStyle name="Note 17 3 2 6" xfId="26920"/>
    <cellStyle name="Note 17 3 3" xfId="1143"/>
    <cellStyle name="Note 17 3 3 2" xfId="5169"/>
    <cellStyle name="Note 17 3 3 3" xfId="20089"/>
    <cellStyle name="Note 17 3 3 4" xfId="24048"/>
    <cellStyle name="Note 17 3 3 5" xfId="25805"/>
    <cellStyle name="Note 17 3 3 6" xfId="27008"/>
    <cellStyle name="Note 17 3 4" xfId="4546"/>
    <cellStyle name="Note 17 3 5" xfId="18587"/>
    <cellStyle name="Note 17 3 6" xfId="22977"/>
    <cellStyle name="Note 17 3 7" xfId="24884"/>
    <cellStyle name="Note 17 3 8" xfId="26393"/>
    <cellStyle name="Note 17 4" xfId="550"/>
    <cellStyle name="Note 17 4 2" xfId="768"/>
    <cellStyle name="Note 17 4 2 2" xfId="4803"/>
    <cellStyle name="Note 17 4 2 3" xfId="19717"/>
    <cellStyle name="Note 17 4 2 4" xfId="23139"/>
    <cellStyle name="Note 17 4 2 5" xfId="25040"/>
    <cellStyle name="Note 17 4 2 6" xfId="26495"/>
    <cellStyle name="Note 17 4 3" xfId="1183"/>
    <cellStyle name="Note 17 4 3 2" xfId="5209"/>
    <cellStyle name="Note 17 4 3 3" xfId="20129"/>
    <cellStyle name="Note 17 4 3 4" xfId="23529"/>
    <cellStyle name="Note 17 4 3 5" xfId="25386"/>
    <cellStyle name="Note 17 4 3 6" xfId="26773"/>
    <cellStyle name="Note 17 4 4" xfId="4585"/>
    <cellStyle name="Note 17 4 5" xfId="19499"/>
    <cellStyle name="Note 17 4 6" xfId="22965"/>
    <cellStyle name="Note 17 4 7" xfId="24872"/>
    <cellStyle name="Note 17 4 8" xfId="26381"/>
    <cellStyle name="Note 17 5" xfId="498"/>
    <cellStyle name="Note 17 5 2" xfId="769"/>
    <cellStyle name="Note 17 5 2 2" xfId="4804"/>
    <cellStyle name="Note 17 5 2 3" xfId="19718"/>
    <cellStyle name="Note 17 5 2 4" xfId="22926"/>
    <cellStyle name="Note 17 5 2 5" xfId="24833"/>
    <cellStyle name="Note 17 5 2 6" xfId="26342"/>
    <cellStyle name="Note 17 5 3" xfId="1129"/>
    <cellStyle name="Note 17 5 3 2" xfId="5155"/>
    <cellStyle name="Note 17 5 3 3" xfId="20075"/>
    <cellStyle name="Note 17 5 3 4" xfId="23505"/>
    <cellStyle name="Note 17 5 3 5" xfId="25362"/>
    <cellStyle name="Note 17 5 3 6" xfId="26749"/>
    <cellStyle name="Note 17 5 4" xfId="4533"/>
    <cellStyle name="Note 17 5 5" xfId="18724"/>
    <cellStyle name="Note 17 5 6" xfId="23160"/>
    <cellStyle name="Note 17 5 7" xfId="25061"/>
    <cellStyle name="Note 17 5 8" xfId="26516"/>
    <cellStyle name="Note 17 6" xfId="616"/>
    <cellStyle name="Note 17 6 2" xfId="770"/>
    <cellStyle name="Note 17 6 2 2" xfId="4805"/>
    <cellStyle name="Note 17 6 2 3" xfId="19719"/>
    <cellStyle name="Note 17 6 2 4" xfId="22565"/>
    <cellStyle name="Note 17 6 2 5" xfId="24486"/>
    <cellStyle name="Note 17 6 2 6" xfId="26077"/>
    <cellStyle name="Note 17 6 3" xfId="1249"/>
    <cellStyle name="Note 17 6 3 2" xfId="5275"/>
    <cellStyle name="Note 17 6 3 3" xfId="20195"/>
    <cellStyle name="Note 17 6 3 4" xfId="23441"/>
    <cellStyle name="Note 17 6 3 5" xfId="25302"/>
    <cellStyle name="Note 17 6 3 6" xfId="26707"/>
    <cellStyle name="Note 17 6 4" xfId="4651"/>
    <cellStyle name="Note 17 6 5" xfId="19565"/>
    <cellStyle name="Note 17 6 6" xfId="24086"/>
    <cellStyle name="Note 17 6 7" xfId="25843"/>
    <cellStyle name="Note 17 6 8" xfId="27046"/>
    <cellStyle name="Note 17 7" xfId="596"/>
    <cellStyle name="Note 17 7 2" xfId="771"/>
    <cellStyle name="Note 17 7 2 2" xfId="4806"/>
    <cellStyle name="Note 17 7 2 3" xfId="19720"/>
    <cellStyle name="Note 17 7 2 4" xfId="24062"/>
    <cellStyle name="Note 17 7 2 5" xfId="25819"/>
    <cellStyle name="Note 17 7 2 6" xfId="27022"/>
    <cellStyle name="Note 17 7 3" xfId="1229"/>
    <cellStyle name="Note 17 7 3 2" xfId="5255"/>
    <cellStyle name="Note 17 7 3 3" xfId="20175"/>
    <cellStyle name="Note 17 7 3 4" xfId="23533"/>
    <cellStyle name="Note 17 7 3 5" xfId="25390"/>
    <cellStyle name="Note 17 7 3 6" xfId="26777"/>
    <cellStyle name="Note 17 7 4" xfId="4631"/>
    <cellStyle name="Note 17 7 5" xfId="19545"/>
    <cellStyle name="Note 17 7 6" xfId="24090"/>
    <cellStyle name="Note 17 7 7" xfId="25847"/>
    <cellStyle name="Note 17 7 8" xfId="27050"/>
    <cellStyle name="Note 17 8" xfId="633"/>
    <cellStyle name="Note 17 8 2" xfId="772"/>
    <cellStyle name="Note 17 8 2 2" xfId="4807"/>
    <cellStyle name="Note 17 8 2 3" xfId="19721"/>
    <cellStyle name="Note 17 8 2 4" xfId="23848"/>
    <cellStyle name="Note 17 8 2 5" xfId="25633"/>
    <cellStyle name="Note 17 8 2 6" xfId="26919"/>
    <cellStyle name="Note 17 8 3" xfId="1266"/>
    <cellStyle name="Note 17 8 3 2" xfId="5292"/>
    <cellStyle name="Note 17 8 3 3" xfId="20212"/>
    <cellStyle name="Note 17 8 3 4" xfId="23438"/>
    <cellStyle name="Note 17 8 3 5" xfId="25299"/>
    <cellStyle name="Note 17 8 3 6" xfId="26704"/>
    <cellStyle name="Note 17 8 4" xfId="4668"/>
    <cellStyle name="Note 17 8 5" xfId="19582"/>
    <cellStyle name="Note 17 8 6" xfId="23150"/>
    <cellStyle name="Note 17 8 7" xfId="25051"/>
    <cellStyle name="Note 17 8 8" xfId="26506"/>
    <cellStyle name="Note 17 9" xfId="765"/>
    <cellStyle name="Note 17 9 2" xfId="4800"/>
    <cellStyle name="Note 17 9 3" xfId="19714"/>
    <cellStyle name="Note 17 9 4" xfId="22566"/>
    <cellStyle name="Note 17 9 5" xfId="24487"/>
    <cellStyle name="Note 17 9 6" xfId="26078"/>
    <cellStyle name="Note 18" xfId="373"/>
    <cellStyle name="Note 18 10" xfId="1042"/>
    <cellStyle name="Note 18 10 2" xfId="5068"/>
    <cellStyle name="Note 18 10 3" xfId="19988"/>
    <cellStyle name="Note 18 10 4" xfId="23095"/>
    <cellStyle name="Note 18 10 5" xfId="25000"/>
    <cellStyle name="Note 18 10 6" xfId="26480"/>
    <cellStyle name="Note 18 11" xfId="4420"/>
    <cellStyle name="Note 18 12" xfId="18645"/>
    <cellStyle name="Note 18 13" xfId="23020"/>
    <cellStyle name="Note 18 14" xfId="24927"/>
    <cellStyle name="Note 18 15" xfId="26434"/>
    <cellStyle name="Note 18 2" xfId="535"/>
    <cellStyle name="Note 18 2 2" xfId="774"/>
    <cellStyle name="Note 18 2 2 2" xfId="4809"/>
    <cellStyle name="Note 18 2 2 3" xfId="19723"/>
    <cellStyle name="Note 18 2 2 4" xfId="22925"/>
    <cellStyle name="Note 18 2 2 5" xfId="24832"/>
    <cellStyle name="Note 18 2 2 6" xfId="26341"/>
    <cellStyle name="Note 18 2 3" xfId="1166"/>
    <cellStyle name="Note 18 2 3 2" xfId="5192"/>
    <cellStyle name="Note 18 2 3 3" xfId="20112"/>
    <cellStyle name="Note 18 2 3 4" xfId="23450"/>
    <cellStyle name="Note 18 2 3 5" xfId="25311"/>
    <cellStyle name="Note 18 2 3 6" xfId="26716"/>
    <cellStyle name="Note 18 2 4" xfId="4570"/>
    <cellStyle name="Note 18 2 5" xfId="18751"/>
    <cellStyle name="Note 18 2 6" xfId="22969"/>
    <cellStyle name="Note 18 2 7" xfId="24876"/>
    <cellStyle name="Note 18 2 8" xfId="26385"/>
    <cellStyle name="Note 18 3" xfId="510"/>
    <cellStyle name="Note 18 3 2" xfId="775"/>
    <cellStyle name="Note 18 3 2 2" xfId="4810"/>
    <cellStyle name="Note 18 3 2 3" xfId="19724"/>
    <cellStyle name="Note 18 3 2 4" xfId="22564"/>
    <cellStyle name="Note 18 3 2 5" xfId="24485"/>
    <cellStyle name="Note 18 3 2 6" xfId="26076"/>
    <cellStyle name="Note 18 3 3" xfId="1142"/>
    <cellStyle name="Note 18 3 3 2" xfId="5168"/>
    <cellStyle name="Note 18 3 3 3" xfId="20088"/>
    <cellStyle name="Note 18 3 3 4" xfId="23454"/>
    <cellStyle name="Note 18 3 3 5" xfId="25315"/>
    <cellStyle name="Note 18 3 3 6" xfId="26720"/>
    <cellStyle name="Note 18 3 4" xfId="4545"/>
    <cellStyle name="Note 18 3 5" xfId="18733"/>
    <cellStyle name="Note 18 3 6" xfId="23343"/>
    <cellStyle name="Note 18 3 7" xfId="25232"/>
    <cellStyle name="Note 18 3 8" xfId="26656"/>
    <cellStyle name="Note 18 4" xfId="551"/>
    <cellStyle name="Note 18 4 2" xfId="776"/>
    <cellStyle name="Note 18 4 2 2" xfId="4811"/>
    <cellStyle name="Note 18 4 2 3" xfId="19725"/>
    <cellStyle name="Note 18 4 2 4" xfId="24061"/>
    <cellStyle name="Note 18 4 2 5" xfId="25818"/>
    <cellStyle name="Note 18 4 2 6" xfId="27021"/>
    <cellStyle name="Note 18 4 3" xfId="1184"/>
    <cellStyle name="Note 18 4 3 2" xfId="5210"/>
    <cellStyle name="Note 18 4 3 3" xfId="20130"/>
    <cellStyle name="Note 18 4 3 4" xfId="23738"/>
    <cellStyle name="Note 18 4 3 5" xfId="25542"/>
    <cellStyle name="Note 18 4 3 6" xfId="26841"/>
    <cellStyle name="Note 18 4 4" xfId="4586"/>
    <cellStyle name="Note 18 4 5" xfId="19500"/>
    <cellStyle name="Note 18 4 6" xfId="22583"/>
    <cellStyle name="Note 18 4 7" xfId="24504"/>
    <cellStyle name="Note 18 4 8" xfId="26095"/>
    <cellStyle name="Note 18 5" xfId="497"/>
    <cellStyle name="Note 18 5 2" xfId="777"/>
    <cellStyle name="Note 18 5 2 2" xfId="4812"/>
    <cellStyle name="Note 18 5 2 3" xfId="19726"/>
    <cellStyle name="Note 18 5 2 4" xfId="23847"/>
    <cellStyle name="Note 18 5 2 5" xfId="25632"/>
    <cellStyle name="Note 18 5 2 6" xfId="26918"/>
    <cellStyle name="Note 18 5 3" xfId="1128"/>
    <cellStyle name="Note 18 5 3 2" xfId="5154"/>
    <cellStyle name="Note 18 5 3 3" xfId="20074"/>
    <cellStyle name="Note 18 5 3 4" xfId="23506"/>
    <cellStyle name="Note 18 5 3 5" xfId="25363"/>
    <cellStyle name="Note 18 5 3 6" xfId="26750"/>
    <cellStyle name="Note 18 5 4" xfId="4532"/>
    <cellStyle name="Note 18 5 5" xfId="18582"/>
    <cellStyle name="Note 18 5 6" xfId="22587"/>
    <cellStyle name="Note 18 5 7" xfId="24508"/>
    <cellStyle name="Note 18 5 8" xfId="26099"/>
    <cellStyle name="Note 18 6" xfId="617"/>
    <cellStyle name="Note 18 6 2" xfId="778"/>
    <cellStyle name="Note 18 6 2 2" xfId="4813"/>
    <cellStyle name="Note 18 6 2 3" xfId="19727"/>
    <cellStyle name="Note 18 6 2 4" xfId="23137"/>
    <cellStyle name="Note 18 6 2 5" xfId="25038"/>
    <cellStyle name="Note 18 6 2 6" xfId="26493"/>
    <cellStyle name="Note 18 6 3" xfId="1250"/>
    <cellStyle name="Note 18 6 3 2" xfId="5276"/>
    <cellStyle name="Note 18 6 3 3" xfId="20196"/>
    <cellStyle name="Note 18 6 3 4" xfId="24035"/>
    <cellStyle name="Note 18 6 3 5" xfId="25792"/>
    <cellStyle name="Note 18 6 3 6" xfId="26995"/>
    <cellStyle name="Note 18 6 4" xfId="4652"/>
    <cellStyle name="Note 18 6 5" xfId="19566"/>
    <cellStyle name="Note 18 6 6" xfId="23872"/>
    <cellStyle name="Note 18 6 7" xfId="25657"/>
    <cellStyle name="Note 18 6 8" xfId="26943"/>
    <cellStyle name="Note 18 7" xfId="595"/>
    <cellStyle name="Note 18 7 2" xfId="779"/>
    <cellStyle name="Note 18 7 2 2" xfId="4814"/>
    <cellStyle name="Note 18 7 2 3" xfId="19728"/>
    <cellStyle name="Note 18 7 2 4" xfId="22924"/>
    <cellStyle name="Note 18 7 2 5" xfId="24831"/>
    <cellStyle name="Note 18 7 2 6" xfId="26340"/>
    <cellStyle name="Note 18 7 3" xfId="1228"/>
    <cellStyle name="Note 18 7 3 2" xfId="5254"/>
    <cellStyle name="Note 18 7 3 3" xfId="20174"/>
    <cellStyle name="Note 18 7 3 4" xfId="23824"/>
    <cellStyle name="Note 18 7 3 5" xfId="25609"/>
    <cellStyle name="Note 18 7 3 6" xfId="26895"/>
    <cellStyle name="Note 18 7 4" xfId="4630"/>
    <cellStyle name="Note 18 7 5" xfId="19544"/>
    <cellStyle name="Note 18 7 6" xfId="22737"/>
    <cellStyle name="Note 18 7 7" xfId="24651"/>
    <cellStyle name="Note 18 7 8" xfId="26212"/>
    <cellStyle name="Note 18 8" xfId="634"/>
    <cellStyle name="Note 18 8 2" xfId="780"/>
    <cellStyle name="Note 18 8 2 2" xfId="4815"/>
    <cellStyle name="Note 18 8 2 3" xfId="19729"/>
    <cellStyle name="Note 18 8 2 4" xfId="22563"/>
    <cellStyle name="Note 18 8 2 5" xfId="24484"/>
    <cellStyle name="Note 18 8 2 6" xfId="26075"/>
    <cellStyle name="Note 18 8 3" xfId="1267"/>
    <cellStyle name="Note 18 8 3 2" xfId="5293"/>
    <cellStyle name="Note 18 8 3 3" xfId="20213"/>
    <cellStyle name="Note 18 8 3 4" xfId="24032"/>
    <cellStyle name="Note 18 8 3 5" xfId="25789"/>
    <cellStyle name="Note 18 8 3 6" xfId="26992"/>
    <cellStyle name="Note 18 8 4" xfId="4669"/>
    <cellStyle name="Note 18 8 5" xfId="19583"/>
    <cellStyle name="Note 18 8 6" xfId="22951"/>
    <cellStyle name="Note 18 8 7" xfId="24858"/>
    <cellStyle name="Note 18 8 8" xfId="26367"/>
    <cellStyle name="Note 18 9" xfId="773"/>
    <cellStyle name="Note 18 9 2" xfId="4808"/>
    <cellStyle name="Note 18 9 3" xfId="19722"/>
    <cellStyle name="Note 18 9 4" xfId="23138"/>
    <cellStyle name="Note 18 9 5" xfId="25039"/>
    <cellStyle name="Note 18 9 6" xfId="26494"/>
    <cellStyle name="Note 19" xfId="374"/>
    <cellStyle name="Note 19 10" xfId="1043"/>
    <cellStyle name="Note 19 10 2" xfId="5069"/>
    <cellStyle name="Note 19 10 3" xfId="19989"/>
    <cellStyle name="Note 19 10 4" xfId="20236"/>
    <cellStyle name="Note 19 10 5" xfId="23724"/>
    <cellStyle name="Note 19 10 6" xfId="25528"/>
    <cellStyle name="Note 19 11" xfId="4421"/>
    <cellStyle name="Note 19 12" xfId="18549"/>
    <cellStyle name="Note 19 13" xfId="22619"/>
    <cellStyle name="Note 19 14" xfId="24539"/>
    <cellStyle name="Note 19 15" xfId="26129"/>
    <cellStyle name="Note 19 2" xfId="536"/>
    <cellStyle name="Note 19 2 2" xfId="782"/>
    <cellStyle name="Note 19 2 2 2" xfId="4817"/>
    <cellStyle name="Note 19 2 2 3" xfId="19731"/>
    <cellStyle name="Note 19 2 2 4" xfId="23846"/>
    <cellStyle name="Note 19 2 2 5" xfId="25631"/>
    <cellStyle name="Note 19 2 2 6" xfId="26917"/>
    <cellStyle name="Note 19 2 3" xfId="1167"/>
    <cellStyle name="Note 19 2 3 2" xfId="5193"/>
    <cellStyle name="Note 19 2 3 3" xfId="20113"/>
    <cellStyle name="Note 19 2 3 4" xfId="24044"/>
    <cellStyle name="Note 19 2 3 5" xfId="25801"/>
    <cellStyle name="Note 19 2 3 6" xfId="27004"/>
    <cellStyle name="Note 19 2 4" xfId="4571"/>
    <cellStyle name="Note 19 2 5" xfId="18752"/>
    <cellStyle name="Note 19 2 6" xfId="22586"/>
    <cellStyle name="Note 19 2 7" xfId="24507"/>
    <cellStyle name="Note 19 2 8" xfId="26098"/>
    <cellStyle name="Note 19 3" xfId="509"/>
    <cellStyle name="Note 19 3 2" xfId="783"/>
    <cellStyle name="Note 19 3 2 2" xfId="4818"/>
    <cellStyle name="Note 19 3 2 3" xfId="19732"/>
    <cellStyle name="Note 19 3 2 4" xfId="23136"/>
    <cellStyle name="Note 19 3 2 5" xfId="25037"/>
    <cellStyle name="Note 19 3 2 6" xfId="26492"/>
    <cellStyle name="Note 19 3 3" xfId="1141"/>
    <cellStyle name="Note 19 3 3 2" xfId="5167"/>
    <cellStyle name="Note 19 3 3 3" xfId="20087"/>
    <cellStyle name="Note 19 3 3 4" xfId="23080"/>
    <cellStyle name="Note 19 3 3 5" xfId="24985"/>
    <cellStyle name="Note 19 3 3 6" xfId="26471"/>
    <cellStyle name="Note 19 3 4" xfId="4544"/>
    <cellStyle name="Note 19 3 5" xfId="18732"/>
    <cellStyle name="Note 19 3 6" xfId="22777"/>
    <cellStyle name="Note 19 3 7" xfId="24690"/>
    <cellStyle name="Note 19 3 8" xfId="26246"/>
    <cellStyle name="Note 19 4" xfId="552"/>
    <cellStyle name="Note 19 4 2" xfId="784"/>
    <cellStyle name="Note 19 4 2 2" xfId="4819"/>
    <cellStyle name="Note 19 4 2 3" xfId="19733"/>
    <cellStyle name="Note 19 4 2 4" xfId="22923"/>
    <cellStyle name="Note 19 4 2 5" xfId="24830"/>
    <cellStyle name="Note 19 4 2 6" xfId="26339"/>
    <cellStyle name="Note 19 4 3" xfId="1185"/>
    <cellStyle name="Note 19 4 3 2" xfId="5211"/>
    <cellStyle name="Note 19 4 3 3" xfId="20131"/>
    <cellStyle name="Note 19 4 3 4" xfId="22550"/>
    <cellStyle name="Note 19 4 3 5" xfId="24472"/>
    <cellStyle name="Note 19 4 3 6" xfId="26063"/>
    <cellStyle name="Note 19 4 4" xfId="4587"/>
    <cellStyle name="Note 19 4 5" xfId="19501"/>
    <cellStyle name="Note 19 4 6" xfId="24098"/>
    <cellStyle name="Note 19 4 7" xfId="25855"/>
    <cellStyle name="Note 19 4 8" xfId="27058"/>
    <cellStyle name="Note 19 5" xfId="496"/>
    <cellStyle name="Note 19 5 2" xfId="785"/>
    <cellStyle name="Note 19 5 2 2" xfId="4820"/>
    <cellStyle name="Note 19 5 2 3" xfId="19734"/>
    <cellStyle name="Note 19 5 2 4" xfId="22914"/>
    <cellStyle name="Note 19 5 2 5" xfId="24821"/>
    <cellStyle name="Note 19 5 2 6" xfId="26330"/>
    <cellStyle name="Note 19 5 3" xfId="1127"/>
    <cellStyle name="Note 19 5 3 2" xfId="5153"/>
    <cellStyle name="Note 19 5 3 3" xfId="20073"/>
    <cellStyle name="Note 19 5 3 4" xfId="23507"/>
    <cellStyle name="Note 19 5 3 5" xfId="25364"/>
    <cellStyle name="Note 19 5 3 6" xfId="26751"/>
    <cellStyle name="Note 19 5 4" xfId="4531"/>
    <cellStyle name="Note 19 5 5" xfId="18723"/>
    <cellStyle name="Note 19 5 6" xfId="22981"/>
    <cellStyle name="Note 19 5 7" xfId="24888"/>
    <cellStyle name="Note 19 5 8" xfId="26397"/>
    <cellStyle name="Note 19 6" xfId="618"/>
    <cellStyle name="Note 19 6 2" xfId="786"/>
    <cellStyle name="Note 19 6 2 2" xfId="4821"/>
    <cellStyle name="Note 19 6 2 3" xfId="19735"/>
    <cellStyle name="Note 19 6 2 4" xfId="22780"/>
    <cellStyle name="Note 19 6 2 5" xfId="24693"/>
    <cellStyle name="Note 19 6 2 6" xfId="26249"/>
    <cellStyle name="Note 19 6 3" xfId="1251"/>
    <cellStyle name="Note 19 6 3 2" xfId="5277"/>
    <cellStyle name="Note 19 6 3 3" xfId="20197"/>
    <cellStyle name="Note 19 6 3 4" xfId="23821"/>
    <cellStyle name="Note 19 6 3 5" xfId="25606"/>
    <cellStyle name="Note 19 6 3 6" xfId="26892"/>
    <cellStyle name="Note 19 6 4" xfId="4653"/>
    <cellStyle name="Note 19 6 5" xfId="19567"/>
    <cellStyle name="Note 19 6 6" xfId="23211"/>
    <cellStyle name="Note 19 6 7" xfId="25108"/>
    <cellStyle name="Note 19 6 8" xfId="26559"/>
    <cellStyle name="Note 19 7" xfId="594"/>
    <cellStyle name="Note 19 7 2" xfId="787"/>
    <cellStyle name="Note 19 7 2 2" xfId="4822"/>
    <cellStyle name="Note 19 7 2 3" xfId="19736"/>
    <cellStyle name="Note 19 7 2 4" xfId="23346"/>
    <cellStyle name="Note 19 7 2 5" xfId="25235"/>
    <cellStyle name="Note 19 7 2 6" xfId="26659"/>
    <cellStyle name="Note 19 7 3" xfId="1227"/>
    <cellStyle name="Note 19 7 3 2" xfId="5253"/>
    <cellStyle name="Note 19 7 3 3" xfId="20173"/>
    <cellStyle name="Note 19 7 3 4" xfId="24038"/>
    <cellStyle name="Note 19 7 3 5" xfId="25795"/>
    <cellStyle name="Note 19 7 3 6" xfId="26998"/>
    <cellStyle name="Note 19 7 4" xfId="4629"/>
    <cellStyle name="Note 19 7 5" xfId="19543"/>
    <cellStyle name="Note 19 7 6" xfId="22959"/>
    <cellStyle name="Note 19 7 7" xfId="24866"/>
    <cellStyle name="Note 19 7 8" xfId="26375"/>
    <cellStyle name="Note 19 8" xfId="635"/>
    <cellStyle name="Note 19 8 2" xfId="788"/>
    <cellStyle name="Note 19 8 2 2" xfId="4823"/>
    <cellStyle name="Note 19 8 2 3" xfId="19737"/>
    <cellStyle name="Note 19 8 2 4" xfId="22921"/>
    <cellStyle name="Note 19 8 2 5" xfId="24828"/>
    <cellStyle name="Note 19 8 2 6" xfId="26337"/>
    <cellStyle name="Note 19 8 3" xfId="1268"/>
    <cellStyle name="Note 19 8 3 2" xfId="5294"/>
    <cellStyle name="Note 19 8 3 3" xfId="20214"/>
    <cellStyle name="Note 19 8 3 4" xfId="23818"/>
    <cellStyle name="Note 19 8 3 5" xfId="25603"/>
    <cellStyle name="Note 19 8 3 6" xfId="26889"/>
    <cellStyle name="Note 19 8 4" xfId="4670"/>
    <cellStyle name="Note 19 8 5" xfId="19584"/>
    <cellStyle name="Note 19 8 6" xfId="22576"/>
    <cellStyle name="Note 19 8 7" xfId="24497"/>
    <cellStyle name="Note 19 8 8" xfId="26088"/>
    <cellStyle name="Note 19 9" xfId="781"/>
    <cellStyle name="Note 19 9 2" xfId="4816"/>
    <cellStyle name="Note 19 9 3" xfId="19730"/>
    <cellStyle name="Note 19 9 4" xfId="24060"/>
    <cellStyle name="Note 19 9 5" xfId="25817"/>
    <cellStyle name="Note 19 9 6" xfId="27020"/>
    <cellStyle name="Note 2" xfId="245"/>
    <cellStyle name="Note 2 10" xfId="376"/>
    <cellStyle name="Note 2 10 10" xfId="26433"/>
    <cellStyle name="Note 2 10 2" xfId="790"/>
    <cellStyle name="Note 2 10 2 2" xfId="4825"/>
    <cellStyle name="Note 2 10 2 3" xfId="19739"/>
    <cellStyle name="Note 2 10 2 4" xfId="23305"/>
    <cellStyle name="Note 2 10 2 5" xfId="25194"/>
    <cellStyle name="Note 2 10 2 6" xfId="26624"/>
    <cellStyle name="Note 2 10 3" xfId="1044"/>
    <cellStyle name="Note 2 10 3 2" xfId="5070"/>
    <cellStyle name="Note 2 10 3 3" xfId="19990"/>
    <cellStyle name="Note 2 10 3 4" xfId="23465"/>
    <cellStyle name="Note 2 10 3 5" xfId="25326"/>
    <cellStyle name="Note 2 10 3 6" xfId="26731"/>
    <cellStyle name="Note 2 10 4" xfId="3553"/>
    <cellStyle name="Note 2 10 4 2" xfId="5843"/>
    <cellStyle name="Note 2 10 4 3" xfId="21853"/>
    <cellStyle name="Note 2 10 4 4" xfId="20527"/>
    <cellStyle name="Note 2 10 4 5" xfId="22470"/>
    <cellStyle name="Note 2 10 4 6" xfId="24414"/>
    <cellStyle name="Note 2 10 5" xfId="3823"/>
    <cellStyle name="Note 2 10 5 2" xfId="6071"/>
    <cellStyle name="Note 2 10 5 3" xfId="22103"/>
    <cellStyle name="Note 2 10 5 4" xfId="22227"/>
    <cellStyle name="Note 2 10 5 5" xfId="20262"/>
    <cellStyle name="Note 2 10 5 6" xfId="23430"/>
    <cellStyle name="Note 2 10 6" xfId="4422"/>
    <cellStyle name="Note 2 10 7" xfId="18575"/>
    <cellStyle name="Note 2 10 8" xfId="23019"/>
    <cellStyle name="Note 2 10 9" xfId="24926"/>
    <cellStyle name="Note 2 11" xfId="377"/>
    <cellStyle name="Note 2 11 10" xfId="26123"/>
    <cellStyle name="Note 2 11 2" xfId="791"/>
    <cellStyle name="Note 2 11 2 2" xfId="4826"/>
    <cellStyle name="Note 2 11 2 3" xfId="19740"/>
    <cellStyle name="Note 2 11 2 4" xfId="22920"/>
    <cellStyle name="Note 2 11 2 5" xfId="24827"/>
    <cellStyle name="Note 2 11 2 6" xfId="26336"/>
    <cellStyle name="Note 2 11 3" xfId="1045"/>
    <cellStyle name="Note 2 11 3 2" xfId="5071"/>
    <cellStyle name="Note 2 11 3 3" xfId="19991"/>
    <cellStyle name="Note 2 11 3 4" xfId="22310"/>
    <cellStyle name="Note 2 11 3 5" xfId="24315"/>
    <cellStyle name="Note 2 11 3 6" xfId="25928"/>
    <cellStyle name="Note 2 11 4" xfId="3554"/>
    <cellStyle name="Note 2 11 4 2" xfId="5844"/>
    <cellStyle name="Note 2 11 4 3" xfId="21854"/>
    <cellStyle name="Note 2 11 4 4" xfId="20526"/>
    <cellStyle name="Note 2 11 4 5" xfId="22472"/>
    <cellStyle name="Note 2 11 4 6" xfId="24415"/>
    <cellStyle name="Note 2 11 5" xfId="3824"/>
    <cellStyle name="Note 2 11 5 2" xfId="6072"/>
    <cellStyle name="Note 2 11 5 3" xfId="22104"/>
    <cellStyle name="Note 2 11 5 4" xfId="21947"/>
    <cellStyle name="Note 2 11 5 5" xfId="20443"/>
    <cellStyle name="Note 2 11 5 6" xfId="23472"/>
    <cellStyle name="Note 2 11 6" xfId="4423"/>
    <cellStyle name="Note 2 11 7" xfId="19066"/>
    <cellStyle name="Note 2 11 8" xfId="22613"/>
    <cellStyle name="Note 2 11 9" xfId="24533"/>
    <cellStyle name="Note 2 12" xfId="378"/>
    <cellStyle name="Note 2 12 10" xfId="26541"/>
    <cellStyle name="Note 2 12 2" xfId="792"/>
    <cellStyle name="Note 2 12 2 2" xfId="4827"/>
    <cellStyle name="Note 2 12 2 3" xfId="19741"/>
    <cellStyle name="Note 2 12 2 4" xfId="22763"/>
    <cellStyle name="Note 2 12 2 5" xfId="24677"/>
    <cellStyle name="Note 2 12 2 6" xfId="26235"/>
    <cellStyle name="Note 2 12 3" xfId="1046"/>
    <cellStyle name="Note 2 12 3 2" xfId="5072"/>
    <cellStyle name="Note 2 12 3 3" xfId="19992"/>
    <cellStyle name="Note 2 12 3 4" xfId="24059"/>
    <cellStyle name="Note 2 12 3 5" xfId="25816"/>
    <cellStyle name="Note 2 12 3 6" xfId="27019"/>
    <cellStyle name="Note 2 12 4" xfId="3555"/>
    <cellStyle name="Note 2 12 4 2" xfId="5845"/>
    <cellStyle name="Note 2 12 4 3" xfId="21855"/>
    <cellStyle name="Note 2 12 4 4" xfId="20525"/>
    <cellStyle name="Note 2 12 4 5" xfId="23649"/>
    <cellStyle name="Note 2 12 4 6" xfId="25478"/>
    <cellStyle name="Note 2 12 5" xfId="3825"/>
    <cellStyle name="Note 2 12 5 2" xfId="6073"/>
    <cellStyle name="Note 2 12 5 3" xfId="22105"/>
    <cellStyle name="Note 2 12 5 4" xfId="20323"/>
    <cellStyle name="Note 2 12 5 5" xfId="23566"/>
    <cellStyle name="Note 2 12 5 6" xfId="25419"/>
    <cellStyle name="Note 2 12 6" xfId="4424"/>
    <cellStyle name="Note 2 12 7" xfId="18608"/>
    <cellStyle name="Note 2 12 8" xfId="23186"/>
    <cellStyle name="Note 2 12 9" xfId="25086"/>
    <cellStyle name="Note 2 13" xfId="379"/>
    <cellStyle name="Note 2 13 10" xfId="26421"/>
    <cellStyle name="Note 2 13 2" xfId="793"/>
    <cellStyle name="Note 2 13 2 2" xfId="4828"/>
    <cellStyle name="Note 2 13 2 3" xfId="19742"/>
    <cellStyle name="Note 2 13 2 4" xfId="23329"/>
    <cellStyle name="Note 2 13 2 5" xfId="25218"/>
    <cellStyle name="Note 2 13 2 6" xfId="26645"/>
    <cellStyle name="Note 2 13 3" xfId="1047"/>
    <cellStyle name="Note 2 13 3 2" xfId="5073"/>
    <cellStyle name="Note 2 13 3 3" xfId="19993"/>
    <cellStyle name="Note 2 13 3 4" xfId="23845"/>
    <cellStyle name="Note 2 13 3 5" xfId="25630"/>
    <cellStyle name="Note 2 13 3 6" xfId="26916"/>
    <cellStyle name="Note 2 13 4" xfId="3556"/>
    <cellStyle name="Note 2 13 4 2" xfId="5846"/>
    <cellStyle name="Note 2 13 4 3" xfId="21856"/>
    <cellStyle name="Note 2 13 4 4" xfId="20524"/>
    <cellStyle name="Note 2 13 4 5" xfId="23618"/>
    <cellStyle name="Note 2 13 4 6" xfId="25449"/>
    <cellStyle name="Note 2 13 5" xfId="3826"/>
    <cellStyle name="Note 2 13 5 2" xfId="6074"/>
    <cellStyle name="Note 2 13 5 3" xfId="22106"/>
    <cellStyle name="Note 2 13 5 4" xfId="20322"/>
    <cellStyle name="Note 2 13 5 5" xfId="23795"/>
    <cellStyle name="Note 2 13 5 6" xfId="25580"/>
    <cellStyle name="Note 2 13 6" xfId="4425"/>
    <cellStyle name="Note 2 13 7" xfId="19102"/>
    <cellStyle name="Note 2 13 8" xfId="23006"/>
    <cellStyle name="Note 2 13 9" xfId="24913"/>
    <cellStyle name="Note 2 14" xfId="470"/>
    <cellStyle name="Note 2 14 10" xfId="26112"/>
    <cellStyle name="Note 2 14 2" xfId="794"/>
    <cellStyle name="Note 2 14 2 2" xfId="4829"/>
    <cellStyle name="Note 2 14 2 3" xfId="19743"/>
    <cellStyle name="Note 2 14 2 4" xfId="22919"/>
    <cellStyle name="Note 2 14 2 5" xfId="24826"/>
    <cellStyle name="Note 2 14 2 6" xfId="26335"/>
    <cellStyle name="Note 2 14 3" xfId="1168"/>
    <cellStyle name="Note 2 14 3 2" xfId="5194"/>
    <cellStyle name="Note 2 14 3 3" xfId="20114"/>
    <cellStyle name="Note 2 14 3 4" xfId="23830"/>
    <cellStyle name="Note 2 14 3 5" xfId="25615"/>
    <cellStyle name="Note 2 14 3 6" xfId="26901"/>
    <cellStyle name="Note 2 14 4" xfId="3557"/>
    <cellStyle name="Note 2 14 4 2" xfId="5847"/>
    <cellStyle name="Note 2 14 4 3" xfId="21857"/>
    <cellStyle name="Note 2 14 4 4" xfId="20523"/>
    <cellStyle name="Note 2 14 4 5" xfId="23910"/>
    <cellStyle name="Note 2 14 4 6" xfId="25695"/>
    <cellStyle name="Note 2 14 5" xfId="3827"/>
    <cellStyle name="Note 2 14 5 2" xfId="6075"/>
    <cellStyle name="Note 2 14 5 3" xfId="22107"/>
    <cellStyle name="Note 2 14 5 4" xfId="20321"/>
    <cellStyle name="Note 2 14 5 5" xfId="24004"/>
    <cellStyle name="Note 2 14 5 6" xfId="25765"/>
    <cellStyle name="Note 2 14 6" xfId="4510"/>
    <cellStyle name="Note 2 14 7" xfId="18903"/>
    <cellStyle name="Note 2 14 8" xfId="22602"/>
    <cellStyle name="Note 2 14 9" xfId="24522"/>
    <cellStyle name="Note 2 15" xfId="482"/>
    <cellStyle name="Note 2 15 10" xfId="26107"/>
    <cellStyle name="Note 2 15 2" xfId="795"/>
    <cellStyle name="Note 2 15 2 2" xfId="4830"/>
    <cellStyle name="Note 2 15 2 3" xfId="19744"/>
    <cellStyle name="Note 2 15 2 4" xfId="22653"/>
    <cellStyle name="Note 2 15 2 5" xfId="24571"/>
    <cellStyle name="Note 2 15 2 6" xfId="26153"/>
    <cellStyle name="Note 2 15 3" xfId="1140"/>
    <cellStyle name="Note 2 15 3 2" xfId="5166"/>
    <cellStyle name="Note 2 15 3 3" xfId="20086"/>
    <cellStyle name="Note 2 15 3 4" xfId="23745"/>
    <cellStyle name="Note 2 15 3 5" xfId="25549"/>
    <cellStyle name="Note 2 15 3 6" xfId="26848"/>
    <cellStyle name="Note 2 15 4" xfId="3558"/>
    <cellStyle name="Note 2 15 4 2" xfId="5848"/>
    <cellStyle name="Note 2 15 4 3" xfId="21858"/>
    <cellStyle name="Note 2 15 4 4" xfId="20522"/>
    <cellStyle name="Note 2 15 4 5" xfId="23954"/>
    <cellStyle name="Note 2 15 4 6" xfId="25734"/>
    <cellStyle name="Note 2 15 5" xfId="3828"/>
    <cellStyle name="Note 2 15 5 2" xfId="6076"/>
    <cellStyle name="Note 2 15 5 3" xfId="22108"/>
    <cellStyle name="Note 2 15 5 4" xfId="20320"/>
    <cellStyle name="Note 2 15 5 5" xfId="23420"/>
    <cellStyle name="Note 2 15 5 6" xfId="25284"/>
    <cellStyle name="Note 2 15 6" xfId="4521"/>
    <cellStyle name="Note 2 15 7" xfId="18714"/>
    <cellStyle name="Note 2 15 8" xfId="22597"/>
    <cellStyle name="Note 2 15 9" xfId="24517"/>
    <cellStyle name="Note 2 16" xfId="553"/>
    <cellStyle name="Note 2 16 10" xfId="26955"/>
    <cellStyle name="Note 2 16 2" xfId="796"/>
    <cellStyle name="Note 2 16 2 2" xfId="4831"/>
    <cellStyle name="Note 2 16 2 3" xfId="19745"/>
    <cellStyle name="Note 2 16 2 4" xfId="23212"/>
    <cellStyle name="Note 2 16 2 5" xfId="25109"/>
    <cellStyle name="Note 2 16 2 6" xfId="26560"/>
    <cellStyle name="Note 2 16 3" xfId="1186"/>
    <cellStyle name="Note 2 16 3 2" xfId="5212"/>
    <cellStyle name="Note 2 16 3 3" xfId="20132"/>
    <cellStyle name="Note 2 16 3 4" xfId="23469"/>
    <cellStyle name="Note 2 16 3 5" xfId="25329"/>
    <cellStyle name="Note 2 16 3 6" xfId="26733"/>
    <cellStyle name="Note 2 16 4" xfId="3559"/>
    <cellStyle name="Note 2 16 4 2" xfId="5849"/>
    <cellStyle name="Note 2 16 4 3" xfId="21859"/>
    <cellStyle name="Note 2 16 4 4" xfId="20521"/>
    <cellStyle name="Note 2 16 4 5" xfId="23376"/>
    <cellStyle name="Note 2 16 4 6" xfId="25260"/>
    <cellStyle name="Note 2 16 5" xfId="3829"/>
    <cellStyle name="Note 2 16 5 2" xfId="6077"/>
    <cellStyle name="Note 2 16 5 3" xfId="22109"/>
    <cellStyle name="Note 2 16 5 4" xfId="20319"/>
    <cellStyle name="Note 2 16 5 5" xfId="23701"/>
    <cellStyle name="Note 2 16 5 6" xfId="25509"/>
    <cellStyle name="Note 2 16 6" xfId="4588"/>
    <cellStyle name="Note 2 16 7" xfId="19502"/>
    <cellStyle name="Note 2 16 8" xfId="23884"/>
    <cellStyle name="Note 2 16 9" xfId="25669"/>
    <cellStyle name="Note 2 17" xfId="495"/>
    <cellStyle name="Note 2 17 10" xfId="26522"/>
    <cellStyle name="Note 2 17 2" xfId="797"/>
    <cellStyle name="Note 2 17 2 2" xfId="4832"/>
    <cellStyle name="Note 2 17 2 3" xfId="19746"/>
    <cellStyle name="Note 2 17 2 4" xfId="22918"/>
    <cellStyle name="Note 2 17 2 5" xfId="24825"/>
    <cellStyle name="Note 2 17 2 6" xfId="26334"/>
    <cellStyle name="Note 2 17 3" xfId="1125"/>
    <cellStyle name="Note 2 17 3 2" xfId="5151"/>
    <cellStyle name="Note 2 17 3 3" xfId="20071"/>
    <cellStyle name="Note 2 17 3 4" xfId="24191"/>
    <cellStyle name="Note 2 17 3 5" xfId="25888"/>
    <cellStyle name="Note 2 17 3 6" xfId="27130"/>
    <cellStyle name="Note 2 17 4" xfId="3560"/>
    <cellStyle name="Note 2 17 4 2" xfId="5850"/>
    <cellStyle name="Note 2 17 4 3" xfId="21860"/>
    <cellStyle name="Note 2 17 4 4" xfId="20520"/>
    <cellStyle name="Note 2 17 4 5" xfId="22633"/>
    <cellStyle name="Note 2 17 4 6" xfId="24551"/>
    <cellStyle name="Note 2 17 5" xfId="3830"/>
    <cellStyle name="Note 2 17 5 2" xfId="6078"/>
    <cellStyle name="Note 2 17 5 3" xfId="22110"/>
    <cellStyle name="Note 2 17 5 4" xfId="20318"/>
    <cellStyle name="Note 2 17 5 5" xfId="23565"/>
    <cellStyle name="Note 2 17 5 6" xfId="25418"/>
    <cellStyle name="Note 2 17 6" xfId="4530"/>
    <cellStyle name="Note 2 17 7" xfId="18722"/>
    <cellStyle name="Note 2 17 8" xfId="23166"/>
    <cellStyle name="Note 2 17 9" xfId="25067"/>
    <cellStyle name="Note 2 18" xfId="619"/>
    <cellStyle name="Note 2 18 10" xfId="26370"/>
    <cellStyle name="Note 2 18 2" xfId="798"/>
    <cellStyle name="Note 2 18 2 2" xfId="4833"/>
    <cellStyle name="Note 2 18 2 3" xfId="19747"/>
    <cellStyle name="Note 2 18 2 4" xfId="22708"/>
    <cellStyle name="Note 2 18 2 5" xfId="24625"/>
    <cellStyle name="Note 2 18 2 6" xfId="26194"/>
    <cellStyle name="Note 2 18 3" xfId="1252"/>
    <cellStyle name="Note 2 18 3 2" xfId="5278"/>
    <cellStyle name="Note 2 18 3 3" xfId="20198"/>
    <cellStyle name="Note 2 18 3 4" xfId="23536"/>
    <cellStyle name="Note 2 18 3 5" xfId="25393"/>
    <cellStyle name="Note 2 18 3 6" xfId="26780"/>
    <cellStyle name="Note 2 18 4" xfId="3561"/>
    <cellStyle name="Note 2 18 4 2" xfId="5851"/>
    <cellStyle name="Note 2 18 4 3" xfId="21861"/>
    <cellStyle name="Note 2 18 4 4" xfId="20519"/>
    <cellStyle name="Note 2 18 4 5" xfId="22474"/>
    <cellStyle name="Note 2 18 4 6" xfId="24416"/>
    <cellStyle name="Note 2 18 5" xfId="3831"/>
    <cellStyle name="Note 2 18 5 2" xfId="6079"/>
    <cellStyle name="Note 2 18 5 3" xfId="22111"/>
    <cellStyle name="Note 2 18 5 4" xfId="20317"/>
    <cellStyle name="Note 2 18 5 5" xfId="23796"/>
    <cellStyle name="Note 2 18 5 6" xfId="25581"/>
    <cellStyle name="Note 2 18 6" xfId="4654"/>
    <cellStyle name="Note 2 18 7" xfId="19568"/>
    <cellStyle name="Note 2 18 8" xfId="22954"/>
    <cellStyle name="Note 2 18 9" xfId="24861"/>
    <cellStyle name="Note 2 19" xfId="593"/>
    <cellStyle name="Note 2 19 10" xfId="26508"/>
    <cellStyle name="Note 2 19 2" xfId="799"/>
    <cellStyle name="Note 2 19 2 2" xfId="4834"/>
    <cellStyle name="Note 2 19 2 3" xfId="19748"/>
    <cellStyle name="Note 2 19 2 4" xfId="23269"/>
    <cellStyle name="Note 2 19 2 5" xfId="25164"/>
    <cellStyle name="Note 2 19 2 6" xfId="26604"/>
    <cellStyle name="Note 2 19 3" xfId="1226"/>
    <cellStyle name="Note 2 19 3 2" xfId="5252"/>
    <cellStyle name="Note 2 19 3 3" xfId="20172"/>
    <cellStyle name="Note 2 19 3 4" xfId="23444"/>
    <cellStyle name="Note 2 19 3 5" xfId="25305"/>
    <cellStyle name="Note 2 19 3 6" xfId="26710"/>
    <cellStyle name="Note 2 19 4" xfId="3562"/>
    <cellStyle name="Note 2 19 4 2" xfId="5852"/>
    <cellStyle name="Note 2 19 4 3" xfId="21862"/>
    <cellStyle name="Note 2 19 4 4" xfId="20518"/>
    <cellStyle name="Note 2 19 4 5" xfId="22476"/>
    <cellStyle name="Note 2 19 4 6" xfId="24417"/>
    <cellStyle name="Note 2 19 5" xfId="3832"/>
    <cellStyle name="Note 2 19 5 2" xfId="6080"/>
    <cellStyle name="Note 2 19 5 3" xfId="22112"/>
    <cellStyle name="Note 2 19 5 4" xfId="20316"/>
    <cellStyle name="Note 2 19 5 5" xfId="24005"/>
    <cellStyle name="Note 2 19 5 6" xfId="25766"/>
    <cellStyle name="Note 2 19 6" xfId="4628"/>
    <cellStyle name="Note 2 19 7" xfId="19542"/>
    <cellStyle name="Note 2 19 8" xfId="23152"/>
    <cellStyle name="Note 2 19 9" xfId="25053"/>
    <cellStyle name="Note 2 2" xfId="380"/>
    <cellStyle name="Note 2 2 10" xfId="26260"/>
    <cellStyle name="Note 2 2 2" xfId="800"/>
    <cellStyle name="Note 2 2 2 2" xfId="4835"/>
    <cellStyle name="Note 2 2 2 3" xfId="19749"/>
    <cellStyle name="Note 2 2 2 4" xfId="22917"/>
    <cellStyle name="Note 2 2 2 5" xfId="24824"/>
    <cellStyle name="Note 2 2 2 6" xfId="26333"/>
    <cellStyle name="Note 2 2 3" xfId="1048"/>
    <cellStyle name="Note 2 2 3 2" xfId="5074"/>
    <cellStyle name="Note 2 2 3 3" xfId="19994"/>
    <cellStyle name="Note 2 2 3 4" xfId="23512"/>
    <cellStyle name="Note 2 2 3 5" xfId="25369"/>
    <cellStyle name="Note 2 2 3 6" xfId="26756"/>
    <cellStyle name="Note 2 2 4" xfId="3563"/>
    <cellStyle name="Note 2 2 4 2" xfId="5853"/>
    <cellStyle name="Note 2 2 4 3" xfId="21863"/>
    <cellStyle name="Note 2 2 4 4" xfId="20517"/>
    <cellStyle name="Note 2 2 4 5" xfId="22478"/>
    <cellStyle name="Note 2 2 4 6" xfId="24418"/>
    <cellStyle name="Note 2 2 5" xfId="3833"/>
    <cellStyle name="Note 2 2 5 2" xfId="6081"/>
    <cellStyle name="Note 2 2 5 3" xfId="22113"/>
    <cellStyle name="Note 2 2 5 4" xfId="20315"/>
    <cellStyle name="Note 2 2 5 5" xfId="23421"/>
    <cellStyle name="Note 2 2 5 6" xfId="25285"/>
    <cellStyle name="Note 2 2 6" xfId="4426"/>
    <cellStyle name="Note 2 2 7" xfId="19027"/>
    <cellStyle name="Note 2 2 8" xfId="22792"/>
    <cellStyle name="Note 2 2 9" xfId="24705"/>
    <cellStyle name="Note 2 20" xfId="636"/>
    <cellStyle name="Note 2 20 10" xfId="27042"/>
    <cellStyle name="Note 2 20 2" xfId="801"/>
    <cellStyle name="Note 2 20 2 2" xfId="4836"/>
    <cellStyle name="Note 2 20 2 3" xfId="19750"/>
    <cellStyle name="Note 2 20 2 4" xfId="22666"/>
    <cellStyle name="Note 2 20 2 5" xfId="24583"/>
    <cellStyle name="Note 2 20 2 6" xfId="26162"/>
    <cellStyle name="Note 2 20 3" xfId="1269"/>
    <cellStyle name="Note 2 20 3 2" xfId="5295"/>
    <cellStyle name="Note 2 20 3 3" xfId="20215"/>
    <cellStyle name="Note 2 20 3 4" xfId="23539"/>
    <cellStyle name="Note 2 20 3 5" xfId="25396"/>
    <cellStyle name="Note 2 20 3 6" xfId="26783"/>
    <cellStyle name="Note 2 20 4" xfId="3564"/>
    <cellStyle name="Note 2 20 4 2" xfId="5854"/>
    <cellStyle name="Note 2 20 4 3" xfId="21864"/>
    <cellStyle name="Note 2 20 4 4" xfId="20516"/>
    <cellStyle name="Note 2 20 4 5" xfId="22480"/>
    <cellStyle name="Note 2 20 4 6" xfId="24419"/>
    <cellStyle name="Note 2 20 5" xfId="3834"/>
    <cellStyle name="Note 2 20 5 2" xfId="6082"/>
    <cellStyle name="Note 2 20 5 3" xfId="22114"/>
    <cellStyle name="Note 2 20 5 4" xfId="20314"/>
    <cellStyle name="Note 2 20 5 5" xfId="23687"/>
    <cellStyle name="Note 2 20 5 6" xfId="25495"/>
    <cellStyle name="Note 2 20 6" xfId="4671"/>
    <cellStyle name="Note 2 20 7" xfId="19585"/>
    <cellStyle name="Note 2 20 8" xfId="24082"/>
    <cellStyle name="Note 2 20 9" xfId="25839"/>
    <cellStyle name="Note 2 21" xfId="789"/>
    <cellStyle name="Note 2 21 10" xfId="26214"/>
    <cellStyle name="Note 2 21 2" xfId="3459"/>
    <cellStyle name="Note 2 21 2 2" xfId="5749"/>
    <cellStyle name="Note 2 21 2 3" xfId="21760"/>
    <cellStyle name="Note 2 21 2 4" xfId="20596"/>
    <cellStyle name="Note 2 21 2 5" xfId="23623"/>
    <cellStyle name="Note 2 21 2 6" xfId="25454"/>
    <cellStyle name="Note 2 21 3" xfId="3191"/>
    <cellStyle name="Note 2 21 3 2" xfId="5481"/>
    <cellStyle name="Note 2 21 3 3" xfId="21496"/>
    <cellStyle name="Note 2 21 3 4" xfId="20804"/>
    <cellStyle name="Note 2 21 3 5" xfId="21226"/>
    <cellStyle name="Note 2 21 3 6" xfId="21012"/>
    <cellStyle name="Note 2 21 4" xfId="3565"/>
    <cellStyle name="Note 2 21 4 2" xfId="5855"/>
    <cellStyle name="Note 2 21 4 3" xfId="21865"/>
    <cellStyle name="Note 2 21 4 4" xfId="20515"/>
    <cellStyle name="Note 2 21 4 5" xfId="22482"/>
    <cellStyle name="Note 2 21 4 6" xfId="24420"/>
    <cellStyle name="Note 2 21 5" xfId="3835"/>
    <cellStyle name="Note 2 21 5 2" xfId="6083"/>
    <cellStyle name="Note 2 21 5 3" xfId="22115"/>
    <cellStyle name="Note 2 21 5 4" xfId="20313"/>
    <cellStyle name="Note 2 21 5 5" xfId="23579"/>
    <cellStyle name="Note 2 21 5 6" xfId="25432"/>
    <cellStyle name="Note 2 21 6" xfId="4824"/>
    <cellStyle name="Note 2 21 7" xfId="19738"/>
    <cellStyle name="Note 2 21 8" xfId="22740"/>
    <cellStyle name="Note 2 21 9" xfId="24654"/>
    <cellStyle name="Note 2 22" xfId="936"/>
    <cellStyle name="Note 2 22 10" xfId="26229"/>
    <cellStyle name="Note 2 22 2" xfId="3460"/>
    <cellStyle name="Note 2 22 2 2" xfId="5750"/>
    <cellStyle name="Note 2 22 2 3" xfId="21761"/>
    <cellStyle name="Note 2 22 2 4" xfId="20595"/>
    <cellStyle name="Note 2 22 2 5" xfId="23053"/>
    <cellStyle name="Note 2 22 2 6" xfId="24958"/>
    <cellStyle name="Note 2 22 3" xfId="3190"/>
    <cellStyle name="Note 2 22 3 2" xfId="5480"/>
    <cellStyle name="Note 2 22 3 3" xfId="21495"/>
    <cellStyle name="Note 2 22 3 4" xfId="20805"/>
    <cellStyle name="Note 2 22 3 5" xfId="21225"/>
    <cellStyle name="Note 2 22 3 6" xfId="21013"/>
    <cellStyle name="Note 2 22 4" xfId="3566"/>
    <cellStyle name="Note 2 22 4 2" xfId="5856"/>
    <cellStyle name="Note 2 22 4 3" xfId="21866"/>
    <cellStyle name="Note 2 22 4 4" xfId="20514"/>
    <cellStyle name="Note 2 22 4 5" xfId="22484"/>
    <cellStyle name="Note 2 22 4 6" xfId="24421"/>
    <cellStyle name="Note 2 22 5" xfId="3836"/>
    <cellStyle name="Note 2 22 5 2" xfId="6084"/>
    <cellStyle name="Note 2 22 5 3" xfId="22116"/>
    <cellStyle name="Note 2 22 5 4" xfId="20312"/>
    <cellStyle name="Note 2 22 5 5" xfId="23782"/>
    <cellStyle name="Note 2 22 5 6" xfId="25567"/>
    <cellStyle name="Note 2 22 6" xfId="4971"/>
    <cellStyle name="Note 2 22 7" xfId="19885"/>
    <cellStyle name="Note 2 22 8" xfId="22757"/>
    <cellStyle name="Note 2 22 9" xfId="24671"/>
    <cellStyle name="Note 2 23" xfId="948"/>
    <cellStyle name="Note 2 23 2" xfId="4983"/>
    <cellStyle name="Note 2 23 3" xfId="19897"/>
    <cellStyle name="Note 2 23 4" xfId="22686"/>
    <cellStyle name="Note 2 23 5" xfId="24603"/>
    <cellStyle name="Note 2 23 6" xfId="26177"/>
    <cellStyle name="Note 2 24" xfId="950"/>
    <cellStyle name="Note 2 24 2" xfId="4985"/>
    <cellStyle name="Note 2 24 3" xfId="19899"/>
    <cellStyle name="Note 2 24 4" xfId="22867"/>
    <cellStyle name="Note 2 24 5" xfId="24774"/>
    <cellStyle name="Note 2 24 6" xfId="26283"/>
    <cellStyle name="Note 2 25" xfId="982"/>
    <cellStyle name="Note 2 25 2" xfId="5009"/>
    <cellStyle name="Note 2 25 3" xfId="19929"/>
    <cellStyle name="Note 2 25 4" xfId="23316"/>
    <cellStyle name="Note 2 25 5" xfId="25205"/>
    <cellStyle name="Note 2 25 6" xfId="26632"/>
    <cellStyle name="Note 2 26" xfId="990"/>
    <cellStyle name="Note 2 26 2" xfId="5017"/>
    <cellStyle name="Note 2 26 3" xfId="19937"/>
    <cellStyle name="Note 2 26 4" xfId="22699"/>
    <cellStyle name="Note 2 26 5" xfId="24616"/>
    <cellStyle name="Note 2 26 6" xfId="26186"/>
    <cellStyle name="Note 2 27" xfId="375"/>
    <cellStyle name="Note 2 28" xfId="4366"/>
    <cellStyle name="Note 2 29" xfId="15204"/>
    <cellStyle name="Note 2 29 2" xfId="18567"/>
    <cellStyle name="Note 2 3" xfId="381"/>
    <cellStyle name="Note 2 3 10" xfId="26670"/>
    <cellStyle name="Note 2 3 2" xfId="802"/>
    <cellStyle name="Note 2 3 2 2" xfId="4837"/>
    <cellStyle name="Note 2 3 2 3" xfId="19751"/>
    <cellStyle name="Note 2 3 2 4" xfId="23226"/>
    <cellStyle name="Note 2 3 2 5" xfId="25122"/>
    <cellStyle name="Note 2 3 2 6" xfId="26570"/>
    <cellStyle name="Note 2 3 3" xfId="1049"/>
    <cellStyle name="Note 2 3 3 2" xfId="5075"/>
    <cellStyle name="Note 2 3 3 3" xfId="19995"/>
    <cellStyle name="Note 2 3 3 4" xfId="23755"/>
    <cellStyle name="Note 2 3 3 5" xfId="25559"/>
    <cellStyle name="Note 2 3 3 6" xfId="26858"/>
    <cellStyle name="Note 2 3 4" xfId="3567"/>
    <cellStyle name="Note 2 3 4 2" xfId="5857"/>
    <cellStyle name="Note 2 3 4 3" xfId="21867"/>
    <cellStyle name="Note 2 3 4 4" xfId="20513"/>
    <cellStyle name="Note 2 3 4 5" xfId="22486"/>
    <cellStyle name="Note 2 3 4 6" xfId="24422"/>
    <cellStyle name="Note 2 3 5" xfId="3837"/>
    <cellStyle name="Note 2 3 5 2" xfId="6085"/>
    <cellStyle name="Note 2 3 5 3" xfId="22117"/>
    <cellStyle name="Note 2 3 5 4" xfId="20311"/>
    <cellStyle name="Note 2 3 5 5" xfId="23991"/>
    <cellStyle name="Note 2 3 5 6" xfId="25752"/>
    <cellStyle name="Note 2 3 6" xfId="4427"/>
    <cellStyle name="Note 2 3 7" xfId="18548"/>
    <cellStyle name="Note 2 3 8" xfId="23356"/>
    <cellStyle name="Note 2 3 9" xfId="25248"/>
    <cellStyle name="Note 2 30" xfId="21345"/>
    <cellStyle name="Note 2 31" xfId="20918"/>
    <cellStyle name="Note 2 32" xfId="21170"/>
    <cellStyle name="Note 2 4" xfId="382"/>
    <cellStyle name="Note 2 4 10" xfId="26432"/>
    <cellStyle name="Note 2 4 2" xfId="803"/>
    <cellStyle name="Note 2 4 2 2" xfId="4838"/>
    <cellStyle name="Note 2 4 2 3" xfId="19752"/>
    <cellStyle name="Note 2 4 2 4" xfId="22916"/>
    <cellStyle name="Note 2 4 2 5" xfId="24823"/>
    <cellStyle name="Note 2 4 2 6" xfId="26332"/>
    <cellStyle name="Note 2 4 3" xfId="1050"/>
    <cellStyle name="Note 2 4 3 2" xfId="5076"/>
    <cellStyle name="Note 2 4 3 3" xfId="19996"/>
    <cellStyle name="Note 2 4 3 4" xfId="19013"/>
    <cellStyle name="Note 2 4 3 5" xfId="23196"/>
    <cellStyle name="Note 2 4 3 6" xfId="25096"/>
    <cellStyle name="Note 2 4 4" xfId="3568"/>
    <cellStyle name="Note 2 4 4 2" xfId="5858"/>
    <cellStyle name="Note 2 4 4 3" xfId="21868"/>
    <cellStyle name="Note 2 4 4 4" xfId="20512"/>
    <cellStyle name="Note 2 4 4 5" xfId="22488"/>
    <cellStyle name="Note 2 4 4 6" xfId="24423"/>
    <cellStyle name="Note 2 4 5" xfId="3838"/>
    <cellStyle name="Note 2 4 5 2" xfId="6086"/>
    <cellStyle name="Note 2 4 5 3" xfId="22118"/>
    <cellStyle name="Note 2 4 5 4" xfId="20310"/>
    <cellStyle name="Note 2 4 5 5" xfId="24182"/>
    <cellStyle name="Note 2 4 5 6" xfId="25880"/>
    <cellStyle name="Note 2 4 6" xfId="4428"/>
    <cellStyle name="Note 2 4 7" xfId="18576"/>
    <cellStyle name="Note 2 4 8" xfId="23018"/>
    <cellStyle name="Note 2 4 9" xfId="24925"/>
    <cellStyle name="Note 2 5" xfId="383"/>
    <cellStyle name="Note 2 5 10" xfId="26128"/>
    <cellStyle name="Note 2 5 2" xfId="804"/>
    <cellStyle name="Note 2 5 2 2" xfId="4839"/>
    <cellStyle name="Note 2 5 2 3" xfId="19753"/>
    <cellStyle name="Note 2 5 2 4" xfId="22692"/>
    <cellStyle name="Note 2 5 2 5" xfId="24609"/>
    <cellStyle name="Note 2 5 2 6" xfId="26183"/>
    <cellStyle name="Note 2 5 3" xfId="1051"/>
    <cellStyle name="Note 2 5 3 2" xfId="5077"/>
    <cellStyle name="Note 2 5 3 3" xfId="19997"/>
    <cellStyle name="Note 2 5 3 4" xfId="22363"/>
    <cellStyle name="Note 2 5 3 5" xfId="24353"/>
    <cellStyle name="Note 2 5 3 6" xfId="25975"/>
    <cellStyle name="Note 2 5 4" xfId="3569"/>
    <cellStyle name="Note 2 5 4 2" xfId="5859"/>
    <cellStyle name="Note 2 5 4 3" xfId="21869"/>
    <cellStyle name="Note 2 5 4 4" xfId="20511"/>
    <cellStyle name="Note 2 5 4 5" xfId="22490"/>
    <cellStyle name="Note 2 5 4 6" xfId="24424"/>
    <cellStyle name="Note 2 5 5" xfId="3839"/>
    <cellStyle name="Note 2 5 5 2" xfId="6087"/>
    <cellStyle name="Note 2 5 5 3" xfId="22119"/>
    <cellStyle name="Note 2 5 5 4" xfId="20309"/>
    <cellStyle name="Note 2 5 5 5" xfId="24188"/>
    <cellStyle name="Note 2 5 5 6" xfId="25885"/>
    <cellStyle name="Note 2 5 6" xfId="4429"/>
    <cellStyle name="Note 2 5 7" xfId="19067"/>
    <cellStyle name="Note 2 5 8" xfId="22618"/>
    <cellStyle name="Note 2 5 9" xfId="24538"/>
    <cellStyle name="Note 2 6" xfId="384"/>
    <cellStyle name="Note 2 6 10" xfId="26546"/>
    <cellStyle name="Note 2 6 2" xfId="805"/>
    <cellStyle name="Note 2 6 2 2" xfId="4840"/>
    <cellStyle name="Note 2 6 2 3" xfId="19754"/>
    <cellStyle name="Note 2 6 2 4" xfId="23251"/>
    <cellStyle name="Note 2 6 2 5" xfId="25147"/>
    <cellStyle name="Note 2 6 2 6" xfId="26591"/>
    <cellStyle name="Note 2 6 3" xfId="1052"/>
    <cellStyle name="Note 2 6 3 2" xfId="5078"/>
    <cellStyle name="Note 2 6 3 3" xfId="19998"/>
    <cellStyle name="Note 2 6 3 4" xfId="22360"/>
    <cellStyle name="Note 2 6 3 5" xfId="24351"/>
    <cellStyle name="Note 2 6 3 6" xfId="25973"/>
    <cellStyle name="Note 2 6 4" xfId="3570"/>
    <cellStyle name="Note 2 6 4 2" xfId="5860"/>
    <cellStyle name="Note 2 6 4 3" xfId="21870"/>
    <cellStyle name="Note 2 6 4 4" xfId="20510"/>
    <cellStyle name="Note 2 6 4 5" xfId="22492"/>
    <cellStyle name="Note 2 6 4 6" xfId="24425"/>
    <cellStyle name="Note 2 6 5" xfId="3840"/>
    <cellStyle name="Note 2 6 5 2" xfId="6088"/>
    <cellStyle name="Note 2 6 5 3" xfId="22120"/>
    <cellStyle name="Note 2 6 5 4" xfId="20308"/>
    <cellStyle name="Note 2 6 5 5" xfId="23702"/>
    <cellStyle name="Note 2 6 5 6" xfId="25510"/>
    <cellStyle name="Note 2 6 6" xfId="4430"/>
    <cellStyle name="Note 2 6 7" xfId="18619"/>
    <cellStyle name="Note 2 6 8" xfId="23191"/>
    <cellStyle name="Note 2 6 9" xfId="25091"/>
    <cellStyle name="Note 2 7" xfId="385"/>
    <cellStyle name="Note 2 7 10" xfId="26431"/>
    <cellStyle name="Note 2 7 2" xfId="806"/>
    <cellStyle name="Note 2 7 2 2" xfId="4841"/>
    <cellStyle name="Note 2 7 2 3" xfId="19755"/>
    <cellStyle name="Note 2 7 2 4" xfId="22915"/>
    <cellStyle name="Note 2 7 2 5" xfId="24822"/>
    <cellStyle name="Note 2 7 2 6" xfId="26331"/>
    <cellStyle name="Note 2 7 3" xfId="1053"/>
    <cellStyle name="Note 2 7 3 2" xfId="5079"/>
    <cellStyle name="Note 2 7 3 3" xfId="19999"/>
    <cellStyle name="Note 2 7 3 4" xfId="23466"/>
    <cellStyle name="Note 2 7 3 5" xfId="25327"/>
    <cellStyle name="Note 2 7 3 6" xfId="26732"/>
    <cellStyle name="Note 2 7 4" xfId="3571"/>
    <cellStyle name="Note 2 7 4 2" xfId="5861"/>
    <cellStyle name="Note 2 7 4 3" xfId="21871"/>
    <cellStyle name="Note 2 7 4 4" xfId="20509"/>
    <cellStyle name="Note 2 7 4 5" xfId="23650"/>
    <cellStyle name="Note 2 7 4 6" xfId="25479"/>
    <cellStyle name="Note 2 7 5" xfId="3841"/>
    <cellStyle name="Note 2 7 5 2" xfId="6089"/>
    <cellStyle name="Note 2 7 5 3" xfId="22121"/>
    <cellStyle name="Note 2 7 5 4" xfId="20307"/>
    <cellStyle name="Note 2 7 5 5" xfId="23564"/>
    <cellStyle name="Note 2 7 5 6" xfId="25417"/>
    <cellStyle name="Note 2 7 6" xfId="4431"/>
    <cellStyle name="Note 2 7 7" xfId="19112"/>
    <cellStyle name="Note 2 7 8" xfId="23017"/>
    <cellStyle name="Note 2 7 9" xfId="24924"/>
    <cellStyle name="Note 2 8" xfId="386"/>
    <cellStyle name="Note 2 8 10" xfId="26258"/>
    <cellStyle name="Note 2 8 2" xfId="807"/>
    <cellStyle name="Note 2 8 2 2" xfId="4842"/>
    <cellStyle name="Note 2 8 2 3" xfId="19756"/>
    <cellStyle name="Note 2 8 2 4" xfId="22562"/>
    <cellStyle name="Note 2 8 2 5" xfId="24483"/>
    <cellStyle name="Note 2 8 2 6" xfId="26074"/>
    <cellStyle name="Note 2 8 3" xfId="1054"/>
    <cellStyle name="Note 2 8 3 2" xfId="5080"/>
    <cellStyle name="Note 2 8 3 3" xfId="20000"/>
    <cellStyle name="Note 2 8 3 4" xfId="24239"/>
    <cellStyle name="Note 2 8 3 5" xfId="25915"/>
    <cellStyle name="Note 2 8 3 6" xfId="27169"/>
    <cellStyle name="Note 2 8 4" xfId="3572"/>
    <cellStyle name="Note 2 8 4 2" xfId="5862"/>
    <cellStyle name="Note 2 8 4 3" xfId="21872"/>
    <cellStyle name="Note 2 8 4 4" xfId="20508"/>
    <cellStyle name="Note 2 8 4 5" xfId="23617"/>
    <cellStyle name="Note 2 8 4 6" xfId="25448"/>
    <cellStyle name="Note 2 8 5" xfId="3842"/>
    <cellStyle name="Note 2 8 5 2" xfId="6090"/>
    <cellStyle name="Note 2 8 5 3" xfId="22122"/>
    <cellStyle name="Note 2 8 5 4" xfId="20306"/>
    <cellStyle name="Note 2 8 5 5" xfId="23797"/>
    <cellStyle name="Note 2 8 5 6" xfId="25582"/>
    <cellStyle name="Note 2 8 6" xfId="4432"/>
    <cellStyle name="Note 2 8 7" xfId="19037"/>
    <cellStyle name="Note 2 8 8" xfId="22790"/>
    <cellStyle name="Note 2 8 9" xfId="24703"/>
    <cellStyle name="Note 2 9" xfId="387"/>
    <cellStyle name="Note 2 9 10" xfId="26668"/>
    <cellStyle name="Note 2 9 2" xfId="808"/>
    <cellStyle name="Note 2 9 2 2" xfId="4843"/>
    <cellStyle name="Note 2 9 2 3" xfId="19757"/>
    <cellStyle name="Note 2 9 2 4" xfId="23135"/>
    <cellStyle name="Note 2 9 2 5" xfId="25036"/>
    <cellStyle name="Note 2 9 2 6" xfId="26491"/>
    <cellStyle name="Note 2 9 3" xfId="1055"/>
    <cellStyle name="Note 2 9 3 2" xfId="5081"/>
    <cellStyle name="Note 2 9 3 3" xfId="20001"/>
    <cellStyle name="Note 2 9 3 4" xfId="24243"/>
    <cellStyle name="Note 2 9 3 5" xfId="25919"/>
    <cellStyle name="Note 2 9 3 6" xfId="27171"/>
    <cellStyle name="Note 2 9 4" xfId="3573"/>
    <cellStyle name="Note 2 9 4 2" xfId="5863"/>
    <cellStyle name="Note 2 9 4 3" xfId="21873"/>
    <cellStyle name="Note 2 9 4 4" xfId="19024"/>
    <cellStyle name="Note 2 9 4 5" xfId="21400"/>
    <cellStyle name="Note 2 9 4 6" xfId="20885"/>
    <cellStyle name="Note 2 9 5" xfId="3843"/>
    <cellStyle name="Note 2 9 5 2" xfId="6091"/>
    <cellStyle name="Note 2 9 5 3" xfId="22123"/>
    <cellStyle name="Note 2 9 5 4" xfId="20305"/>
    <cellStyle name="Note 2 9 5 5" xfId="24006"/>
    <cellStyle name="Note 2 9 5 6" xfId="25767"/>
    <cellStyle name="Note 2 9 6" xfId="4433"/>
    <cellStyle name="Note 2 9 7" xfId="18570"/>
    <cellStyle name="Note 2 9 8" xfId="23354"/>
    <cellStyle name="Note 2 9 9" xfId="25245"/>
    <cellStyle name="Note 20" xfId="460"/>
    <cellStyle name="Note 20 2" xfId="526"/>
    <cellStyle name="Note 20 2 2" xfId="4561"/>
    <cellStyle name="Note 20 2 3" xfId="18744"/>
    <cellStyle name="Note 20 2 4" xfId="22972"/>
    <cellStyle name="Note 20 2 5" xfId="24879"/>
    <cellStyle name="Note 20 2 6" xfId="26388"/>
    <cellStyle name="Note 20 3" xfId="938"/>
    <cellStyle name="Note 20 3 2" xfId="4973"/>
    <cellStyle name="Note 20 3 3" xfId="19887"/>
    <cellStyle name="Note 20 3 4" xfId="22871"/>
    <cellStyle name="Note 20 3 5" xfId="24778"/>
    <cellStyle name="Note 20 3 6" xfId="26287"/>
    <cellStyle name="Note 20 4" xfId="952"/>
    <cellStyle name="Note 20 4 2" xfId="4987"/>
    <cellStyle name="Note 20 4 3" xfId="19901"/>
    <cellStyle name="Note 20 4 4" xfId="23129"/>
    <cellStyle name="Note 20 4 5" xfId="25030"/>
    <cellStyle name="Note 20 4 6" xfId="26485"/>
    <cellStyle name="Note 20 5" xfId="959"/>
    <cellStyle name="Note 20 5 2" xfId="4994"/>
    <cellStyle name="Note 20 5 3" xfId="19908"/>
    <cellStyle name="Note 20 5 4" xfId="22864"/>
    <cellStyle name="Note 20 5 5" xfId="24771"/>
    <cellStyle name="Note 20 5 6" xfId="26280"/>
    <cellStyle name="Note 20 6" xfId="986"/>
    <cellStyle name="Note 20 6 2" xfId="5013"/>
    <cellStyle name="Note 20 6 3" xfId="19933"/>
    <cellStyle name="Note 20 6 4" xfId="22856"/>
    <cellStyle name="Note 20 6 5" xfId="24764"/>
    <cellStyle name="Note 20 6 6" xfId="26274"/>
    <cellStyle name="Note 20 7" xfId="992"/>
    <cellStyle name="Note 20 7 2" xfId="5019"/>
    <cellStyle name="Note 20 7 3" xfId="19939"/>
    <cellStyle name="Note 20 7 4" xfId="22854"/>
    <cellStyle name="Note 20 7 5" xfId="24762"/>
    <cellStyle name="Note 20 7 6" xfId="26272"/>
    <cellStyle name="Note 21" xfId="520"/>
    <cellStyle name="Note 21 2" xfId="809"/>
    <cellStyle name="Note 21 2 2" xfId="4844"/>
    <cellStyle name="Note 21 2 3" xfId="19758"/>
    <cellStyle name="Note 21 2 4" xfId="22906"/>
    <cellStyle name="Note 21 2 5" xfId="24813"/>
    <cellStyle name="Note 21 2 6" xfId="26322"/>
    <cellStyle name="Note 21 3" xfId="1152"/>
    <cellStyle name="Note 21 3 2" xfId="5178"/>
    <cellStyle name="Note 21 3 3" xfId="20098"/>
    <cellStyle name="Note 21 3 4" xfId="23743"/>
    <cellStyle name="Note 21 3 5" xfId="25547"/>
    <cellStyle name="Note 21 3 6" xfId="26846"/>
    <cellStyle name="Note 21 4" xfId="4555"/>
    <cellStyle name="Note 21 5" xfId="18740"/>
    <cellStyle name="Note 21 6" xfId="22974"/>
    <cellStyle name="Note 21 7" xfId="24881"/>
    <cellStyle name="Note 21 8" xfId="26390"/>
    <cellStyle name="Note 22" xfId="540"/>
    <cellStyle name="Note 22 2" xfId="810"/>
    <cellStyle name="Note 22 2 2" xfId="4845"/>
    <cellStyle name="Note 22 2 3" xfId="19759"/>
    <cellStyle name="Note 22 2 4" xfId="22779"/>
    <cellStyle name="Note 22 2 5" xfId="24692"/>
    <cellStyle name="Note 22 2 6" xfId="26248"/>
    <cellStyle name="Note 22 3" xfId="1173"/>
    <cellStyle name="Note 22 3 2" xfId="5199"/>
    <cellStyle name="Note 22 3 3" xfId="20119"/>
    <cellStyle name="Note 22 3 4" xfId="24204"/>
    <cellStyle name="Note 22 3 5" xfId="25901"/>
    <cellStyle name="Note 22 3 6" xfId="27142"/>
    <cellStyle name="Note 22 4" xfId="4575"/>
    <cellStyle name="Note 22 5" xfId="18907"/>
    <cellStyle name="Note 22 6" xfId="22967"/>
    <cellStyle name="Note 22 7" xfId="24874"/>
    <cellStyle name="Note 22 8" xfId="26383"/>
    <cellStyle name="Note 23" xfId="525"/>
    <cellStyle name="Note 23 2" xfId="811"/>
    <cellStyle name="Note 23 2 2" xfId="4846"/>
    <cellStyle name="Note 23 2 3" xfId="19760"/>
    <cellStyle name="Note 23 2 4" xfId="23345"/>
    <cellStyle name="Note 23 2 5" xfId="25234"/>
    <cellStyle name="Note 23 2 6" xfId="26658"/>
    <cellStyle name="Note 23 3" xfId="1157"/>
    <cellStyle name="Note 23 3 2" xfId="5183"/>
    <cellStyle name="Note 23 3 3" xfId="20103"/>
    <cellStyle name="Note 23 3 4" xfId="23525"/>
    <cellStyle name="Note 23 3 5" xfId="25382"/>
    <cellStyle name="Note 23 3 6" xfId="26769"/>
    <cellStyle name="Note 23 4" xfId="4560"/>
    <cellStyle name="Note 23 5" xfId="18488"/>
    <cellStyle name="Note 23 6" xfId="23164"/>
    <cellStyle name="Note 23 7" xfId="25065"/>
    <cellStyle name="Note 23 8" xfId="26520"/>
    <cellStyle name="Note 24" xfId="608"/>
    <cellStyle name="Note 24 2" xfId="812"/>
    <cellStyle name="Note 24 2 2" xfId="4847"/>
    <cellStyle name="Note 24 2 3" xfId="19761"/>
    <cellStyle name="Note 24 2 4" xfId="22913"/>
    <cellStyle name="Note 24 2 5" xfId="24820"/>
    <cellStyle name="Note 24 2 6" xfId="26329"/>
    <cellStyle name="Note 24 3" xfId="1241"/>
    <cellStyle name="Note 24 3 2" xfId="5267"/>
    <cellStyle name="Note 24 3 3" xfId="20187"/>
    <cellStyle name="Note 24 3 4" xfId="23535"/>
    <cellStyle name="Note 24 3 5" xfId="25392"/>
    <cellStyle name="Note 24 3 6" xfId="26779"/>
    <cellStyle name="Note 24 4" xfId="4643"/>
    <cellStyle name="Note 24 5" xfId="19557"/>
    <cellStyle name="Note 24 6" xfId="23207"/>
    <cellStyle name="Note 24 7" xfId="25104"/>
    <cellStyle name="Note 24 8" xfId="26556"/>
    <cellStyle name="Note 25" xfId="607"/>
    <cellStyle name="Note 25 2" xfId="813"/>
    <cellStyle name="Note 25 2 2" xfId="4848"/>
    <cellStyle name="Note 25 2 3" xfId="19762"/>
    <cellStyle name="Note 25 2 4" xfId="22741"/>
    <cellStyle name="Note 25 2 5" xfId="24655"/>
    <cellStyle name="Note 25 2 6" xfId="26215"/>
    <cellStyle name="Note 25 3" xfId="1240"/>
    <cellStyle name="Note 25 3 2" xfId="5266"/>
    <cellStyle name="Note 25 3 3" xfId="20186"/>
    <cellStyle name="Note 25 3 4" xfId="23822"/>
    <cellStyle name="Note 25 3 5" xfId="25607"/>
    <cellStyle name="Note 25 3 6" xfId="26893"/>
    <cellStyle name="Note 25 4" xfId="4642"/>
    <cellStyle name="Note 25 5" xfId="19556"/>
    <cellStyle name="Note 25 6" xfId="23874"/>
    <cellStyle name="Note 25 7" xfId="25659"/>
    <cellStyle name="Note 25 8" xfId="26945"/>
    <cellStyle name="Note 26" xfId="621"/>
    <cellStyle name="Note 26 2" xfId="814"/>
    <cellStyle name="Note 26 2 2" xfId="4849"/>
    <cellStyle name="Note 26 2 3" xfId="19763"/>
    <cellStyle name="Note 26 2 4" xfId="23306"/>
    <cellStyle name="Note 26 2 5" xfId="25195"/>
    <cellStyle name="Note 26 2 6" xfId="26625"/>
    <cellStyle name="Note 26 3" xfId="1254"/>
    <cellStyle name="Note 26 3 2" xfId="5280"/>
    <cellStyle name="Note 26 3 3" xfId="20200"/>
    <cellStyle name="Note 26 3 4" xfId="22635"/>
    <cellStyle name="Note 26 3 5" xfId="24553"/>
    <cellStyle name="Note 26 3 6" xfId="26140"/>
    <cellStyle name="Note 26 4" xfId="4656"/>
    <cellStyle name="Note 26 5" xfId="19570"/>
    <cellStyle name="Note 26 6" xfId="24085"/>
    <cellStyle name="Note 26 7" xfId="25842"/>
    <cellStyle name="Note 26 8" xfId="27045"/>
    <cellStyle name="Note 27" xfId="485"/>
    <cellStyle name="Note 28" xfId="974"/>
    <cellStyle name="Note 29" xfId="966"/>
    <cellStyle name="Note 3" xfId="388"/>
    <cellStyle name="Note 3 10" xfId="389"/>
    <cellStyle name="Note 3 10 10" xfId="26253"/>
    <cellStyle name="Note 3 10 2" xfId="816"/>
    <cellStyle name="Note 3 10 2 2" xfId="4851"/>
    <cellStyle name="Note 3 10 2 3" xfId="19765"/>
    <cellStyle name="Note 3 10 2 4" xfId="22762"/>
    <cellStyle name="Note 3 10 2 5" xfId="24676"/>
    <cellStyle name="Note 3 10 2 6" xfId="26234"/>
    <cellStyle name="Note 3 10 3" xfId="1056"/>
    <cellStyle name="Note 3 10 3 2" xfId="5082"/>
    <cellStyle name="Note 3 10 3 3" xfId="20002"/>
    <cellStyle name="Note 3 10 3 4" xfId="24240"/>
    <cellStyle name="Note 3 10 3 5" xfId="25916"/>
    <cellStyle name="Note 3 10 3 6" xfId="27170"/>
    <cellStyle name="Note 3 10 4" xfId="3574"/>
    <cellStyle name="Note 3 10 4 2" xfId="5864"/>
    <cellStyle name="Note 3 10 4 3" xfId="21874"/>
    <cellStyle name="Note 3 10 4 4" xfId="19099"/>
    <cellStyle name="Note 3 10 4 5" xfId="21401"/>
    <cellStyle name="Note 3 10 4 6" xfId="20884"/>
    <cellStyle name="Note 3 10 5" xfId="3844"/>
    <cellStyle name="Note 3 10 5 2" xfId="6092"/>
    <cellStyle name="Note 3 10 5 3" xfId="22124"/>
    <cellStyle name="Note 3 10 5 4" xfId="20304"/>
    <cellStyle name="Note 3 10 5 5" xfId="22634"/>
    <cellStyle name="Note 3 10 5 6" xfId="24552"/>
    <cellStyle name="Note 3 10 6" xfId="4434"/>
    <cellStyle name="Note 3 10 7" xfId="18498"/>
    <cellStyle name="Note 3 10 8" xfId="22785"/>
    <cellStyle name="Note 3 10 9" xfId="24698"/>
    <cellStyle name="Note 3 11" xfId="390"/>
    <cellStyle name="Note 3 11 10" xfId="26663"/>
    <cellStyle name="Note 3 11 2" xfId="817"/>
    <cellStyle name="Note 3 11 2 2" xfId="4852"/>
    <cellStyle name="Note 3 11 2 3" xfId="19766"/>
    <cellStyle name="Note 3 11 2 4" xfId="23328"/>
    <cellStyle name="Note 3 11 2 5" xfId="25217"/>
    <cellStyle name="Note 3 11 2 6" xfId="26644"/>
    <cellStyle name="Note 3 11 3" xfId="1057"/>
    <cellStyle name="Note 3 11 3 2" xfId="5083"/>
    <cellStyle name="Note 3 11 3 3" xfId="20003"/>
    <cellStyle name="Note 3 11 3 4" xfId="24229"/>
    <cellStyle name="Note 3 11 3 5" xfId="25905"/>
    <cellStyle name="Note 3 11 3 6" xfId="27165"/>
    <cellStyle name="Note 3 11 4" xfId="3575"/>
    <cellStyle name="Note 3 11 4 2" xfId="5865"/>
    <cellStyle name="Note 3 11 4 3" xfId="21875"/>
    <cellStyle name="Note 3 11 4 4" xfId="22263"/>
    <cellStyle name="Note 3 11 4 5" xfId="18539"/>
    <cellStyle name="Note 3 11 4 6" xfId="21421"/>
    <cellStyle name="Note 3 11 5" xfId="3845"/>
    <cellStyle name="Note 3 11 5 2" xfId="6093"/>
    <cellStyle name="Note 3 11 5 3" xfId="22125"/>
    <cellStyle name="Note 3 11 5 4" xfId="20303"/>
    <cellStyle name="Note 3 11 5 5" xfId="23703"/>
    <cellStyle name="Note 3 11 5 6" xfId="25511"/>
    <cellStyle name="Note 3 11 6" xfId="4435"/>
    <cellStyle name="Note 3 11 7" xfId="18513"/>
    <cellStyle name="Note 3 11 8" xfId="23351"/>
    <cellStyle name="Note 3 11 9" xfId="25240"/>
    <cellStyle name="Note 3 12" xfId="391"/>
    <cellStyle name="Note 3 12 10" xfId="26430"/>
    <cellStyle name="Note 3 12 2" xfId="818"/>
    <cellStyle name="Note 3 12 2 2" xfId="4853"/>
    <cellStyle name="Note 3 12 2 3" xfId="19767"/>
    <cellStyle name="Note 3 12 2 4" xfId="22911"/>
    <cellStyle name="Note 3 12 2 5" xfId="24818"/>
    <cellStyle name="Note 3 12 2 6" xfId="26327"/>
    <cellStyle name="Note 3 12 3" xfId="1058"/>
    <cellStyle name="Note 3 12 3 2" xfId="5084"/>
    <cellStyle name="Note 3 12 3 3" xfId="20004"/>
    <cellStyle name="Note 3 12 3 4" xfId="24237"/>
    <cellStyle name="Note 3 12 3 5" xfId="25913"/>
    <cellStyle name="Note 3 12 3 6" xfId="27167"/>
    <cellStyle name="Note 3 12 4" xfId="3576"/>
    <cellStyle name="Note 3 12 4 2" xfId="5866"/>
    <cellStyle name="Note 3 12 4 3" xfId="21876"/>
    <cellStyle name="Note 3 12 4 4" xfId="22231"/>
    <cellStyle name="Note 3 12 4 5" xfId="20258"/>
    <cellStyle name="Note 3 12 4 6" xfId="23431"/>
    <cellStyle name="Note 3 12 5" xfId="3846"/>
    <cellStyle name="Note 3 12 5 2" xfId="6094"/>
    <cellStyle name="Note 3 12 5 3" xfId="22126"/>
    <cellStyle name="Note 3 12 5 4" xfId="20302"/>
    <cellStyle name="Note 3 12 5 5" xfId="23563"/>
    <cellStyle name="Note 3 12 5 6" xfId="25416"/>
    <cellStyle name="Note 3 12 6" xfId="4436"/>
    <cellStyle name="Note 3 12 7" xfId="18577"/>
    <cellStyle name="Note 3 12 8" xfId="23015"/>
    <cellStyle name="Note 3 12 9" xfId="24922"/>
    <cellStyle name="Note 3 13" xfId="392"/>
    <cellStyle name="Note 3 13 10" xfId="26209"/>
    <cellStyle name="Note 3 13 2" xfId="819"/>
    <cellStyle name="Note 3 13 2 2" xfId="4854"/>
    <cellStyle name="Note 3 13 2 3" xfId="19768"/>
    <cellStyle name="Note 3 13 2 4" xfId="22654"/>
    <cellStyle name="Note 3 13 2 5" xfId="24572"/>
    <cellStyle name="Note 3 13 2 6" xfId="26154"/>
    <cellStyle name="Note 3 13 3" xfId="1059"/>
    <cellStyle name="Note 3 13 3 2" xfId="5085"/>
    <cellStyle name="Note 3 13 3 3" xfId="20005"/>
    <cellStyle name="Note 3 13 3 4" xfId="22357"/>
    <cellStyle name="Note 3 13 3 5" xfId="24349"/>
    <cellStyle name="Note 3 13 3 6" xfId="25971"/>
    <cellStyle name="Note 3 13 4" xfId="3577"/>
    <cellStyle name="Note 3 13 4 2" xfId="5867"/>
    <cellStyle name="Note 3 13 4 3" xfId="21877"/>
    <cellStyle name="Note 3 13 4 4" xfId="21973"/>
    <cellStyle name="Note 3 13 4 5" xfId="20423"/>
    <cellStyle name="Note 3 13 4 6" xfId="23383"/>
    <cellStyle name="Note 3 13 5" xfId="3847"/>
    <cellStyle name="Note 3 13 5 2" xfId="6095"/>
    <cellStyle name="Note 3 13 5 3" xfId="22127"/>
    <cellStyle name="Note 3 13 5 4" xfId="20301"/>
    <cellStyle name="Note 3 13 5 5" xfId="23798"/>
    <cellStyle name="Note 3 13 5 6" xfId="25583"/>
    <cellStyle name="Note 3 13 6" xfId="4437"/>
    <cellStyle name="Note 3 13 7" xfId="19068"/>
    <cellStyle name="Note 3 13 8" xfId="22730"/>
    <cellStyle name="Note 3 13 9" xfId="24644"/>
    <cellStyle name="Note 3 14" xfId="471"/>
    <cellStyle name="Note 3 14 10" xfId="26530"/>
    <cellStyle name="Note 3 14 2" xfId="820"/>
    <cellStyle name="Note 3 14 2 2" xfId="4855"/>
    <cellStyle name="Note 3 14 2 3" xfId="19769"/>
    <cellStyle name="Note 3 14 2 4" xfId="23213"/>
    <cellStyle name="Note 3 14 2 5" xfId="25110"/>
    <cellStyle name="Note 3 14 2 6" xfId="26561"/>
    <cellStyle name="Note 3 14 3" xfId="1172"/>
    <cellStyle name="Note 3 14 3 2" xfId="5198"/>
    <cellStyle name="Note 3 14 3 3" xfId="20118"/>
    <cellStyle name="Note 3 14 3 4" xfId="23449"/>
    <cellStyle name="Note 3 14 3 5" xfId="25310"/>
    <cellStyle name="Note 3 14 3 6" xfId="26715"/>
    <cellStyle name="Note 3 14 4" xfId="3578"/>
    <cellStyle name="Note 3 14 4 2" xfId="5868"/>
    <cellStyle name="Note 3 14 4 3" xfId="21878"/>
    <cellStyle name="Note 3 14 4 4" xfId="21951"/>
    <cellStyle name="Note 3 14 4 5" xfId="20439"/>
    <cellStyle name="Note 3 14 4 6" xfId="23924"/>
    <cellStyle name="Note 3 14 5" xfId="3848"/>
    <cellStyle name="Note 3 14 5 2" xfId="6096"/>
    <cellStyle name="Note 3 14 5 3" xfId="22128"/>
    <cellStyle name="Note 3 14 5 4" xfId="20300"/>
    <cellStyle name="Note 3 14 5 5" xfId="24007"/>
    <cellStyle name="Note 3 14 5 6" xfId="25768"/>
    <cellStyle name="Note 3 14 6" xfId="4511"/>
    <cellStyle name="Note 3 14 7" xfId="18906"/>
    <cellStyle name="Note 3 14 8" xfId="23175"/>
    <cellStyle name="Note 3 14 9" xfId="25075"/>
    <cellStyle name="Note 3 15" xfId="483"/>
    <cellStyle name="Note 3 15 10" xfId="26525"/>
    <cellStyle name="Note 3 15 2" xfId="821"/>
    <cellStyle name="Note 3 15 2 2" xfId="4856"/>
    <cellStyle name="Note 3 15 2 3" xfId="19770"/>
    <cellStyle name="Note 3 15 2 4" xfId="22910"/>
    <cellStyle name="Note 3 15 2 5" xfId="24817"/>
    <cellStyle name="Note 3 15 2 6" xfId="26326"/>
    <cellStyle name="Note 3 15 3" xfId="1126"/>
    <cellStyle name="Note 3 15 3 2" xfId="5152"/>
    <cellStyle name="Note 3 15 3 3" xfId="20072"/>
    <cellStyle name="Note 3 15 3 4" xfId="24185"/>
    <cellStyle name="Note 3 15 3 5" xfId="25883"/>
    <cellStyle name="Note 3 15 3 6" xfId="27127"/>
    <cellStyle name="Note 3 15 4" xfId="3579"/>
    <cellStyle name="Note 3 15 4 2" xfId="5869"/>
    <cellStyle name="Note 3 15 4 3" xfId="21879"/>
    <cellStyle name="Note 3 15 4 4" xfId="20507"/>
    <cellStyle name="Note 3 15 4 5" xfId="23911"/>
    <cellStyle name="Note 3 15 4 6" xfId="25696"/>
    <cellStyle name="Note 3 15 5" xfId="3849"/>
    <cellStyle name="Note 3 15 5 2" xfId="6097"/>
    <cellStyle name="Note 3 15 5 3" xfId="22129"/>
    <cellStyle name="Note 3 15 5 4" xfId="20299"/>
    <cellStyle name="Note 3 15 5 5" xfId="22642"/>
    <cellStyle name="Note 3 15 5 6" xfId="24560"/>
    <cellStyle name="Note 3 15 6" xfId="4522"/>
    <cellStyle name="Note 3 15 7" xfId="18519"/>
    <cellStyle name="Note 3 15 8" xfId="23170"/>
    <cellStyle name="Note 3 15 9" xfId="25070"/>
    <cellStyle name="Note 3 16" xfId="557"/>
    <cellStyle name="Note 3 16 10" xfId="27057"/>
    <cellStyle name="Note 3 16 2" xfId="822"/>
    <cellStyle name="Note 3 16 2 2" xfId="4857"/>
    <cellStyle name="Note 3 16 2 3" xfId="19771"/>
    <cellStyle name="Note 3 16 2 4" xfId="22707"/>
    <cellStyle name="Note 3 16 2 5" xfId="24624"/>
    <cellStyle name="Note 3 16 2 6" xfId="26193"/>
    <cellStyle name="Note 3 16 3" xfId="1190"/>
    <cellStyle name="Note 3 16 3 2" xfId="5216"/>
    <cellStyle name="Note 3 16 3 3" xfId="20136"/>
    <cellStyle name="Note 3 16 3 4" xfId="23931"/>
    <cellStyle name="Note 3 16 3 5" xfId="25713"/>
    <cellStyle name="Note 3 16 3 6" xfId="26963"/>
    <cellStyle name="Note 3 16 4" xfId="3580"/>
    <cellStyle name="Note 3 16 4 2" xfId="5870"/>
    <cellStyle name="Note 3 16 4 3" xfId="21880"/>
    <cellStyle name="Note 3 16 4 4" xfId="20506"/>
    <cellStyle name="Note 3 16 4 5" xfId="23955"/>
    <cellStyle name="Note 3 16 4 6" xfId="25735"/>
    <cellStyle name="Note 3 16 5" xfId="3850"/>
    <cellStyle name="Note 3 16 5 2" xfId="6098"/>
    <cellStyle name="Note 3 16 5 3" xfId="22130"/>
    <cellStyle name="Note 3 16 5 4" xfId="20298"/>
    <cellStyle name="Note 3 16 5 5" xfId="23704"/>
    <cellStyle name="Note 3 16 5 6" xfId="25512"/>
    <cellStyle name="Note 3 16 6" xfId="4592"/>
    <cellStyle name="Note 3 16 7" xfId="19506"/>
    <cellStyle name="Note 3 16 8" xfId="24097"/>
    <cellStyle name="Note 3 16 9" xfId="25854"/>
    <cellStyle name="Note 3 17" xfId="492"/>
    <cellStyle name="Note 3 17 10" xfId="26523"/>
    <cellStyle name="Note 3 17 2" xfId="823"/>
    <cellStyle name="Note 3 17 2 2" xfId="4858"/>
    <cellStyle name="Note 3 17 2 3" xfId="19772"/>
    <cellStyle name="Note 3 17 2 4" xfId="23268"/>
    <cellStyle name="Note 3 17 2 5" xfId="25163"/>
    <cellStyle name="Note 3 17 2 6" xfId="26603"/>
    <cellStyle name="Note 3 17 3" xfId="1122"/>
    <cellStyle name="Note 3 17 3 2" xfId="5148"/>
    <cellStyle name="Note 3 17 3 3" xfId="20068"/>
    <cellStyle name="Note 3 17 3 4" xfId="23932"/>
    <cellStyle name="Note 3 17 3 5" xfId="25714"/>
    <cellStyle name="Note 3 17 3 6" xfId="26964"/>
    <cellStyle name="Note 3 17 4" xfId="3581"/>
    <cellStyle name="Note 3 17 4 2" xfId="5871"/>
    <cellStyle name="Note 3 17 4 3" xfId="21881"/>
    <cellStyle name="Note 3 17 4 4" xfId="20505"/>
    <cellStyle name="Note 3 17 4 5" xfId="23377"/>
    <cellStyle name="Note 3 17 4 6" xfId="25261"/>
    <cellStyle name="Note 3 17 5" xfId="3851"/>
    <cellStyle name="Note 3 17 5 2" xfId="6099"/>
    <cellStyle name="Note 3 17 5 3" xfId="22131"/>
    <cellStyle name="Note 3 17 5 4" xfId="20297"/>
    <cellStyle name="Note 3 17 5 5" xfId="23562"/>
    <cellStyle name="Note 3 17 5 6" xfId="25415"/>
    <cellStyle name="Note 3 17 6" xfId="4527"/>
    <cellStyle name="Note 3 17 7" xfId="18720"/>
    <cellStyle name="Note 3 17 8" xfId="23167"/>
    <cellStyle name="Note 3 17 9" xfId="25068"/>
    <cellStyle name="Note 3 18" xfId="620"/>
    <cellStyle name="Note 3 18 10" xfId="26143"/>
    <cellStyle name="Note 3 18 2" xfId="824"/>
    <cellStyle name="Note 3 18 2 2" xfId="4859"/>
    <cellStyle name="Note 3 18 2 3" xfId="19773"/>
    <cellStyle name="Note 3 18 2 4" xfId="22909"/>
    <cellStyle name="Note 3 18 2 5" xfId="24816"/>
    <cellStyle name="Note 3 18 2 6" xfId="26325"/>
    <cellStyle name="Note 3 18 3" xfId="1253"/>
    <cellStyle name="Note 3 18 3 2" xfId="5279"/>
    <cellStyle name="Note 3 18 3 3" xfId="20199"/>
    <cellStyle name="Note 3 18 3 4" xfId="23731"/>
    <cellStyle name="Note 3 18 3 5" xfId="25535"/>
    <cellStyle name="Note 3 18 3 6" xfId="26834"/>
    <cellStyle name="Note 3 18 4" xfId="3582"/>
    <cellStyle name="Note 3 18 4 2" xfId="5872"/>
    <cellStyle name="Note 3 18 4 3" xfId="21882"/>
    <cellStyle name="Note 3 18 4 4" xfId="20504"/>
    <cellStyle name="Note 3 18 4 5" xfId="22641"/>
    <cellStyle name="Note 3 18 4 6" xfId="24559"/>
    <cellStyle name="Note 3 18 5" xfId="3852"/>
    <cellStyle name="Note 3 18 5 2" xfId="6100"/>
    <cellStyle name="Note 3 18 5 3" xfId="22132"/>
    <cellStyle name="Note 3 18 5 4" xfId="20296"/>
    <cellStyle name="Note 3 18 5 5" xfId="23799"/>
    <cellStyle name="Note 3 18 5 6" xfId="25584"/>
    <cellStyle name="Note 3 18 6" xfId="4655"/>
    <cellStyle name="Note 3 18 7" xfId="19569"/>
    <cellStyle name="Note 3 18 8" xfId="22638"/>
    <cellStyle name="Note 3 18 9" xfId="24556"/>
    <cellStyle name="Note 3 19" xfId="591"/>
    <cellStyle name="Note 3 19 10" xfId="27051"/>
    <cellStyle name="Note 3 19 2" xfId="825"/>
    <cellStyle name="Note 3 19 2 2" xfId="4860"/>
    <cellStyle name="Note 3 19 2 3" xfId="19774"/>
    <cellStyle name="Note 3 19 2 4" xfId="22667"/>
    <cellStyle name="Note 3 19 2 5" xfId="24584"/>
    <cellStyle name="Note 3 19 2 6" xfId="26163"/>
    <cellStyle name="Note 3 19 3" xfId="1224"/>
    <cellStyle name="Note 3 19 3 2" xfId="5250"/>
    <cellStyle name="Note 3 19 3 3" xfId="20170"/>
    <cellStyle name="Note 3 19 3 4" xfId="23735"/>
    <cellStyle name="Note 3 19 3 5" xfId="25539"/>
    <cellStyle name="Note 3 19 3 6" xfId="26838"/>
    <cellStyle name="Note 3 19 4" xfId="3583"/>
    <cellStyle name="Note 3 19 4 2" xfId="5873"/>
    <cellStyle name="Note 3 19 4 3" xfId="21883"/>
    <cellStyle name="Note 3 19 4 4" xfId="20503"/>
    <cellStyle name="Note 3 19 4 5" xfId="22494"/>
    <cellStyle name="Note 3 19 4 6" xfId="24426"/>
    <cellStyle name="Note 3 19 5" xfId="3853"/>
    <cellStyle name="Note 3 19 5 2" xfId="6101"/>
    <cellStyle name="Note 3 19 5 3" xfId="22133"/>
    <cellStyle name="Note 3 19 5 4" xfId="20295"/>
    <cellStyle name="Note 3 19 5 5" xfId="24008"/>
    <cellStyle name="Note 3 19 5 6" xfId="25769"/>
    <cellStyle name="Note 3 19 6" xfId="4626"/>
    <cellStyle name="Note 3 19 7" xfId="19540"/>
    <cellStyle name="Note 3 19 8" xfId="24091"/>
    <cellStyle name="Note 3 19 9" xfId="25848"/>
    <cellStyle name="Note 3 2" xfId="393"/>
    <cellStyle name="Note 3 2 10" xfId="26618"/>
    <cellStyle name="Note 3 2 2" xfId="826"/>
    <cellStyle name="Note 3 2 2 2" xfId="4861"/>
    <cellStyle name="Note 3 2 2 3" xfId="19775"/>
    <cellStyle name="Note 3 2 2 4" xfId="23227"/>
    <cellStyle name="Note 3 2 2 5" xfId="25123"/>
    <cellStyle name="Note 3 2 2 6" xfId="26571"/>
    <cellStyle name="Note 3 2 3" xfId="1060"/>
    <cellStyle name="Note 3 2 3 2" xfId="5086"/>
    <cellStyle name="Note 3 2 3 3" xfId="20006"/>
    <cellStyle name="Note 3 2 3 4" xfId="19957"/>
    <cellStyle name="Note 3 2 3 5" xfId="22677"/>
    <cellStyle name="Note 3 2 3 6" xfId="24594"/>
    <cellStyle name="Note 3 2 4" xfId="3584"/>
    <cellStyle name="Note 3 2 4 2" xfId="5874"/>
    <cellStyle name="Note 3 2 4 3" xfId="21884"/>
    <cellStyle name="Note 3 2 4 4" xfId="20502"/>
    <cellStyle name="Note 3 2 4 5" xfId="22496"/>
    <cellStyle name="Note 3 2 4 6" xfId="24427"/>
    <cellStyle name="Note 3 2 5" xfId="3854"/>
    <cellStyle name="Note 3 2 5 2" xfId="6102"/>
    <cellStyle name="Note 3 2 5 3" xfId="22134"/>
    <cellStyle name="Note 3 2 5 4" xfId="20294"/>
    <cellStyle name="Note 3 2 5 5" xfId="23047"/>
    <cellStyle name="Note 3 2 5 6" xfId="24952"/>
    <cellStyle name="Note 3 2 6" xfId="4438"/>
    <cellStyle name="Note 3 2 7" xfId="18593"/>
    <cellStyle name="Note 3 2 8" xfId="23293"/>
    <cellStyle name="Note 3 2 9" xfId="25183"/>
    <cellStyle name="Note 3 20" xfId="639"/>
    <cellStyle name="Note 3 20 10" xfId="26366"/>
    <cellStyle name="Note 3 20 2" xfId="827"/>
    <cellStyle name="Note 3 20 2 2" xfId="4862"/>
    <cellStyle name="Note 3 20 2 3" xfId="19776"/>
    <cellStyle name="Note 3 20 2 4" xfId="22908"/>
    <cellStyle name="Note 3 20 2 5" xfId="24815"/>
    <cellStyle name="Note 3 20 2 6" xfId="26324"/>
    <cellStyle name="Note 3 20 3" xfId="1272"/>
    <cellStyle name="Note 3 20 3 2" xfId="5298"/>
    <cellStyle name="Note 3 20 3 3" xfId="20218"/>
    <cellStyle name="Note 3 20 3 4" xfId="24031"/>
    <cellStyle name="Note 3 20 3 5" xfId="25788"/>
    <cellStyle name="Note 3 20 3 6" xfId="26991"/>
    <cellStyle name="Note 3 20 4" xfId="3585"/>
    <cellStyle name="Note 3 20 4 2" xfId="5875"/>
    <cellStyle name="Note 3 20 4 3" xfId="21885"/>
    <cellStyle name="Note 3 20 4 4" xfId="20501"/>
    <cellStyle name="Note 3 20 4 5" xfId="22498"/>
    <cellStyle name="Note 3 20 4 6" xfId="24428"/>
    <cellStyle name="Note 3 20 5" xfId="3855"/>
    <cellStyle name="Note 3 20 5 2" xfId="6103"/>
    <cellStyle name="Note 3 20 5 3" xfId="22135"/>
    <cellStyle name="Note 3 20 5 4" xfId="20293"/>
    <cellStyle name="Note 3 20 5 5" xfId="23705"/>
    <cellStyle name="Note 3 20 5 6" xfId="25513"/>
    <cellStyle name="Note 3 20 6" xfId="4674"/>
    <cellStyle name="Note 3 20 7" xfId="19588"/>
    <cellStyle name="Note 3 20 8" xfId="22950"/>
    <cellStyle name="Note 3 20 9" xfId="24857"/>
    <cellStyle name="Note 3 21" xfId="815"/>
    <cellStyle name="Note 3 21 10" xfId="26328"/>
    <cellStyle name="Note 3 21 2" xfId="3461"/>
    <cellStyle name="Note 3 21 2 2" xfId="5751"/>
    <cellStyle name="Note 3 21 2 3" xfId="21762"/>
    <cellStyle name="Note 3 21 2 4" xfId="20594"/>
    <cellStyle name="Note 3 21 2 5" xfId="23905"/>
    <cellStyle name="Note 3 21 2 6" xfId="25690"/>
    <cellStyle name="Note 3 21 3" xfId="3189"/>
    <cellStyle name="Note 3 21 3 2" xfId="5479"/>
    <cellStyle name="Note 3 21 3 3" xfId="21494"/>
    <cellStyle name="Note 3 21 3 4" xfId="20806"/>
    <cellStyle name="Note 3 21 3 5" xfId="21224"/>
    <cellStyle name="Note 3 21 3 6" xfId="21014"/>
    <cellStyle name="Note 3 21 4" xfId="3586"/>
    <cellStyle name="Note 3 21 4 2" xfId="5876"/>
    <cellStyle name="Note 3 21 4 3" xfId="21886"/>
    <cellStyle name="Note 3 21 4 4" xfId="20500"/>
    <cellStyle name="Note 3 21 4 5" xfId="18717"/>
    <cellStyle name="Note 3 21 4 6" xfId="23169"/>
    <cellStyle name="Note 3 21 5" xfId="3856"/>
    <cellStyle name="Note 3 21 5 2" xfId="6104"/>
    <cellStyle name="Note 3 21 5 3" xfId="22136"/>
    <cellStyle name="Note 3 21 5 4" xfId="20292"/>
    <cellStyle name="Note 3 21 5 5" xfId="23561"/>
    <cellStyle name="Note 3 21 5 6" xfId="25414"/>
    <cellStyle name="Note 3 21 6" xfId="4850"/>
    <cellStyle name="Note 3 21 7" xfId="19764"/>
    <cellStyle name="Note 3 21 8" xfId="22912"/>
    <cellStyle name="Note 3 21 9" xfId="24819"/>
    <cellStyle name="Note 3 22" xfId="937"/>
    <cellStyle name="Note 3 22 10" xfId="26639"/>
    <cellStyle name="Note 3 22 2" xfId="3462"/>
    <cellStyle name="Note 3 22 2 2" xfId="5752"/>
    <cellStyle name="Note 3 22 2 3" xfId="21763"/>
    <cellStyle name="Note 3 22 2 4" xfId="20593"/>
    <cellStyle name="Note 3 22 2 5" xfId="23068"/>
    <cellStyle name="Note 3 22 2 6" xfId="24973"/>
    <cellStyle name="Note 3 22 3" xfId="3188"/>
    <cellStyle name="Note 3 22 3 2" xfId="5478"/>
    <cellStyle name="Note 3 22 3 3" xfId="21493"/>
    <cellStyle name="Note 3 22 3 4" xfId="20807"/>
    <cellStyle name="Note 3 22 3 5" xfId="21223"/>
    <cellStyle name="Note 3 22 3 6" xfId="21015"/>
    <cellStyle name="Note 3 22 4" xfId="3587"/>
    <cellStyle name="Note 3 22 4 2" xfId="5877"/>
    <cellStyle name="Note 3 22 4 3" xfId="21887"/>
    <cellStyle name="Note 3 22 4 4" xfId="20499"/>
    <cellStyle name="Note 3 22 4 5" xfId="23651"/>
    <cellStyle name="Note 3 22 4 6" xfId="25480"/>
    <cellStyle name="Note 3 22 5" xfId="3857"/>
    <cellStyle name="Note 3 22 5 2" xfId="6105"/>
    <cellStyle name="Note 3 22 5 3" xfId="22137"/>
    <cellStyle name="Note 3 22 5 4" xfId="20291"/>
    <cellStyle name="Note 3 22 5 5" xfId="23800"/>
    <cellStyle name="Note 3 22 5 6" xfId="25585"/>
    <cellStyle name="Note 3 22 6" xfId="4972"/>
    <cellStyle name="Note 3 22 7" xfId="19886"/>
    <cellStyle name="Note 3 22 8" xfId="23323"/>
    <cellStyle name="Note 3 22 9" xfId="25212"/>
    <cellStyle name="Note 3 23" xfId="949"/>
    <cellStyle name="Note 3 23 2" xfId="4984"/>
    <cellStyle name="Note 3 23 3" xfId="19898"/>
    <cellStyle name="Note 3 23 4" xfId="23245"/>
    <cellStyle name="Note 3 23 5" xfId="25141"/>
    <cellStyle name="Note 3 23 6" xfId="26585"/>
    <cellStyle name="Note 3 24" xfId="954"/>
    <cellStyle name="Note 3 24 2" xfId="4989"/>
    <cellStyle name="Note 3 24 3" xfId="19903"/>
    <cellStyle name="Note 3 24 4" xfId="22769"/>
    <cellStyle name="Note 3 24 5" xfId="24682"/>
    <cellStyle name="Note 3 24 6" xfId="26241"/>
    <cellStyle name="Note 3 25" xfId="983"/>
    <cellStyle name="Note 3 25 2" xfId="5010"/>
    <cellStyle name="Note 3 25 3" xfId="19930"/>
    <cellStyle name="Note 3 25 4" xfId="22857"/>
    <cellStyle name="Note 3 25 5" xfId="24765"/>
    <cellStyle name="Note 3 25 6" xfId="26275"/>
    <cellStyle name="Note 3 26" xfId="993"/>
    <cellStyle name="Note 3 26 2" xfId="5020"/>
    <cellStyle name="Note 3 26 3" xfId="19940"/>
    <cellStyle name="Note 3 26 4" xfId="22674"/>
    <cellStyle name="Note 3 26 5" xfId="24591"/>
    <cellStyle name="Note 3 26 6" xfId="26169"/>
    <cellStyle name="Note 3 27" xfId="15205"/>
    <cellStyle name="Note 3 3" xfId="394"/>
    <cellStyle name="Note 3 3 10" xfId="26429"/>
    <cellStyle name="Note 3 3 2" xfId="828"/>
    <cellStyle name="Note 3 3 2 2" xfId="4863"/>
    <cellStyle name="Note 3 3 2 3" xfId="19777"/>
    <cellStyle name="Note 3 3 2 4" xfId="22691"/>
    <cellStyle name="Note 3 3 2 5" xfId="24608"/>
    <cellStyle name="Note 3 3 2 6" xfId="26182"/>
    <cellStyle name="Note 3 3 3" xfId="1061"/>
    <cellStyle name="Note 3 3 3 2" xfId="5087"/>
    <cellStyle name="Note 3 3 3 3" xfId="20007"/>
    <cellStyle name="Note 3 3 3 4" xfId="24238"/>
    <cellStyle name="Note 3 3 3 5" xfId="25914"/>
    <cellStyle name="Note 3 3 3 6" xfId="27168"/>
    <cellStyle name="Note 3 3 4" xfId="3588"/>
    <cellStyle name="Note 3 3 4 2" xfId="5878"/>
    <cellStyle name="Note 3 3 4 3" xfId="21888"/>
    <cellStyle name="Note 3 3 4 4" xfId="20498"/>
    <cellStyle name="Note 3 3 4 5" xfId="23616"/>
    <cellStyle name="Note 3 3 4 6" xfId="25447"/>
    <cellStyle name="Note 3 3 5" xfId="3858"/>
    <cellStyle name="Note 3 3 5 2" xfId="6106"/>
    <cellStyle name="Note 3 3 5 3" xfId="22138"/>
    <cellStyle name="Note 3 3 5 4" xfId="20290"/>
    <cellStyle name="Note 3 3 5 5" xfId="24009"/>
    <cellStyle name="Note 3 3 5 6" xfId="25770"/>
    <cellStyle name="Note 3 3 6" xfId="4439"/>
    <cellStyle name="Note 3 3 7" xfId="19085"/>
    <cellStyle name="Note 3 3 8" xfId="23014"/>
    <cellStyle name="Note 3 3 9" xfId="24921"/>
    <cellStyle name="Note 3 4" xfId="395"/>
    <cellStyle name="Note 3 4 10" xfId="26207"/>
    <cellStyle name="Note 3 4 2" xfId="829"/>
    <cellStyle name="Note 3 4 2 2" xfId="4864"/>
    <cellStyle name="Note 3 4 2 3" xfId="19778"/>
    <cellStyle name="Note 3 4 2 4" xfId="23250"/>
    <cellStyle name="Note 3 4 2 5" xfId="25146"/>
    <cellStyle name="Note 3 4 2 6" xfId="26590"/>
    <cellStyle name="Note 3 4 3" xfId="1062"/>
    <cellStyle name="Note 3 4 3 2" xfId="5088"/>
    <cellStyle name="Note 3 4 3 3" xfId="20008"/>
    <cellStyle name="Note 3 4 3 4" xfId="20235"/>
    <cellStyle name="Note 3 4 3 5" xfId="23543"/>
    <cellStyle name="Note 3 4 3 6" xfId="25400"/>
    <cellStyle name="Note 3 4 4" xfId="3589"/>
    <cellStyle name="Note 3 4 4 2" xfId="5879"/>
    <cellStyle name="Note 3 4 4 3" xfId="21889"/>
    <cellStyle name="Note 3 4 4 4" xfId="20497"/>
    <cellStyle name="Note 3 4 4 5" xfId="23912"/>
    <cellStyle name="Note 3 4 4 6" xfId="25697"/>
    <cellStyle name="Note 3 4 5" xfId="3859"/>
    <cellStyle name="Note 3 4 5 2" xfId="6107"/>
    <cellStyle name="Note 3 4 5 3" xfId="22139"/>
    <cellStyle name="Note 3 4 5 4" xfId="20289"/>
    <cellStyle name="Note 3 4 5 5" xfId="23057"/>
    <cellStyle name="Note 3 4 5 6" xfId="24962"/>
    <cellStyle name="Note 3 4 6" xfId="4440"/>
    <cellStyle name="Note 3 4 7" xfId="18816"/>
    <cellStyle name="Note 3 4 8" xfId="22728"/>
    <cellStyle name="Note 3 4 9" xfId="24642"/>
    <cellStyle name="Note 3 5" xfId="396"/>
    <cellStyle name="Note 3 5 10" xfId="26615"/>
    <cellStyle name="Note 3 5 2" xfId="830"/>
    <cellStyle name="Note 3 5 2 2" xfId="4865"/>
    <cellStyle name="Note 3 5 2 3" xfId="19779"/>
    <cellStyle name="Note 3 5 2 4" xfId="22907"/>
    <cellStyle name="Note 3 5 2 5" xfId="24814"/>
    <cellStyle name="Note 3 5 2 6" xfId="26323"/>
    <cellStyle name="Note 3 5 3" xfId="1063"/>
    <cellStyle name="Note 3 5 3 2" xfId="5089"/>
    <cellStyle name="Note 3 5 3 3" xfId="20009"/>
    <cellStyle name="Note 3 5 3 4" xfId="23464"/>
    <cellStyle name="Note 3 5 3 5" xfId="25325"/>
    <cellStyle name="Note 3 5 3 6" xfId="26730"/>
    <cellStyle name="Note 3 5 4" xfId="3590"/>
    <cellStyle name="Note 3 5 4 2" xfId="5880"/>
    <cellStyle name="Note 3 5 4 3" xfId="21890"/>
    <cellStyle name="Note 3 5 4 4" xfId="20496"/>
    <cellStyle name="Note 3 5 4 5" xfId="23956"/>
    <cellStyle name="Note 3 5 4 6" xfId="25736"/>
    <cellStyle name="Note 3 5 5" xfId="3860"/>
    <cellStyle name="Note 3 5 5 2" xfId="6108"/>
    <cellStyle name="Note 3 5 5 3" xfId="22140"/>
    <cellStyle name="Note 3 5 5 4" xfId="20288"/>
    <cellStyle name="Note 3 5 5 5" xfId="23706"/>
    <cellStyle name="Note 3 5 5 6" xfId="25514"/>
    <cellStyle name="Note 3 5 6" xfId="4441"/>
    <cellStyle name="Note 3 5 7" xfId="19201"/>
    <cellStyle name="Note 3 5 8" xfId="23290"/>
    <cellStyle name="Note 3 5 9" xfId="25180"/>
    <cellStyle name="Note 3 6" xfId="397"/>
    <cellStyle name="Note 3 6 10" xfId="26428"/>
    <cellStyle name="Note 3 6 2" xfId="831"/>
    <cellStyle name="Note 3 6 2 2" xfId="4866"/>
    <cellStyle name="Note 3 6 2 3" xfId="19780"/>
    <cellStyle name="Note 3 6 2 4" xfId="22561"/>
    <cellStyle name="Note 3 6 2 5" xfId="24482"/>
    <cellStyle name="Note 3 6 2 6" xfId="26073"/>
    <cellStyle name="Note 3 6 3" xfId="1064"/>
    <cellStyle name="Note 3 6 3 2" xfId="5090"/>
    <cellStyle name="Note 3 6 3 3" xfId="20010"/>
    <cellStyle name="Note 3 6 3 4" xfId="22309"/>
    <cellStyle name="Note 3 6 3 5" xfId="24314"/>
    <cellStyle name="Note 3 6 3 6" xfId="25927"/>
    <cellStyle name="Note 3 6 4" xfId="3591"/>
    <cellStyle name="Note 3 6 4 2" xfId="5881"/>
    <cellStyle name="Note 3 6 4 3" xfId="21891"/>
    <cellStyle name="Note 3 6 4 4" xfId="20495"/>
    <cellStyle name="Note 3 6 4 5" xfId="23378"/>
    <cellStyle name="Note 3 6 4 6" xfId="25262"/>
    <cellStyle name="Note 3 6 5" xfId="3861"/>
    <cellStyle name="Note 3 6 5 2" xfId="6109"/>
    <cellStyle name="Note 3 6 5 3" xfId="22141"/>
    <cellStyle name="Note 3 6 5 4" xfId="20287"/>
    <cellStyle name="Note 3 6 5 5" xfId="23560"/>
    <cellStyle name="Note 3 6 5 6" xfId="25413"/>
    <cellStyle name="Note 3 6 6" xfId="4442"/>
    <cellStyle name="Note 3 6 7" xfId="18843"/>
    <cellStyle name="Note 3 6 8" xfId="23013"/>
    <cellStyle name="Note 3 6 9" xfId="24920"/>
    <cellStyle name="Note 3 7" xfId="398"/>
    <cellStyle name="Note 3 7 10" xfId="26203"/>
    <cellStyle name="Note 3 7 2" xfId="832"/>
    <cellStyle name="Note 3 7 2 2" xfId="4867"/>
    <cellStyle name="Note 3 7 2 3" xfId="19781"/>
    <cellStyle name="Note 3 7 2 4" xfId="23134"/>
    <cellStyle name="Note 3 7 2 5" xfId="25035"/>
    <cellStyle name="Note 3 7 2 6" xfId="26490"/>
    <cellStyle name="Note 3 7 3" xfId="1065"/>
    <cellStyle name="Note 3 7 3 2" xfId="5091"/>
    <cellStyle name="Note 3 7 3 3" xfId="20011"/>
    <cellStyle name="Note 3 7 3 4" xfId="24058"/>
    <cellStyle name="Note 3 7 3 5" xfId="25815"/>
    <cellStyle name="Note 3 7 3 6" xfId="27018"/>
    <cellStyle name="Note 3 7 4" xfId="3592"/>
    <cellStyle name="Note 3 7 4 2" xfId="5882"/>
    <cellStyle name="Note 3 7 4 3" xfId="21892"/>
    <cellStyle name="Note 3 7 4 4" xfId="20494"/>
    <cellStyle name="Note 3 7 4 5" xfId="19922"/>
    <cellStyle name="Note 3 7 4 6" xfId="22555"/>
    <cellStyle name="Note 3 7 5" xfId="3862"/>
    <cellStyle name="Note 3 7 5 2" xfId="6110"/>
    <cellStyle name="Note 3 7 5 3" xfId="22142"/>
    <cellStyle name="Note 3 7 5 4" xfId="20286"/>
    <cellStyle name="Note 3 7 5 5" xfId="23801"/>
    <cellStyle name="Note 3 7 5 6" xfId="25586"/>
    <cellStyle name="Note 3 7 6" xfId="4443"/>
    <cellStyle name="Note 3 7 7" xfId="19226"/>
    <cellStyle name="Note 3 7 8" xfId="22722"/>
    <cellStyle name="Note 3 7 9" xfId="24637"/>
    <cellStyle name="Note 3 8" xfId="399"/>
    <cellStyle name="Note 3 8 10" xfId="26612"/>
    <cellStyle name="Note 3 8 2" xfId="833"/>
    <cellStyle name="Note 3 8 2 2" xfId="4868"/>
    <cellStyle name="Note 3 8 2 3" xfId="19782"/>
    <cellStyle name="Note 3 8 2 4" xfId="22898"/>
    <cellStyle name="Note 3 8 2 5" xfId="24805"/>
    <cellStyle name="Note 3 8 2 6" xfId="26314"/>
    <cellStyle name="Note 3 8 3" xfId="1066"/>
    <cellStyle name="Note 3 8 3 2" xfId="5092"/>
    <cellStyle name="Note 3 8 3 3" xfId="20012"/>
    <cellStyle name="Note 3 8 3 4" xfId="23844"/>
    <cellStyle name="Note 3 8 3 5" xfId="25629"/>
    <cellStyle name="Note 3 8 3 6" xfId="26915"/>
    <cellStyle name="Note 3 8 4" xfId="3593"/>
    <cellStyle name="Note 3 8 4 2" xfId="5883"/>
    <cellStyle name="Note 3 8 4 3" xfId="21893"/>
    <cellStyle name="Note 3 8 4 4" xfId="20493"/>
    <cellStyle name="Note 3 8 4 5" xfId="23652"/>
    <cellStyle name="Note 3 8 4 6" xfId="25481"/>
    <cellStyle name="Note 3 8 5" xfId="3863"/>
    <cellStyle name="Note 3 8 5 2" xfId="6111"/>
    <cellStyle name="Note 3 8 5 3" xfId="22143"/>
    <cellStyle name="Note 3 8 5 4" xfId="20285"/>
    <cellStyle name="Note 3 8 5 5" xfId="24010"/>
    <cellStyle name="Note 3 8 5 6" xfId="25771"/>
    <cellStyle name="Note 3 8 6" xfId="4444"/>
    <cellStyle name="Note 3 8 7" xfId="19008"/>
    <cellStyle name="Note 3 8 8" xfId="23283"/>
    <cellStyle name="Note 3 8 9" xfId="25175"/>
    <cellStyle name="Note 3 9" xfId="400"/>
    <cellStyle name="Note 3 9 10" xfId="26427"/>
    <cellStyle name="Note 3 9 2" xfId="834"/>
    <cellStyle name="Note 3 9 2 2" xfId="4869"/>
    <cellStyle name="Note 3 9 2 3" xfId="19783"/>
    <cellStyle name="Note 3 9 2 4" xfId="22778"/>
    <cellStyle name="Note 3 9 2 5" xfId="24691"/>
    <cellStyle name="Note 3 9 2 6" xfId="26247"/>
    <cellStyle name="Note 3 9 3" xfId="1067"/>
    <cellStyle name="Note 3 9 3 2" xfId="5093"/>
    <cellStyle name="Note 3 9 3 3" xfId="20013"/>
    <cellStyle name="Note 3 9 3 4" xfId="23513"/>
    <cellStyle name="Note 3 9 3 5" xfId="25370"/>
    <cellStyle name="Note 3 9 3 6" xfId="26757"/>
    <cellStyle name="Note 3 9 4" xfId="3594"/>
    <cellStyle name="Note 3 9 4 2" xfId="5884"/>
    <cellStyle name="Note 3 9 4 3" xfId="21894"/>
    <cellStyle name="Note 3 9 4 4" xfId="20492"/>
    <cellStyle name="Note 3 9 4 5" xfId="23615"/>
    <cellStyle name="Note 3 9 4 6" xfId="25446"/>
    <cellStyle name="Note 3 9 5" xfId="3864"/>
    <cellStyle name="Note 3 9 5 2" xfId="6112"/>
    <cellStyle name="Note 3 9 5 3" xfId="22144"/>
    <cellStyle name="Note 3 9 5 4" xfId="20284"/>
    <cellStyle name="Note 3 9 5 5" xfId="23067"/>
    <cellStyle name="Note 3 9 5 6" xfId="24972"/>
    <cellStyle name="Note 3 9 6" xfId="4445"/>
    <cellStyle name="Note 3 9 7" xfId="18514"/>
    <cellStyle name="Note 3 9 8" xfId="23012"/>
    <cellStyle name="Note 3 9 9" xfId="24919"/>
    <cellStyle name="Note 4" xfId="401"/>
    <cellStyle name="Note 4 10" xfId="402"/>
    <cellStyle name="Note 4 10 2" xfId="836"/>
    <cellStyle name="Note 4 10 2 2" xfId="4871"/>
    <cellStyle name="Note 4 10 2 3" xfId="19785"/>
    <cellStyle name="Note 4 10 2 4" xfId="22905"/>
    <cellStyle name="Note 4 10 2 5" xfId="24812"/>
    <cellStyle name="Note 4 10 2 6" xfId="26321"/>
    <cellStyle name="Note 4 10 3" xfId="1069"/>
    <cellStyle name="Note 4 10 3 2" xfId="5095"/>
    <cellStyle name="Note 4 10 3 3" xfId="20015"/>
    <cellStyle name="Note 4 10 3 4" xfId="19088"/>
    <cellStyle name="Note 4 10 3 5" xfId="22623"/>
    <cellStyle name="Note 4 10 3 6" xfId="24543"/>
    <cellStyle name="Note 4 10 4" xfId="4447"/>
    <cellStyle name="Note 4 10 5" xfId="19069"/>
    <cellStyle name="Note 4 10 6" xfId="23273"/>
    <cellStyle name="Note 4 10 7" xfId="25167"/>
    <cellStyle name="Note 4 10 8" xfId="26607"/>
    <cellStyle name="Note 4 11" xfId="403"/>
    <cellStyle name="Note 4 11 2" xfId="837"/>
    <cellStyle name="Note 4 11 2 2" xfId="4872"/>
    <cellStyle name="Note 4 11 2 3" xfId="19786"/>
    <cellStyle name="Note 4 11 2 4" xfId="22742"/>
    <cellStyle name="Note 4 11 2 5" xfId="24656"/>
    <cellStyle name="Note 4 11 2 6" xfId="26216"/>
    <cellStyle name="Note 4 11 3" xfId="1070"/>
    <cellStyle name="Note 4 11 3 2" xfId="5096"/>
    <cellStyle name="Note 4 11 3 3" xfId="20016"/>
    <cellStyle name="Note 4 11 3 4" xfId="18543"/>
    <cellStyle name="Note 4 11 3 5" xfId="23023"/>
    <cellStyle name="Note 4 11 3 6" xfId="24930"/>
    <cellStyle name="Note 4 11 4" xfId="4448"/>
    <cellStyle name="Note 4 11 5" xfId="18594"/>
    <cellStyle name="Note 4 11 6" xfId="23011"/>
    <cellStyle name="Note 4 11 7" xfId="24918"/>
    <cellStyle name="Note 4 11 8" xfId="26426"/>
    <cellStyle name="Note 4 12" xfId="404"/>
    <cellStyle name="Note 4 12 2" xfId="838"/>
    <cellStyle name="Note 4 12 2 2" xfId="4873"/>
    <cellStyle name="Note 4 12 2 3" xfId="19787"/>
    <cellStyle name="Note 4 12 2 4" xfId="23307"/>
    <cellStyle name="Note 4 12 2 5" xfId="25196"/>
    <cellStyle name="Note 4 12 2 6" xfId="26626"/>
    <cellStyle name="Note 4 12 3" xfId="1071"/>
    <cellStyle name="Note 4 12 3 2" xfId="5097"/>
    <cellStyle name="Note 4 12 3 3" xfId="20017"/>
    <cellStyle name="Note 4 12 3 4" xfId="24201"/>
    <cellStyle name="Note 4 12 3 5" xfId="25898"/>
    <cellStyle name="Note 4 12 3 6" xfId="27140"/>
    <cellStyle name="Note 4 12 4" xfId="4449"/>
    <cellStyle name="Note 4 12 5" xfId="19086"/>
    <cellStyle name="Note 4 12 6" xfId="22617"/>
    <cellStyle name="Note 4 12 7" xfId="24537"/>
    <cellStyle name="Note 4 12 8" xfId="26127"/>
    <cellStyle name="Note 4 13" xfId="405"/>
    <cellStyle name="Note 4 13 2" xfId="839"/>
    <cellStyle name="Note 4 13 2 2" xfId="4874"/>
    <cellStyle name="Note 4 13 2 3" xfId="19788"/>
    <cellStyle name="Note 4 13 2 4" xfId="22904"/>
    <cellStyle name="Note 4 13 2 5" xfId="24811"/>
    <cellStyle name="Note 4 13 2 6" xfId="26320"/>
    <cellStyle name="Note 4 13 3" xfId="1072"/>
    <cellStyle name="Note 4 13 3 2" xfId="5098"/>
    <cellStyle name="Note 4 13 3 3" xfId="20018"/>
    <cellStyle name="Note 4 13 3 4" xfId="24200"/>
    <cellStyle name="Note 4 13 3 5" xfId="25897"/>
    <cellStyle name="Note 4 13 3 6" xfId="27139"/>
    <cellStyle name="Note 4 13 4" xfId="4450"/>
    <cellStyle name="Note 4 13 5" xfId="18817"/>
    <cellStyle name="Note 4 13 6" xfId="23190"/>
    <cellStyle name="Note 4 13 7" xfId="25090"/>
    <cellStyle name="Note 4 13 8" xfId="26545"/>
    <cellStyle name="Note 4 14" xfId="544"/>
    <cellStyle name="Note 4 14 2" xfId="840"/>
    <cellStyle name="Note 4 14 2 2" xfId="4875"/>
    <cellStyle name="Note 4 14 2 3" xfId="19789"/>
    <cellStyle name="Note 4 14 2 4" xfId="22761"/>
    <cellStyle name="Note 4 14 2 5" xfId="24675"/>
    <cellStyle name="Note 4 14 2 6" xfId="26233"/>
    <cellStyle name="Note 4 14 3" xfId="1177"/>
    <cellStyle name="Note 4 14 3 2" xfId="5203"/>
    <cellStyle name="Note 4 14 3 3" xfId="20123"/>
    <cellStyle name="Note 4 14 3 4" xfId="23739"/>
    <cellStyle name="Note 4 14 3 5" xfId="25543"/>
    <cellStyle name="Note 4 14 3 6" xfId="26842"/>
    <cellStyle name="Note 4 14 4" xfId="4579"/>
    <cellStyle name="Note 4 14 5" xfId="19493"/>
    <cellStyle name="Note 4 14 6" xfId="23158"/>
    <cellStyle name="Note 4 14 7" xfId="25059"/>
    <cellStyle name="Note 4 14 8" xfId="26514"/>
    <cellStyle name="Note 4 15" xfId="493"/>
    <cellStyle name="Note 4 15 2" xfId="841"/>
    <cellStyle name="Note 4 15 2 2" xfId="4876"/>
    <cellStyle name="Note 4 15 2 3" xfId="19790"/>
    <cellStyle name="Note 4 15 2 4" xfId="23327"/>
    <cellStyle name="Note 4 15 2 5" xfId="25216"/>
    <cellStyle name="Note 4 15 2 6" xfId="26643"/>
    <cellStyle name="Note 4 15 3" xfId="1123"/>
    <cellStyle name="Note 4 15 3 2" xfId="5149"/>
    <cellStyle name="Note 4 15 3 3" xfId="20069"/>
    <cellStyle name="Note 4 15 3 4" xfId="23926"/>
    <cellStyle name="Note 4 15 3 5" xfId="25709"/>
    <cellStyle name="Note 4 15 3 6" xfId="26962"/>
    <cellStyle name="Note 4 15 4" xfId="4528"/>
    <cellStyle name="Note 4 15 5" xfId="18721"/>
    <cellStyle name="Note 4 15 6" xfId="22982"/>
    <cellStyle name="Note 4 15 7" xfId="24889"/>
    <cellStyle name="Note 4 15 8" xfId="26398"/>
    <cellStyle name="Note 4 16" xfId="562"/>
    <cellStyle name="Note 4 16 2" xfId="842"/>
    <cellStyle name="Note 4 16 2 2" xfId="4877"/>
    <cellStyle name="Note 4 16 2 3" xfId="19791"/>
    <cellStyle name="Note 4 16 2 4" xfId="22903"/>
    <cellStyle name="Note 4 16 2 5" xfId="24810"/>
    <cellStyle name="Note 4 16 2 6" xfId="26319"/>
    <cellStyle name="Note 4 16 3" xfId="1195"/>
    <cellStyle name="Note 4 16 3 2" xfId="5221"/>
    <cellStyle name="Note 4 16 3 3" xfId="20141"/>
    <cellStyle name="Note 4 16 3 4" xfId="23497"/>
    <cellStyle name="Note 4 16 3 5" xfId="25354"/>
    <cellStyle name="Note 4 16 3 6" xfId="26741"/>
    <cellStyle name="Note 4 16 4" xfId="4597"/>
    <cellStyle name="Note 4 16 5" xfId="19511"/>
    <cellStyle name="Note 4 16 6" xfId="24096"/>
    <cellStyle name="Note 4 16 7" xfId="25853"/>
    <cellStyle name="Note 4 16 8" xfId="27056"/>
    <cellStyle name="Note 4 17" xfId="567"/>
    <cellStyle name="Note 4 17 2" xfId="843"/>
    <cellStyle name="Note 4 17 2 2" xfId="4878"/>
    <cellStyle name="Note 4 17 2 3" xfId="19792"/>
    <cellStyle name="Note 4 17 2 4" xfId="22655"/>
    <cellStyle name="Note 4 17 2 5" xfId="24573"/>
    <cellStyle name="Note 4 17 2 6" xfId="26155"/>
    <cellStyle name="Note 4 17 3" xfId="1200"/>
    <cellStyle name="Note 4 17 3 2" xfId="5226"/>
    <cellStyle name="Note 4 17 3 3" xfId="20146"/>
    <cellStyle name="Note 4 17 3 4" xfId="24119"/>
    <cellStyle name="Note 4 17 3 5" xfId="25875"/>
    <cellStyle name="Note 4 17 3 6" xfId="27067"/>
    <cellStyle name="Note 4 17 4" xfId="4602"/>
    <cellStyle name="Note 4 17 5" xfId="19516"/>
    <cellStyle name="Note 4 17 6" xfId="24095"/>
    <cellStyle name="Note 4 17 7" xfId="25852"/>
    <cellStyle name="Note 4 17 8" xfId="27055"/>
    <cellStyle name="Note 4 18" xfId="632"/>
    <cellStyle name="Note 4 18 2" xfId="844"/>
    <cellStyle name="Note 4 18 2 2" xfId="4879"/>
    <cellStyle name="Note 4 18 2 3" xfId="19793"/>
    <cellStyle name="Note 4 18 2 4" xfId="23214"/>
    <cellStyle name="Note 4 18 2 5" xfId="25111"/>
    <cellStyle name="Note 4 18 2 6" xfId="26562"/>
    <cellStyle name="Note 4 18 3" xfId="1265"/>
    <cellStyle name="Note 4 18 3 2" xfId="5291"/>
    <cellStyle name="Note 4 18 3 3" xfId="20211"/>
    <cellStyle name="Note 4 18 3 4" xfId="23729"/>
    <cellStyle name="Note 4 18 3 5" xfId="25533"/>
    <cellStyle name="Note 4 18 3 6" xfId="26832"/>
    <cellStyle name="Note 4 18 4" xfId="4667"/>
    <cellStyle name="Note 4 18 5" xfId="19581"/>
    <cellStyle name="Note 4 18 6" xfId="23869"/>
    <cellStyle name="Note 4 18 7" xfId="25654"/>
    <cellStyle name="Note 4 18 8" xfId="26940"/>
    <cellStyle name="Note 4 19" xfId="586"/>
    <cellStyle name="Note 4 19 2" xfId="845"/>
    <cellStyle name="Note 4 19 2 2" xfId="4880"/>
    <cellStyle name="Note 4 19 2 3" xfId="19794"/>
    <cellStyle name="Note 4 19 2 4" xfId="22902"/>
    <cellStyle name="Note 4 19 2 5" xfId="24809"/>
    <cellStyle name="Note 4 19 2 6" xfId="26318"/>
    <cellStyle name="Note 4 19 3" xfId="1219"/>
    <cellStyle name="Note 4 19 3 2" xfId="5245"/>
    <cellStyle name="Note 4 19 3 3" xfId="20165"/>
    <cellStyle name="Note 4 19 3 4" xfId="23072"/>
    <cellStyle name="Note 4 19 3 5" xfId="24977"/>
    <cellStyle name="Note 4 19 3 6" xfId="26469"/>
    <cellStyle name="Note 4 19 4" xfId="4621"/>
    <cellStyle name="Note 4 19 5" xfId="19535"/>
    <cellStyle name="Note 4 19 6" xfId="24092"/>
    <cellStyle name="Note 4 19 7" xfId="25849"/>
    <cellStyle name="Note 4 19 8" xfId="27052"/>
    <cellStyle name="Note 4 2" xfId="406"/>
    <cellStyle name="Note 4 2 2" xfId="846"/>
    <cellStyle name="Note 4 2 2 2" xfId="4881"/>
    <cellStyle name="Note 4 2 2 3" xfId="19795"/>
    <cellStyle name="Note 4 2 2 4" xfId="22706"/>
    <cellStyle name="Note 4 2 2 5" xfId="24623"/>
    <cellStyle name="Note 4 2 2 6" xfId="26192"/>
    <cellStyle name="Note 4 2 3" xfId="1073"/>
    <cellStyle name="Note 4 2 3 2" xfId="5099"/>
    <cellStyle name="Note 4 2 3 3" xfId="20019"/>
    <cellStyle name="Note 4 2 3 4" xfId="24199"/>
    <cellStyle name="Note 4 2 3 5" xfId="25896"/>
    <cellStyle name="Note 4 2 3 6" xfId="27138"/>
    <cellStyle name="Note 4 2 4" xfId="4451"/>
    <cellStyle name="Note 4 2 5" xfId="19202"/>
    <cellStyle name="Note 4 2 6" xfId="23010"/>
    <cellStyle name="Note 4 2 7" xfId="24917"/>
    <cellStyle name="Note 4 2 8" xfId="26425"/>
    <cellStyle name="Note 4 20" xfId="642"/>
    <cellStyle name="Note 4 20 2" xfId="847"/>
    <cellStyle name="Note 4 20 2 2" xfId="4882"/>
    <cellStyle name="Note 4 20 2 3" xfId="19796"/>
    <cellStyle name="Note 4 20 2 4" xfId="23267"/>
    <cellStyle name="Note 4 20 2 5" xfId="25162"/>
    <cellStyle name="Note 4 20 2 6" xfId="26602"/>
    <cellStyle name="Note 4 20 3" xfId="1275"/>
    <cellStyle name="Note 4 20 3 2" xfId="5301"/>
    <cellStyle name="Note 4 20 3 3" xfId="20221"/>
    <cellStyle name="Note 4 20 3 4" xfId="23727"/>
    <cellStyle name="Note 4 20 3 5" xfId="25531"/>
    <cellStyle name="Note 4 20 3 6" xfId="26830"/>
    <cellStyle name="Note 4 20 4" xfId="4677"/>
    <cellStyle name="Note 4 20 5" xfId="19591"/>
    <cellStyle name="Note 4 20 6" xfId="23867"/>
    <cellStyle name="Note 4 20 7" xfId="25652"/>
    <cellStyle name="Note 4 20 8" xfId="26938"/>
    <cellStyle name="Note 4 21" xfId="835"/>
    <cellStyle name="Note 4 21 2" xfId="4870"/>
    <cellStyle name="Note 4 21 3" xfId="19784"/>
    <cellStyle name="Note 4 21 4" xfId="23344"/>
    <cellStyle name="Note 4 21 5" xfId="25233"/>
    <cellStyle name="Note 4 21 6" xfId="26657"/>
    <cellStyle name="Note 4 22" xfId="1068"/>
    <cellStyle name="Note 4 22 2" xfId="5094"/>
    <cellStyle name="Note 4 22 3" xfId="20014"/>
    <cellStyle name="Note 4 22 4" xfId="23754"/>
    <cellStyle name="Note 4 22 5" xfId="25558"/>
    <cellStyle name="Note 4 22 6" xfId="26857"/>
    <cellStyle name="Note 4 23" xfId="4446"/>
    <cellStyle name="Note 4 24" xfId="18578"/>
    <cellStyle name="Note 4 25" xfId="22712"/>
    <cellStyle name="Note 4 26" xfId="24628"/>
    <cellStyle name="Note 4 27" xfId="26197"/>
    <cellStyle name="Note 4 3" xfId="407"/>
    <cellStyle name="Note 4 3 2" xfId="848"/>
    <cellStyle name="Note 4 3 2 2" xfId="4883"/>
    <cellStyle name="Note 4 3 2 3" xfId="19797"/>
    <cellStyle name="Note 4 3 2 4" xfId="22901"/>
    <cellStyle name="Note 4 3 2 5" xfId="24808"/>
    <cellStyle name="Note 4 3 2 6" xfId="26317"/>
    <cellStyle name="Note 4 3 3" xfId="1074"/>
    <cellStyle name="Note 4 3 3 2" xfId="5100"/>
    <cellStyle name="Note 4 3 3 3" xfId="20020"/>
    <cellStyle name="Note 4 3 3 4" xfId="24198"/>
    <cellStyle name="Note 4 3 3 5" xfId="25895"/>
    <cellStyle name="Note 4 3 3 6" xfId="27137"/>
    <cellStyle name="Note 4 3 4" xfId="4452"/>
    <cellStyle name="Note 4 3 5" xfId="18844"/>
    <cellStyle name="Note 4 3 6" xfId="22616"/>
    <cellStyle name="Note 4 3 7" xfId="24536"/>
    <cellStyle name="Note 4 3 8" xfId="26126"/>
    <cellStyle name="Note 4 4" xfId="408"/>
    <cellStyle name="Note 4 4 2" xfId="849"/>
    <cellStyle name="Note 4 4 2 2" xfId="4884"/>
    <cellStyle name="Note 4 4 2 3" xfId="19798"/>
    <cellStyle name="Note 4 4 2 4" xfId="22668"/>
    <cellStyle name="Note 4 4 2 5" xfId="24585"/>
    <cellStyle name="Note 4 4 2 6" xfId="26164"/>
    <cellStyle name="Note 4 4 3" xfId="1075"/>
    <cellStyle name="Note 4 4 3 2" xfId="5101"/>
    <cellStyle name="Note 4 4 3 3" xfId="20021"/>
    <cellStyle name="Note 4 4 3 4" xfId="24195"/>
    <cellStyle name="Note 4 4 3 5" xfId="25893"/>
    <cellStyle name="Note 4 4 3 6" xfId="27135"/>
    <cellStyle name="Note 4 4 4" xfId="4453"/>
    <cellStyle name="Note 4 4 5" xfId="19227"/>
    <cellStyle name="Note 4 4 6" xfId="23189"/>
    <cellStyle name="Note 4 4 7" xfId="25089"/>
    <cellStyle name="Note 4 4 8" xfId="26544"/>
    <cellStyle name="Note 4 5" xfId="409"/>
    <cellStyle name="Note 4 5 2" xfId="850"/>
    <cellStyle name="Note 4 5 2 2" xfId="4885"/>
    <cellStyle name="Note 4 5 2 3" xfId="19799"/>
    <cellStyle name="Note 4 5 2 4" xfId="23228"/>
    <cellStyle name="Note 4 5 2 5" xfId="25124"/>
    <cellStyle name="Note 4 5 2 6" xfId="26572"/>
    <cellStyle name="Note 4 5 3" xfId="1076"/>
    <cellStyle name="Note 4 5 3 2" xfId="5102"/>
    <cellStyle name="Note 4 5 3 3" xfId="20022"/>
    <cellStyle name="Note 4 5 3 4" xfId="24194"/>
    <cellStyle name="Note 4 5 3 5" xfId="25892"/>
    <cellStyle name="Note 4 5 3 6" xfId="27134"/>
    <cellStyle name="Note 4 5 4" xfId="4454"/>
    <cellStyle name="Note 4 5 5" xfId="19009"/>
    <cellStyle name="Note 4 5 6" xfId="23009"/>
    <cellStyle name="Note 4 5 7" xfId="24916"/>
    <cellStyle name="Note 4 5 8" xfId="26424"/>
    <cellStyle name="Note 4 6" xfId="410"/>
    <cellStyle name="Note 4 6 2" xfId="851"/>
    <cellStyle name="Note 4 6 2 2" xfId="4886"/>
    <cellStyle name="Note 4 6 2 3" xfId="19800"/>
    <cellStyle name="Note 4 6 2 4" xfId="22900"/>
    <cellStyle name="Note 4 6 2 5" xfId="24807"/>
    <cellStyle name="Note 4 6 2 6" xfId="26316"/>
    <cellStyle name="Note 4 6 3" xfId="1077"/>
    <cellStyle name="Note 4 6 3 2" xfId="5103"/>
    <cellStyle name="Note 4 6 3 3" xfId="20023"/>
    <cellStyle name="Note 4 6 3 4" xfId="24193"/>
    <cellStyle name="Note 4 6 3 5" xfId="25891"/>
    <cellStyle name="Note 4 6 3 6" xfId="27133"/>
    <cellStyle name="Note 4 6 4" xfId="4455"/>
    <cellStyle name="Note 4 6 5" xfId="18515"/>
    <cellStyle name="Note 4 6 6" xfId="22615"/>
    <cellStyle name="Note 4 6 7" xfId="24535"/>
    <cellStyle name="Note 4 6 8" xfId="26125"/>
    <cellStyle name="Note 4 7" xfId="411"/>
    <cellStyle name="Note 4 7 2" xfId="852"/>
    <cellStyle name="Note 4 7 2 2" xfId="4887"/>
    <cellStyle name="Note 4 7 2 3" xfId="19801"/>
    <cellStyle name="Note 4 7 2 4" xfId="22690"/>
    <cellStyle name="Note 4 7 2 5" xfId="24607"/>
    <cellStyle name="Note 4 7 2 6" xfId="26181"/>
    <cellStyle name="Note 4 7 3" xfId="1078"/>
    <cellStyle name="Note 4 7 3 2" xfId="5104"/>
    <cellStyle name="Note 4 7 3 3" xfId="20024"/>
    <cellStyle name="Note 4 7 3 4" xfId="24192"/>
    <cellStyle name="Note 4 7 3 5" xfId="25890"/>
    <cellStyle name="Note 4 7 3 6" xfId="27132"/>
    <cellStyle name="Note 4 7 4" xfId="4456"/>
    <cellStyle name="Note 4 7 5" xfId="18579"/>
    <cellStyle name="Note 4 7 6" xfId="23188"/>
    <cellStyle name="Note 4 7 7" xfId="25088"/>
    <cellStyle name="Note 4 7 8" xfId="26543"/>
    <cellStyle name="Note 4 8" xfId="412"/>
    <cellStyle name="Note 4 8 2" xfId="853"/>
    <cellStyle name="Note 4 8 2 2" xfId="4888"/>
    <cellStyle name="Note 4 8 2 3" xfId="19802"/>
    <cellStyle name="Note 4 8 2 4" xfId="23249"/>
    <cellStyle name="Note 4 8 2 5" xfId="25145"/>
    <cellStyle name="Note 4 8 2 6" xfId="26589"/>
    <cellStyle name="Note 4 8 3" xfId="1079"/>
    <cellStyle name="Note 4 8 3 2" xfId="5105"/>
    <cellStyle name="Note 4 8 3 3" xfId="20025"/>
    <cellStyle name="Note 4 8 3 4" xfId="23463"/>
    <cellStyle name="Note 4 8 3 5" xfId="25324"/>
    <cellStyle name="Note 4 8 3 6" xfId="26729"/>
    <cellStyle name="Note 4 8 4" xfId="4457"/>
    <cellStyle name="Note 4 8 5" xfId="19070"/>
    <cellStyle name="Note 4 8 6" xfId="23008"/>
    <cellStyle name="Note 4 8 7" xfId="24915"/>
    <cellStyle name="Note 4 8 8" xfId="26423"/>
    <cellStyle name="Note 4 9" xfId="413"/>
    <cellStyle name="Note 4 9 2" xfId="854"/>
    <cellStyle name="Note 4 9 2 2" xfId="4889"/>
    <cellStyle name="Note 4 9 2 3" xfId="19803"/>
    <cellStyle name="Note 4 9 2 4" xfId="22899"/>
    <cellStyle name="Note 4 9 2 5" xfId="24806"/>
    <cellStyle name="Note 4 9 2 6" xfId="26315"/>
    <cellStyle name="Note 4 9 3" xfId="1080"/>
    <cellStyle name="Note 4 9 3 2" xfId="5106"/>
    <cellStyle name="Note 4 9 3 3" xfId="20026"/>
    <cellStyle name="Note 4 9 3 4" xfId="24057"/>
    <cellStyle name="Note 4 9 3 5" xfId="25814"/>
    <cellStyle name="Note 4 9 3 6" xfId="27017"/>
    <cellStyle name="Note 4 9 4" xfId="4458"/>
    <cellStyle name="Note 4 9 5" xfId="18595"/>
    <cellStyle name="Note 4 9 6" xfId="22614"/>
    <cellStyle name="Note 4 9 7" xfId="24534"/>
    <cellStyle name="Note 4 9 8" xfId="26124"/>
    <cellStyle name="Note 5" xfId="414"/>
    <cellStyle name="Note 5 10" xfId="415"/>
    <cellStyle name="Note 5 10 2" xfId="856"/>
    <cellStyle name="Note 5 10 2 2" xfId="4891"/>
    <cellStyle name="Note 5 10 2 3" xfId="19805"/>
    <cellStyle name="Note 5 10 2 4" xfId="23133"/>
    <cellStyle name="Note 5 10 2 5" xfId="25034"/>
    <cellStyle name="Note 5 10 2 6" xfId="26489"/>
    <cellStyle name="Note 5 10 3" xfId="1082"/>
    <cellStyle name="Note 5 10 3 2" xfId="5108"/>
    <cellStyle name="Note 5 10 3 3" xfId="20028"/>
    <cellStyle name="Note 5 10 3 4" xfId="23514"/>
    <cellStyle name="Note 5 10 3 5" xfId="25371"/>
    <cellStyle name="Note 5 10 3 6" xfId="26758"/>
    <cellStyle name="Note 5 10 4" xfId="4460"/>
    <cellStyle name="Note 5 10 5" xfId="18818"/>
    <cellStyle name="Note 5 10 6" xfId="23007"/>
    <cellStyle name="Note 5 10 7" xfId="24914"/>
    <cellStyle name="Note 5 10 8" xfId="26422"/>
    <cellStyle name="Note 5 11" xfId="416"/>
    <cellStyle name="Note 5 11 2" xfId="857"/>
    <cellStyle name="Note 5 11 2 2" xfId="4892"/>
    <cellStyle name="Note 5 11 2 3" xfId="19806"/>
    <cellStyle name="Note 5 11 2 4" xfId="22890"/>
    <cellStyle name="Note 5 11 2 5" xfId="24797"/>
    <cellStyle name="Note 5 11 2 6" xfId="26306"/>
    <cellStyle name="Note 5 11 3" xfId="1083"/>
    <cellStyle name="Note 5 11 3 2" xfId="5109"/>
    <cellStyle name="Note 5 11 3 3" xfId="20029"/>
    <cellStyle name="Note 5 11 3 4" xfId="23753"/>
    <cellStyle name="Note 5 11 3 5" xfId="25557"/>
    <cellStyle name="Note 5 11 3 6" xfId="26856"/>
    <cellStyle name="Note 5 11 4" xfId="4461"/>
    <cellStyle name="Note 5 11 5" xfId="19203"/>
    <cellStyle name="Note 5 11 6" xfId="22612"/>
    <cellStyle name="Note 5 11 7" xfId="24532"/>
    <cellStyle name="Note 5 11 8" xfId="26122"/>
    <cellStyle name="Note 5 12" xfId="417"/>
    <cellStyle name="Note 5 12 2" xfId="858"/>
    <cellStyle name="Note 5 12 2 2" xfId="4893"/>
    <cellStyle name="Note 5 12 2 3" xfId="19807"/>
    <cellStyle name="Note 5 12 2 4" xfId="22776"/>
    <cellStyle name="Note 5 12 2 5" xfId="24689"/>
    <cellStyle name="Note 5 12 2 6" xfId="26245"/>
    <cellStyle name="Note 5 12 3" xfId="1084"/>
    <cellStyle name="Note 5 12 3 2" xfId="5110"/>
    <cellStyle name="Note 5 12 3 3" xfId="20030"/>
    <cellStyle name="Note 5 12 3 4" xfId="23462"/>
    <cellStyle name="Note 5 12 3 5" xfId="25323"/>
    <cellStyle name="Note 5 12 3 6" xfId="26728"/>
    <cellStyle name="Note 5 12 4" xfId="4462"/>
    <cellStyle name="Note 5 12 5" xfId="18845"/>
    <cellStyle name="Note 5 12 6" xfId="23185"/>
    <cellStyle name="Note 5 12 7" xfId="25085"/>
    <cellStyle name="Note 5 12 8" xfId="26540"/>
    <cellStyle name="Note 5 13" xfId="418"/>
    <cellStyle name="Note 5 13 2" xfId="859"/>
    <cellStyle name="Note 5 13 2 2" xfId="4894"/>
    <cellStyle name="Note 5 13 2 3" xfId="19808"/>
    <cellStyle name="Note 5 13 2 4" xfId="23342"/>
    <cellStyle name="Note 5 13 2 5" xfId="25231"/>
    <cellStyle name="Note 5 13 2 6" xfId="26655"/>
    <cellStyle name="Note 5 13 3" xfId="1085"/>
    <cellStyle name="Note 5 13 3 2" xfId="5111"/>
    <cellStyle name="Note 5 13 3 3" xfId="20031"/>
    <cellStyle name="Note 5 13 3 4" xfId="24056"/>
    <cellStyle name="Note 5 13 3 5" xfId="25813"/>
    <cellStyle name="Note 5 13 3 6" xfId="27016"/>
    <cellStyle name="Note 5 13 4" xfId="4463"/>
    <cellStyle name="Note 5 13 5" xfId="18674"/>
    <cellStyle name="Note 5 13 6" xfId="23005"/>
    <cellStyle name="Note 5 13 7" xfId="24912"/>
    <cellStyle name="Note 5 13 8" xfId="26420"/>
    <cellStyle name="Note 5 14" xfId="555"/>
    <cellStyle name="Note 5 14 2" xfId="860"/>
    <cellStyle name="Note 5 14 2 2" xfId="4895"/>
    <cellStyle name="Note 5 14 2 3" xfId="19809"/>
    <cellStyle name="Note 5 14 2 4" xfId="22897"/>
    <cellStyle name="Note 5 14 2 5" xfId="24804"/>
    <cellStyle name="Note 5 14 2 6" xfId="26313"/>
    <cellStyle name="Note 5 14 3" xfId="1188"/>
    <cellStyle name="Note 5 14 3 2" xfId="5214"/>
    <cellStyle name="Note 5 14 3 3" xfId="20134"/>
    <cellStyle name="Note 5 14 3 4" xfId="24184"/>
    <cellStyle name="Note 5 14 3 5" xfId="25882"/>
    <cellStyle name="Note 5 14 3 6" xfId="27126"/>
    <cellStyle name="Note 5 14 4" xfId="4590"/>
    <cellStyle name="Note 5 14 5" xfId="19504"/>
    <cellStyle name="Note 5 14 6" xfId="22964"/>
    <cellStyle name="Note 5 14 7" xfId="24871"/>
    <cellStyle name="Note 5 14 8" xfId="26380"/>
    <cellStyle name="Note 5 15" xfId="566"/>
    <cellStyle name="Note 5 15 2" xfId="861"/>
    <cellStyle name="Note 5 15 2 2" xfId="4896"/>
    <cellStyle name="Note 5 15 2 3" xfId="19810"/>
    <cellStyle name="Note 5 15 2 4" xfId="22743"/>
    <cellStyle name="Note 5 15 2 5" xfId="24657"/>
    <cellStyle name="Note 5 15 2 6" xfId="26217"/>
    <cellStyle name="Note 5 15 3" xfId="1199"/>
    <cellStyle name="Note 5 15 3 2" xfId="5225"/>
    <cellStyle name="Note 5 15 3 3" xfId="20145"/>
    <cellStyle name="Note 5 15 3 4" xfId="23493"/>
    <cellStyle name="Note 5 15 3 5" xfId="25350"/>
    <cellStyle name="Note 5 15 3 6" xfId="26737"/>
    <cellStyle name="Note 5 15 4" xfId="4601"/>
    <cellStyle name="Note 5 15 5" xfId="19515"/>
    <cellStyle name="Note 5 15 6" xfId="22580"/>
    <cellStyle name="Note 5 15 7" xfId="24501"/>
    <cellStyle name="Note 5 15 8" xfId="26092"/>
    <cellStyle name="Note 5 16" xfId="574"/>
    <cellStyle name="Note 5 16 2" xfId="862"/>
    <cellStyle name="Note 5 16 2 2" xfId="4897"/>
    <cellStyle name="Note 5 16 2 3" xfId="19811"/>
    <cellStyle name="Note 5 16 2 4" xfId="23308"/>
    <cellStyle name="Note 5 16 2 5" xfId="25197"/>
    <cellStyle name="Note 5 16 2 6" xfId="26627"/>
    <cellStyle name="Note 5 16 3" xfId="1207"/>
    <cellStyle name="Note 5 16 3 2" xfId="5233"/>
    <cellStyle name="Note 5 16 3 3" xfId="20153"/>
    <cellStyle name="Note 5 16 3 4" xfId="23086"/>
    <cellStyle name="Note 5 16 3 5" xfId="24991"/>
    <cellStyle name="Note 5 16 3 6" xfId="26475"/>
    <cellStyle name="Note 5 16 4" xfId="4609"/>
    <cellStyle name="Note 5 16 5" xfId="19523"/>
    <cellStyle name="Note 5 16 6" xfId="23061"/>
    <cellStyle name="Note 5 16 7" xfId="24966"/>
    <cellStyle name="Note 5 16 8" xfId="26462"/>
    <cellStyle name="Note 5 17" xfId="569"/>
    <cellStyle name="Note 5 17 2" xfId="863"/>
    <cellStyle name="Note 5 17 2 2" xfId="4898"/>
    <cellStyle name="Note 5 17 2 3" xfId="19812"/>
    <cellStyle name="Note 5 17 2 4" xfId="22896"/>
    <cellStyle name="Note 5 17 2 5" xfId="24803"/>
    <cellStyle name="Note 5 17 2 6" xfId="26312"/>
    <cellStyle name="Note 5 17 3" xfId="1202"/>
    <cellStyle name="Note 5 17 3 2" xfId="5228"/>
    <cellStyle name="Note 5 17 3 3" xfId="20148"/>
    <cellStyle name="Note 5 17 3 4" xfId="24118"/>
    <cellStyle name="Note 5 17 3 5" xfId="25874"/>
    <cellStyle name="Note 5 17 3 6" xfId="27066"/>
    <cellStyle name="Note 5 17 4" xfId="4604"/>
    <cellStyle name="Note 5 17 5" xfId="19518"/>
    <cellStyle name="Note 5 17 6" xfId="23153"/>
    <cellStyle name="Note 5 17 7" xfId="25054"/>
    <cellStyle name="Note 5 17 8" xfId="26509"/>
    <cellStyle name="Note 5 18" xfId="638"/>
    <cellStyle name="Note 5 18 2" xfId="864"/>
    <cellStyle name="Note 5 18 2 2" xfId="4899"/>
    <cellStyle name="Note 5 18 2 3" xfId="19813"/>
    <cellStyle name="Note 5 18 2 4" xfId="22760"/>
    <cellStyle name="Note 5 18 2 5" xfId="24674"/>
    <cellStyle name="Note 5 18 2 6" xfId="26232"/>
    <cellStyle name="Note 5 18 3" xfId="1271"/>
    <cellStyle name="Note 5 18 3 2" xfId="5297"/>
    <cellStyle name="Note 5 18 3 3" xfId="20217"/>
    <cellStyle name="Note 5 18 3 4" xfId="23437"/>
    <cellStyle name="Note 5 18 3 5" xfId="25298"/>
    <cellStyle name="Note 5 18 3 6" xfId="26703"/>
    <cellStyle name="Note 5 18 4" xfId="4673"/>
    <cellStyle name="Note 5 18 5" xfId="19587"/>
    <cellStyle name="Note 5 18 6" xfId="23149"/>
    <cellStyle name="Note 5 18 7" xfId="25050"/>
    <cellStyle name="Note 5 18 8" xfId="26505"/>
    <cellStyle name="Note 5 19" xfId="584"/>
    <cellStyle name="Note 5 19 2" xfId="865"/>
    <cellStyle name="Note 5 19 2 2" xfId="4900"/>
    <cellStyle name="Note 5 19 2 3" xfId="19814"/>
    <cellStyle name="Note 5 19 2 4" xfId="23326"/>
    <cellStyle name="Note 5 19 2 5" xfId="25215"/>
    <cellStyle name="Note 5 19 2 6" xfId="26642"/>
    <cellStyle name="Note 5 19 3" xfId="1217"/>
    <cellStyle name="Note 5 19 3 2" xfId="5243"/>
    <cellStyle name="Note 5 19 3 3" xfId="20163"/>
    <cellStyle name="Note 5 19 3 4" xfId="23531"/>
    <cellStyle name="Note 5 19 3 5" xfId="25388"/>
    <cellStyle name="Note 5 19 3 6" xfId="26775"/>
    <cellStyle name="Note 5 19 4" xfId="4619"/>
    <cellStyle name="Note 5 19 5" xfId="19533"/>
    <cellStyle name="Note 5 19 6" xfId="23759"/>
    <cellStyle name="Note 5 19 7" xfId="25563"/>
    <cellStyle name="Note 5 19 8" xfId="26861"/>
    <cellStyle name="Note 5 2" xfId="419"/>
    <cellStyle name="Note 5 2 2" xfId="866"/>
    <cellStyle name="Note 5 2 2 2" xfId="4901"/>
    <cellStyle name="Note 5 2 2 3" xfId="19815"/>
    <cellStyle name="Note 5 2 2 4" xfId="22895"/>
    <cellStyle name="Note 5 2 2 5" xfId="24802"/>
    <cellStyle name="Note 5 2 2 6" xfId="26311"/>
    <cellStyle name="Note 5 2 3" xfId="1086"/>
    <cellStyle name="Note 5 2 3 2" xfId="5112"/>
    <cellStyle name="Note 5 2 3 3" xfId="20032"/>
    <cellStyle name="Note 5 2 3 4" xfId="23842"/>
    <cellStyle name="Note 5 2 3 5" xfId="25627"/>
    <cellStyle name="Note 5 2 3 6" xfId="26913"/>
    <cellStyle name="Note 5 2 4" xfId="4464"/>
    <cellStyle name="Note 5 2 5" xfId="18675"/>
    <cellStyle name="Note 5 2 6" xfId="22611"/>
    <cellStyle name="Note 5 2 7" xfId="24531"/>
    <cellStyle name="Note 5 2 8" xfId="26121"/>
    <cellStyle name="Note 5 20" xfId="644"/>
    <cellStyle name="Note 5 20 2" xfId="867"/>
    <cellStyle name="Note 5 20 2 2" xfId="4902"/>
    <cellStyle name="Note 5 20 2 3" xfId="19816"/>
    <cellStyle name="Note 5 20 2 4" xfId="22656"/>
    <cellStyle name="Note 5 20 2 5" xfId="24574"/>
    <cellStyle name="Note 5 20 2 6" xfId="26156"/>
    <cellStyle name="Note 5 20 3" xfId="1277"/>
    <cellStyle name="Note 5 20 3 2" xfId="5303"/>
    <cellStyle name="Note 5 20 3 3" xfId="20223"/>
    <cellStyle name="Note 5 20 3 4" xfId="24030"/>
    <cellStyle name="Note 5 20 3 5" xfId="25787"/>
    <cellStyle name="Note 5 20 3 6" xfId="26990"/>
    <cellStyle name="Note 5 20 4" xfId="4679"/>
    <cellStyle name="Note 5 20 5" xfId="19593"/>
    <cellStyle name="Note 5 20 6" xfId="22949"/>
    <cellStyle name="Note 5 20 7" xfId="24856"/>
    <cellStyle name="Note 5 20 8" xfId="26365"/>
    <cellStyle name="Note 5 21" xfId="855"/>
    <cellStyle name="Note 5 21 2" xfId="4890"/>
    <cellStyle name="Note 5 21 3" xfId="19804"/>
    <cellStyle name="Note 5 21 4" xfId="22560"/>
    <cellStyle name="Note 5 21 5" xfId="24481"/>
    <cellStyle name="Note 5 21 6" xfId="26072"/>
    <cellStyle name="Note 5 22" xfId="1081"/>
    <cellStyle name="Note 5 22 2" xfId="5107"/>
    <cellStyle name="Note 5 22 3" xfId="20027"/>
    <cellStyle name="Note 5 22 4" xfId="23843"/>
    <cellStyle name="Note 5 22 5" xfId="25628"/>
    <cellStyle name="Note 5 22 6" xfId="26914"/>
    <cellStyle name="Note 5 23" xfId="4459"/>
    <cellStyle name="Note 5 24" xfId="19087"/>
    <cellStyle name="Note 5 25" xfId="23187"/>
    <cellStyle name="Note 5 26" xfId="25087"/>
    <cellStyle name="Note 5 27" xfId="26542"/>
    <cellStyle name="Note 5 3" xfId="420"/>
    <cellStyle name="Note 5 3 2" xfId="868"/>
    <cellStyle name="Note 5 3 2 2" xfId="4903"/>
    <cellStyle name="Note 5 3 2 3" xfId="19817"/>
    <cellStyle name="Note 5 3 2 4" xfId="23215"/>
    <cellStyle name="Note 5 3 2 5" xfId="25112"/>
    <cellStyle name="Note 5 3 2 6" xfId="26563"/>
    <cellStyle name="Note 5 3 3" xfId="1087"/>
    <cellStyle name="Note 5 3 3 2" xfId="5113"/>
    <cellStyle name="Note 5 3 3 3" xfId="20033"/>
    <cellStyle name="Note 5 3 3 4" xfId="23515"/>
    <cellStyle name="Note 5 3 3 5" xfId="25372"/>
    <cellStyle name="Note 5 3 3 6" xfId="26759"/>
    <cellStyle name="Note 5 3 4" xfId="4465"/>
    <cellStyle name="Note 5 3 5" xfId="18676"/>
    <cellStyle name="Note 5 3 6" xfId="23184"/>
    <cellStyle name="Note 5 3 7" xfId="25084"/>
    <cellStyle name="Note 5 3 8" xfId="26539"/>
    <cellStyle name="Note 5 4" xfId="421"/>
    <cellStyle name="Note 5 4 2" xfId="869"/>
    <cellStyle name="Note 5 4 2 2" xfId="4904"/>
    <cellStyle name="Note 5 4 2 3" xfId="19818"/>
    <cellStyle name="Note 5 4 2 4" xfId="22894"/>
    <cellStyle name="Note 5 4 2 5" xfId="24801"/>
    <cellStyle name="Note 5 4 2 6" xfId="26310"/>
    <cellStyle name="Note 5 4 3" xfId="1088"/>
    <cellStyle name="Note 5 4 3 2" xfId="5114"/>
    <cellStyle name="Note 5 4 3 3" xfId="20034"/>
    <cellStyle name="Note 5 4 3 4" xfId="23752"/>
    <cellStyle name="Note 5 4 3 5" xfId="25556"/>
    <cellStyle name="Note 5 4 3 6" xfId="26855"/>
    <cellStyle name="Note 5 4 4" xfId="4466"/>
    <cellStyle name="Note 5 4 5" xfId="18677"/>
    <cellStyle name="Note 5 4 6" xfId="23004"/>
    <cellStyle name="Note 5 4 7" xfId="24911"/>
    <cellStyle name="Note 5 4 8" xfId="26419"/>
    <cellStyle name="Note 5 5" xfId="422"/>
    <cellStyle name="Note 5 5 2" xfId="870"/>
    <cellStyle name="Note 5 5 2 2" xfId="4905"/>
    <cellStyle name="Note 5 5 2 3" xfId="19819"/>
    <cellStyle name="Note 5 5 2 4" xfId="22705"/>
    <cellStyle name="Note 5 5 2 5" xfId="24622"/>
    <cellStyle name="Note 5 5 2 6" xfId="26191"/>
    <cellStyle name="Note 5 5 3" xfId="1089"/>
    <cellStyle name="Note 5 5 3 2" xfId="5115"/>
    <cellStyle name="Note 5 5 3 3" xfId="20035"/>
    <cellStyle name="Note 5 5 3 4" xfId="23461"/>
    <cellStyle name="Note 5 5 3 5" xfId="25322"/>
    <cellStyle name="Note 5 5 3 6" xfId="26727"/>
    <cellStyle name="Note 5 5 4" xfId="4467"/>
    <cellStyle name="Note 5 5 5" xfId="18678"/>
    <cellStyle name="Note 5 5 6" xfId="22610"/>
    <cellStyle name="Note 5 5 7" xfId="24530"/>
    <cellStyle name="Note 5 5 8" xfId="26120"/>
    <cellStyle name="Note 5 6" xfId="423"/>
    <cellStyle name="Note 5 6 2" xfId="871"/>
    <cellStyle name="Note 5 6 2 2" xfId="4906"/>
    <cellStyle name="Note 5 6 2 3" xfId="19820"/>
    <cellStyle name="Note 5 6 2 4" xfId="23266"/>
    <cellStyle name="Note 5 6 2 5" xfId="25161"/>
    <cellStyle name="Note 5 6 2 6" xfId="26601"/>
    <cellStyle name="Note 5 6 3" xfId="1090"/>
    <cellStyle name="Note 5 6 3 2" xfId="5116"/>
    <cellStyle name="Note 5 6 3 3" xfId="20036"/>
    <cellStyle name="Note 5 6 3 4" xfId="24055"/>
    <cellStyle name="Note 5 6 3 5" xfId="25812"/>
    <cellStyle name="Note 5 6 3 6" xfId="27015"/>
    <cellStyle name="Note 5 6 4" xfId="4468"/>
    <cellStyle name="Note 5 6 5" xfId="18679"/>
    <cellStyle name="Note 5 6 6" xfId="23183"/>
    <cellStyle name="Note 5 6 7" xfId="25083"/>
    <cellStyle name="Note 5 6 8" xfId="26538"/>
    <cellStyle name="Note 5 7" xfId="424"/>
    <cellStyle name="Note 5 7 2" xfId="872"/>
    <cellStyle name="Note 5 7 2 2" xfId="4907"/>
    <cellStyle name="Note 5 7 2 3" xfId="19821"/>
    <cellStyle name="Note 5 7 2 4" xfId="22893"/>
    <cellStyle name="Note 5 7 2 5" xfId="24800"/>
    <cellStyle name="Note 5 7 2 6" xfId="26309"/>
    <cellStyle name="Note 5 7 3" xfId="1091"/>
    <cellStyle name="Note 5 7 3 2" xfId="5117"/>
    <cellStyle name="Note 5 7 3 3" xfId="20037"/>
    <cellStyle name="Note 5 7 3 4" xfId="23841"/>
    <cellStyle name="Note 5 7 3 5" xfId="25626"/>
    <cellStyle name="Note 5 7 3 6" xfId="26912"/>
    <cellStyle name="Note 5 7 4" xfId="4469"/>
    <cellStyle name="Note 5 7 5" xfId="18680"/>
    <cellStyle name="Note 5 7 6" xfId="23003"/>
    <cellStyle name="Note 5 7 7" xfId="24910"/>
    <cellStyle name="Note 5 7 8" xfId="26418"/>
    <cellStyle name="Note 5 8" xfId="425"/>
    <cellStyle name="Note 5 8 2" xfId="873"/>
    <cellStyle name="Note 5 8 2 2" xfId="4908"/>
    <cellStyle name="Note 5 8 2 3" xfId="19822"/>
    <cellStyle name="Note 5 8 2 4" xfId="22669"/>
    <cellStyle name="Note 5 8 2 5" xfId="24586"/>
    <cellStyle name="Note 5 8 2 6" xfId="26165"/>
    <cellStyle name="Note 5 8 3" xfId="1092"/>
    <cellStyle name="Note 5 8 3 2" xfId="5118"/>
    <cellStyle name="Note 5 8 3 3" xfId="20038"/>
    <cellStyle name="Note 5 8 3 4" xfId="23516"/>
    <cellStyle name="Note 5 8 3 5" xfId="25373"/>
    <cellStyle name="Note 5 8 3 6" xfId="26760"/>
    <cellStyle name="Note 5 8 4" xfId="4470"/>
    <cellStyle name="Note 5 8 5" xfId="18681"/>
    <cellStyle name="Note 5 8 6" xfId="22609"/>
    <cellStyle name="Note 5 8 7" xfId="24529"/>
    <cellStyle name="Note 5 8 8" xfId="26119"/>
    <cellStyle name="Note 5 9" xfId="426"/>
    <cellStyle name="Note 5 9 2" xfId="874"/>
    <cellStyle name="Note 5 9 2 2" xfId="4909"/>
    <cellStyle name="Note 5 9 2 3" xfId="19823"/>
    <cellStyle name="Note 5 9 2 4" xfId="23229"/>
    <cellStyle name="Note 5 9 2 5" xfId="25125"/>
    <cellStyle name="Note 5 9 2 6" xfId="26573"/>
    <cellStyle name="Note 5 9 3" xfId="1093"/>
    <cellStyle name="Note 5 9 3 2" xfId="5119"/>
    <cellStyle name="Note 5 9 3 3" xfId="20039"/>
    <cellStyle name="Note 5 9 3 4" xfId="23751"/>
    <cellStyle name="Note 5 9 3 5" xfId="25555"/>
    <cellStyle name="Note 5 9 3 6" xfId="26854"/>
    <cellStyle name="Note 5 9 4" xfId="4471"/>
    <cellStyle name="Note 5 9 5" xfId="18682"/>
    <cellStyle name="Note 5 9 6" xfId="23182"/>
    <cellStyle name="Note 5 9 7" xfId="25082"/>
    <cellStyle name="Note 5 9 8" xfId="26537"/>
    <cellStyle name="Note 6" xfId="427"/>
    <cellStyle name="Note 6 10" xfId="428"/>
    <cellStyle name="Note 6 10 2" xfId="876"/>
    <cellStyle name="Note 6 10 2 2" xfId="4911"/>
    <cellStyle name="Note 6 10 2 3" xfId="19825"/>
    <cellStyle name="Note 6 10 2 4" xfId="22689"/>
    <cellStyle name="Note 6 10 2 5" xfId="24606"/>
    <cellStyle name="Note 6 10 2 6" xfId="26180"/>
    <cellStyle name="Note 6 10 3" xfId="1095"/>
    <cellStyle name="Note 6 10 3 2" xfId="5121"/>
    <cellStyle name="Note 6 10 3 3" xfId="20041"/>
    <cellStyle name="Note 6 10 3 4" xfId="24054"/>
    <cellStyle name="Note 6 10 3 5" xfId="25811"/>
    <cellStyle name="Note 6 10 3 6" xfId="27014"/>
    <cellStyle name="Note 6 10 4" xfId="4473"/>
    <cellStyle name="Note 6 10 5" xfId="19071"/>
    <cellStyle name="Note 6 10 6" xfId="22608"/>
    <cellStyle name="Note 6 10 7" xfId="24528"/>
    <cellStyle name="Note 6 10 8" xfId="26118"/>
    <cellStyle name="Note 6 11" xfId="429"/>
    <cellStyle name="Note 6 11 2" xfId="877"/>
    <cellStyle name="Note 6 11 2 2" xfId="4912"/>
    <cellStyle name="Note 6 11 2 3" xfId="19826"/>
    <cellStyle name="Note 6 11 2 4" xfId="23248"/>
    <cellStyle name="Note 6 11 2 5" xfId="25144"/>
    <cellStyle name="Note 6 11 2 6" xfId="26588"/>
    <cellStyle name="Note 6 11 3" xfId="1096"/>
    <cellStyle name="Note 6 11 3 2" xfId="5122"/>
    <cellStyle name="Note 6 11 3 3" xfId="20042"/>
    <cellStyle name="Note 6 11 3 4" xfId="23840"/>
    <cellStyle name="Note 6 11 3 5" xfId="25625"/>
    <cellStyle name="Note 6 11 3 6" xfId="26911"/>
    <cellStyle name="Note 6 11 4" xfId="4474"/>
    <cellStyle name="Note 6 11 5" xfId="18684"/>
    <cellStyle name="Note 6 11 6" xfId="23181"/>
    <cellStyle name="Note 6 11 7" xfId="25081"/>
    <cellStyle name="Note 6 11 8" xfId="26536"/>
    <cellStyle name="Note 6 12" xfId="430"/>
    <cellStyle name="Note 6 12 2" xfId="878"/>
    <cellStyle name="Note 6 12 2 2" xfId="4913"/>
    <cellStyle name="Note 6 12 2 3" xfId="19827"/>
    <cellStyle name="Note 6 12 2 4" xfId="22891"/>
    <cellStyle name="Note 6 12 2 5" xfId="24798"/>
    <cellStyle name="Note 6 12 2 6" xfId="26307"/>
    <cellStyle name="Note 6 12 3" xfId="1097"/>
    <cellStyle name="Note 6 12 3 2" xfId="5123"/>
    <cellStyle name="Note 6 12 3 3" xfId="20043"/>
    <cellStyle name="Note 6 12 3 4" xfId="23517"/>
    <cellStyle name="Note 6 12 3 5" xfId="25374"/>
    <cellStyle name="Note 6 12 3 6" xfId="26761"/>
    <cellStyle name="Note 6 12 4" xfId="4475"/>
    <cellStyle name="Note 6 12 5" xfId="18583"/>
    <cellStyle name="Note 6 12 6" xfId="23001"/>
    <cellStyle name="Note 6 12 7" xfId="24908"/>
    <cellStyle name="Note 6 12 8" xfId="26416"/>
    <cellStyle name="Note 6 13" xfId="431"/>
    <cellStyle name="Note 6 13 2" xfId="879"/>
    <cellStyle name="Note 6 13 2 2" xfId="4914"/>
    <cellStyle name="Note 6 13 2 3" xfId="19828"/>
    <cellStyle name="Note 6 13 2 4" xfId="22559"/>
    <cellStyle name="Note 6 13 2 5" xfId="24480"/>
    <cellStyle name="Note 6 13 2 6" xfId="26071"/>
    <cellStyle name="Note 6 13 3" xfId="1098"/>
    <cellStyle name="Note 6 13 3 2" xfId="5124"/>
    <cellStyle name="Note 6 13 3 3" xfId="20044"/>
    <cellStyle name="Note 6 13 3 4" xfId="23750"/>
    <cellStyle name="Note 6 13 3 5" xfId="25554"/>
    <cellStyle name="Note 6 13 3 6" xfId="26853"/>
    <cellStyle name="Note 6 13 4" xfId="4476"/>
    <cellStyle name="Note 6 13 5" xfId="18685"/>
    <cellStyle name="Note 6 13 6" xfId="22607"/>
    <cellStyle name="Note 6 13 7" xfId="24527"/>
    <cellStyle name="Note 6 13 8" xfId="26117"/>
    <cellStyle name="Note 6 14" xfId="556"/>
    <cellStyle name="Note 6 14 2" xfId="880"/>
    <cellStyle name="Note 6 14 2 2" xfId="4915"/>
    <cellStyle name="Note 6 14 2 3" xfId="19829"/>
    <cellStyle name="Note 6 14 2 4" xfId="23132"/>
    <cellStyle name="Note 6 14 2 5" xfId="25033"/>
    <cellStyle name="Note 6 14 2 6" xfId="26488"/>
    <cellStyle name="Note 6 14 3" xfId="1189"/>
    <cellStyle name="Note 6 14 3 2" xfId="5215"/>
    <cellStyle name="Note 6 14 3 3" xfId="20135"/>
    <cellStyle name="Note 6 14 3 4" xfId="24104"/>
    <cellStyle name="Note 6 14 3 5" xfId="25860"/>
    <cellStyle name="Note 6 14 3 6" xfId="27062"/>
    <cellStyle name="Note 6 14 4" xfId="4591"/>
    <cellStyle name="Note 6 14 5" xfId="19505"/>
    <cellStyle name="Note 6 14 6" xfId="22582"/>
    <cellStyle name="Note 6 14 7" xfId="24503"/>
    <cellStyle name="Note 6 14 8" xfId="26094"/>
    <cellStyle name="Note 6 15" xfId="568"/>
    <cellStyle name="Note 6 15 2" xfId="881"/>
    <cellStyle name="Note 6 15 2 2" xfId="4916"/>
    <cellStyle name="Note 6 15 2 3" xfId="19830"/>
    <cellStyle name="Note 6 15 2 4" xfId="22882"/>
    <cellStyle name="Note 6 15 2 5" xfId="24789"/>
    <cellStyle name="Note 6 15 2 6" xfId="26298"/>
    <cellStyle name="Note 6 15 3" xfId="1201"/>
    <cellStyle name="Note 6 15 3 2" xfId="5227"/>
    <cellStyle name="Note 6 15 3 3" xfId="20147"/>
    <cellStyle name="Note 6 15 3 4" xfId="23492"/>
    <cellStyle name="Note 6 15 3 5" xfId="25349"/>
    <cellStyle name="Note 6 15 3 6" xfId="26736"/>
    <cellStyle name="Note 6 15 4" xfId="4603"/>
    <cellStyle name="Note 6 15 5" xfId="19517"/>
    <cellStyle name="Note 6 15 6" xfId="23881"/>
    <cellStyle name="Note 6 15 7" xfId="25666"/>
    <cellStyle name="Note 6 15 8" xfId="26952"/>
    <cellStyle name="Note 6 16" xfId="576"/>
    <cellStyle name="Note 6 16 2" xfId="882"/>
    <cellStyle name="Note 6 16 2 2" xfId="4917"/>
    <cellStyle name="Note 6 16 2 3" xfId="19831"/>
    <cellStyle name="Note 6 16 2 4" xfId="22775"/>
    <cellStyle name="Note 6 16 2 5" xfId="24688"/>
    <cellStyle name="Note 6 16 2 6" xfId="26244"/>
    <cellStyle name="Note 6 16 3" xfId="1209"/>
    <cellStyle name="Note 6 16 3 2" xfId="5235"/>
    <cellStyle name="Note 6 16 3 3" xfId="20155"/>
    <cellStyle name="Note 6 16 3 4" xfId="24041"/>
    <cellStyle name="Note 6 16 3 5" xfId="25798"/>
    <cellStyle name="Note 6 16 3 6" xfId="27001"/>
    <cellStyle name="Note 6 16 4" xfId="4611"/>
    <cellStyle name="Note 6 16 5" xfId="19525"/>
    <cellStyle name="Note 6 16 6" xfId="24094"/>
    <cellStyle name="Note 6 16 7" xfId="25851"/>
    <cellStyle name="Note 6 16 8" xfId="27054"/>
    <cellStyle name="Note 6 17" xfId="580"/>
    <cellStyle name="Note 6 17 2" xfId="883"/>
    <cellStyle name="Note 6 17 2 2" xfId="4918"/>
    <cellStyle name="Note 6 17 2 3" xfId="19832"/>
    <cellStyle name="Note 6 17 2 4" xfId="23341"/>
    <cellStyle name="Note 6 17 2 5" xfId="25230"/>
    <cellStyle name="Note 6 17 2 6" xfId="26654"/>
    <cellStyle name="Note 6 17 3" xfId="1213"/>
    <cellStyle name="Note 6 17 3 2" xfId="5239"/>
    <cellStyle name="Note 6 17 3 3" xfId="20159"/>
    <cellStyle name="Note 6 17 3 4" xfId="23079"/>
    <cellStyle name="Note 6 17 3 5" xfId="24984"/>
    <cellStyle name="Note 6 17 3 6" xfId="26470"/>
    <cellStyle name="Note 6 17 4" xfId="4615"/>
    <cellStyle name="Note 6 17 5" xfId="19529"/>
    <cellStyle name="Note 6 17 6" xfId="22948"/>
    <cellStyle name="Note 6 17 7" xfId="24855"/>
    <cellStyle name="Note 6 17 8" xfId="26364"/>
    <cellStyle name="Note 6 18" xfId="641"/>
    <cellStyle name="Note 6 18 2" xfId="884"/>
    <cellStyle name="Note 6 18 2 2" xfId="4919"/>
    <cellStyle name="Note 6 18 2 3" xfId="19833"/>
    <cellStyle name="Note 6 18 2 4" xfId="22889"/>
    <cellStyle name="Note 6 18 2 5" xfId="24796"/>
    <cellStyle name="Note 6 18 2 6" xfId="26305"/>
    <cellStyle name="Note 6 18 3" xfId="1274"/>
    <cellStyle name="Note 6 18 3 2" xfId="5300"/>
    <cellStyle name="Note 6 18 3 3" xfId="20220"/>
    <cellStyle name="Note 6 18 3 4" xfId="23540"/>
    <cellStyle name="Note 6 18 3 5" xfId="25397"/>
    <cellStyle name="Note 6 18 3 6" xfId="26784"/>
    <cellStyle name="Note 6 18 4" xfId="4676"/>
    <cellStyle name="Note 6 18 5" xfId="19590"/>
    <cellStyle name="Note 6 18 6" xfId="24081"/>
    <cellStyle name="Note 6 18 7" xfId="25838"/>
    <cellStyle name="Note 6 18 8" xfId="27041"/>
    <cellStyle name="Note 6 19" xfId="648"/>
    <cellStyle name="Note 6 19 2" xfId="885"/>
    <cellStyle name="Note 6 19 2 2" xfId="4920"/>
    <cellStyle name="Note 6 19 2 3" xfId="19834"/>
    <cellStyle name="Note 6 19 2 4" xfId="22744"/>
    <cellStyle name="Note 6 19 2 5" xfId="24658"/>
    <cellStyle name="Note 6 19 2 6" xfId="26218"/>
    <cellStyle name="Note 6 19 3" xfId="1281"/>
    <cellStyle name="Note 6 19 3 2" xfId="5307"/>
    <cellStyle name="Note 6 19 3 3" xfId="20227"/>
    <cellStyle name="Note 6 19 3 4" xfId="23435"/>
    <cellStyle name="Note 6 19 3 5" xfId="25296"/>
    <cellStyle name="Note 6 19 3 6" xfId="26701"/>
    <cellStyle name="Note 6 19 4" xfId="4683"/>
    <cellStyle name="Note 6 19 5" xfId="19597"/>
    <cellStyle name="Note 6 19 6" xfId="18716"/>
    <cellStyle name="Note 6 19 7" xfId="22596"/>
    <cellStyle name="Note 6 19 8" xfId="24516"/>
    <cellStyle name="Note 6 2" xfId="432"/>
    <cellStyle name="Note 6 2 2" xfId="886"/>
    <cellStyle name="Note 6 2 2 2" xfId="4921"/>
    <cellStyle name="Note 6 2 2 3" xfId="19835"/>
    <cellStyle name="Note 6 2 2 4" xfId="23309"/>
    <cellStyle name="Note 6 2 2 5" xfId="25198"/>
    <cellStyle name="Note 6 2 2 6" xfId="26628"/>
    <cellStyle name="Note 6 2 3" xfId="1099"/>
    <cellStyle name="Note 6 2 3 2" xfId="5125"/>
    <cellStyle name="Note 6 2 3 3" xfId="20045"/>
    <cellStyle name="Note 6 2 3 4" xfId="23459"/>
    <cellStyle name="Note 6 2 3 5" xfId="25320"/>
    <cellStyle name="Note 6 2 3 6" xfId="26725"/>
    <cellStyle name="Note 6 2 4" xfId="4477"/>
    <cellStyle name="Note 6 2 5" xfId="18686"/>
    <cellStyle name="Note 6 2 6" xfId="23180"/>
    <cellStyle name="Note 6 2 7" xfId="25080"/>
    <cellStyle name="Note 6 2 8" xfId="26535"/>
    <cellStyle name="Note 6 20" xfId="652"/>
    <cellStyle name="Note 6 20 2" xfId="887"/>
    <cellStyle name="Note 6 20 2 2" xfId="4922"/>
    <cellStyle name="Note 6 20 2 3" xfId="19836"/>
    <cellStyle name="Note 6 20 2 4" xfId="22888"/>
    <cellStyle name="Note 6 20 2 5" xfId="24795"/>
    <cellStyle name="Note 6 20 2 6" xfId="26304"/>
    <cellStyle name="Note 6 20 3" xfId="1285"/>
    <cellStyle name="Note 6 20 3 2" xfId="5311"/>
    <cellStyle name="Note 6 20 3 3" xfId="20231"/>
    <cellStyle name="Note 6 20 3 4" xfId="23725"/>
    <cellStyle name="Note 6 20 3 5" xfId="25529"/>
    <cellStyle name="Note 6 20 3 6" xfId="26828"/>
    <cellStyle name="Note 6 20 4" xfId="4687"/>
    <cellStyle name="Note 6 20 5" xfId="19601"/>
    <cellStyle name="Note 6 20 6" xfId="22752"/>
    <cellStyle name="Note 6 20 7" xfId="24666"/>
    <cellStyle name="Note 6 20 8" xfId="26224"/>
    <cellStyle name="Note 6 21" xfId="875"/>
    <cellStyle name="Note 6 21 2" xfId="4910"/>
    <cellStyle name="Note 6 21 3" xfId="19824"/>
    <cellStyle name="Note 6 21 4" xfId="22892"/>
    <cellStyle name="Note 6 21 5" xfId="24799"/>
    <cellStyle name="Note 6 21 6" xfId="26308"/>
    <cellStyle name="Note 6 22" xfId="1094"/>
    <cellStyle name="Note 6 22 2" xfId="5120"/>
    <cellStyle name="Note 6 22 3" xfId="20040"/>
    <cellStyle name="Note 6 22 4" xfId="23460"/>
    <cellStyle name="Note 6 22 5" xfId="25321"/>
    <cellStyle name="Note 6 22 6" xfId="26726"/>
    <cellStyle name="Note 6 23" xfId="4472"/>
    <cellStyle name="Note 6 24" xfId="18683"/>
    <cellStyle name="Note 6 25" xfId="23002"/>
    <cellStyle name="Note 6 26" xfId="24909"/>
    <cellStyle name="Note 6 27" xfId="26417"/>
    <cellStyle name="Note 6 3" xfId="433"/>
    <cellStyle name="Note 6 3 2" xfId="888"/>
    <cellStyle name="Note 6 3 2 2" xfId="4923"/>
    <cellStyle name="Note 6 3 2 3" xfId="19837"/>
    <cellStyle name="Note 6 3 2 4" xfId="22759"/>
    <cellStyle name="Note 6 3 2 5" xfId="24673"/>
    <cellStyle name="Note 6 3 2 6" xfId="26231"/>
    <cellStyle name="Note 6 3 3" xfId="1100"/>
    <cellStyle name="Note 6 3 3 2" xfId="5126"/>
    <cellStyle name="Note 6 3 3 3" xfId="20046"/>
    <cellStyle name="Note 6 3 3 4" xfId="24053"/>
    <cellStyle name="Note 6 3 3 5" xfId="25810"/>
    <cellStyle name="Note 6 3 3 6" xfId="27013"/>
    <cellStyle name="Note 6 3 4" xfId="4478"/>
    <cellStyle name="Note 6 3 5" xfId="18687"/>
    <cellStyle name="Note 6 3 6" xfId="23000"/>
    <cellStyle name="Note 6 3 7" xfId="24907"/>
    <cellStyle name="Note 6 3 8" xfId="26415"/>
    <cellStyle name="Note 6 4" xfId="434"/>
    <cellStyle name="Note 6 4 2" xfId="889"/>
    <cellStyle name="Note 6 4 2 2" xfId="4924"/>
    <cellStyle name="Note 6 4 2 3" xfId="19838"/>
    <cellStyle name="Note 6 4 2 4" xfId="23325"/>
    <cellStyle name="Note 6 4 2 5" xfId="25214"/>
    <cellStyle name="Note 6 4 2 6" xfId="26641"/>
    <cellStyle name="Note 6 4 3" xfId="1101"/>
    <cellStyle name="Note 6 4 3 2" xfId="5127"/>
    <cellStyle name="Note 6 4 3 3" xfId="20047"/>
    <cellStyle name="Note 6 4 3 4" xfId="23839"/>
    <cellStyle name="Note 6 4 3 5" xfId="25624"/>
    <cellStyle name="Note 6 4 3 6" xfId="26910"/>
    <cellStyle name="Note 6 4 4" xfId="4479"/>
    <cellStyle name="Note 6 4 5" xfId="18688"/>
    <cellStyle name="Note 6 4 6" xfId="22606"/>
    <cellStyle name="Note 6 4 7" xfId="24526"/>
    <cellStyle name="Note 6 4 8" xfId="26116"/>
    <cellStyle name="Note 6 5" xfId="435"/>
    <cellStyle name="Note 6 5 2" xfId="890"/>
    <cellStyle name="Note 6 5 2 2" xfId="4925"/>
    <cellStyle name="Note 6 5 2 3" xfId="19839"/>
    <cellStyle name="Note 6 5 2 4" xfId="22887"/>
    <cellStyle name="Note 6 5 2 5" xfId="24794"/>
    <cellStyle name="Note 6 5 2 6" xfId="26303"/>
    <cellStyle name="Note 6 5 3" xfId="1102"/>
    <cellStyle name="Note 6 5 3 2" xfId="5128"/>
    <cellStyle name="Note 6 5 3 3" xfId="20048"/>
    <cellStyle name="Note 6 5 3 4" xfId="23518"/>
    <cellStyle name="Note 6 5 3 5" xfId="25375"/>
    <cellStyle name="Note 6 5 3 6" xfId="26762"/>
    <cellStyle name="Note 6 5 4" xfId="4480"/>
    <cellStyle name="Note 6 5 5" xfId="18689"/>
    <cellStyle name="Note 6 5 6" xfId="23179"/>
    <cellStyle name="Note 6 5 7" xfId="25079"/>
    <cellStyle name="Note 6 5 8" xfId="26534"/>
    <cellStyle name="Note 6 6" xfId="436"/>
    <cellStyle name="Note 6 6 2" xfId="891"/>
    <cellStyle name="Note 6 6 2 2" xfId="4926"/>
    <cellStyle name="Note 6 6 2 3" xfId="19840"/>
    <cellStyle name="Note 6 6 2 4" xfId="22657"/>
    <cellStyle name="Note 6 6 2 5" xfId="24575"/>
    <cellStyle name="Note 6 6 2 6" xfId="26157"/>
    <cellStyle name="Note 6 6 3" xfId="1103"/>
    <cellStyle name="Note 6 6 3 2" xfId="5129"/>
    <cellStyle name="Note 6 6 3 3" xfId="20049"/>
    <cellStyle name="Note 6 6 3 4" xfId="23749"/>
    <cellStyle name="Note 6 6 3 5" xfId="25553"/>
    <cellStyle name="Note 6 6 3 6" xfId="26852"/>
    <cellStyle name="Note 6 6 4" xfId="4481"/>
    <cellStyle name="Note 6 6 5" xfId="19074"/>
    <cellStyle name="Note 6 6 6" xfId="22999"/>
    <cellStyle name="Note 6 6 7" xfId="24906"/>
    <cellStyle name="Note 6 6 8" xfId="26414"/>
    <cellStyle name="Note 6 7" xfId="437"/>
    <cellStyle name="Note 6 7 2" xfId="892"/>
    <cellStyle name="Note 6 7 2 2" xfId="4927"/>
    <cellStyle name="Note 6 7 2 3" xfId="19841"/>
    <cellStyle name="Note 6 7 2 4" xfId="23216"/>
    <cellStyle name="Note 6 7 2 5" xfId="25113"/>
    <cellStyle name="Note 6 7 2 6" xfId="26564"/>
    <cellStyle name="Note 6 7 3" xfId="1104"/>
    <cellStyle name="Note 6 7 3 2" xfId="5130"/>
    <cellStyle name="Note 6 7 3 3" xfId="20050"/>
    <cellStyle name="Note 6 7 3 4" xfId="23458"/>
    <cellStyle name="Note 6 7 3 5" xfId="25319"/>
    <cellStyle name="Note 6 7 3 6" xfId="26724"/>
    <cellStyle name="Note 6 7 4" xfId="4482"/>
    <cellStyle name="Note 6 7 5" xfId="18690"/>
    <cellStyle name="Note 6 7 6" xfId="22600"/>
    <cellStyle name="Note 6 7 7" xfId="24520"/>
    <cellStyle name="Note 6 7 8" xfId="26110"/>
    <cellStyle name="Note 6 8" xfId="438"/>
    <cellStyle name="Note 6 8 2" xfId="893"/>
    <cellStyle name="Note 6 8 2 2" xfId="4928"/>
    <cellStyle name="Note 6 8 2 3" xfId="19842"/>
    <cellStyle name="Note 6 8 2 4" xfId="22886"/>
    <cellStyle name="Note 6 8 2 5" xfId="24793"/>
    <cellStyle name="Note 6 8 2 6" xfId="26302"/>
    <cellStyle name="Note 6 8 3" xfId="1105"/>
    <cellStyle name="Note 6 8 3 2" xfId="5131"/>
    <cellStyle name="Note 6 8 3 3" xfId="20051"/>
    <cellStyle name="Note 6 8 3 4" xfId="24052"/>
    <cellStyle name="Note 6 8 3 5" xfId="25809"/>
    <cellStyle name="Note 6 8 3 6" xfId="27012"/>
    <cellStyle name="Note 6 8 4" xfId="4483"/>
    <cellStyle name="Note 6 8 5" xfId="18691"/>
    <cellStyle name="Note 6 8 6" xfId="23173"/>
    <cellStyle name="Note 6 8 7" xfId="25073"/>
    <cellStyle name="Note 6 8 8" xfId="26528"/>
    <cellStyle name="Note 6 9" xfId="439"/>
    <cellStyle name="Note 6 9 2" xfId="894"/>
    <cellStyle name="Note 6 9 2 2" xfId="4929"/>
    <cellStyle name="Note 6 9 2 3" xfId="19843"/>
    <cellStyle name="Note 6 9 2 4" xfId="22704"/>
    <cellStyle name="Note 6 9 2 5" xfId="24621"/>
    <cellStyle name="Note 6 9 2 6" xfId="26190"/>
    <cellStyle name="Note 6 9 3" xfId="1106"/>
    <cellStyle name="Note 6 9 3 2" xfId="5132"/>
    <cellStyle name="Note 6 9 3 3" xfId="20052"/>
    <cellStyle name="Note 6 9 3 4" xfId="23838"/>
    <cellStyle name="Note 6 9 3 5" xfId="25623"/>
    <cellStyle name="Note 6 9 3 6" xfId="26909"/>
    <cellStyle name="Note 6 9 4" xfId="4484"/>
    <cellStyle name="Note 6 9 5" xfId="18584"/>
    <cellStyle name="Note 6 9 6" xfId="22987"/>
    <cellStyle name="Note 6 9 7" xfId="24894"/>
    <cellStyle name="Note 6 9 8" xfId="26403"/>
    <cellStyle name="Note 7" xfId="440"/>
    <cellStyle name="Note 7 10" xfId="441"/>
    <cellStyle name="Note 7 10 2" xfId="896"/>
    <cellStyle name="Note 7 10 2 2" xfId="4931"/>
    <cellStyle name="Note 7 10 2 3" xfId="19845"/>
    <cellStyle name="Note 7 10 2 4" xfId="22885"/>
    <cellStyle name="Note 7 10 2 5" xfId="24792"/>
    <cellStyle name="Note 7 10 2 6" xfId="26301"/>
    <cellStyle name="Note 7 10 3" xfId="1108"/>
    <cellStyle name="Note 7 10 3 2" xfId="5134"/>
    <cellStyle name="Note 7 10 3 3" xfId="20054"/>
    <cellStyle name="Note 7 10 3 4" xfId="23748"/>
    <cellStyle name="Note 7 10 3 5" xfId="25552"/>
    <cellStyle name="Note 7 10 3 6" xfId="26851"/>
    <cellStyle name="Note 7 10 4" xfId="4486"/>
    <cellStyle name="Note 7 10 5" xfId="18693"/>
    <cellStyle name="Note 7 10 6" xfId="23353"/>
    <cellStyle name="Note 7 10 7" xfId="25242"/>
    <cellStyle name="Note 7 10 8" xfId="26665"/>
    <cellStyle name="Note 7 11" xfId="442"/>
    <cellStyle name="Note 7 11 2" xfId="897"/>
    <cellStyle name="Note 7 11 2 2" xfId="4932"/>
    <cellStyle name="Note 7 11 2 3" xfId="19846"/>
    <cellStyle name="Note 7 11 2 4" xfId="22670"/>
    <cellStyle name="Note 7 11 2 5" xfId="24587"/>
    <cellStyle name="Note 7 11 2 6" xfId="26166"/>
    <cellStyle name="Note 7 11 3" xfId="1109"/>
    <cellStyle name="Note 7 11 3 2" xfId="5135"/>
    <cellStyle name="Note 7 11 3 3" xfId="20055"/>
    <cellStyle name="Note 7 11 3 4" xfId="23457"/>
    <cellStyle name="Note 7 11 3 5" xfId="25318"/>
    <cellStyle name="Note 7 11 3 6" xfId="26723"/>
    <cellStyle name="Note 7 11 4" xfId="4487"/>
    <cellStyle name="Note 7 11 5" xfId="19075"/>
    <cellStyle name="Note 7 11 6" xfId="22998"/>
    <cellStyle name="Note 7 11 7" xfId="24905"/>
    <cellStyle name="Note 7 11 8" xfId="26413"/>
    <cellStyle name="Note 7 12" xfId="443"/>
    <cellStyle name="Note 7 12 2" xfId="898"/>
    <cellStyle name="Note 7 12 2 2" xfId="4933"/>
    <cellStyle name="Note 7 12 2 3" xfId="19847"/>
    <cellStyle name="Note 7 12 2 4" xfId="23230"/>
    <cellStyle name="Note 7 12 2 5" xfId="25126"/>
    <cellStyle name="Note 7 12 2 6" xfId="26574"/>
    <cellStyle name="Note 7 12 3" xfId="1110"/>
    <cellStyle name="Note 7 12 3 2" xfId="5136"/>
    <cellStyle name="Note 7 12 3 3" xfId="20056"/>
    <cellStyle name="Note 7 12 3 4" xfId="24051"/>
    <cellStyle name="Note 7 12 3 5" xfId="25808"/>
    <cellStyle name="Note 7 12 3 6" xfId="27011"/>
    <cellStyle name="Note 7 12 4" xfId="4488"/>
    <cellStyle name="Note 7 12 5" xfId="18694"/>
    <cellStyle name="Note 7 12 6" xfId="22605"/>
    <cellStyle name="Note 7 12 7" xfId="24525"/>
    <cellStyle name="Note 7 12 8" xfId="26115"/>
    <cellStyle name="Note 7 13" xfId="444"/>
    <cellStyle name="Note 7 13 2" xfId="899"/>
    <cellStyle name="Note 7 13 2 2" xfId="4934"/>
    <cellStyle name="Note 7 13 2 3" xfId="19848"/>
    <cellStyle name="Note 7 13 2 4" xfId="22884"/>
    <cellStyle name="Note 7 13 2 5" xfId="24791"/>
    <cellStyle name="Note 7 13 2 6" xfId="26300"/>
    <cellStyle name="Note 7 13 3" xfId="1111"/>
    <cellStyle name="Note 7 13 3 2" xfId="5137"/>
    <cellStyle name="Note 7 13 3 3" xfId="20057"/>
    <cellStyle name="Note 7 13 3 4" xfId="23837"/>
    <cellStyle name="Note 7 13 3 5" xfId="25622"/>
    <cellStyle name="Note 7 13 3 6" xfId="26908"/>
    <cellStyle name="Note 7 13 4" xfId="4489"/>
    <cellStyle name="Note 7 13 5" xfId="18695"/>
    <cellStyle name="Note 7 13 6" xfId="23178"/>
    <cellStyle name="Note 7 13 7" xfId="25078"/>
    <cellStyle name="Note 7 13 8" xfId="26533"/>
    <cellStyle name="Note 7 14" xfId="561"/>
    <cellStyle name="Note 7 14 2" xfId="900"/>
    <cellStyle name="Note 7 14 2 2" xfId="4935"/>
    <cellStyle name="Note 7 14 2 3" xfId="19849"/>
    <cellStyle name="Note 7 14 2 4" xfId="22688"/>
    <cellStyle name="Note 7 14 2 5" xfId="24605"/>
    <cellStyle name="Note 7 14 2 6" xfId="26179"/>
    <cellStyle name="Note 7 14 3" xfId="1194"/>
    <cellStyle name="Note 7 14 3 2" xfId="5220"/>
    <cellStyle name="Note 7 14 3 3" xfId="20140"/>
    <cellStyle name="Note 7 14 3 4" xfId="23498"/>
    <cellStyle name="Note 7 14 3 5" xfId="25355"/>
    <cellStyle name="Note 7 14 3 6" xfId="26742"/>
    <cellStyle name="Note 7 14 4" xfId="4596"/>
    <cellStyle name="Note 7 14 5" xfId="19510"/>
    <cellStyle name="Note 7 14 6" xfId="22581"/>
    <cellStyle name="Note 7 14 7" xfId="24502"/>
    <cellStyle name="Note 7 14 8" xfId="26093"/>
    <cellStyle name="Note 7 15" xfId="570"/>
    <cellStyle name="Note 7 15 2" xfId="901"/>
    <cellStyle name="Note 7 15 2 2" xfId="4936"/>
    <cellStyle name="Note 7 15 2 3" xfId="19850"/>
    <cellStyle name="Note 7 15 2 4" xfId="23247"/>
    <cellStyle name="Note 7 15 2 5" xfId="25143"/>
    <cellStyle name="Note 7 15 2 6" xfId="26587"/>
    <cellStyle name="Note 7 15 3" xfId="1203"/>
    <cellStyle name="Note 7 15 3 2" xfId="5229"/>
    <cellStyle name="Note 7 15 3 3" xfId="20149"/>
    <cellStyle name="Note 7 15 3 4" xfId="23491"/>
    <cellStyle name="Note 7 15 3 5" xfId="25348"/>
    <cellStyle name="Note 7 15 3 6" xfId="26735"/>
    <cellStyle name="Note 7 15 4" xfId="4605"/>
    <cellStyle name="Note 7 15 5" xfId="19519"/>
    <cellStyle name="Note 7 15 6" xfId="22961"/>
    <cellStyle name="Note 7 15 7" xfId="24868"/>
    <cellStyle name="Note 7 15 8" xfId="26377"/>
    <cellStyle name="Note 7 16" xfId="577"/>
    <cellStyle name="Note 7 16 2" xfId="902"/>
    <cellStyle name="Note 7 16 2 2" xfId="4937"/>
    <cellStyle name="Note 7 16 2 3" xfId="19851"/>
    <cellStyle name="Note 7 16 2 4" xfId="22883"/>
    <cellStyle name="Note 7 16 2 5" xfId="24790"/>
    <cellStyle name="Note 7 16 2 6" xfId="26299"/>
    <cellStyle name="Note 7 16 3" xfId="1210"/>
    <cellStyle name="Note 7 16 3 2" xfId="5236"/>
    <cellStyle name="Note 7 16 3 3" xfId="20156"/>
    <cellStyle name="Note 7 16 3 4" xfId="23827"/>
    <cellStyle name="Note 7 16 3 5" xfId="25612"/>
    <cellStyle name="Note 7 16 3 6" xfId="26898"/>
    <cellStyle name="Note 7 16 4" xfId="4612"/>
    <cellStyle name="Note 7 16 5" xfId="19526"/>
    <cellStyle name="Note 7 16 6" xfId="23880"/>
    <cellStyle name="Note 7 16 7" xfId="25665"/>
    <cellStyle name="Note 7 16 8" xfId="26951"/>
    <cellStyle name="Note 7 17" xfId="581"/>
    <cellStyle name="Note 7 17 2" xfId="903"/>
    <cellStyle name="Note 7 17 2 2" xfId="4938"/>
    <cellStyle name="Note 7 17 2 3" xfId="19852"/>
    <cellStyle name="Note 7 17 2 4" xfId="22558"/>
    <cellStyle name="Note 7 17 2 5" xfId="24479"/>
    <cellStyle name="Note 7 17 2 6" xfId="26070"/>
    <cellStyle name="Note 7 17 3" xfId="1214"/>
    <cellStyle name="Note 7 17 3 2" xfId="5240"/>
    <cellStyle name="Note 7 17 3 3" xfId="20160"/>
    <cellStyle name="Note 7 17 3 4" xfId="23446"/>
    <cellStyle name="Note 7 17 3 5" xfId="25307"/>
    <cellStyle name="Note 7 17 3 6" xfId="26712"/>
    <cellStyle name="Note 7 17 4" xfId="4616"/>
    <cellStyle name="Note 7 17 5" xfId="19530"/>
    <cellStyle name="Note 7 17 6" xfId="24093"/>
    <cellStyle name="Note 7 17 7" xfId="25850"/>
    <cellStyle name="Note 7 17 8" xfId="27053"/>
    <cellStyle name="Note 7 18" xfId="643"/>
    <cellStyle name="Note 7 18 2" xfId="904"/>
    <cellStyle name="Note 7 18 2 2" xfId="4939"/>
    <cellStyle name="Note 7 18 2 3" xfId="19853"/>
    <cellStyle name="Note 7 18 2 4" xfId="23131"/>
    <cellStyle name="Note 7 18 2 5" xfId="25032"/>
    <cellStyle name="Note 7 18 2 6" xfId="26487"/>
    <cellStyle name="Note 7 18 3" xfId="1276"/>
    <cellStyle name="Note 7 18 3 2" xfId="5302"/>
    <cellStyle name="Note 7 18 3 3" xfId="20222"/>
    <cellStyle name="Note 7 18 3 4" xfId="23436"/>
    <cellStyle name="Note 7 18 3 5" xfId="25297"/>
    <cellStyle name="Note 7 18 3 6" xfId="26702"/>
    <cellStyle name="Note 7 18 4" xfId="4678"/>
    <cellStyle name="Note 7 18 5" xfId="19592"/>
    <cellStyle name="Note 7 18 6" xfId="23148"/>
    <cellStyle name="Note 7 18 7" xfId="25049"/>
    <cellStyle name="Note 7 18 8" xfId="26504"/>
    <cellStyle name="Note 7 19" xfId="649"/>
    <cellStyle name="Note 7 19 2" xfId="905"/>
    <cellStyle name="Note 7 19 2 2" xfId="4940"/>
    <cellStyle name="Note 7 19 2 3" xfId="19854"/>
    <cellStyle name="Note 7 19 2 4" xfId="22874"/>
    <cellStyle name="Note 7 19 2 5" xfId="24781"/>
    <cellStyle name="Note 7 19 2 6" xfId="26290"/>
    <cellStyle name="Note 7 19 3" xfId="1282"/>
    <cellStyle name="Note 7 19 3 2" xfId="5308"/>
    <cellStyle name="Note 7 19 3 3" xfId="20228"/>
    <cellStyle name="Note 7 19 3 4" xfId="24029"/>
    <cellStyle name="Note 7 19 3 5" xfId="25786"/>
    <cellStyle name="Note 7 19 3 6" xfId="26989"/>
    <cellStyle name="Note 7 19 4" xfId="4684"/>
    <cellStyle name="Note 7 19 5" xfId="19598"/>
    <cellStyle name="Note 7 19 6" xfId="22766"/>
    <cellStyle name="Note 7 19 7" xfId="24680"/>
    <cellStyle name="Note 7 19 8" xfId="26238"/>
    <cellStyle name="Note 7 2" xfId="445"/>
    <cellStyle name="Note 7 2 2" xfId="906"/>
    <cellStyle name="Note 7 2 2 2" xfId="4941"/>
    <cellStyle name="Note 7 2 2 3" xfId="19855"/>
    <cellStyle name="Note 7 2 2 4" xfId="22774"/>
    <cellStyle name="Note 7 2 2 5" xfId="24687"/>
    <cellStyle name="Note 7 2 2 6" xfId="26243"/>
    <cellStyle name="Note 7 2 3" xfId="1112"/>
    <cellStyle name="Note 7 2 3 2" xfId="5138"/>
    <cellStyle name="Note 7 2 3 3" xfId="20058"/>
    <cellStyle name="Note 7 2 3 4" xfId="23520"/>
    <cellStyle name="Note 7 2 3 5" xfId="25377"/>
    <cellStyle name="Note 7 2 3 6" xfId="26764"/>
    <cellStyle name="Note 7 2 4" xfId="4490"/>
    <cellStyle name="Note 7 2 5" xfId="18586"/>
    <cellStyle name="Note 7 2 6" xfId="22997"/>
    <cellStyle name="Note 7 2 7" xfId="24904"/>
    <cellStyle name="Note 7 2 8" xfId="26412"/>
    <cellStyle name="Note 7 20" xfId="653"/>
    <cellStyle name="Note 7 20 2" xfId="907"/>
    <cellStyle name="Note 7 20 2 2" xfId="4942"/>
    <cellStyle name="Note 7 20 2 3" xfId="19856"/>
    <cellStyle name="Note 7 20 2 4" xfId="23340"/>
    <cellStyle name="Note 7 20 2 5" xfId="25229"/>
    <cellStyle name="Note 7 20 2 6" xfId="26653"/>
    <cellStyle name="Note 7 20 3" xfId="1286"/>
    <cellStyle name="Note 7 20 3 2" xfId="5312"/>
    <cellStyle name="Note 7 20 3 3" xfId="20232"/>
    <cellStyle name="Note 7 20 3 4" xfId="23434"/>
    <cellStyle name="Note 7 20 3 5" xfId="25295"/>
    <cellStyle name="Note 7 20 3 6" xfId="26700"/>
    <cellStyle name="Note 7 20 4" xfId="4688"/>
    <cellStyle name="Note 7 20 5" xfId="19602"/>
    <cellStyle name="Note 7 20 6" xfId="23318"/>
    <cellStyle name="Note 7 20 7" xfId="25207"/>
    <cellStyle name="Note 7 20 8" xfId="26634"/>
    <cellStyle name="Note 7 21" xfId="895"/>
    <cellStyle name="Note 7 21 2" xfId="4930"/>
    <cellStyle name="Note 7 21 3" xfId="19844"/>
    <cellStyle name="Note 7 21 4" xfId="23265"/>
    <cellStyle name="Note 7 21 5" xfId="25160"/>
    <cellStyle name="Note 7 21 6" xfId="26600"/>
    <cellStyle name="Note 7 22" xfId="1107"/>
    <cellStyle name="Note 7 22 2" xfId="5133"/>
    <cellStyle name="Note 7 22 3" xfId="20053"/>
    <cellStyle name="Note 7 22 4" xfId="23519"/>
    <cellStyle name="Note 7 22 5" xfId="25376"/>
    <cellStyle name="Note 7 22 6" xfId="26763"/>
    <cellStyle name="Note 7 23" xfId="4485"/>
    <cellStyle name="Note 7 24" xfId="18692"/>
    <cellStyle name="Note 7 25" xfId="22787"/>
    <cellStyle name="Note 7 26" xfId="24701"/>
    <cellStyle name="Note 7 27" xfId="26256"/>
    <cellStyle name="Note 7 3" xfId="446"/>
    <cellStyle name="Note 7 3 2" xfId="908"/>
    <cellStyle name="Note 7 3 2 2" xfId="4943"/>
    <cellStyle name="Note 7 3 2 3" xfId="19857"/>
    <cellStyle name="Note 7 3 2 4" xfId="22881"/>
    <cellStyle name="Note 7 3 2 5" xfId="24788"/>
    <cellStyle name="Note 7 3 2 6" xfId="26297"/>
    <cellStyle name="Note 7 3 3" xfId="1113"/>
    <cellStyle name="Note 7 3 3 2" xfId="5139"/>
    <cellStyle name="Note 7 3 3 3" xfId="20059"/>
    <cellStyle name="Note 7 3 3 4" xfId="23747"/>
    <cellStyle name="Note 7 3 3 5" xfId="25551"/>
    <cellStyle name="Note 7 3 3 6" xfId="26850"/>
    <cellStyle name="Note 7 3 4" xfId="4491"/>
    <cellStyle name="Note 7 3 5" xfId="18696"/>
    <cellStyle name="Note 7 3 6" xfId="22731"/>
    <cellStyle name="Note 7 3 7" xfId="24645"/>
    <cellStyle name="Note 7 3 8" xfId="26210"/>
    <cellStyle name="Note 7 4" xfId="447"/>
    <cellStyle name="Note 7 4 2" xfId="909"/>
    <cellStyle name="Note 7 4 2 2" xfId="4944"/>
    <cellStyle name="Note 7 4 2 3" xfId="19858"/>
    <cellStyle name="Note 7 4 2 4" xfId="22745"/>
    <cellStyle name="Note 7 4 2 5" xfId="24659"/>
    <cellStyle name="Note 7 4 2 6" xfId="26219"/>
    <cellStyle name="Note 7 4 3" xfId="1114"/>
    <cellStyle name="Note 7 4 3 2" xfId="5140"/>
    <cellStyle name="Note 7 4 3 3" xfId="20060"/>
    <cellStyle name="Note 7 4 3 4" xfId="23456"/>
    <cellStyle name="Note 7 4 3 5" xfId="25317"/>
    <cellStyle name="Note 7 4 3 6" xfId="26722"/>
    <cellStyle name="Note 7 4 4" xfId="4492"/>
    <cellStyle name="Note 7 4 5" xfId="18697"/>
    <cellStyle name="Note 7 4 6" xfId="23295"/>
    <cellStyle name="Note 7 4 7" xfId="25185"/>
    <cellStyle name="Note 7 4 8" xfId="26620"/>
    <cellStyle name="Note 7 5" xfId="448"/>
    <cellStyle name="Note 7 5 2" xfId="910"/>
    <cellStyle name="Note 7 5 2 2" xfId="4945"/>
    <cellStyle name="Note 7 5 2 3" xfId="19859"/>
    <cellStyle name="Note 7 5 2 4" xfId="23310"/>
    <cellStyle name="Note 7 5 2 5" xfId="25199"/>
    <cellStyle name="Note 7 5 2 6" xfId="26629"/>
    <cellStyle name="Note 7 5 3" xfId="1115"/>
    <cellStyle name="Note 7 5 3 2" xfId="5141"/>
    <cellStyle name="Note 7 5 3 3" xfId="20061"/>
    <cellStyle name="Note 7 5 3 4" xfId="24050"/>
    <cellStyle name="Note 7 5 3 5" xfId="25807"/>
    <cellStyle name="Note 7 5 3 6" xfId="27010"/>
    <cellStyle name="Note 7 5 4" xfId="4493"/>
    <cellStyle name="Note 7 5 5" xfId="19077"/>
    <cellStyle name="Note 7 5 6" xfId="22996"/>
    <cellStyle name="Note 7 5 7" xfId="24903"/>
    <cellStyle name="Note 7 5 8" xfId="26411"/>
    <cellStyle name="Note 7 6" xfId="449"/>
    <cellStyle name="Note 7 6 2" xfId="911"/>
    <cellStyle name="Note 7 6 2 2" xfId="4946"/>
    <cellStyle name="Note 7 6 2 3" xfId="19860"/>
    <cellStyle name="Note 7 6 2 4" xfId="22880"/>
    <cellStyle name="Note 7 6 2 5" xfId="24787"/>
    <cellStyle name="Note 7 6 2 6" xfId="26296"/>
    <cellStyle name="Note 7 6 3" xfId="1116"/>
    <cellStyle name="Note 7 6 3 2" xfId="5142"/>
    <cellStyle name="Note 7 6 3 3" xfId="20062"/>
    <cellStyle name="Note 7 6 3 4" xfId="23836"/>
    <cellStyle name="Note 7 6 3 5" xfId="25621"/>
    <cellStyle name="Note 7 6 3 6" xfId="26907"/>
    <cellStyle name="Note 7 6 4" xfId="4494"/>
    <cellStyle name="Note 7 6 5" xfId="18698"/>
    <cellStyle name="Note 7 6 6" xfId="22783"/>
    <cellStyle name="Note 7 6 7" xfId="24696"/>
    <cellStyle name="Note 7 6 8" xfId="26251"/>
    <cellStyle name="Note 7 7" xfId="450"/>
    <cellStyle name="Note 7 7 2" xfId="912"/>
    <cellStyle name="Note 7 7 2 2" xfId="4947"/>
    <cellStyle name="Note 7 7 2 3" xfId="19861"/>
    <cellStyle name="Note 7 7 2 4" xfId="22758"/>
    <cellStyle name="Note 7 7 2 5" xfId="24672"/>
    <cellStyle name="Note 7 7 2 6" xfId="26230"/>
    <cellStyle name="Note 7 7 3" xfId="1117"/>
    <cellStyle name="Note 7 7 3 2" xfId="5143"/>
    <cellStyle name="Note 7 7 3 3" xfId="20063"/>
    <cellStyle name="Note 7 7 3 4" xfId="23521"/>
    <cellStyle name="Note 7 7 3 5" xfId="25378"/>
    <cellStyle name="Note 7 7 3 6" xfId="26765"/>
    <cellStyle name="Note 7 7 4" xfId="4495"/>
    <cellStyle name="Note 7 7 5" xfId="18699"/>
    <cellStyle name="Note 7 7 6" xfId="23349"/>
    <cellStyle name="Note 7 7 7" xfId="25238"/>
    <cellStyle name="Note 7 7 8" xfId="26661"/>
    <cellStyle name="Note 7 8" xfId="451"/>
    <cellStyle name="Note 7 8 2" xfId="913"/>
    <cellStyle name="Note 7 8 2 2" xfId="4948"/>
    <cellStyle name="Note 7 8 2 3" xfId="19862"/>
    <cellStyle name="Note 7 8 2 4" xfId="23324"/>
    <cellStyle name="Note 7 8 2 5" xfId="25213"/>
    <cellStyle name="Note 7 8 2 6" xfId="26640"/>
    <cellStyle name="Note 7 8 3" xfId="1118"/>
    <cellStyle name="Note 7 8 3 2" xfId="5144"/>
    <cellStyle name="Note 7 8 3 3" xfId="20064"/>
    <cellStyle name="Note 7 8 3 4" xfId="23746"/>
    <cellStyle name="Note 7 8 3 5" xfId="25550"/>
    <cellStyle name="Note 7 8 3 6" xfId="26849"/>
    <cellStyle name="Note 7 8 4" xfId="4496"/>
    <cellStyle name="Note 7 8 5" xfId="18507"/>
    <cellStyle name="Note 7 8 6" xfId="22995"/>
    <cellStyle name="Note 7 8 7" xfId="24902"/>
    <cellStyle name="Note 7 8 8" xfId="26410"/>
    <cellStyle name="Note 7 9" xfId="452"/>
    <cellStyle name="Note 7 9 2" xfId="914"/>
    <cellStyle name="Note 7 9 2 2" xfId="4949"/>
    <cellStyle name="Note 7 9 2 3" xfId="19863"/>
    <cellStyle name="Note 7 9 2 4" xfId="22879"/>
    <cellStyle name="Note 7 9 2 5" xfId="24786"/>
    <cellStyle name="Note 7 9 2 6" xfId="26295"/>
    <cellStyle name="Note 7 9 3" xfId="1119"/>
    <cellStyle name="Note 7 9 3 2" xfId="5145"/>
    <cellStyle name="Note 7 9 3 3" xfId="20065"/>
    <cellStyle name="Note 7 9 3 4" xfId="22552"/>
    <cellStyle name="Note 7 9 3 5" xfId="24474"/>
    <cellStyle name="Note 7 9 3 6" xfId="26065"/>
    <cellStyle name="Note 7 9 4" xfId="4497"/>
    <cellStyle name="Note 7 9 5" xfId="18700"/>
    <cellStyle name="Note 7 9 6" xfId="22723"/>
    <cellStyle name="Note 7 9 7" xfId="24638"/>
    <cellStyle name="Note 7 9 8" xfId="26204"/>
    <cellStyle name="Note 8" xfId="453"/>
    <cellStyle name="Note 8 10" xfId="1120"/>
    <cellStyle name="Note 8 10 2" xfId="5146"/>
    <cellStyle name="Note 8 10 3" xfId="20066"/>
    <cellStyle name="Note 8 10 4" xfId="24236"/>
    <cellStyle name="Note 8 10 5" xfId="25912"/>
    <cellStyle name="Note 8 10 6" xfId="27166"/>
    <cellStyle name="Note 8 11" xfId="4498"/>
    <cellStyle name="Note 8 12" xfId="18701"/>
    <cellStyle name="Note 8 13" xfId="23284"/>
    <cellStyle name="Note 8 14" xfId="25176"/>
    <cellStyle name="Note 8 15" xfId="26613"/>
    <cellStyle name="Note 8 2" xfId="563"/>
    <cellStyle name="Note 8 2 2" xfId="916"/>
    <cellStyle name="Note 8 2 2 2" xfId="4951"/>
    <cellStyle name="Note 8 2 2 3" xfId="19865"/>
    <cellStyle name="Note 8 2 2 4" xfId="23217"/>
    <cellStyle name="Note 8 2 2 5" xfId="25114"/>
    <cellStyle name="Note 8 2 2 6" xfId="26565"/>
    <cellStyle name="Note 8 2 3" xfId="1196"/>
    <cellStyle name="Note 8 2 3 2" xfId="5222"/>
    <cellStyle name="Note 8 2 3 3" xfId="20142"/>
    <cellStyle name="Note 8 2 3 4" xfId="23496"/>
    <cellStyle name="Note 8 2 3 5" xfId="25353"/>
    <cellStyle name="Note 8 2 3 6" xfId="26740"/>
    <cellStyle name="Note 8 2 4" xfId="4598"/>
    <cellStyle name="Note 8 2 5" xfId="19512"/>
    <cellStyle name="Note 8 2 6" xfId="23882"/>
    <cellStyle name="Note 8 2 7" xfId="25667"/>
    <cellStyle name="Note 8 2 8" xfId="26953"/>
    <cellStyle name="Note 8 3" xfId="571"/>
    <cellStyle name="Note 8 3 2" xfId="917"/>
    <cellStyle name="Note 8 3 2 2" xfId="4952"/>
    <cellStyle name="Note 8 3 2 3" xfId="19866"/>
    <cellStyle name="Note 8 3 2 4" xfId="22878"/>
    <cellStyle name="Note 8 3 2 5" xfId="24785"/>
    <cellStyle name="Note 8 3 2 6" xfId="26294"/>
    <cellStyle name="Note 8 3 3" xfId="1204"/>
    <cellStyle name="Note 8 3 3 2" xfId="5230"/>
    <cellStyle name="Note 8 3 3 3" xfId="20150"/>
    <cellStyle name="Note 8 3 3 4" xfId="24117"/>
    <cellStyle name="Note 8 3 3 5" xfId="25873"/>
    <cellStyle name="Note 8 3 3 6" xfId="27065"/>
    <cellStyle name="Note 8 3 4" xfId="4606"/>
    <cellStyle name="Note 8 3 5" xfId="19520"/>
    <cellStyle name="Note 8 3 6" xfId="23091"/>
    <cellStyle name="Note 8 3 7" xfId="24996"/>
    <cellStyle name="Note 8 3 8" xfId="26478"/>
    <cellStyle name="Note 8 4" xfId="578"/>
    <cellStyle name="Note 8 4 2" xfId="918"/>
    <cellStyle name="Note 8 4 2 2" xfId="4953"/>
    <cellStyle name="Note 8 4 2 3" xfId="19867"/>
    <cellStyle name="Note 8 4 2 4" xfId="22703"/>
    <cellStyle name="Note 8 4 2 5" xfId="24620"/>
    <cellStyle name="Note 8 4 2 6" xfId="26189"/>
    <cellStyle name="Note 8 4 3" xfId="1211"/>
    <cellStyle name="Note 8 4 3 2" xfId="5237"/>
    <cellStyle name="Note 8 4 3 3" xfId="20157"/>
    <cellStyle name="Note 8 4 3 4" xfId="23530"/>
    <cellStyle name="Note 8 4 3 5" xfId="25387"/>
    <cellStyle name="Note 8 4 3 6" xfId="26774"/>
    <cellStyle name="Note 8 4 4" xfId="4613"/>
    <cellStyle name="Note 8 4 5" xfId="19527"/>
    <cellStyle name="Note 8 4 6" xfId="23508"/>
    <cellStyle name="Note 8 4 7" xfId="25365"/>
    <cellStyle name="Note 8 4 8" xfId="26752"/>
    <cellStyle name="Note 8 5" xfId="582"/>
    <cellStyle name="Note 8 5 2" xfId="919"/>
    <cellStyle name="Note 8 5 2 2" xfId="4954"/>
    <cellStyle name="Note 8 5 2 3" xfId="19868"/>
    <cellStyle name="Note 8 5 2 4" xfId="23264"/>
    <cellStyle name="Note 8 5 2 5" xfId="25159"/>
    <cellStyle name="Note 8 5 2 6" xfId="26599"/>
    <cellStyle name="Note 8 5 3" xfId="1215"/>
    <cellStyle name="Note 8 5 3 2" xfId="5241"/>
    <cellStyle name="Note 8 5 3 3" xfId="20161"/>
    <cellStyle name="Note 8 5 3 4" xfId="24040"/>
    <cellStyle name="Note 8 5 3 5" xfId="25797"/>
    <cellStyle name="Note 8 5 3 6" xfId="27000"/>
    <cellStyle name="Note 8 5 4" xfId="4617"/>
    <cellStyle name="Note 8 5 5" xfId="19531"/>
    <cellStyle name="Note 8 5 6" xfId="23879"/>
    <cellStyle name="Note 8 5 7" xfId="25664"/>
    <cellStyle name="Note 8 5 8" xfId="26950"/>
    <cellStyle name="Note 8 6" xfId="645"/>
    <cellStyle name="Note 8 6 2" xfId="920"/>
    <cellStyle name="Note 8 6 2 2" xfId="4955"/>
    <cellStyle name="Note 8 6 2 3" xfId="19869"/>
    <cellStyle name="Note 8 6 2 4" xfId="22877"/>
    <cellStyle name="Note 8 6 2 5" xfId="24784"/>
    <cellStyle name="Note 8 6 2 6" xfId="26293"/>
    <cellStyle name="Note 8 6 3" xfId="1278"/>
    <cellStyle name="Note 8 6 3 2" xfId="5304"/>
    <cellStyle name="Note 8 6 3 3" xfId="20224"/>
    <cellStyle name="Note 8 6 3 4" xfId="23816"/>
    <cellStyle name="Note 8 6 3 5" xfId="25601"/>
    <cellStyle name="Note 8 6 3 6" xfId="26887"/>
    <cellStyle name="Note 8 6 4" xfId="4680"/>
    <cellStyle name="Note 8 6 5" xfId="19594"/>
    <cellStyle name="Note 8 6 6" xfId="19060"/>
    <cellStyle name="Note 8 6 7" xfId="23016"/>
    <cellStyle name="Note 8 6 8" xfId="24923"/>
    <cellStyle name="Note 8 7" xfId="650"/>
    <cellStyle name="Note 8 7 2" xfId="921"/>
    <cellStyle name="Note 8 7 2 2" xfId="4956"/>
    <cellStyle name="Note 8 7 2 3" xfId="19870"/>
    <cellStyle name="Note 8 7 2 4" xfId="22671"/>
    <cellStyle name="Note 8 7 2 5" xfId="24588"/>
    <cellStyle name="Note 8 7 2 6" xfId="26167"/>
    <cellStyle name="Note 8 7 3" xfId="1283"/>
    <cellStyle name="Note 8 7 3 2" xfId="5309"/>
    <cellStyle name="Note 8 7 3 3" xfId="20229"/>
    <cellStyle name="Note 8 7 3 4" xfId="23815"/>
    <cellStyle name="Note 8 7 3 5" xfId="25600"/>
    <cellStyle name="Note 8 7 3 6" xfId="26886"/>
    <cellStyle name="Note 8 7 4" xfId="4685"/>
    <cellStyle name="Note 8 7 5" xfId="19599"/>
    <cellStyle name="Note 8 7 6" xfId="23332"/>
    <cellStyle name="Note 8 7 7" xfId="25221"/>
    <cellStyle name="Note 8 7 8" xfId="26648"/>
    <cellStyle name="Note 8 8" xfId="654"/>
    <cellStyle name="Note 8 8 2" xfId="922"/>
    <cellStyle name="Note 8 8 2 2" xfId="4957"/>
    <cellStyle name="Note 8 8 2 3" xfId="19871"/>
    <cellStyle name="Note 8 8 2 4" xfId="23231"/>
    <cellStyle name="Note 8 8 2 5" xfId="25127"/>
    <cellStyle name="Note 8 8 2 6" xfId="26575"/>
    <cellStyle name="Note 8 8 3" xfId="1287"/>
    <cellStyle name="Note 8 8 3 2" xfId="5313"/>
    <cellStyle name="Note 8 8 3 3" xfId="20233"/>
    <cellStyle name="Note 8 8 3 4" xfId="24028"/>
    <cellStyle name="Note 8 8 3 5" xfId="25785"/>
    <cellStyle name="Note 8 8 3 6" xfId="26988"/>
    <cellStyle name="Note 8 8 4" xfId="4689"/>
    <cellStyle name="Note 8 8 5" xfId="19603"/>
    <cellStyle name="Note 8 8 6" xfId="22946"/>
    <cellStyle name="Note 8 8 7" xfId="24853"/>
    <cellStyle name="Note 8 8 8" xfId="26362"/>
    <cellStyle name="Note 8 9" xfId="915"/>
    <cellStyle name="Note 8 9 2" xfId="4950"/>
    <cellStyle name="Note 8 9 3" xfId="19864"/>
    <cellStyle name="Note 8 9 4" xfId="22658"/>
    <cellStyle name="Note 8 9 5" xfId="24576"/>
    <cellStyle name="Note 8 9 6" xfId="26158"/>
    <cellStyle name="Note 9" xfId="454"/>
    <cellStyle name="Note 9 10" xfId="1121"/>
    <cellStyle name="Note 9 10 2" xfId="5147"/>
    <cellStyle name="Note 9 10 3" xfId="20067"/>
    <cellStyle name="Note 9 10 4" xfId="24105"/>
    <cellStyle name="Note 9 10 5" xfId="25861"/>
    <cellStyle name="Note 9 10 6" xfId="27063"/>
    <cellStyle name="Note 9 11" xfId="4499"/>
    <cellStyle name="Note 9 12" xfId="19003"/>
    <cellStyle name="Note 9 13" xfId="22994"/>
    <cellStyle name="Note 9 14" xfId="24901"/>
    <cellStyle name="Note 9 15" xfId="26409"/>
    <cellStyle name="Note 9 2" xfId="564"/>
    <cellStyle name="Note 9 2 2" xfId="924"/>
    <cellStyle name="Note 9 2 2 2" xfId="4959"/>
    <cellStyle name="Note 9 2 2 3" xfId="19873"/>
    <cellStyle name="Note 9 2 2 4" xfId="22687"/>
    <cellStyle name="Note 9 2 2 5" xfId="24604"/>
    <cellStyle name="Note 9 2 2 6" xfId="26178"/>
    <cellStyle name="Note 9 2 3" xfId="1197"/>
    <cellStyle name="Note 9 2 3 2" xfId="5223"/>
    <cellStyle name="Note 9 2 3 3" xfId="20143"/>
    <cellStyle name="Note 9 2 3 4" xfId="23495"/>
    <cellStyle name="Note 9 2 3 5" xfId="25352"/>
    <cellStyle name="Note 9 2 3 6" xfId="26739"/>
    <cellStyle name="Note 9 2 4" xfId="4599"/>
    <cellStyle name="Note 9 2 5" xfId="19513"/>
    <cellStyle name="Note 9 2 6" xfId="23154"/>
    <cellStyle name="Note 9 2 7" xfId="25055"/>
    <cellStyle name="Note 9 2 8" xfId="26510"/>
    <cellStyle name="Note 9 3" xfId="572"/>
    <cellStyle name="Note 9 3 2" xfId="925"/>
    <cellStyle name="Note 9 3 2 2" xfId="4960"/>
    <cellStyle name="Note 9 3 2 3" xfId="19874"/>
    <cellStyle name="Note 9 3 2 4" xfId="23246"/>
    <cellStyle name="Note 9 3 2 5" xfId="25142"/>
    <cellStyle name="Note 9 3 2 6" xfId="26586"/>
    <cellStyle name="Note 9 3 3" xfId="1205"/>
    <cellStyle name="Note 9 3 3 2" xfId="5231"/>
    <cellStyle name="Note 9 3 3 3" xfId="20151"/>
    <cellStyle name="Note 9 3 3 4" xfId="23490"/>
    <cellStyle name="Note 9 3 3 5" xfId="25347"/>
    <cellStyle name="Note 9 3 3 6" xfId="26734"/>
    <cellStyle name="Note 9 3 4" xfId="4607"/>
    <cellStyle name="Note 9 3 5" xfId="19521"/>
    <cellStyle name="Note 9 3 6" xfId="23082"/>
    <cellStyle name="Note 9 3 7" xfId="24987"/>
    <cellStyle name="Note 9 3 8" xfId="26473"/>
    <cellStyle name="Note 9 4" xfId="579"/>
    <cellStyle name="Note 9 4 2" xfId="926"/>
    <cellStyle name="Note 9 4 2 2" xfId="4961"/>
    <cellStyle name="Note 9 4 2 3" xfId="19875"/>
    <cellStyle name="Note 9 4 2 4" xfId="22875"/>
    <cellStyle name="Note 9 4 2 5" xfId="24782"/>
    <cellStyle name="Note 9 4 2 6" xfId="26291"/>
    <cellStyle name="Note 9 4 3" xfId="1212"/>
    <cellStyle name="Note 9 4 3 2" xfId="5238"/>
    <cellStyle name="Note 9 4 3 3" xfId="20158"/>
    <cellStyle name="Note 9 4 3 4" xfId="23737"/>
    <cellStyle name="Note 9 4 3 5" xfId="25541"/>
    <cellStyle name="Note 9 4 3 6" xfId="26840"/>
    <cellStyle name="Note 9 4 4" xfId="4614"/>
    <cellStyle name="Note 9 4 5" xfId="19528"/>
    <cellStyle name="Note 9 4 6" xfId="23760"/>
    <cellStyle name="Note 9 4 7" xfId="25564"/>
    <cellStyle name="Note 9 4 8" xfId="26862"/>
    <cellStyle name="Note 9 5" xfId="583"/>
    <cellStyle name="Note 9 5 2" xfId="927"/>
    <cellStyle name="Note 9 5 2 2" xfId="4962"/>
    <cellStyle name="Note 9 5 2 3" xfId="19876"/>
    <cellStyle name="Note 9 5 2 4" xfId="22557"/>
    <cellStyle name="Note 9 5 2 5" xfId="24478"/>
    <cellStyle name="Note 9 5 2 6" xfId="26069"/>
    <cellStyle name="Note 9 5 3" xfId="1216"/>
    <cellStyle name="Note 9 5 3 2" xfId="5242"/>
    <cellStyle name="Note 9 5 3 3" xfId="20162"/>
    <cellStyle name="Note 9 5 3 4" xfId="23826"/>
    <cellStyle name="Note 9 5 3 5" xfId="25611"/>
    <cellStyle name="Note 9 5 3 6" xfId="26897"/>
    <cellStyle name="Note 9 5 4" xfId="4618"/>
    <cellStyle name="Note 9 5 5" xfId="19532"/>
    <cellStyle name="Note 9 5 6" xfId="23509"/>
    <cellStyle name="Note 9 5 7" xfId="25366"/>
    <cellStyle name="Note 9 5 8" xfId="26753"/>
    <cellStyle name="Note 9 6" xfId="646"/>
    <cellStyle name="Note 9 6 2" xfId="928"/>
    <cellStyle name="Note 9 6 2 2" xfId="4963"/>
    <cellStyle name="Note 9 6 2 3" xfId="19877"/>
    <cellStyle name="Note 9 6 2 4" xfId="23130"/>
    <cellStyle name="Note 9 6 2 5" xfId="25031"/>
    <cellStyle name="Note 9 6 2 6" xfId="26486"/>
    <cellStyle name="Note 9 6 3" xfId="1279"/>
    <cellStyle name="Note 9 6 3 2" xfId="5305"/>
    <cellStyle name="Note 9 6 3 3" xfId="20225"/>
    <cellStyle name="Note 9 6 3 4" xfId="23541"/>
    <cellStyle name="Note 9 6 3 5" xfId="25398"/>
    <cellStyle name="Note 9 6 3 6" xfId="26785"/>
    <cellStyle name="Note 9 6 4" xfId="4681"/>
    <cellStyle name="Note 9 6 5" xfId="19595"/>
    <cellStyle name="Note 9 6 6" xfId="19915"/>
    <cellStyle name="Note 9 6 7" xfId="22701"/>
    <cellStyle name="Note 9 6 8" xfId="24618"/>
    <cellStyle name="Note 9 7" xfId="651"/>
    <cellStyle name="Note 9 7 2" xfId="929"/>
    <cellStyle name="Note 9 7 2 2" xfId="4964"/>
    <cellStyle name="Note 9 7 2 3" xfId="19878"/>
    <cellStyle name="Note 9 7 2 4" xfId="22866"/>
    <cellStyle name="Note 9 7 2 5" xfId="24773"/>
    <cellStyle name="Note 9 7 2 6" xfId="26282"/>
    <cellStyle name="Note 9 7 3" xfId="1284"/>
    <cellStyle name="Note 9 7 3 2" xfId="5310"/>
    <cellStyle name="Note 9 7 3 3" xfId="20230"/>
    <cellStyle name="Note 9 7 3 4" xfId="23542"/>
    <cellStyle name="Note 9 7 3 5" xfId="25399"/>
    <cellStyle name="Note 9 7 3 6" xfId="26786"/>
    <cellStyle name="Note 9 7 4" xfId="4686"/>
    <cellStyle name="Note 9 7 5" xfId="19600"/>
    <cellStyle name="Note 9 7 6" xfId="22947"/>
    <cellStyle name="Note 9 7 7" xfId="24854"/>
    <cellStyle name="Note 9 7 8" xfId="26363"/>
    <cellStyle name="Note 9 8" xfId="655"/>
    <cellStyle name="Note 9 8 2" xfId="930"/>
    <cellStyle name="Note 9 8 2 2" xfId="4965"/>
    <cellStyle name="Note 9 8 2 3" xfId="19879"/>
    <cellStyle name="Note 9 8 2 4" xfId="22773"/>
    <cellStyle name="Note 9 8 2 5" xfId="24686"/>
    <cellStyle name="Note 9 8 2 6" xfId="26242"/>
    <cellStyle name="Note 9 8 3" xfId="1288"/>
    <cellStyle name="Note 9 8 3 2" xfId="5314"/>
    <cellStyle name="Note 9 8 3 3" xfId="20234"/>
    <cellStyle name="Note 9 8 3 4" xfId="23814"/>
    <cellStyle name="Note 9 8 3 5" xfId="25599"/>
    <cellStyle name="Note 9 8 3 6" xfId="26885"/>
    <cellStyle name="Note 9 8 4" xfId="4690"/>
    <cellStyle name="Note 9 8 5" xfId="19604"/>
    <cellStyle name="Note 9 8 6" xfId="22753"/>
    <cellStyle name="Note 9 8 7" xfId="24667"/>
    <cellStyle name="Note 9 8 8" xfId="26225"/>
    <cellStyle name="Note 9 9" xfId="923"/>
    <cellStyle name="Note 9 9 2" xfId="4958"/>
    <cellStyle name="Note 9 9 3" xfId="19872"/>
    <cellStyle name="Note 9 9 4" xfId="22876"/>
    <cellStyle name="Note 9 9 5" xfId="24783"/>
    <cellStyle name="Note 9 9 6" xfId="26292"/>
    <cellStyle name="OH01" xfId="27711"/>
    <cellStyle name="OHnplode" xfId="27712"/>
    <cellStyle name="Output" xfId="246" builtinId="21" customBuiltin="1"/>
    <cellStyle name="Output 2" xfId="247"/>
    <cellStyle name="Output 2 10" xfId="2975"/>
    <cellStyle name="Output 2 11" xfId="2976"/>
    <cellStyle name="Output 2 12" xfId="2977"/>
    <cellStyle name="Output 2 13" xfId="2978"/>
    <cellStyle name="Output 2 14" xfId="2979"/>
    <cellStyle name="Output 2 15" xfId="2980"/>
    <cellStyle name="Output 2 16" xfId="2981"/>
    <cellStyle name="Output 2 17" xfId="2982"/>
    <cellStyle name="Output 2 18" xfId="2983"/>
    <cellStyle name="Output 2 19" xfId="2984"/>
    <cellStyle name="Output 2 2" xfId="2985"/>
    <cellStyle name="Output 2 20" xfId="2986"/>
    <cellStyle name="Output 2 21" xfId="2987"/>
    <cellStyle name="Output 2 22" xfId="2988"/>
    <cellStyle name="Output 2 23" xfId="4070"/>
    <cellStyle name="Output 2 24" xfId="2974"/>
    <cellStyle name="Output 2 25" xfId="1301"/>
    <cellStyle name="Output 2 26" xfId="15206"/>
    <cellStyle name="Output 2 3" xfId="2989"/>
    <cellStyle name="Output 2 4" xfId="2990"/>
    <cellStyle name="Output 2 5" xfId="2991"/>
    <cellStyle name="Output 2 6" xfId="2992"/>
    <cellStyle name="Output 2 7" xfId="2993"/>
    <cellStyle name="Output 2 8" xfId="2994"/>
    <cellStyle name="Output 2 9" xfId="2995"/>
    <cellStyle name="Output 3" xfId="2996"/>
    <cellStyle name="Output 3 10" xfId="2997"/>
    <cellStyle name="Output 3 11" xfId="2998"/>
    <cellStyle name="Output 3 12" xfId="2999"/>
    <cellStyle name="Output 3 13" xfId="3000"/>
    <cellStyle name="Output 3 14" xfId="3001"/>
    <cellStyle name="Output 3 15" xfId="3002"/>
    <cellStyle name="Output 3 16" xfId="3003"/>
    <cellStyle name="Output 3 17" xfId="3004"/>
    <cellStyle name="Output 3 18" xfId="3005"/>
    <cellStyle name="Output 3 19" xfId="3006"/>
    <cellStyle name="Output 3 2" xfId="3007"/>
    <cellStyle name="Output 3 20" xfId="3008"/>
    <cellStyle name="Output 3 21" xfId="3009"/>
    <cellStyle name="Output 3 22" xfId="3010"/>
    <cellStyle name="Output 3 23" xfId="15207"/>
    <cellStyle name="Output 3 3" xfId="3011"/>
    <cellStyle name="Output 3 4" xfId="3012"/>
    <cellStyle name="Output 3 5" xfId="3013"/>
    <cellStyle name="Output 3 6" xfId="3014"/>
    <cellStyle name="Output 3 7" xfId="3015"/>
    <cellStyle name="Output 3 8" xfId="3016"/>
    <cellStyle name="Output 3 9" xfId="3017"/>
    <cellStyle name="Output 4" xfId="3683"/>
    <cellStyle name="Output 5" xfId="3988"/>
    <cellStyle name="Output 6" xfId="4035"/>
    <cellStyle name="Output Amounts" xfId="248"/>
    <cellStyle name="Output Amounts 2" xfId="249"/>
    <cellStyle name="Output Amounts 2 2" xfId="15209"/>
    <cellStyle name="Output Amounts 3" xfId="16699"/>
    <cellStyle name="Output Amounts 4" xfId="15208"/>
    <cellStyle name="Output Amounts 4 2" xfId="23042"/>
    <cellStyle name="Output Amounts 5" xfId="24947"/>
    <cellStyle name="Output Amounts 6" xfId="26451"/>
    <cellStyle name="Output Column Headings" xfId="250"/>
    <cellStyle name="Output Column Headings 2" xfId="16700"/>
    <cellStyle name="Output Column Headings 3" xfId="15210"/>
    <cellStyle name="Output Line Items" xfId="251"/>
    <cellStyle name="Output Line Items 2" xfId="16701"/>
    <cellStyle name="Output Line Items 3" xfId="15211"/>
    <cellStyle name="Output Report Heading" xfId="252"/>
    <cellStyle name="Output Report Heading 2" xfId="16702"/>
    <cellStyle name="Output Report Heading 3" xfId="15212"/>
    <cellStyle name="Output Report Title" xfId="253"/>
    <cellStyle name="Output Report Title 2" xfId="16703"/>
    <cellStyle name="Output Report Title 3" xfId="15213"/>
    <cellStyle name="Percent" xfId="254" builtinId="5"/>
    <cellStyle name="Percent [2]" xfId="27713"/>
    <cellStyle name="Percent [2] 2" xfId="27714"/>
    <cellStyle name="Percent 10" xfId="27715"/>
    <cellStyle name="Percent 11" xfId="27716"/>
    <cellStyle name="Percent 12" xfId="27717"/>
    <cellStyle name="Percent 13" xfId="27718"/>
    <cellStyle name="Percent 14" xfId="27719"/>
    <cellStyle name="Percent 15" xfId="18932"/>
    <cellStyle name="Percent 16" xfId="27720"/>
    <cellStyle name="Percent 17" xfId="27721"/>
    <cellStyle name="Percent 18" xfId="27722"/>
    <cellStyle name="Percent 19" xfId="15215"/>
    <cellStyle name="Percent 2" xfId="255"/>
    <cellStyle name="Percent 2 10" xfId="22788"/>
    <cellStyle name="Percent 2 11" xfId="24702"/>
    <cellStyle name="Percent 2 12" xfId="26257"/>
    <cellStyle name="Percent 2 2" xfId="1306"/>
    <cellStyle name="Percent 2 2 2" xfId="3944"/>
    <cellStyle name="Percent 2 2 2 2" xfId="6192"/>
    <cellStyle name="Percent 2 2 2 2 2" xfId="19057"/>
    <cellStyle name="Percent 2 2 2 3" xfId="22224"/>
    <cellStyle name="Percent 2 2 2 4" xfId="20266"/>
    <cellStyle name="Percent 2 2 2 5" xfId="23718"/>
    <cellStyle name="Percent 2 2 2 6" xfId="25526"/>
    <cellStyle name="Percent 2 2 2 7" xfId="19489"/>
    <cellStyle name="Percent 2 2 3" xfId="4079"/>
    <cellStyle name="Percent 2 2 3 2" xfId="6236"/>
    <cellStyle name="Percent 2 2 3 2 2" xfId="7516"/>
    <cellStyle name="Percent 2 2 3 2 2 2" xfId="24215"/>
    <cellStyle name="Percent 2 2 3 2 3" xfId="19296"/>
    <cellStyle name="Percent 2 2 3 2 4" xfId="27153"/>
    <cellStyle name="Percent 2 2 3 2 5" xfId="27520"/>
    <cellStyle name="Percent 2 2 3 3" xfId="7155"/>
    <cellStyle name="Percent 2 2 3 3 2" xfId="22326"/>
    <cellStyle name="Percent 2 2 3 4" xfId="18918"/>
    <cellStyle name="Percent 2 2 3 5" xfId="25939"/>
    <cellStyle name="Percent 2 2 3 6" xfId="27248"/>
    <cellStyle name="Percent 2 2 4" xfId="4091"/>
    <cellStyle name="Percent 2 2 4 2" xfId="6248"/>
    <cellStyle name="Percent 2 2 4 2 2" xfId="7528"/>
    <cellStyle name="Percent 2 2 4 2 2 2" xfId="24227"/>
    <cellStyle name="Percent 2 2 4 2 3" xfId="19308"/>
    <cellStyle name="Percent 2 2 4 2 4" xfId="27163"/>
    <cellStyle name="Percent 2 2 4 2 5" xfId="27532"/>
    <cellStyle name="Percent 2 2 4 3" xfId="7167"/>
    <cellStyle name="Percent 2 2 4 3 2" xfId="22338"/>
    <cellStyle name="Percent 2 2 4 4" xfId="18930"/>
    <cellStyle name="Percent 2 2 4 5" xfId="25949"/>
    <cellStyle name="Percent 2 2 4 6" xfId="27259"/>
    <cellStyle name="Percent 2 2 5" xfId="5321"/>
    <cellStyle name="Percent 2 2 5 2" xfId="7316"/>
    <cellStyle name="Percent 2 2 5 2 2" xfId="23363"/>
    <cellStyle name="Percent 2 2 5 3" xfId="19119"/>
    <cellStyle name="Percent 2 2 5 4" xfId="26677"/>
    <cellStyle name="Percent 2 2 5 5" xfId="27357"/>
    <cellStyle name="Percent 2 2 6" xfId="6862"/>
    <cellStyle name="Percent 2 2 6 2" xfId="20248"/>
    <cellStyle name="Percent 2 2 7" xfId="15217"/>
    <cellStyle name="Percent 2 2 7 2" xfId="23433"/>
    <cellStyle name="Percent 2 2 8" xfId="18626"/>
    <cellStyle name="Percent 2 2 9" xfId="26698"/>
    <cellStyle name="Percent 2 3" xfId="4062"/>
    <cellStyle name="Percent 2 3 2" xfId="6228"/>
    <cellStyle name="Percent 2 3 2 2" xfId="7508"/>
    <cellStyle name="Percent 2 3 2 2 2" xfId="24207"/>
    <cellStyle name="Percent 2 3 2 3" xfId="6916"/>
    <cellStyle name="Percent 2 3 2 3 2" xfId="25902"/>
    <cellStyle name="Percent 2 3 2 4" xfId="18339"/>
    <cellStyle name="Percent 2 3 2 4 2" xfId="27145"/>
    <cellStyle name="Percent 2 3 2 5" xfId="19288"/>
    <cellStyle name="Percent 2 3 3" xfId="7147"/>
    <cellStyle name="Percent 2 3 3 2" xfId="22313"/>
    <cellStyle name="Percent 2 3 4" xfId="6898"/>
    <cellStyle name="Percent 2 3 4 2" xfId="24317"/>
    <cellStyle name="Percent 2 3 5" xfId="15218"/>
    <cellStyle name="Percent 2 3 5 2" xfId="25931"/>
    <cellStyle name="Percent 2 3 6" xfId="18910"/>
    <cellStyle name="Percent 2 4" xfId="3691"/>
    <cellStyle name="Percent 2 4 2" xfId="5939"/>
    <cellStyle name="Percent 2 4 2 2" xfId="7303"/>
    <cellStyle name="Percent 2 4 3" xfId="6868"/>
    <cellStyle name="Percent 2 4 4" xfId="7049"/>
    <cellStyle name="Percent 2 4 4 2" xfId="20422"/>
    <cellStyle name="Percent 2 4 5" xfId="23606"/>
    <cellStyle name="Percent 2 4 6" xfId="25440"/>
    <cellStyle name="Percent 2 4 7" xfId="22719"/>
    <cellStyle name="Percent 2 5" xfId="4075"/>
    <cellStyle name="Percent 2 5 10" xfId="18914"/>
    <cellStyle name="Percent 2 5 2" xfId="6232"/>
    <cellStyle name="Percent 2 5 2 2" xfId="7512"/>
    <cellStyle name="Percent 2 5 2 2 2" xfId="24211"/>
    <cellStyle name="Percent 2 5 2 3" xfId="19292"/>
    <cellStyle name="Percent 2 5 2 4" xfId="27149"/>
    <cellStyle name="Percent 2 5 2 5" xfId="27516"/>
    <cellStyle name="Percent 2 5 3" xfId="7151"/>
    <cellStyle name="Percent 2 5 3 2" xfId="22322"/>
    <cellStyle name="Percent 2 5 4" xfId="7340"/>
    <cellStyle name="Percent 2 5 4 2" xfId="24323"/>
    <cellStyle name="Percent 2 5 5" xfId="7620"/>
    <cellStyle name="Percent 2 5 5 2" xfId="25935"/>
    <cellStyle name="Percent 2 5 6" xfId="7733"/>
    <cellStyle name="Percent 2 5 6 2" xfId="27244"/>
    <cellStyle name="Percent 2 5 7" xfId="7345"/>
    <cellStyle name="Percent 2 5 8" xfId="7720"/>
    <cellStyle name="Percent 2 5 9" xfId="6972"/>
    <cellStyle name="Percent 2 6" xfId="4087"/>
    <cellStyle name="Percent 2 6 2" xfId="6244"/>
    <cellStyle name="Percent 2 6 2 2" xfId="7524"/>
    <cellStyle name="Percent 2 6 2 2 2" xfId="24223"/>
    <cellStyle name="Percent 2 6 2 3" xfId="19304"/>
    <cellStyle name="Percent 2 6 2 4" xfId="27159"/>
    <cellStyle name="Percent 2 6 2 5" xfId="27528"/>
    <cellStyle name="Percent 2 6 3" xfId="7163"/>
    <cellStyle name="Percent 2 6 3 2" xfId="22334"/>
    <cellStyle name="Percent 2 6 4" xfId="7050"/>
    <cellStyle name="Percent 2 6 4 2" xfId="24328"/>
    <cellStyle name="Percent 2 6 5" xfId="18926"/>
    <cellStyle name="Percent 2 6 6" xfId="27255"/>
    <cellStyle name="Percent 2 7" xfId="1293"/>
    <cellStyle name="Percent 2 7 2" xfId="5317"/>
    <cellStyle name="Percent 2 7 2 2" xfId="7312"/>
    <cellStyle name="Percent 2 7 2 2 2" xfId="23359"/>
    <cellStyle name="Percent 2 7 2 3" xfId="19115"/>
    <cellStyle name="Percent 2 7 2 4" xfId="26673"/>
    <cellStyle name="Percent 2 7 2 5" xfId="27353"/>
    <cellStyle name="Percent 2 7 3" xfId="6858"/>
    <cellStyle name="Percent 2 7 3 2" xfId="20239"/>
    <cellStyle name="Percent 2 7 4" xfId="18622"/>
    <cellStyle name="Percent 2 7 5" xfId="25598"/>
    <cellStyle name="Percent 2 7 6" xfId="26884"/>
    <cellStyle name="Percent 2 8" xfId="4367"/>
    <cellStyle name="Percent 2 9" xfId="15216"/>
    <cellStyle name="Percent 2 9 2" xfId="18602"/>
    <cellStyle name="Percent 20" xfId="27723"/>
    <cellStyle name="Percent 21" xfId="27724"/>
    <cellStyle name="Percent 22" xfId="27725"/>
    <cellStyle name="Percent 23" xfId="27726"/>
    <cellStyle name="Percent 24" xfId="27727"/>
    <cellStyle name="Percent 25" xfId="27728"/>
    <cellStyle name="Percent 26" xfId="27729"/>
    <cellStyle name="Percent 27" xfId="27730"/>
    <cellStyle name="Percent 28" xfId="27731"/>
    <cellStyle name="Percent 29" xfId="27732"/>
    <cellStyle name="Percent 3" xfId="256"/>
    <cellStyle name="Percent 3 2" xfId="4368"/>
    <cellStyle name="Percent 3 2 2" xfId="6787"/>
    <cellStyle name="Percent 3 2 3" xfId="15219"/>
    <cellStyle name="Percent 3 3" xfId="6886"/>
    <cellStyle name="Percent 3 3 2" xfId="6896"/>
    <cellStyle name="Percent 3 3 3" xfId="7739"/>
    <cellStyle name="Percent 3 4" xfId="7624"/>
    <cellStyle name="Percent 3 5" xfId="7294"/>
    <cellStyle name="Percent 3 5 2" xfId="25244"/>
    <cellStyle name="Percent 3 6" xfId="26667"/>
    <cellStyle name="Percent 30" xfId="27733"/>
    <cellStyle name="Percent 31" xfId="27734"/>
    <cellStyle name="Percent 32" xfId="27735"/>
    <cellStyle name="Percent 33" xfId="27736"/>
    <cellStyle name="Percent 34" xfId="27737"/>
    <cellStyle name="Percent 35" xfId="27738"/>
    <cellStyle name="Percent 36" xfId="27739"/>
    <cellStyle name="Percent 37" xfId="27740"/>
    <cellStyle name="Percent 38" xfId="27741"/>
    <cellStyle name="Percent 39" xfId="27742"/>
    <cellStyle name="Percent 4" xfId="257"/>
    <cellStyle name="Percent 4 2" xfId="4042"/>
    <cellStyle name="Percent 4 2 2" xfId="6210"/>
    <cellStyle name="Percent 4 2 2 2" xfId="15223"/>
    <cellStyle name="Percent 4 2 2 2 2" xfId="15224"/>
    <cellStyle name="Percent 4 2 2 3" xfId="15225"/>
    <cellStyle name="Percent 4 2 2 4" xfId="15222"/>
    <cellStyle name="Percent 4 2 3" xfId="6935"/>
    <cellStyle name="Percent 4 2 3 2" xfId="15227"/>
    <cellStyle name="Percent 4 2 3 3" xfId="15226"/>
    <cellStyle name="Percent 4 2 3 4" xfId="22293"/>
    <cellStyle name="Percent 4 2 4" xfId="15228"/>
    <cellStyle name="Percent 4 2 4 2" xfId="18667"/>
    <cellStyle name="Percent 4 2 5" xfId="15221"/>
    <cellStyle name="Percent 4 2 5 2" xfId="21444"/>
    <cellStyle name="Percent 4 2 6" xfId="21958"/>
    <cellStyle name="Percent 4 3" xfId="4369"/>
    <cellStyle name="Percent 4 3 2" xfId="7246"/>
    <cellStyle name="Percent 4 3 2 2" xfId="15231"/>
    <cellStyle name="Percent 4 3 2 3" xfId="15230"/>
    <cellStyle name="Percent 4 3 2 4" xfId="22523"/>
    <cellStyle name="Percent 4 3 3" xfId="7264"/>
    <cellStyle name="Percent 4 3 3 2" xfId="15232"/>
    <cellStyle name="Percent 4 3 3 3" xfId="24447"/>
    <cellStyle name="Percent 4 3 4" xfId="15229"/>
    <cellStyle name="Percent 4 3 4 2" xfId="26061"/>
    <cellStyle name="Percent 4 3 5" xfId="19002"/>
    <cellStyle name="Percent 4 4" xfId="6802"/>
    <cellStyle name="Percent 4 4 2" xfId="15234"/>
    <cellStyle name="Percent 4 4 3" xfId="15233"/>
    <cellStyle name="Percent 4 4 4" xfId="19022"/>
    <cellStyle name="Percent 4 5" xfId="15235"/>
    <cellStyle name="Percent 4 5 2" xfId="23044"/>
    <cellStyle name="Percent 4 6" xfId="15220"/>
    <cellStyle name="Percent 4 6 2" xfId="24949"/>
    <cellStyle name="Percent 4 7" xfId="18480"/>
    <cellStyle name="Percent 4 7 2" xfId="26452"/>
    <cellStyle name="Percent 4 8" xfId="18499"/>
    <cellStyle name="Percent 40" xfId="27743"/>
    <cellStyle name="Percent 41" xfId="27744"/>
    <cellStyle name="Percent 42" xfId="27745"/>
    <cellStyle name="Percent 43" xfId="27746"/>
    <cellStyle name="Percent 44" xfId="27747"/>
    <cellStyle name="Percent 45" xfId="27748"/>
    <cellStyle name="Percent 46" xfId="27749"/>
    <cellStyle name="Percent 47" xfId="27750"/>
    <cellStyle name="Percent 48" xfId="27751"/>
    <cellStyle name="Percent 49" xfId="27752"/>
    <cellStyle name="Percent 5" xfId="4083"/>
    <cellStyle name="Percent 5 10" xfId="7736"/>
    <cellStyle name="Percent 5 11" xfId="15236"/>
    <cellStyle name="Percent 5 12" xfId="18922"/>
    <cellStyle name="Percent 5 2" xfId="6240"/>
    <cellStyle name="Percent 5 2 2" xfId="7520"/>
    <cellStyle name="Percent 5 2 2 2" xfId="7386"/>
    <cellStyle name="Percent 5 2 2 3" xfId="24219"/>
    <cellStyle name="Percent 5 2 3" xfId="15237"/>
    <cellStyle name="Percent 5 2 3 2" xfId="25904"/>
    <cellStyle name="Percent 5 2 4" xfId="19300"/>
    <cellStyle name="Percent 5 2 5" xfId="27524"/>
    <cellStyle name="Percent 5 2 6" xfId="18646"/>
    <cellStyle name="Percent 5 3" xfId="7159"/>
    <cellStyle name="Percent 5 3 2" xfId="22330"/>
    <cellStyle name="Percent 5 4" xfId="6810"/>
    <cellStyle name="Percent 5 4 2" xfId="24326"/>
    <cellStyle name="Percent 5 5" xfId="7341"/>
    <cellStyle name="Percent 5 5 2" xfId="25943"/>
    <cellStyle name="Percent 5 6" xfId="6836"/>
    <cellStyle name="Percent 5 6 2" xfId="27251"/>
    <cellStyle name="Percent 5 7" xfId="6930"/>
    <cellStyle name="Percent 5 8" xfId="7266"/>
    <cellStyle name="Percent 5 9" xfId="6824"/>
    <cellStyle name="Percent 50" xfId="27753"/>
    <cellStyle name="Percent 51" xfId="27754"/>
    <cellStyle name="Percent 52" xfId="27755"/>
    <cellStyle name="Percent 53" xfId="27756"/>
    <cellStyle name="Percent 54" xfId="27757"/>
    <cellStyle name="Percent 55" xfId="27758"/>
    <cellStyle name="Percent 56" xfId="27759"/>
    <cellStyle name="Percent 57" xfId="27760"/>
    <cellStyle name="Percent 58" xfId="27761"/>
    <cellStyle name="Percent 59" xfId="27762"/>
    <cellStyle name="Percent 6" xfId="1015"/>
    <cellStyle name="Percent 6 2" xfId="5041"/>
    <cellStyle name="Percent 6 2 2" xfId="7318"/>
    <cellStyle name="Percent 6 2 3" xfId="15239"/>
    <cellStyle name="Percent 6 3" xfId="6785"/>
    <cellStyle name="Percent 6 3 2" xfId="19961"/>
    <cellStyle name="Percent 6 4" xfId="6855"/>
    <cellStyle name="Percent 6 4 2" xfId="23259"/>
    <cellStyle name="Percent 6 5" xfId="6998"/>
    <cellStyle name="Percent 6 5 2" xfId="25155"/>
    <cellStyle name="Percent 6 6" xfId="7344"/>
    <cellStyle name="Percent 6 6 2" xfId="26595"/>
    <cellStyle name="Percent 6 7" xfId="6894"/>
    <cellStyle name="Percent 6 8" xfId="15238"/>
    <cellStyle name="Percent 60" xfId="27763"/>
    <cellStyle name="Percent 61" xfId="27764"/>
    <cellStyle name="Percent 62" xfId="27765"/>
    <cellStyle name="Percent 63" xfId="27766"/>
    <cellStyle name="Percent 64" xfId="27767"/>
    <cellStyle name="Percent 65" xfId="27768"/>
    <cellStyle name="Percent 66" xfId="27769"/>
    <cellStyle name="Percent 67" xfId="27770"/>
    <cellStyle name="Percent 68" xfId="27771"/>
    <cellStyle name="Percent 69" xfId="27772"/>
    <cellStyle name="Percent 7" xfId="7077"/>
    <cellStyle name="Percent 70" xfId="27773"/>
    <cellStyle name="Percent 71" xfId="27774"/>
    <cellStyle name="Percent 72" xfId="27775"/>
    <cellStyle name="Percent 73" xfId="27776"/>
    <cellStyle name="Percent 74" xfId="27777"/>
    <cellStyle name="Percent 75" xfId="27778"/>
    <cellStyle name="Percent 76" xfId="27779"/>
    <cellStyle name="Percent 77" xfId="27780"/>
    <cellStyle name="Percent 78" xfId="27781"/>
    <cellStyle name="Percent 79" xfId="27782"/>
    <cellStyle name="Percent 8" xfId="15214"/>
    <cellStyle name="Percent 80" xfId="27783"/>
    <cellStyle name="Percent 81" xfId="27784"/>
    <cellStyle name="Percent 82" xfId="27785"/>
    <cellStyle name="Percent 83" xfId="27786"/>
    <cellStyle name="Percent 84" xfId="27787"/>
    <cellStyle name="Percent 85" xfId="27788"/>
    <cellStyle name="Percent 86" xfId="27789"/>
    <cellStyle name="Percent 87" xfId="27790"/>
    <cellStyle name="Percent 88" xfId="27791"/>
    <cellStyle name="Percent 89" xfId="27792"/>
    <cellStyle name="Percent 9" xfId="27601"/>
    <cellStyle name="Percent 90" xfId="27793"/>
    <cellStyle name="Percent 91" xfId="27794"/>
    <cellStyle name="Percent 92" xfId="27795"/>
    <cellStyle name="Percent 93" xfId="27796"/>
    <cellStyle name="Percent 94" xfId="27797"/>
    <cellStyle name="Percent 95" xfId="27798"/>
    <cellStyle name="Percent 96" xfId="27799"/>
    <cellStyle name="Percent 97" xfId="27800"/>
    <cellStyle name="Percent 98" xfId="27801"/>
    <cellStyle name="PSChar" xfId="27802"/>
    <cellStyle name="PSDate" xfId="27803"/>
    <cellStyle name="PSDec" xfId="27804"/>
    <cellStyle name="PSHeading" xfId="27805"/>
    <cellStyle name="PSInt" xfId="27806"/>
    <cellStyle name="PSSpacer" xfId="258"/>
    <cellStyle name="PSSpacer 2" xfId="16704"/>
    <cellStyle name="PSSpacer 3" xfId="15240"/>
    <cellStyle name="Reports" xfId="259"/>
    <cellStyle name="Reports 2" xfId="16705"/>
    <cellStyle name="Reports 3" xfId="15241"/>
    <cellStyle name="Satisfaisant" xfId="260"/>
    <cellStyle name="Satisfaisant 2" xfId="16706"/>
    <cellStyle name="Satisfaisant 3" xfId="15242"/>
    <cellStyle name="Scenario" xfId="261"/>
    <cellStyle name="Scenario 2" xfId="16707"/>
    <cellStyle name="Scenario 3" xfId="15243"/>
    <cellStyle name="Separador de milhares_Age receivables" xfId="262"/>
    <cellStyle name="Sortie" xfId="263"/>
    <cellStyle name="Sortie 2" xfId="16708"/>
    <cellStyle name="Sortie 3" xfId="15244"/>
    <cellStyle name="STYL1 - Style1" xfId="264"/>
    <cellStyle name="STYL1 - Style1 2" xfId="16709"/>
    <cellStyle name="STYL1 - Style1 3" xfId="15245"/>
    <cellStyle name="Style 1" xfId="265"/>
    <cellStyle name="Style 1 10" xfId="15247"/>
    <cellStyle name="Style 1 10 2" xfId="16711"/>
    <cellStyle name="Style 1 11" xfId="15248"/>
    <cellStyle name="Style 1 11 2" xfId="16712"/>
    <cellStyle name="Style 1 12" xfId="15249"/>
    <cellStyle name="Style 1 12 2" xfId="16713"/>
    <cellStyle name="Style 1 13" xfId="15250"/>
    <cellStyle name="Style 1 13 2" xfId="16714"/>
    <cellStyle name="Style 1 14" xfId="15251"/>
    <cellStyle name="Style 1 14 2" xfId="16715"/>
    <cellStyle name="Style 1 15" xfId="15252"/>
    <cellStyle name="Style 1 15 2" xfId="16716"/>
    <cellStyle name="Style 1 16" xfId="15253"/>
    <cellStyle name="Style 1 16 2" xfId="16717"/>
    <cellStyle name="Style 1 17" xfId="15254"/>
    <cellStyle name="Style 1 17 2" xfId="16718"/>
    <cellStyle name="Style 1 18" xfId="15255"/>
    <cellStyle name="Style 1 18 2" xfId="16719"/>
    <cellStyle name="Style 1 19" xfId="15256"/>
    <cellStyle name="Style 1 19 2" xfId="16720"/>
    <cellStyle name="Style 1 2" xfId="455"/>
    <cellStyle name="Style 1 2 2" xfId="16721"/>
    <cellStyle name="Style 1 2 3" xfId="15257"/>
    <cellStyle name="Style 1 20" xfId="15258"/>
    <cellStyle name="Style 1 20 2" xfId="17132"/>
    <cellStyle name="Style 1 21" xfId="15259"/>
    <cellStyle name="Style 1 21 2" xfId="17147"/>
    <cellStyle name="Style 1 22" xfId="15260"/>
    <cellStyle name="Style 1 22 2" xfId="17161"/>
    <cellStyle name="Style 1 23" xfId="15261"/>
    <cellStyle name="Style 1 23 2" xfId="17667"/>
    <cellStyle name="Style 1 24" xfId="15262"/>
    <cellStyle name="Style 1 24 2" xfId="17817"/>
    <cellStyle name="Style 1 25" xfId="15263"/>
    <cellStyle name="Style 1 25 2" xfId="17831"/>
    <cellStyle name="Style 1 26" xfId="15264"/>
    <cellStyle name="Style 1 26 2" xfId="18340"/>
    <cellStyle name="Style 1 27" xfId="16710"/>
    <cellStyle name="Style 1 28" xfId="15246"/>
    <cellStyle name="Style 1 3" xfId="15265"/>
    <cellStyle name="Style 1 3 2" xfId="16722"/>
    <cellStyle name="Style 1 4" xfId="15266"/>
    <cellStyle name="Style 1 4 2" xfId="16723"/>
    <cellStyle name="Style 1 5" xfId="15267"/>
    <cellStyle name="Style 1 5 2" xfId="16724"/>
    <cellStyle name="Style 1 6" xfId="15268"/>
    <cellStyle name="Style 1 6 2" xfId="16725"/>
    <cellStyle name="Style 1 7" xfId="15269"/>
    <cellStyle name="Style 1 7 2" xfId="16726"/>
    <cellStyle name="Style 1 8" xfId="15270"/>
    <cellStyle name="Style 1 8 2" xfId="16727"/>
    <cellStyle name="Style 1 9" xfId="15271"/>
    <cellStyle name="Style 1 9 2" xfId="16728"/>
    <cellStyle name="Style 21" xfId="266"/>
    <cellStyle name="Style 21 10" xfId="15273"/>
    <cellStyle name="Style 21 10 2" xfId="16730"/>
    <cellStyle name="Style 21 11" xfId="15274"/>
    <cellStyle name="Style 21 11 2" xfId="16731"/>
    <cellStyle name="Style 21 12" xfId="15275"/>
    <cellStyle name="Style 21 12 2" xfId="16732"/>
    <cellStyle name="Style 21 13" xfId="15276"/>
    <cellStyle name="Style 21 13 2" xfId="16733"/>
    <cellStyle name="Style 21 14" xfId="15277"/>
    <cellStyle name="Style 21 14 2" xfId="16734"/>
    <cellStyle name="Style 21 15" xfId="15278"/>
    <cellStyle name="Style 21 15 2" xfId="16735"/>
    <cellStyle name="Style 21 16" xfId="15279"/>
    <cellStyle name="Style 21 16 2" xfId="16736"/>
    <cellStyle name="Style 21 17" xfId="15280"/>
    <cellStyle name="Style 21 17 2" xfId="16737"/>
    <cellStyle name="Style 21 18" xfId="15281"/>
    <cellStyle name="Style 21 18 2" xfId="16738"/>
    <cellStyle name="Style 21 19" xfId="15282"/>
    <cellStyle name="Style 21 19 2" xfId="16739"/>
    <cellStyle name="Style 21 2" xfId="15283"/>
    <cellStyle name="Style 21 2 2" xfId="16740"/>
    <cellStyle name="Style 21 20" xfId="15284"/>
    <cellStyle name="Style 21 20 2" xfId="17133"/>
    <cellStyle name="Style 21 21" xfId="15285"/>
    <cellStyle name="Style 21 21 2" xfId="17148"/>
    <cellStyle name="Style 21 22" xfId="15286"/>
    <cellStyle name="Style 21 22 2" xfId="17162"/>
    <cellStyle name="Style 21 23" xfId="15287"/>
    <cellStyle name="Style 21 23 2" xfId="17668"/>
    <cellStyle name="Style 21 24" xfId="15288"/>
    <cellStyle name="Style 21 24 2" xfId="17818"/>
    <cellStyle name="Style 21 25" xfId="15289"/>
    <cellStyle name="Style 21 25 2" xfId="17832"/>
    <cellStyle name="Style 21 26" xfId="15290"/>
    <cellStyle name="Style 21 26 2" xfId="18341"/>
    <cellStyle name="Style 21 27" xfId="16729"/>
    <cellStyle name="Style 21 28" xfId="15272"/>
    <cellStyle name="Style 21 3" xfId="15291"/>
    <cellStyle name="Style 21 3 2" xfId="16741"/>
    <cellStyle name="Style 21 4" xfId="15292"/>
    <cellStyle name="Style 21 4 2" xfId="16742"/>
    <cellStyle name="Style 21 5" xfId="15293"/>
    <cellStyle name="Style 21 5 2" xfId="16743"/>
    <cellStyle name="Style 21 6" xfId="15294"/>
    <cellStyle name="Style 21 6 2" xfId="16744"/>
    <cellStyle name="Style 21 7" xfId="15295"/>
    <cellStyle name="Style 21 7 2" xfId="16745"/>
    <cellStyle name="Style 21 8" xfId="15296"/>
    <cellStyle name="Style 21 8 2" xfId="16746"/>
    <cellStyle name="Style 21 9" xfId="15297"/>
    <cellStyle name="Style 21 9 2" xfId="16747"/>
    <cellStyle name="Style 22" xfId="267"/>
    <cellStyle name="Style 22 10" xfId="15299"/>
    <cellStyle name="Style 22 10 2" xfId="16749"/>
    <cellStyle name="Style 22 11" xfId="15300"/>
    <cellStyle name="Style 22 11 2" xfId="16750"/>
    <cellStyle name="Style 22 12" xfId="15301"/>
    <cellStyle name="Style 22 12 2" xfId="16751"/>
    <cellStyle name="Style 22 13" xfId="15302"/>
    <cellStyle name="Style 22 13 2" xfId="16752"/>
    <cellStyle name="Style 22 14" xfId="15303"/>
    <cellStyle name="Style 22 14 2" xfId="16753"/>
    <cellStyle name="Style 22 15" xfId="15304"/>
    <cellStyle name="Style 22 15 2" xfId="16754"/>
    <cellStyle name="Style 22 16" xfId="15305"/>
    <cellStyle name="Style 22 16 2" xfId="16755"/>
    <cellStyle name="Style 22 17" xfId="15306"/>
    <cellStyle name="Style 22 17 2" xfId="16756"/>
    <cellStyle name="Style 22 18" xfId="15307"/>
    <cellStyle name="Style 22 18 2" xfId="16757"/>
    <cellStyle name="Style 22 19" xfId="15308"/>
    <cellStyle name="Style 22 19 2" xfId="16758"/>
    <cellStyle name="Style 22 2" xfId="268"/>
    <cellStyle name="Style 22 2 2" xfId="16759"/>
    <cellStyle name="Style 22 2 3" xfId="15309"/>
    <cellStyle name="Style 22 20" xfId="15310"/>
    <cellStyle name="Style 22 20 2" xfId="17134"/>
    <cellStyle name="Style 22 21" xfId="15311"/>
    <cellStyle name="Style 22 21 2" xfId="17149"/>
    <cellStyle name="Style 22 22" xfId="15312"/>
    <cellStyle name="Style 22 22 2" xfId="17163"/>
    <cellStyle name="Style 22 23" xfId="15313"/>
    <cellStyle name="Style 22 23 2" xfId="17669"/>
    <cellStyle name="Style 22 24" xfId="15314"/>
    <cellStyle name="Style 22 24 2" xfId="17819"/>
    <cellStyle name="Style 22 25" xfId="15315"/>
    <cellStyle name="Style 22 25 2" xfId="17833"/>
    <cellStyle name="Style 22 26" xfId="15316"/>
    <cellStyle name="Style 22 26 2" xfId="18342"/>
    <cellStyle name="Style 22 27" xfId="16748"/>
    <cellStyle name="Style 22 28" xfId="15298"/>
    <cellStyle name="Style 22 3" xfId="15317"/>
    <cellStyle name="Style 22 3 2" xfId="16760"/>
    <cellStyle name="Style 22 4" xfId="15318"/>
    <cellStyle name="Style 22 4 2" xfId="16761"/>
    <cellStyle name="Style 22 5" xfId="15319"/>
    <cellStyle name="Style 22 5 2" xfId="16762"/>
    <cellStyle name="Style 22 6" xfId="15320"/>
    <cellStyle name="Style 22 6 2" xfId="16763"/>
    <cellStyle name="Style 22 7" xfId="15321"/>
    <cellStyle name="Style 22 7 2" xfId="16764"/>
    <cellStyle name="Style 22 8" xfId="15322"/>
    <cellStyle name="Style 22 8 2" xfId="16765"/>
    <cellStyle name="Style 22 9" xfId="15323"/>
    <cellStyle name="Style 22 9 2" xfId="16766"/>
    <cellStyle name="Style 23" xfId="269"/>
    <cellStyle name="Style 23 10" xfId="15325"/>
    <cellStyle name="Style 23 10 2" xfId="16768"/>
    <cellStyle name="Style 23 11" xfId="15326"/>
    <cellStyle name="Style 23 11 2" xfId="16769"/>
    <cellStyle name="Style 23 12" xfId="15327"/>
    <cellStyle name="Style 23 12 2" xfId="16770"/>
    <cellStyle name="Style 23 13" xfId="15328"/>
    <cellStyle name="Style 23 13 2" xfId="16771"/>
    <cellStyle name="Style 23 14" xfId="15329"/>
    <cellStyle name="Style 23 14 2" xfId="16772"/>
    <cellStyle name="Style 23 15" xfId="15330"/>
    <cellStyle name="Style 23 15 2" xfId="16773"/>
    <cellStyle name="Style 23 16" xfId="15331"/>
    <cellStyle name="Style 23 16 2" xfId="16774"/>
    <cellStyle name="Style 23 17" xfId="15332"/>
    <cellStyle name="Style 23 17 2" xfId="16775"/>
    <cellStyle name="Style 23 18" xfId="15333"/>
    <cellStyle name="Style 23 18 2" xfId="16776"/>
    <cellStyle name="Style 23 19" xfId="15334"/>
    <cellStyle name="Style 23 19 2" xfId="16777"/>
    <cellStyle name="Style 23 2" xfId="15335"/>
    <cellStyle name="Style 23 2 2" xfId="16778"/>
    <cellStyle name="Style 23 20" xfId="15336"/>
    <cellStyle name="Style 23 20 2" xfId="17135"/>
    <cellStyle name="Style 23 21" xfId="15337"/>
    <cellStyle name="Style 23 21 2" xfId="17150"/>
    <cellStyle name="Style 23 22" xfId="15338"/>
    <cellStyle name="Style 23 22 2" xfId="17164"/>
    <cellStyle name="Style 23 23" xfId="15339"/>
    <cellStyle name="Style 23 23 2" xfId="17670"/>
    <cellStyle name="Style 23 24" xfId="15340"/>
    <cellStyle name="Style 23 24 2" xfId="17820"/>
    <cellStyle name="Style 23 25" xfId="15341"/>
    <cellStyle name="Style 23 25 2" xfId="17834"/>
    <cellStyle name="Style 23 26" xfId="15342"/>
    <cellStyle name="Style 23 26 2" xfId="18343"/>
    <cellStyle name="Style 23 27" xfId="16767"/>
    <cellStyle name="Style 23 28" xfId="15324"/>
    <cellStyle name="Style 23 3" xfId="15343"/>
    <cellStyle name="Style 23 3 2" xfId="16779"/>
    <cellStyle name="Style 23 4" xfId="15344"/>
    <cellStyle name="Style 23 4 2" xfId="16780"/>
    <cellStyle name="Style 23 5" xfId="15345"/>
    <cellStyle name="Style 23 5 2" xfId="16781"/>
    <cellStyle name="Style 23 6" xfId="15346"/>
    <cellStyle name="Style 23 6 2" xfId="16782"/>
    <cellStyle name="Style 23 7" xfId="15347"/>
    <cellStyle name="Style 23 7 2" xfId="16783"/>
    <cellStyle name="Style 23 8" xfId="15348"/>
    <cellStyle name="Style 23 8 2" xfId="16784"/>
    <cellStyle name="Style 23 9" xfId="15349"/>
    <cellStyle name="Style 23 9 2" xfId="16785"/>
    <cellStyle name="Style 24" xfId="270"/>
    <cellStyle name="Style 24 10" xfId="15351"/>
    <cellStyle name="Style 24 10 2" xfId="16787"/>
    <cellStyle name="Style 24 11" xfId="15352"/>
    <cellStyle name="Style 24 11 2" xfId="16788"/>
    <cellStyle name="Style 24 12" xfId="15353"/>
    <cellStyle name="Style 24 12 2" xfId="16789"/>
    <cellStyle name="Style 24 13" xfId="15354"/>
    <cellStyle name="Style 24 13 2" xfId="16790"/>
    <cellStyle name="Style 24 14" xfId="15355"/>
    <cellStyle name="Style 24 14 2" xfId="16791"/>
    <cellStyle name="Style 24 15" xfId="15356"/>
    <cellStyle name="Style 24 15 2" xfId="16792"/>
    <cellStyle name="Style 24 16" xfId="15357"/>
    <cellStyle name="Style 24 16 2" xfId="16793"/>
    <cellStyle name="Style 24 17" xfId="15358"/>
    <cellStyle name="Style 24 17 2" xfId="16794"/>
    <cellStyle name="Style 24 18" xfId="15359"/>
    <cellStyle name="Style 24 18 2" xfId="16795"/>
    <cellStyle name="Style 24 19" xfId="15360"/>
    <cellStyle name="Style 24 19 2" xfId="16796"/>
    <cellStyle name="Style 24 2" xfId="271"/>
    <cellStyle name="Style 24 2 2" xfId="16797"/>
    <cellStyle name="Style 24 2 3" xfId="15361"/>
    <cellStyle name="Style 24 20" xfId="15362"/>
    <cellStyle name="Style 24 20 2" xfId="17136"/>
    <cellStyle name="Style 24 21" xfId="15363"/>
    <cellStyle name="Style 24 21 2" xfId="17151"/>
    <cellStyle name="Style 24 22" xfId="15364"/>
    <cellStyle name="Style 24 22 2" xfId="17165"/>
    <cellStyle name="Style 24 23" xfId="15365"/>
    <cellStyle name="Style 24 23 2" xfId="17671"/>
    <cellStyle name="Style 24 24" xfId="15366"/>
    <cellStyle name="Style 24 24 2" xfId="17821"/>
    <cellStyle name="Style 24 25" xfId="15367"/>
    <cellStyle name="Style 24 25 2" xfId="17835"/>
    <cellStyle name="Style 24 26" xfId="15368"/>
    <cellStyle name="Style 24 26 2" xfId="18344"/>
    <cellStyle name="Style 24 27" xfId="16786"/>
    <cellStyle name="Style 24 28" xfId="15350"/>
    <cellStyle name="Style 24 3" xfId="15369"/>
    <cellStyle name="Style 24 3 2" xfId="16798"/>
    <cellStyle name="Style 24 4" xfId="15370"/>
    <cellStyle name="Style 24 4 2" xfId="16799"/>
    <cellStyle name="Style 24 5" xfId="15371"/>
    <cellStyle name="Style 24 5 2" xfId="16800"/>
    <cellStyle name="Style 24 6" xfId="15372"/>
    <cellStyle name="Style 24 6 2" xfId="16801"/>
    <cellStyle name="Style 24 7" xfId="15373"/>
    <cellStyle name="Style 24 7 2" xfId="16802"/>
    <cellStyle name="Style 24 8" xfId="15374"/>
    <cellStyle name="Style 24 8 2" xfId="16803"/>
    <cellStyle name="Style 24 9" xfId="15375"/>
    <cellStyle name="Style 24 9 2" xfId="16804"/>
    <cellStyle name="Style 25" xfId="272"/>
    <cellStyle name="Style 25 10" xfId="15377"/>
    <cellStyle name="Style 25 10 2" xfId="16806"/>
    <cellStyle name="Style 25 11" xfId="15378"/>
    <cellStyle name="Style 25 11 2" xfId="16807"/>
    <cellStyle name="Style 25 12" xfId="15379"/>
    <cellStyle name="Style 25 12 2" xfId="16808"/>
    <cellStyle name="Style 25 13" xfId="15380"/>
    <cellStyle name="Style 25 13 2" xfId="16809"/>
    <cellStyle name="Style 25 14" xfId="15381"/>
    <cellStyle name="Style 25 14 2" xfId="16810"/>
    <cellStyle name="Style 25 15" xfId="15382"/>
    <cellStyle name="Style 25 15 2" xfId="16811"/>
    <cellStyle name="Style 25 16" xfId="15383"/>
    <cellStyle name="Style 25 16 2" xfId="16812"/>
    <cellStyle name="Style 25 17" xfId="15384"/>
    <cellStyle name="Style 25 17 2" xfId="16813"/>
    <cellStyle name="Style 25 18" xfId="15385"/>
    <cellStyle name="Style 25 18 2" xfId="16814"/>
    <cellStyle name="Style 25 19" xfId="15386"/>
    <cellStyle name="Style 25 19 2" xfId="16815"/>
    <cellStyle name="Style 25 2" xfId="273"/>
    <cellStyle name="Style 25 2 2" xfId="16816"/>
    <cellStyle name="Style 25 2 3" xfId="15387"/>
    <cellStyle name="Style 25 20" xfId="15388"/>
    <cellStyle name="Style 25 20 2" xfId="17137"/>
    <cellStyle name="Style 25 21" xfId="15389"/>
    <cellStyle name="Style 25 21 2" xfId="17152"/>
    <cellStyle name="Style 25 22" xfId="15390"/>
    <cellStyle name="Style 25 22 2" xfId="17166"/>
    <cellStyle name="Style 25 23" xfId="15391"/>
    <cellStyle name="Style 25 23 2" xfId="17672"/>
    <cellStyle name="Style 25 24" xfId="15392"/>
    <cellStyle name="Style 25 24 2" xfId="17822"/>
    <cellStyle name="Style 25 25" xfId="15393"/>
    <cellStyle name="Style 25 25 2" xfId="17836"/>
    <cellStyle name="Style 25 26" xfId="15394"/>
    <cellStyle name="Style 25 26 2" xfId="18345"/>
    <cellStyle name="Style 25 27" xfId="16805"/>
    <cellStyle name="Style 25 28" xfId="15376"/>
    <cellStyle name="Style 25 3" xfId="15395"/>
    <cellStyle name="Style 25 3 2" xfId="16817"/>
    <cellStyle name="Style 25 4" xfId="15396"/>
    <cellStyle name="Style 25 4 2" xfId="16818"/>
    <cellStyle name="Style 25 5" xfId="15397"/>
    <cellStyle name="Style 25 5 2" xfId="16819"/>
    <cellStyle name="Style 25 6" xfId="15398"/>
    <cellStyle name="Style 25 6 2" xfId="16820"/>
    <cellStyle name="Style 25 7" xfId="15399"/>
    <cellStyle name="Style 25 7 2" xfId="16821"/>
    <cellStyle name="Style 25 8" xfId="15400"/>
    <cellStyle name="Style 25 8 2" xfId="16822"/>
    <cellStyle name="Style 25 9" xfId="15401"/>
    <cellStyle name="Style 25 9 2" xfId="16823"/>
    <cellStyle name="Style 26" xfId="274"/>
    <cellStyle name="Style 26 10" xfId="15403"/>
    <cellStyle name="Style 26 10 2" xfId="16825"/>
    <cellStyle name="Style 26 11" xfId="15404"/>
    <cellStyle name="Style 26 11 2" xfId="16826"/>
    <cellStyle name="Style 26 12" xfId="15405"/>
    <cellStyle name="Style 26 12 2" xfId="16827"/>
    <cellStyle name="Style 26 13" xfId="15406"/>
    <cellStyle name="Style 26 13 2" xfId="16828"/>
    <cellStyle name="Style 26 14" xfId="15407"/>
    <cellStyle name="Style 26 14 2" xfId="16829"/>
    <cellStyle name="Style 26 15" xfId="15408"/>
    <cellStyle name="Style 26 15 2" xfId="16830"/>
    <cellStyle name="Style 26 16" xfId="15409"/>
    <cellStyle name="Style 26 16 2" xfId="16831"/>
    <cellStyle name="Style 26 17" xfId="15410"/>
    <cellStyle name="Style 26 17 2" xfId="16832"/>
    <cellStyle name="Style 26 18" xfId="15411"/>
    <cellStyle name="Style 26 18 2" xfId="16833"/>
    <cellStyle name="Style 26 19" xfId="15412"/>
    <cellStyle name="Style 26 19 2" xfId="16834"/>
    <cellStyle name="Style 26 2" xfId="275"/>
    <cellStyle name="Style 26 2 2" xfId="16835"/>
    <cellStyle name="Style 26 2 3" xfId="15413"/>
    <cellStyle name="Style 26 20" xfId="15414"/>
    <cellStyle name="Style 26 20 2" xfId="17138"/>
    <cellStyle name="Style 26 21" xfId="15415"/>
    <cellStyle name="Style 26 21 2" xfId="17153"/>
    <cellStyle name="Style 26 22" xfId="15416"/>
    <cellStyle name="Style 26 22 2" xfId="17167"/>
    <cellStyle name="Style 26 23" xfId="15417"/>
    <cellStyle name="Style 26 23 2" xfId="17673"/>
    <cellStyle name="Style 26 24" xfId="15418"/>
    <cellStyle name="Style 26 24 2" xfId="17823"/>
    <cellStyle name="Style 26 25" xfId="15419"/>
    <cellStyle name="Style 26 25 2" xfId="17837"/>
    <cellStyle name="Style 26 26" xfId="15420"/>
    <cellStyle name="Style 26 26 2" xfId="18346"/>
    <cellStyle name="Style 26 27" xfId="16824"/>
    <cellStyle name="Style 26 28" xfId="15402"/>
    <cellStyle name="Style 26 3" xfId="15421"/>
    <cellStyle name="Style 26 3 2" xfId="16836"/>
    <cellStyle name="Style 26 4" xfId="15422"/>
    <cellStyle name="Style 26 4 2" xfId="16837"/>
    <cellStyle name="Style 26 5" xfId="15423"/>
    <cellStyle name="Style 26 5 2" xfId="16838"/>
    <cellStyle name="Style 26 6" xfId="15424"/>
    <cellStyle name="Style 26 6 2" xfId="16839"/>
    <cellStyle name="Style 26 7" xfId="15425"/>
    <cellStyle name="Style 26 7 2" xfId="16840"/>
    <cellStyle name="Style 26 8" xfId="15426"/>
    <cellStyle name="Style 26 8 2" xfId="16841"/>
    <cellStyle name="Style 26 9" xfId="15427"/>
    <cellStyle name="Style 26 9 2" xfId="16842"/>
    <cellStyle name="Style 27" xfId="276"/>
    <cellStyle name="Style 27 10" xfId="15429"/>
    <cellStyle name="Style 27 10 2" xfId="16844"/>
    <cellStyle name="Style 27 11" xfId="15430"/>
    <cellStyle name="Style 27 11 2" xfId="16845"/>
    <cellStyle name="Style 27 12" xfId="15431"/>
    <cellStyle name="Style 27 12 2" xfId="16846"/>
    <cellStyle name="Style 27 13" xfId="15432"/>
    <cellStyle name="Style 27 13 2" xfId="16847"/>
    <cellStyle name="Style 27 14" xfId="15433"/>
    <cellStyle name="Style 27 14 2" xfId="16848"/>
    <cellStyle name="Style 27 15" xfId="15434"/>
    <cellStyle name="Style 27 15 2" xfId="16849"/>
    <cellStyle name="Style 27 16" xfId="15435"/>
    <cellStyle name="Style 27 16 2" xfId="16850"/>
    <cellStyle name="Style 27 17" xfId="15436"/>
    <cellStyle name="Style 27 17 2" xfId="16851"/>
    <cellStyle name="Style 27 18" xfId="15437"/>
    <cellStyle name="Style 27 18 2" xfId="16852"/>
    <cellStyle name="Style 27 19" xfId="15438"/>
    <cellStyle name="Style 27 19 2" xfId="16853"/>
    <cellStyle name="Style 27 2" xfId="277"/>
    <cellStyle name="Style 27 2 2" xfId="16854"/>
    <cellStyle name="Style 27 2 3" xfId="15439"/>
    <cellStyle name="Style 27 20" xfId="15440"/>
    <cellStyle name="Style 27 20 2" xfId="17139"/>
    <cellStyle name="Style 27 21" xfId="15441"/>
    <cellStyle name="Style 27 21 2" xfId="17154"/>
    <cellStyle name="Style 27 22" xfId="15442"/>
    <cellStyle name="Style 27 22 2" xfId="17168"/>
    <cellStyle name="Style 27 23" xfId="15443"/>
    <cellStyle name="Style 27 23 2" xfId="17674"/>
    <cellStyle name="Style 27 24" xfId="15444"/>
    <cellStyle name="Style 27 24 2" xfId="17824"/>
    <cellStyle name="Style 27 25" xfId="15445"/>
    <cellStyle name="Style 27 25 2" xfId="17838"/>
    <cellStyle name="Style 27 26" xfId="15446"/>
    <cellStyle name="Style 27 26 2" xfId="18347"/>
    <cellStyle name="Style 27 27" xfId="16843"/>
    <cellStyle name="Style 27 28" xfId="15428"/>
    <cellStyle name="Style 27 3" xfId="15447"/>
    <cellStyle name="Style 27 3 2" xfId="16855"/>
    <cellStyle name="Style 27 4" xfId="15448"/>
    <cellStyle name="Style 27 4 2" xfId="16856"/>
    <cellStyle name="Style 27 5" xfId="15449"/>
    <cellStyle name="Style 27 5 2" xfId="16857"/>
    <cellStyle name="Style 27 6" xfId="15450"/>
    <cellStyle name="Style 27 6 2" xfId="16858"/>
    <cellStyle name="Style 27 7" xfId="15451"/>
    <cellStyle name="Style 27 7 2" xfId="16859"/>
    <cellStyle name="Style 27 8" xfId="15452"/>
    <cellStyle name="Style 27 8 2" xfId="16860"/>
    <cellStyle name="Style 27 9" xfId="15453"/>
    <cellStyle name="Style 27 9 2" xfId="16861"/>
    <cellStyle name="Style 28" xfId="278"/>
    <cellStyle name="Style 28 10" xfId="15455"/>
    <cellStyle name="Style 28 10 2" xfId="16863"/>
    <cellStyle name="Style 28 11" xfId="15456"/>
    <cellStyle name="Style 28 11 2" xfId="16864"/>
    <cellStyle name="Style 28 12" xfId="15457"/>
    <cellStyle name="Style 28 12 2" xfId="16865"/>
    <cellStyle name="Style 28 13" xfId="15458"/>
    <cellStyle name="Style 28 13 2" xfId="16866"/>
    <cellStyle name="Style 28 14" xfId="15459"/>
    <cellStyle name="Style 28 14 2" xfId="16867"/>
    <cellStyle name="Style 28 15" xfId="15460"/>
    <cellStyle name="Style 28 15 2" xfId="16868"/>
    <cellStyle name="Style 28 16" xfId="15461"/>
    <cellStyle name="Style 28 16 2" xfId="16869"/>
    <cellStyle name="Style 28 17" xfId="15462"/>
    <cellStyle name="Style 28 17 2" xfId="16870"/>
    <cellStyle name="Style 28 18" xfId="15463"/>
    <cellStyle name="Style 28 18 2" xfId="16871"/>
    <cellStyle name="Style 28 19" xfId="15464"/>
    <cellStyle name="Style 28 19 2" xfId="16872"/>
    <cellStyle name="Style 28 2" xfId="15465"/>
    <cellStyle name="Style 28 2 2" xfId="16873"/>
    <cellStyle name="Style 28 20" xfId="15466"/>
    <cellStyle name="Style 28 20 2" xfId="17140"/>
    <cellStyle name="Style 28 21" xfId="15467"/>
    <cellStyle name="Style 28 21 2" xfId="17155"/>
    <cellStyle name="Style 28 22" xfId="15468"/>
    <cellStyle name="Style 28 22 2" xfId="17169"/>
    <cellStyle name="Style 28 23" xfId="15469"/>
    <cellStyle name="Style 28 23 2" xfId="17675"/>
    <cellStyle name="Style 28 24" xfId="15470"/>
    <cellStyle name="Style 28 24 2" xfId="17825"/>
    <cellStyle name="Style 28 25" xfId="15471"/>
    <cellStyle name="Style 28 25 2" xfId="17839"/>
    <cellStyle name="Style 28 26" xfId="15472"/>
    <cellStyle name="Style 28 26 2" xfId="18348"/>
    <cellStyle name="Style 28 27" xfId="16862"/>
    <cellStyle name="Style 28 28" xfId="15454"/>
    <cellStyle name="Style 28 3" xfId="15473"/>
    <cellStyle name="Style 28 3 2" xfId="16874"/>
    <cellStyle name="Style 28 4" xfId="15474"/>
    <cellStyle name="Style 28 4 2" xfId="16875"/>
    <cellStyle name="Style 28 5" xfId="15475"/>
    <cellStyle name="Style 28 5 2" xfId="16876"/>
    <cellStyle name="Style 28 6" xfId="15476"/>
    <cellStyle name="Style 28 6 2" xfId="16877"/>
    <cellStyle name="Style 28 7" xfId="15477"/>
    <cellStyle name="Style 28 7 2" xfId="16878"/>
    <cellStyle name="Style 28 8" xfId="15478"/>
    <cellStyle name="Style 28 8 2" xfId="16879"/>
    <cellStyle name="Style 28 9" xfId="15479"/>
    <cellStyle name="Style 28 9 2" xfId="16880"/>
    <cellStyle name="Style 29" xfId="279"/>
    <cellStyle name="Style 29 10" xfId="15481"/>
    <cellStyle name="Style 29 10 2" xfId="15482"/>
    <cellStyle name="Style 29 10 2 2" xfId="17676"/>
    <cellStyle name="Style 29 10 3" xfId="15483"/>
    <cellStyle name="Style 29 10 3 2" xfId="18349"/>
    <cellStyle name="Style 29 10 4" xfId="16882"/>
    <cellStyle name="Style 29 11" xfId="15484"/>
    <cellStyle name="Style 29 11 2" xfId="15485"/>
    <cellStyle name="Style 29 11 2 2" xfId="17677"/>
    <cellStyle name="Style 29 11 3" xfId="15486"/>
    <cellStyle name="Style 29 11 3 2" xfId="18350"/>
    <cellStyle name="Style 29 11 4" xfId="16883"/>
    <cellStyle name="Style 29 12" xfId="15487"/>
    <cellStyle name="Style 29 12 2" xfId="15488"/>
    <cellStyle name="Style 29 12 2 2" xfId="17678"/>
    <cellStyle name="Style 29 12 3" xfId="15489"/>
    <cellStyle name="Style 29 12 3 2" xfId="18351"/>
    <cellStyle name="Style 29 12 4" xfId="16884"/>
    <cellStyle name="Style 29 13" xfId="15490"/>
    <cellStyle name="Style 29 13 2" xfId="15491"/>
    <cellStyle name="Style 29 13 2 2" xfId="17679"/>
    <cellStyle name="Style 29 13 3" xfId="15492"/>
    <cellStyle name="Style 29 13 3 2" xfId="18352"/>
    <cellStyle name="Style 29 13 4" xfId="16885"/>
    <cellStyle name="Style 29 14" xfId="15493"/>
    <cellStyle name="Style 29 14 2" xfId="15494"/>
    <cellStyle name="Style 29 14 2 2" xfId="17680"/>
    <cellStyle name="Style 29 14 3" xfId="15495"/>
    <cellStyle name="Style 29 14 3 2" xfId="18353"/>
    <cellStyle name="Style 29 14 4" xfId="16886"/>
    <cellStyle name="Style 29 15" xfId="15496"/>
    <cellStyle name="Style 29 15 2" xfId="15497"/>
    <cellStyle name="Style 29 15 2 2" xfId="17681"/>
    <cellStyle name="Style 29 15 3" xfId="15498"/>
    <cellStyle name="Style 29 15 3 2" xfId="18354"/>
    <cellStyle name="Style 29 15 4" xfId="16887"/>
    <cellStyle name="Style 29 16" xfId="15499"/>
    <cellStyle name="Style 29 16 2" xfId="15500"/>
    <cellStyle name="Style 29 16 2 2" xfId="17682"/>
    <cellStyle name="Style 29 16 3" xfId="15501"/>
    <cellStyle name="Style 29 16 3 2" xfId="18355"/>
    <cellStyle name="Style 29 16 4" xfId="16888"/>
    <cellStyle name="Style 29 17" xfId="15502"/>
    <cellStyle name="Style 29 17 2" xfId="15503"/>
    <cellStyle name="Style 29 17 2 2" xfId="17683"/>
    <cellStyle name="Style 29 17 3" xfId="15504"/>
    <cellStyle name="Style 29 17 3 2" xfId="18356"/>
    <cellStyle name="Style 29 17 4" xfId="16889"/>
    <cellStyle name="Style 29 18" xfId="15505"/>
    <cellStyle name="Style 29 18 2" xfId="15506"/>
    <cellStyle name="Style 29 18 2 2" xfId="17684"/>
    <cellStyle name="Style 29 18 3" xfId="15507"/>
    <cellStyle name="Style 29 18 3 2" xfId="18357"/>
    <cellStyle name="Style 29 18 4" xfId="16890"/>
    <cellStyle name="Style 29 19" xfId="15508"/>
    <cellStyle name="Style 29 19 2" xfId="15509"/>
    <cellStyle name="Style 29 19 2 2" xfId="17685"/>
    <cellStyle name="Style 29 19 3" xfId="15510"/>
    <cellStyle name="Style 29 19 3 2" xfId="18358"/>
    <cellStyle name="Style 29 19 4" xfId="16891"/>
    <cellStyle name="Style 29 2" xfId="280"/>
    <cellStyle name="Style 29 2 2" xfId="4370"/>
    <cellStyle name="Style 29 2 2 2" xfId="17686"/>
    <cellStyle name="Style 29 2 2 3" xfId="15512"/>
    <cellStyle name="Style 29 2 3" xfId="15513"/>
    <cellStyle name="Style 29 2 3 2" xfId="18359"/>
    <cellStyle name="Style 29 2 4" xfId="16892"/>
    <cellStyle name="Style 29 2 5" xfId="15511"/>
    <cellStyle name="Style 29 2 5 2" xfId="25243"/>
    <cellStyle name="Style 29 2 6" xfId="26666"/>
    <cellStyle name="Style 29 20" xfId="15514"/>
    <cellStyle name="Style 29 20 2" xfId="15515"/>
    <cellStyle name="Style 29 20 2 2" xfId="17687"/>
    <cellStyle name="Style 29 20 3" xfId="15516"/>
    <cellStyle name="Style 29 20 3 2" xfId="18360"/>
    <cellStyle name="Style 29 20 4" xfId="16893"/>
    <cellStyle name="Style 29 21" xfId="15517"/>
    <cellStyle name="Style 29 21 2" xfId="15518"/>
    <cellStyle name="Style 29 21 2 2" xfId="17688"/>
    <cellStyle name="Style 29 21 3" xfId="15519"/>
    <cellStyle name="Style 29 21 3 2" xfId="18361"/>
    <cellStyle name="Style 29 21 4" xfId="16894"/>
    <cellStyle name="Style 29 22" xfId="15520"/>
    <cellStyle name="Style 29 22 2" xfId="15521"/>
    <cellStyle name="Style 29 22 2 2" xfId="17689"/>
    <cellStyle name="Style 29 22 3" xfId="15522"/>
    <cellStyle name="Style 29 22 3 2" xfId="18362"/>
    <cellStyle name="Style 29 22 4" xfId="16895"/>
    <cellStyle name="Style 29 23" xfId="15523"/>
    <cellStyle name="Style 29 23 2" xfId="15524"/>
    <cellStyle name="Style 29 23 2 2" xfId="17690"/>
    <cellStyle name="Style 29 23 3" xfId="15525"/>
    <cellStyle name="Style 29 23 3 2" xfId="18363"/>
    <cellStyle name="Style 29 23 4" xfId="16896"/>
    <cellStyle name="Style 29 24" xfId="15526"/>
    <cellStyle name="Style 29 24 2" xfId="15527"/>
    <cellStyle name="Style 29 24 2 2" xfId="17691"/>
    <cellStyle name="Style 29 24 3" xfId="15528"/>
    <cellStyle name="Style 29 24 3 2" xfId="18364"/>
    <cellStyle name="Style 29 24 4" xfId="16897"/>
    <cellStyle name="Style 29 25" xfId="15529"/>
    <cellStyle name="Style 29 25 2" xfId="15530"/>
    <cellStyle name="Style 29 25 2 2" xfId="17692"/>
    <cellStyle name="Style 29 25 3" xfId="15531"/>
    <cellStyle name="Style 29 25 3 2" xfId="18365"/>
    <cellStyle name="Style 29 25 4" xfId="16898"/>
    <cellStyle name="Style 29 26" xfId="16881"/>
    <cellStyle name="Style 29 27" xfId="15480"/>
    <cellStyle name="Style 29 3" xfId="15532"/>
    <cellStyle name="Style 29 3 2" xfId="15533"/>
    <cellStyle name="Style 29 3 2 2" xfId="17693"/>
    <cellStyle name="Style 29 3 3" xfId="15534"/>
    <cellStyle name="Style 29 3 3 2" xfId="18366"/>
    <cellStyle name="Style 29 3 4" xfId="16899"/>
    <cellStyle name="Style 29 4" xfId="15535"/>
    <cellStyle name="Style 29 4 2" xfId="15536"/>
    <cellStyle name="Style 29 4 2 2" xfId="17694"/>
    <cellStyle name="Style 29 4 3" xfId="15537"/>
    <cellStyle name="Style 29 4 3 2" xfId="18367"/>
    <cellStyle name="Style 29 4 4" xfId="16900"/>
    <cellStyle name="Style 29 5" xfId="15538"/>
    <cellStyle name="Style 29 5 2" xfId="15539"/>
    <cellStyle name="Style 29 5 2 2" xfId="17695"/>
    <cellStyle name="Style 29 5 3" xfId="15540"/>
    <cellStyle name="Style 29 5 3 2" xfId="18368"/>
    <cellStyle name="Style 29 5 4" xfId="16901"/>
    <cellStyle name="Style 29 6" xfId="15541"/>
    <cellStyle name="Style 29 6 2" xfId="15542"/>
    <cellStyle name="Style 29 6 2 2" xfId="17696"/>
    <cellStyle name="Style 29 6 3" xfId="15543"/>
    <cellStyle name="Style 29 6 3 2" xfId="18369"/>
    <cellStyle name="Style 29 6 4" xfId="16902"/>
    <cellStyle name="Style 29 7" xfId="15544"/>
    <cellStyle name="Style 29 7 2" xfId="15545"/>
    <cellStyle name="Style 29 7 2 2" xfId="17697"/>
    <cellStyle name="Style 29 7 3" xfId="15546"/>
    <cellStyle name="Style 29 7 3 2" xfId="18370"/>
    <cellStyle name="Style 29 7 4" xfId="16903"/>
    <cellStyle name="Style 29 8" xfId="15547"/>
    <cellStyle name="Style 29 8 2" xfId="15548"/>
    <cellStyle name="Style 29 8 2 2" xfId="17698"/>
    <cellStyle name="Style 29 8 3" xfId="15549"/>
    <cellStyle name="Style 29 8 3 2" xfId="18371"/>
    <cellStyle name="Style 29 8 4" xfId="16904"/>
    <cellStyle name="Style 29 9" xfId="15550"/>
    <cellStyle name="Style 29 9 2" xfId="15551"/>
    <cellStyle name="Style 29 9 2 2" xfId="17699"/>
    <cellStyle name="Style 29 9 3" xfId="15552"/>
    <cellStyle name="Style 29 9 3 2" xfId="18372"/>
    <cellStyle name="Style 29 9 4" xfId="16905"/>
    <cellStyle name="Style 30" xfId="281"/>
    <cellStyle name="Style 30 10" xfId="15554"/>
    <cellStyle name="Style 30 10 2" xfId="16907"/>
    <cellStyle name="Style 30 11" xfId="15555"/>
    <cellStyle name="Style 30 11 2" xfId="16908"/>
    <cellStyle name="Style 30 12" xfId="15556"/>
    <cellStyle name="Style 30 12 2" xfId="16909"/>
    <cellStyle name="Style 30 13" xfId="15557"/>
    <cellStyle name="Style 30 13 2" xfId="16910"/>
    <cellStyle name="Style 30 14" xfId="15558"/>
    <cellStyle name="Style 30 14 2" xfId="16911"/>
    <cellStyle name="Style 30 15" xfId="15559"/>
    <cellStyle name="Style 30 15 2" xfId="16912"/>
    <cellStyle name="Style 30 16" xfId="15560"/>
    <cellStyle name="Style 30 16 2" xfId="16913"/>
    <cellStyle name="Style 30 17" xfId="15561"/>
    <cellStyle name="Style 30 17 2" xfId="16914"/>
    <cellStyle name="Style 30 18" xfId="15562"/>
    <cellStyle name="Style 30 18 2" xfId="16915"/>
    <cellStyle name="Style 30 19" xfId="15563"/>
    <cellStyle name="Style 30 19 2" xfId="16916"/>
    <cellStyle name="Style 30 2" xfId="15564"/>
    <cellStyle name="Style 30 2 2" xfId="16917"/>
    <cellStyle name="Style 30 20" xfId="15565"/>
    <cellStyle name="Style 30 20 2" xfId="17141"/>
    <cellStyle name="Style 30 21" xfId="15566"/>
    <cellStyle name="Style 30 21 2" xfId="17156"/>
    <cellStyle name="Style 30 22" xfId="15567"/>
    <cellStyle name="Style 30 22 2" xfId="17170"/>
    <cellStyle name="Style 30 23" xfId="15568"/>
    <cellStyle name="Style 30 23 2" xfId="17700"/>
    <cellStyle name="Style 30 24" xfId="15569"/>
    <cellStyle name="Style 30 24 2" xfId="17826"/>
    <cellStyle name="Style 30 25" xfId="15570"/>
    <cellStyle name="Style 30 25 2" xfId="17840"/>
    <cellStyle name="Style 30 26" xfId="15571"/>
    <cellStyle name="Style 30 26 2" xfId="18373"/>
    <cellStyle name="Style 30 27" xfId="16906"/>
    <cellStyle name="Style 30 28" xfId="15553"/>
    <cellStyle name="Style 30 3" xfId="15572"/>
    <cellStyle name="Style 30 3 2" xfId="16918"/>
    <cellStyle name="Style 30 4" xfId="15573"/>
    <cellStyle name="Style 30 4 2" xfId="16919"/>
    <cellStyle name="Style 30 5" xfId="15574"/>
    <cellStyle name="Style 30 5 2" xfId="16920"/>
    <cellStyle name="Style 30 6" xfId="15575"/>
    <cellStyle name="Style 30 6 2" xfId="16921"/>
    <cellStyle name="Style 30 7" xfId="15576"/>
    <cellStyle name="Style 30 7 2" xfId="16922"/>
    <cellStyle name="Style 30 8" xfId="15577"/>
    <cellStyle name="Style 30 8 2" xfId="16923"/>
    <cellStyle name="Style 30 9" xfId="15578"/>
    <cellStyle name="Style 30 9 2" xfId="16924"/>
    <cellStyle name="Style 31" xfId="282"/>
    <cellStyle name="Style 31 10" xfId="15580"/>
    <cellStyle name="Style 31 10 2" xfId="16926"/>
    <cellStyle name="Style 31 11" xfId="15581"/>
    <cellStyle name="Style 31 11 2" xfId="16927"/>
    <cellStyle name="Style 31 12" xfId="15582"/>
    <cellStyle name="Style 31 12 2" xfId="16928"/>
    <cellStyle name="Style 31 13" xfId="15583"/>
    <cellStyle name="Style 31 13 2" xfId="16929"/>
    <cellStyle name="Style 31 14" xfId="15584"/>
    <cellStyle name="Style 31 14 2" xfId="16930"/>
    <cellStyle name="Style 31 15" xfId="15585"/>
    <cellStyle name="Style 31 15 2" xfId="16931"/>
    <cellStyle name="Style 31 16" xfId="15586"/>
    <cellStyle name="Style 31 16 2" xfId="16932"/>
    <cellStyle name="Style 31 17" xfId="15587"/>
    <cellStyle name="Style 31 17 2" xfId="16933"/>
    <cellStyle name="Style 31 18" xfId="15588"/>
    <cellStyle name="Style 31 18 2" xfId="16934"/>
    <cellStyle name="Style 31 19" xfId="15589"/>
    <cellStyle name="Style 31 19 2" xfId="16935"/>
    <cellStyle name="Style 31 2" xfId="15590"/>
    <cellStyle name="Style 31 2 2" xfId="16936"/>
    <cellStyle name="Style 31 20" xfId="15591"/>
    <cellStyle name="Style 31 20 2" xfId="17142"/>
    <cellStyle name="Style 31 21" xfId="15592"/>
    <cellStyle name="Style 31 21 2" xfId="17157"/>
    <cellStyle name="Style 31 22" xfId="15593"/>
    <cellStyle name="Style 31 22 2" xfId="17171"/>
    <cellStyle name="Style 31 23" xfId="15594"/>
    <cellStyle name="Style 31 23 2" xfId="17701"/>
    <cellStyle name="Style 31 24" xfId="15595"/>
    <cellStyle name="Style 31 24 2" xfId="17827"/>
    <cellStyle name="Style 31 25" xfId="15596"/>
    <cellStyle name="Style 31 25 2" xfId="17841"/>
    <cellStyle name="Style 31 26" xfId="15597"/>
    <cellStyle name="Style 31 26 2" xfId="18374"/>
    <cellStyle name="Style 31 27" xfId="16925"/>
    <cellStyle name="Style 31 28" xfId="15579"/>
    <cellStyle name="Style 31 3" xfId="15598"/>
    <cellStyle name="Style 31 3 2" xfId="16937"/>
    <cellStyle name="Style 31 4" xfId="15599"/>
    <cellStyle name="Style 31 4 2" xfId="16938"/>
    <cellStyle name="Style 31 5" xfId="15600"/>
    <cellStyle name="Style 31 5 2" xfId="16939"/>
    <cellStyle name="Style 31 6" xfId="15601"/>
    <cellStyle name="Style 31 6 2" xfId="16940"/>
    <cellStyle name="Style 31 7" xfId="15602"/>
    <cellStyle name="Style 31 7 2" xfId="16941"/>
    <cellStyle name="Style 31 8" xfId="15603"/>
    <cellStyle name="Style 31 8 2" xfId="16942"/>
    <cellStyle name="Style 31 9" xfId="15604"/>
    <cellStyle name="Style 31 9 2" xfId="16943"/>
    <cellStyle name="Style 32" xfId="283"/>
    <cellStyle name="Style 32 10" xfId="15606"/>
    <cellStyle name="Style 32 10 2" xfId="16945"/>
    <cellStyle name="Style 32 11" xfId="15607"/>
    <cellStyle name="Style 32 11 2" xfId="16946"/>
    <cellStyle name="Style 32 12" xfId="15608"/>
    <cellStyle name="Style 32 12 2" xfId="16947"/>
    <cellStyle name="Style 32 13" xfId="15609"/>
    <cellStyle name="Style 32 13 2" xfId="16948"/>
    <cellStyle name="Style 32 14" xfId="15610"/>
    <cellStyle name="Style 32 14 2" xfId="16949"/>
    <cellStyle name="Style 32 15" xfId="15611"/>
    <cellStyle name="Style 32 15 2" xfId="16950"/>
    <cellStyle name="Style 32 16" xfId="15612"/>
    <cellStyle name="Style 32 16 2" xfId="16951"/>
    <cellStyle name="Style 32 17" xfId="15613"/>
    <cellStyle name="Style 32 17 2" xfId="16952"/>
    <cellStyle name="Style 32 18" xfId="15614"/>
    <cellStyle name="Style 32 18 2" xfId="16953"/>
    <cellStyle name="Style 32 19" xfId="15615"/>
    <cellStyle name="Style 32 19 2" xfId="16954"/>
    <cellStyle name="Style 32 2" xfId="284"/>
    <cellStyle name="Style 32 2 2" xfId="16955"/>
    <cellStyle name="Style 32 2 3" xfId="15616"/>
    <cellStyle name="Style 32 20" xfId="15617"/>
    <cellStyle name="Style 32 20 2" xfId="17143"/>
    <cellStyle name="Style 32 21" xfId="15618"/>
    <cellStyle name="Style 32 21 2" xfId="17158"/>
    <cellStyle name="Style 32 22" xfId="15619"/>
    <cellStyle name="Style 32 22 2" xfId="17172"/>
    <cellStyle name="Style 32 23" xfId="15620"/>
    <cellStyle name="Style 32 23 2" xfId="17702"/>
    <cellStyle name="Style 32 24" xfId="15621"/>
    <cellStyle name="Style 32 24 2" xfId="17828"/>
    <cellStyle name="Style 32 25" xfId="15622"/>
    <cellStyle name="Style 32 25 2" xfId="17842"/>
    <cellStyle name="Style 32 26" xfId="15623"/>
    <cellStyle name="Style 32 26 2" xfId="18375"/>
    <cellStyle name="Style 32 27" xfId="16944"/>
    <cellStyle name="Style 32 28" xfId="15605"/>
    <cellStyle name="Style 32 3" xfId="15624"/>
    <cellStyle name="Style 32 3 2" xfId="16956"/>
    <cellStyle name="Style 32 4" xfId="15625"/>
    <cellStyle name="Style 32 4 2" xfId="16957"/>
    <cellStyle name="Style 32 5" xfId="15626"/>
    <cellStyle name="Style 32 5 2" xfId="16958"/>
    <cellStyle name="Style 32 6" xfId="15627"/>
    <cellStyle name="Style 32 6 2" xfId="16959"/>
    <cellStyle name="Style 32 7" xfId="15628"/>
    <cellStyle name="Style 32 7 2" xfId="16960"/>
    <cellStyle name="Style 32 8" xfId="15629"/>
    <cellStyle name="Style 32 8 2" xfId="16961"/>
    <cellStyle name="Style 32 9" xfId="15630"/>
    <cellStyle name="Style 32 9 2" xfId="16962"/>
    <cellStyle name="Style 33" xfId="285"/>
    <cellStyle name="Style 33 10" xfId="15632"/>
    <cellStyle name="Style 33 10 2" xfId="15633"/>
    <cellStyle name="Style 33 10 2 2" xfId="17703"/>
    <cellStyle name="Style 33 10 3" xfId="15634"/>
    <cellStyle name="Style 33 10 3 2" xfId="18376"/>
    <cellStyle name="Style 33 10 4" xfId="16964"/>
    <cellStyle name="Style 33 11" xfId="15635"/>
    <cellStyle name="Style 33 11 2" xfId="15636"/>
    <cellStyle name="Style 33 11 2 2" xfId="17704"/>
    <cellStyle name="Style 33 11 3" xfId="15637"/>
    <cellStyle name="Style 33 11 3 2" xfId="18377"/>
    <cellStyle name="Style 33 11 4" xfId="16965"/>
    <cellStyle name="Style 33 12" xfId="15638"/>
    <cellStyle name="Style 33 12 2" xfId="15639"/>
    <cellStyle name="Style 33 12 2 2" xfId="17705"/>
    <cellStyle name="Style 33 12 3" xfId="15640"/>
    <cellStyle name="Style 33 12 3 2" xfId="18378"/>
    <cellStyle name="Style 33 12 4" xfId="16966"/>
    <cellStyle name="Style 33 13" xfId="15641"/>
    <cellStyle name="Style 33 13 2" xfId="15642"/>
    <cellStyle name="Style 33 13 2 2" xfId="17706"/>
    <cellStyle name="Style 33 13 3" xfId="15643"/>
    <cellStyle name="Style 33 13 3 2" xfId="18379"/>
    <cellStyle name="Style 33 13 4" xfId="16967"/>
    <cellStyle name="Style 33 14" xfId="15644"/>
    <cellStyle name="Style 33 14 2" xfId="15645"/>
    <cellStyle name="Style 33 14 2 2" xfId="17707"/>
    <cellStyle name="Style 33 14 3" xfId="15646"/>
    <cellStyle name="Style 33 14 3 2" xfId="18380"/>
    <cellStyle name="Style 33 14 4" xfId="16968"/>
    <cellStyle name="Style 33 15" xfId="15647"/>
    <cellStyle name="Style 33 15 2" xfId="15648"/>
    <cellStyle name="Style 33 15 2 2" xfId="17708"/>
    <cellStyle name="Style 33 15 3" xfId="15649"/>
    <cellStyle name="Style 33 15 3 2" xfId="18381"/>
    <cellStyle name="Style 33 15 4" xfId="16969"/>
    <cellStyle name="Style 33 16" xfId="15650"/>
    <cellStyle name="Style 33 16 2" xfId="15651"/>
    <cellStyle name="Style 33 16 2 2" xfId="17709"/>
    <cellStyle name="Style 33 16 3" xfId="15652"/>
    <cellStyle name="Style 33 16 3 2" xfId="18382"/>
    <cellStyle name="Style 33 16 4" xfId="16970"/>
    <cellStyle name="Style 33 17" xfId="15653"/>
    <cellStyle name="Style 33 17 2" xfId="15654"/>
    <cellStyle name="Style 33 17 2 2" xfId="17710"/>
    <cellStyle name="Style 33 17 3" xfId="15655"/>
    <cellStyle name="Style 33 17 3 2" xfId="18383"/>
    <cellStyle name="Style 33 17 4" xfId="16971"/>
    <cellStyle name="Style 33 18" xfId="15656"/>
    <cellStyle name="Style 33 18 2" xfId="15657"/>
    <cellStyle name="Style 33 18 2 2" xfId="17711"/>
    <cellStyle name="Style 33 18 3" xfId="15658"/>
    <cellStyle name="Style 33 18 3 2" xfId="18384"/>
    <cellStyle name="Style 33 18 4" xfId="16972"/>
    <cellStyle name="Style 33 19" xfId="15659"/>
    <cellStyle name="Style 33 19 2" xfId="15660"/>
    <cellStyle name="Style 33 19 2 2" xfId="17712"/>
    <cellStyle name="Style 33 19 3" xfId="15661"/>
    <cellStyle name="Style 33 19 3 2" xfId="18385"/>
    <cellStyle name="Style 33 19 4" xfId="16973"/>
    <cellStyle name="Style 33 2" xfId="286"/>
    <cellStyle name="Style 33 2 2" xfId="4371"/>
    <cellStyle name="Style 33 2 2 2" xfId="17713"/>
    <cellStyle name="Style 33 2 2 3" xfId="15663"/>
    <cellStyle name="Style 33 2 3" xfId="15664"/>
    <cellStyle name="Style 33 2 3 2" xfId="18386"/>
    <cellStyle name="Style 33 2 4" xfId="16974"/>
    <cellStyle name="Style 33 2 5" xfId="15662"/>
    <cellStyle name="Style 33 2 5 2" xfId="25182"/>
    <cellStyle name="Style 33 2 6" xfId="26617"/>
    <cellStyle name="Style 33 20" xfId="15665"/>
    <cellStyle name="Style 33 20 2" xfId="15666"/>
    <cellStyle name="Style 33 20 2 2" xfId="17714"/>
    <cellStyle name="Style 33 20 3" xfId="15667"/>
    <cellStyle name="Style 33 20 3 2" xfId="18387"/>
    <cellStyle name="Style 33 20 4" xfId="16975"/>
    <cellStyle name="Style 33 21" xfId="15668"/>
    <cellStyle name="Style 33 21 2" xfId="15669"/>
    <cellStyle name="Style 33 21 2 2" xfId="17715"/>
    <cellStyle name="Style 33 21 3" xfId="15670"/>
    <cellStyle name="Style 33 21 3 2" xfId="18388"/>
    <cellStyle name="Style 33 21 4" xfId="16976"/>
    <cellStyle name="Style 33 22" xfId="15671"/>
    <cellStyle name="Style 33 22 2" xfId="15672"/>
    <cellStyle name="Style 33 22 2 2" xfId="17716"/>
    <cellStyle name="Style 33 22 3" xfId="15673"/>
    <cellStyle name="Style 33 22 3 2" xfId="18389"/>
    <cellStyle name="Style 33 22 4" xfId="16977"/>
    <cellStyle name="Style 33 23" xfId="15674"/>
    <cellStyle name="Style 33 23 2" xfId="15675"/>
    <cellStyle name="Style 33 23 2 2" xfId="17717"/>
    <cellStyle name="Style 33 23 3" xfId="15676"/>
    <cellStyle name="Style 33 23 3 2" xfId="18390"/>
    <cellStyle name="Style 33 23 4" xfId="16978"/>
    <cellStyle name="Style 33 24" xfId="15677"/>
    <cellStyle name="Style 33 24 2" xfId="15678"/>
    <cellStyle name="Style 33 24 2 2" xfId="17718"/>
    <cellStyle name="Style 33 24 3" xfId="15679"/>
    <cellStyle name="Style 33 24 3 2" xfId="18391"/>
    <cellStyle name="Style 33 24 4" xfId="16979"/>
    <cellStyle name="Style 33 25" xfId="15680"/>
    <cellStyle name="Style 33 25 2" xfId="15681"/>
    <cellStyle name="Style 33 25 2 2" xfId="17719"/>
    <cellStyle name="Style 33 25 3" xfId="15682"/>
    <cellStyle name="Style 33 25 3 2" xfId="18392"/>
    <cellStyle name="Style 33 25 4" xfId="16980"/>
    <cellStyle name="Style 33 26" xfId="16963"/>
    <cellStyle name="Style 33 27" xfId="15631"/>
    <cellStyle name="Style 33 3" xfId="15683"/>
    <cellStyle name="Style 33 3 2" xfId="15684"/>
    <cellStyle name="Style 33 3 2 2" xfId="17720"/>
    <cellStyle name="Style 33 3 3" xfId="15685"/>
    <cellStyle name="Style 33 3 3 2" xfId="18393"/>
    <cellStyle name="Style 33 3 4" xfId="16981"/>
    <cellStyle name="Style 33 4" xfId="15686"/>
    <cellStyle name="Style 33 4 2" xfId="15687"/>
    <cellStyle name="Style 33 4 2 2" xfId="17721"/>
    <cellStyle name="Style 33 4 3" xfId="15688"/>
    <cellStyle name="Style 33 4 3 2" xfId="18394"/>
    <cellStyle name="Style 33 4 4" xfId="16982"/>
    <cellStyle name="Style 33 5" xfId="15689"/>
    <cellStyle name="Style 33 5 2" xfId="15690"/>
    <cellStyle name="Style 33 5 2 2" xfId="17722"/>
    <cellStyle name="Style 33 5 3" xfId="15691"/>
    <cellStyle name="Style 33 5 3 2" xfId="18395"/>
    <cellStyle name="Style 33 5 4" xfId="16983"/>
    <cellStyle name="Style 33 6" xfId="15692"/>
    <cellStyle name="Style 33 6 2" xfId="15693"/>
    <cellStyle name="Style 33 6 2 2" xfId="17723"/>
    <cellStyle name="Style 33 6 3" xfId="15694"/>
    <cellStyle name="Style 33 6 3 2" xfId="18396"/>
    <cellStyle name="Style 33 6 4" xfId="16984"/>
    <cellStyle name="Style 33 7" xfId="15695"/>
    <cellStyle name="Style 33 7 2" xfId="15696"/>
    <cellStyle name="Style 33 7 2 2" xfId="17724"/>
    <cellStyle name="Style 33 7 3" xfId="15697"/>
    <cellStyle name="Style 33 7 3 2" xfId="18397"/>
    <cellStyle name="Style 33 7 4" xfId="16985"/>
    <cellStyle name="Style 33 8" xfId="15698"/>
    <cellStyle name="Style 33 8 2" xfId="15699"/>
    <cellStyle name="Style 33 8 2 2" xfId="17725"/>
    <cellStyle name="Style 33 8 3" xfId="15700"/>
    <cellStyle name="Style 33 8 3 2" xfId="18398"/>
    <cellStyle name="Style 33 8 4" xfId="16986"/>
    <cellStyle name="Style 33 9" xfId="15701"/>
    <cellStyle name="Style 33 9 2" xfId="15702"/>
    <cellStyle name="Style 33 9 2 2" xfId="17726"/>
    <cellStyle name="Style 33 9 3" xfId="15703"/>
    <cellStyle name="Style 33 9 3 2" xfId="18399"/>
    <cellStyle name="Style 33 9 4" xfId="16987"/>
    <cellStyle name="Style 34" xfId="287"/>
    <cellStyle name="Style 34 10" xfId="15705"/>
    <cellStyle name="Style 34 10 2" xfId="15706"/>
    <cellStyle name="Style 34 10 2 2" xfId="17727"/>
    <cellStyle name="Style 34 10 3" xfId="15707"/>
    <cellStyle name="Style 34 10 3 2" xfId="18400"/>
    <cellStyle name="Style 34 10 4" xfId="16989"/>
    <cellStyle name="Style 34 11" xfId="15708"/>
    <cellStyle name="Style 34 11 2" xfId="15709"/>
    <cellStyle name="Style 34 11 2 2" xfId="17728"/>
    <cellStyle name="Style 34 11 3" xfId="15710"/>
    <cellStyle name="Style 34 11 3 2" xfId="18401"/>
    <cellStyle name="Style 34 11 4" xfId="16990"/>
    <cellStyle name="Style 34 12" xfId="15711"/>
    <cellStyle name="Style 34 12 2" xfId="15712"/>
    <cellStyle name="Style 34 12 2 2" xfId="17729"/>
    <cellStyle name="Style 34 12 3" xfId="15713"/>
    <cellStyle name="Style 34 12 3 2" xfId="18402"/>
    <cellStyle name="Style 34 12 4" xfId="16991"/>
    <cellStyle name="Style 34 13" xfId="15714"/>
    <cellStyle name="Style 34 13 2" xfId="15715"/>
    <cellStyle name="Style 34 13 2 2" xfId="17730"/>
    <cellStyle name="Style 34 13 3" xfId="15716"/>
    <cellStyle name="Style 34 13 3 2" xfId="18403"/>
    <cellStyle name="Style 34 13 4" xfId="16992"/>
    <cellStyle name="Style 34 14" xfId="15717"/>
    <cellStyle name="Style 34 14 2" xfId="15718"/>
    <cellStyle name="Style 34 14 2 2" xfId="17731"/>
    <cellStyle name="Style 34 14 3" xfId="15719"/>
    <cellStyle name="Style 34 14 3 2" xfId="18404"/>
    <cellStyle name="Style 34 14 4" xfId="16993"/>
    <cellStyle name="Style 34 15" xfId="15720"/>
    <cellStyle name="Style 34 15 2" xfId="15721"/>
    <cellStyle name="Style 34 15 2 2" xfId="17732"/>
    <cellStyle name="Style 34 15 3" xfId="15722"/>
    <cellStyle name="Style 34 15 3 2" xfId="18405"/>
    <cellStyle name="Style 34 15 4" xfId="16994"/>
    <cellStyle name="Style 34 16" xfId="15723"/>
    <cellStyle name="Style 34 16 2" xfId="15724"/>
    <cellStyle name="Style 34 16 2 2" xfId="17733"/>
    <cellStyle name="Style 34 16 3" xfId="15725"/>
    <cellStyle name="Style 34 16 3 2" xfId="18406"/>
    <cellStyle name="Style 34 16 4" xfId="16995"/>
    <cellStyle name="Style 34 17" xfId="15726"/>
    <cellStyle name="Style 34 17 2" xfId="15727"/>
    <cellStyle name="Style 34 17 2 2" xfId="17734"/>
    <cellStyle name="Style 34 17 3" xfId="15728"/>
    <cellStyle name="Style 34 17 3 2" xfId="18407"/>
    <cellStyle name="Style 34 17 4" xfId="16996"/>
    <cellStyle name="Style 34 18" xfId="15729"/>
    <cellStyle name="Style 34 18 2" xfId="15730"/>
    <cellStyle name="Style 34 18 2 2" xfId="17735"/>
    <cellStyle name="Style 34 18 3" xfId="15731"/>
    <cellStyle name="Style 34 18 3 2" xfId="18408"/>
    <cellStyle name="Style 34 18 4" xfId="16997"/>
    <cellStyle name="Style 34 19" xfId="15732"/>
    <cellStyle name="Style 34 19 2" xfId="15733"/>
    <cellStyle name="Style 34 19 2 2" xfId="17736"/>
    <cellStyle name="Style 34 19 3" xfId="15734"/>
    <cellStyle name="Style 34 19 3 2" xfId="18409"/>
    <cellStyle name="Style 34 19 4" xfId="16998"/>
    <cellStyle name="Style 34 2" xfId="288"/>
    <cellStyle name="Style 34 2 2" xfId="4372"/>
    <cellStyle name="Style 34 2 2 2" xfId="17737"/>
    <cellStyle name="Style 34 2 2 3" xfId="15736"/>
    <cellStyle name="Style 34 2 3" xfId="15737"/>
    <cellStyle name="Style 34 2 3 2" xfId="18410"/>
    <cellStyle name="Style 34 2 4" xfId="16999"/>
    <cellStyle name="Style 34 2 5" xfId="15735"/>
    <cellStyle name="Style 34 2 5 2" xfId="24640"/>
    <cellStyle name="Style 34 2 6" xfId="26206"/>
    <cellStyle name="Style 34 20" xfId="15738"/>
    <cellStyle name="Style 34 20 2" xfId="15739"/>
    <cellStyle name="Style 34 20 2 2" xfId="17738"/>
    <cellStyle name="Style 34 20 3" xfId="15740"/>
    <cellStyle name="Style 34 20 3 2" xfId="18411"/>
    <cellStyle name="Style 34 20 4" xfId="17000"/>
    <cellStyle name="Style 34 21" xfId="15741"/>
    <cellStyle name="Style 34 21 2" xfId="15742"/>
    <cellStyle name="Style 34 21 2 2" xfId="17739"/>
    <cellStyle name="Style 34 21 3" xfId="15743"/>
    <cellStyle name="Style 34 21 3 2" xfId="18412"/>
    <cellStyle name="Style 34 21 4" xfId="17001"/>
    <cellStyle name="Style 34 22" xfId="15744"/>
    <cellStyle name="Style 34 22 2" xfId="15745"/>
    <cellStyle name="Style 34 22 2 2" xfId="17740"/>
    <cellStyle name="Style 34 22 3" xfId="15746"/>
    <cellStyle name="Style 34 22 3 2" xfId="18413"/>
    <cellStyle name="Style 34 22 4" xfId="17002"/>
    <cellStyle name="Style 34 23" xfId="15747"/>
    <cellStyle name="Style 34 23 2" xfId="15748"/>
    <cellStyle name="Style 34 23 2 2" xfId="17741"/>
    <cellStyle name="Style 34 23 3" xfId="15749"/>
    <cellStyle name="Style 34 23 3 2" xfId="18414"/>
    <cellStyle name="Style 34 23 4" xfId="17003"/>
    <cellStyle name="Style 34 24" xfId="15750"/>
    <cellStyle name="Style 34 24 2" xfId="15751"/>
    <cellStyle name="Style 34 24 2 2" xfId="17742"/>
    <cellStyle name="Style 34 24 3" xfId="15752"/>
    <cellStyle name="Style 34 24 3 2" xfId="18415"/>
    <cellStyle name="Style 34 24 4" xfId="17004"/>
    <cellStyle name="Style 34 25" xfId="15753"/>
    <cellStyle name="Style 34 25 2" xfId="15754"/>
    <cellStyle name="Style 34 25 2 2" xfId="17743"/>
    <cellStyle name="Style 34 25 3" xfId="15755"/>
    <cellStyle name="Style 34 25 3 2" xfId="18416"/>
    <cellStyle name="Style 34 25 4" xfId="17005"/>
    <cellStyle name="Style 34 26" xfId="16988"/>
    <cellStyle name="Style 34 27" xfId="15704"/>
    <cellStyle name="Style 34 3" xfId="15756"/>
    <cellStyle name="Style 34 3 2" xfId="15757"/>
    <cellStyle name="Style 34 3 2 2" xfId="17744"/>
    <cellStyle name="Style 34 3 3" xfId="15758"/>
    <cellStyle name="Style 34 3 3 2" xfId="18417"/>
    <cellStyle name="Style 34 3 4" xfId="17006"/>
    <cellStyle name="Style 34 4" xfId="15759"/>
    <cellStyle name="Style 34 4 2" xfId="15760"/>
    <cellStyle name="Style 34 4 2 2" xfId="17745"/>
    <cellStyle name="Style 34 4 3" xfId="15761"/>
    <cellStyle name="Style 34 4 3 2" xfId="18418"/>
    <cellStyle name="Style 34 4 4" xfId="17007"/>
    <cellStyle name="Style 34 5" xfId="15762"/>
    <cellStyle name="Style 34 5 2" xfId="15763"/>
    <cellStyle name="Style 34 5 2 2" xfId="17746"/>
    <cellStyle name="Style 34 5 3" xfId="15764"/>
    <cellStyle name="Style 34 5 3 2" xfId="18419"/>
    <cellStyle name="Style 34 5 4" xfId="17008"/>
    <cellStyle name="Style 34 6" xfId="15765"/>
    <cellStyle name="Style 34 6 2" xfId="15766"/>
    <cellStyle name="Style 34 6 2 2" xfId="17747"/>
    <cellStyle name="Style 34 6 3" xfId="15767"/>
    <cellStyle name="Style 34 6 3 2" xfId="18420"/>
    <cellStyle name="Style 34 6 4" xfId="17009"/>
    <cellStyle name="Style 34 7" xfId="15768"/>
    <cellStyle name="Style 34 7 2" xfId="15769"/>
    <cellStyle name="Style 34 7 2 2" xfId="17748"/>
    <cellStyle name="Style 34 7 3" xfId="15770"/>
    <cellStyle name="Style 34 7 3 2" xfId="18421"/>
    <cellStyle name="Style 34 7 4" xfId="17010"/>
    <cellStyle name="Style 34 8" xfId="15771"/>
    <cellStyle name="Style 34 8 2" xfId="15772"/>
    <cellStyle name="Style 34 8 2 2" xfId="17749"/>
    <cellStyle name="Style 34 8 3" xfId="15773"/>
    <cellStyle name="Style 34 8 3 2" xfId="18422"/>
    <cellStyle name="Style 34 8 4" xfId="17011"/>
    <cellStyle name="Style 34 9" xfId="15774"/>
    <cellStyle name="Style 34 9 2" xfId="15775"/>
    <cellStyle name="Style 34 9 2 2" xfId="17750"/>
    <cellStyle name="Style 34 9 3" xfId="15776"/>
    <cellStyle name="Style 34 9 3 2" xfId="18423"/>
    <cellStyle name="Style 34 9 4" xfId="17012"/>
    <cellStyle name="Style 35" xfId="289"/>
    <cellStyle name="Style 35 2" xfId="17013"/>
    <cellStyle name="Style 35 3" xfId="15777"/>
    <cellStyle name="Style 36" xfId="290"/>
    <cellStyle name="Style 36 10" xfId="15779"/>
    <cellStyle name="Style 36 10 2" xfId="15780"/>
    <cellStyle name="Style 36 10 2 2" xfId="17751"/>
    <cellStyle name="Style 36 10 3" xfId="15781"/>
    <cellStyle name="Style 36 10 3 2" xfId="18424"/>
    <cellStyle name="Style 36 10 4" xfId="17015"/>
    <cellStyle name="Style 36 11" xfId="15782"/>
    <cellStyle name="Style 36 11 2" xfId="15783"/>
    <cellStyle name="Style 36 11 2 2" xfId="17752"/>
    <cellStyle name="Style 36 11 3" xfId="15784"/>
    <cellStyle name="Style 36 11 3 2" xfId="18425"/>
    <cellStyle name="Style 36 11 4" xfId="17016"/>
    <cellStyle name="Style 36 12" xfId="15785"/>
    <cellStyle name="Style 36 12 2" xfId="15786"/>
    <cellStyle name="Style 36 12 2 2" xfId="17753"/>
    <cellStyle name="Style 36 12 3" xfId="15787"/>
    <cellStyle name="Style 36 12 3 2" xfId="18426"/>
    <cellStyle name="Style 36 12 4" xfId="17017"/>
    <cellStyle name="Style 36 13" xfId="15788"/>
    <cellStyle name="Style 36 13 2" xfId="15789"/>
    <cellStyle name="Style 36 13 2 2" xfId="17754"/>
    <cellStyle name="Style 36 13 3" xfId="15790"/>
    <cellStyle name="Style 36 13 3 2" xfId="18427"/>
    <cellStyle name="Style 36 13 4" xfId="17018"/>
    <cellStyle name="Style 36 14" xfId="15791"/>
    <cellStyle name="Style 36 14 2" xfId="15792"/>
    <cellStyle name="Style 36 14 2 2" xfId="17755"/>
    <cellStyle name="Style 36 14 3" xfId="15793"/>
    <cellStyle name="Style 36 14 3 2" xfId="18428"/>
    <cellStyle name="Style 36 14 4" xfId="17019"/>
    <cellStyle name="Style 36 15" xfId="15794"/>
    <cellStyle name="Style 36 15 2" xfId="15795"/>
    <cellStyle name="Style 36 15 2 2" xfId="17756"/>
    <cellStyle name="Style 36 15 3" xfId="15796"/>
    <cellStyle name="Style 36 15 3 2" xfId="18429"/>
    <cellStyle name="Style 36 15 4" xfId="17020"/>
    <cellStyle name="Style 36 16" xfId="15797"/>
    <cellStyle name="Style 36 16 2" xfId="15798"/>
    <cellStyle name="Style 36 16 2 2" xfId="17757"/>
    <cellStyle name="Style 36 16 3" xfId="15799"/>
    <cellStyle name="Style 36 16 3 2" xfId="18430"/>
    <cellStyle name="Style 36 16 4" xfId="17021"/>
    <cellStyle name="Style 36 17" xfId="15800"/>
    <cellStyle name="Style 36 17 2" xfId="15801"/>
    <cellStyle name="Style 36 17 2 2" xfId="17758"/>
    <cellStyle name="Style 36 17 3" xfId="15802"/>
    <cellStyle name="Style 36 17 3 2" xfId="18431"/>
    <cellStyle name="Style 36 17 4" xfId="17022"/>
    <cellStyle name="Style 36 18" xfId="15803"/>
    <cellStyle name="Style 36 18 2" xfId="15804"/>
    <cellStyle name="Style 36 18 2 2" xfId="17759"/>
    <cellStyle name="Style 36 18 3" xfId="15805"/>
    <cellStyle name="Style 36 18 3 2" xfId="18432"/>
    <cellStyle name="Style 36 18 4" xfId="17023"/>
    <cellStyle name="Style 36 19" xfId="15806"/>
    <cellStyle name="Style 36 19 2" xfId="15807"/>
    <cellStyle name="Style 36 19 2 2" xfId="17760"/>
    <cellStyle name="Style 36 19 3" xfId="15808"/>
    <cellStyle name="Style 36 19 3 2" xfId="18433"/>
    <cellStyle name="Style 36 19 4" xfId="17024"/>
    <cellStyle name="Style 36 2" xfId="291"/>
    <cellStyle name="Style 36 2 2" xfId="4373"/>
    <cellStyle name="Style 36 2 2 2" xfId="17761"/>
    <cellStyle name="Style 36 2 2 3" xfId="15810"/>
    <cellStyle name="Style 36 2 3" xfId="15811"/>
    <cellStyle name="Style 36 2 3 2" xfId="18434"/>
    <cellStyle name="Style 36 2 4" xfId="17025"/>
    <cellStyle name="Style 36 2 5" xfId="15809"/>
    <cellStyle name="Style 36 2 5 2" xfId="24635"/>
    <cellStyle name="Style 36 2 6" xfId="26201"/>
    <cellStyle name="Style 36 20" xfId="15812"/>
    <cellStyle name="Style 36 20 2" xfId="15813"/>
    <cellStyle name="Style 36 20 2 2" xfId="17762"/>
    <cellStyle name="Style 36 20 3" xfId="15814"/>
    <cellStyle name="Style 36 20 3 2" xfId="18435"/>
    <cellStyle name="Style 36 20 4" xfId="17026"/>
    <cellStyle name="Style 36 21" xfId="15815"/>
    <cellStyle name="Style 36 21 2" xfId="15816"/>
    <cellStyle name="Style 36 21 2 2" xfId="17763"/>
    <cellStyle name="Style 36 21 3" xfId="15817"/>
    <cellStyle name="Style 36 21 3 2" xfId="18436"/>
    <cellStyle name="Style 36 21 4" xfId="17027"/>
    <cellStyle name="Style 36 22" xfId="15818"/>
    <cellStyle name="Style 36 22 2" xfId="15819"/>
    <cellStyle name="Style 36 22 2 2" xfId="17764"/>
    <cellStyle name="Style 36 22 3" xfId="15820"/>
    <cellStyle name="Style 36 22 3 2" xfId="18437"/>
    <cellStyle name="Style 36 22 4" xfId="17028"/>
    <cellStyle name="Style 36 23" xfId="15821"/>
    <cellStyle name="Style 36 23 2" xfId="15822"/>
    <cellStyle name="Style 36 23 2 2" xfId="17765"/>
    <cellStyle name="Style 36 23 3" xfId="15823"/>
    <cellStyle name="Style 36 23 3 2" xfId="18438"/>
    <cellStyle name="Style 36 23 4" xfId="17029"/>
    <cellStyle name="Style 36 24" xfId="15824"/>
    <cellStyle name="Style 36 24 2" xfId="15825"/>
    <cellStyle name="Style 36 24 2 2" xfId="17766"/>
    <cellStyle name="Style 36 24 3" xfId="15826"/>
    <cellStyle name="Style 36 24 3 2" xfId="18439"/>
    <cellStyle name="Style 36 24 4" xfId="17030"/>
    <cellStyle name="Style 36 25" xfId="15827"/>
    <cellStyle name="Style 36 25 2" xfId="15828"/>
    <cellStyle name="Style 36 25 2 2" xfId="17767"/>
    <cellStyle name="Style 36 25 3" xfId="15829"/>
    <cellStyle name="Style 36 25 3 2" xfId="18440"/>
    <cellStyle name="Style 36 25 4" xfId="17031"/>
    <cellStyle name="Style 36 26" xfId="17014"/>
    <cellStyle name="Style 36 27" xfId="15778"/>
    <cellStyle name="Style 36 3" xfId="15830"/>
    <cellStyle name="Style 36 3 2" xfId="15831"/>
    <cellStyle name="Style 36 3 2 2" xfId="17768"/>
    <cellStyle name="Style 36 3 3" xfId="15832"/>
    <cellStyle name="Style 36 3 3 2" xfId="18441"/>
    <cellStyle name="Style 36 3 4" xfId="17032"/>
    <cellStyle name="Style 36 4" xfId="15833"/>
    <cellStyle name="Style 36 4 2" xfId="15834"/>
    <cellStyle name="Style 36 4 2 2" xfId="17769"/>
    <cellStyle name="Style 36 4 3" xfId="15835"/>
    <cellStyle name="Style 36 4 3 2" xfId="18442"/>
    <cellStyle name="Style 36 4 4" xfId="17033"/>
    <cellStyle name="Style 36 5" xfId="15836"/>
    <cellStyle name="Style 36 5 2" xfId="15837"/>
    <cellStyle name="Style 36 5 2 2" xfId="17770"/>
    <cellStyle name="Style 36 5 3" xfId="15838"/>
    <cellStyle name="Style 36 5 3 2" xfId="18443"/>
    <cellStyle name="Style 36 5 4" xfId="17034"/>
    <cellStyle name="Style 36 6" xfId="15839"/>
    <cellStyle name="Style 36 6 2" xfId="15840"/>
    <cellStyle name="Style 36 6 2 2" xfId="17771"/>
    <cellStyle name="Style 36 6 3" xfId="15841"/>
    <cellStyle name="Style 36 6 3 2" xfId="18444"/>
    <cellStyle name="Style 36 6 4" xfId="17035"/>
    <cellStyle name="Style 36 7" xfId="15842"/>
    <cellStyle name="Style 36 7 2" xfId="15843"/>
    <cellStyle name="Style 36 7 2 2" xfId="17772"/>
    <cellStyle name="Style 36 7 3" xfId="15844"/>
    <cellStyle name="Style 36 7 3 2" xfId="18445"/>
    <cellStyle name="Style 36 7 4" xfId="17036"/>
    <cellStyle name="Style 36 8" xfId="15845"/>
    <cellStyle name="Style 36 8 2" xfId="15846"/>
    <cellStyle name="Style 36 8 2 2" xfId="17773"/>
    <cellStyle name="Style 36 8 3" xfId="15847"/>
    <cellStyle name="Style 36 8 3 2" xfId="18446"/>
    <cellStyle name="Style 36 8 4" xfId="17037"/>
    <cellStyle name="Style 36 9" xfId="15848"/>
    <cellStyle name="Style 36 9 2" xfId="15849"/>
    <cellStyle name="Style 36 9 2 2" xfId="17774"/>
    <cellStyle name="Style 36 9 3" xfId="15850"/>
    <cellStyle name="Style 36 9 3 2" xfId="18447"/>
    <cellStyle name="Style 36 9 4" xfId="17038"/>
    <cellStyle name="Style 39" xfId="292"/>
    <cellStyle name="Style 39 10" xfId="15852"/>
    <cellStyle name="Style 39 10 2" xfId="15853"/>
    <cellStyle name="Style 39 10 2 2" xfId="17775"/>
    <cellStyle name="Style 39 10 3" xfId="15854"/>
    <cellStyle name="Style 39 10 3 2" xfId="18448"/>
    <cellStyle name="Style 39 10 4" xfId="17040"/>
    <cellStyle name="Style 39 11" xfId="15855"/>
    <cellStyle name="Style 39 11 2" xfId="15856"/>
    <cellStyle name="Style 39 11 2 2" xfId="17776"/>
    <cellStyle name="Style 39 11 3" xfId="15857"/>
    <cellStyle name="Style 39 11 3 2" xfId="18449"/>
    <cellStyle name="Style 39 11 4" xfId="17041"/>
    <cellStyle name="Style 39 12" xfId="15858"/>
    <cellStyle name="Style 39 12 2" xfId="15859"/>
    <cellStyle name="Style 39 12 2 2" xfId="17777"/>
    <cellStyle name="Style 39 12 3" xfId="15860"/>
    <cellStyle name="Style 39 12 3 2" xfId="18450"/>
    <cellStyle name="Style 39 12 4" xfId="17042"/>
    <cellStyle name="Style 39 13" xfId="15861"/>
    <cellStyle name="Style 39 13 2" xfId="15862"/>
    <cellStyle name="Style 39 13 2 2" xfId="17778"/>
    <cellStyle name="Style 39 13 3" xfId="15863"/>
    <cellStyle name="Style 39 13 3 2" xfId="18451"/>
    <cellStyle name="Style 39 13 4" xfId="17043"/>
    <cellStyle name="Style 39 14" xfId="15864"/>
    <cellStyle name="Style 39 14 2" xfId="15865"/>
    <cellStyle name="Style 39 14 2 2" xfId="17779"/>
    <cellStyle name="Style 39 14 3" xfId="15866"/>
    <cellStyle name="Style 39 14 3 2" xfId="18452"/>
    <cellStyle name="Style 39 14 4" xfId="17044"/>
    <cellStyle name="Style 39 15" xfId="15867"/>
    <cellStyle name="Style 39 15 2" xfId="15868"/>
    <cellStyle name="Style 39 15 2 2" xfId="17780"/>
    <cellStyle name="Style 39 15 3" xfId="15869"/>
    <cellStyle name="Style 39 15 3 2" xfId="18453"/>
    <cellStyle name="Style 39 15 4" xfId="17045"/>
    <cellStyle name="Style 39 16" xfId="15870"/>
    <cellStyle name="Style 39 16 2" xfId="15871"/>
    <cellStyle name="Style 39 16 2 2" xfId="17781"/>
    <cellStyle name="Style 39 16 3" xfId="15872"/>
    <cellStyle name="Style 39 16 3 2" xfId="18454"/>
    <cellStyle name="Style 39 16 4" xfId="17046"/>
    <cellStyle name="Style 39 17" xfId="15873"/>
    <cellStyle name="Style 39 17 2" xfId="15874"/>
    <cellStyle name="Style 39 17 2 2" xfId="17782"/>
    <cellStyle name="Style 39 17 3" xfId="15875"/>
    <cellStyle name="Style 39 17 3 2" xfId="18455"/>
    <cellStyle name="Style 39 17 4" xfId="17047"/>
    <cellStyle name="Style 39 18" xfId="15876"/>
    <cellStyle name="Style 39 18 2" xfId="15877"/>
    <cellStyle name="Style 39 18 2 2" xfId="17783"/>
    <cellStyle name="Style 39 18 3" xfId="15878"/>
    <cellStyle name="Style 39 18 3 2" xfId="18456"/>
    <cellStyle name="Style 39 18 4" xfId="17048"/>
    <cellStyle name="Style 39 19" xfId="15879"/>
    <cellStyle name="Style 39 19 2" xfId="15880"/>
    <cellStyle name="Style 39 19 2 2" xfId="17784"/>
    <cellStyle name="Style 39 19 3" xfId="15881"/>
    <cellStyle name="Style 39 19 3 2" xfId="18457"/>
    <cellStyle name="Style 39 19 4" xfId="17049"/>
    <cellStyle name="Style 39 2" xfId="293"/>
    <cellStyle name="Style 39 2 2" xfId="4374"/>
    <cellStyle name="Style 39 2 2 2" xfId="17785"/>
    <cellStyle name="Style 39 2 2 3" xfId="15883"/>
    <cellStyle name="Style 39 2 3" xfId="15884"/>
    <cellStyle name="Style 39 2 3 2" xfId="18458"/>
    <cellStyle name="Style 39 2 4" xfId="17050"/>
    <cellStyle name="Style 39 2 5" xfId="15882"/>
    <cellStyle name="Style 39 2 5 2" xfId="24945"/>
    <cellStyle name="Style 39 2 6" xfId="26450"/>
    <cellStyle name="Style 39 20" xfId="15885"/>
    <cellStyle name="Style 39 20 2" xfId="15886"/>
    <cellStyle name="Style 39 20 2 2" xfId="17786"/>
    <cellStyle name="Style 39 20 3" xfId="15887"/>
    <cellStyle name="Style 39 20 3 2" xfId="18459"/>
    <cellStyle name="Style 39 20 4" xfId="17051"/>
    <cellStyle name="Style 39 21" xfId="15888"/>
    <cellStyle name="Style 39 21 2" xfId="15889"/>
    <cellStyle name="Style 39 21 2 2" xfId="17787"/>
    <cellStyle name="Style 39 21 3" xfId="15890"/>
    <cellStyle name="Style 39 21 3 2" xfId="18460"/>
    <cellStyle name="Style 39 21 4" xfId="17052"/>
    <cellStyle name="Style 39 22" xfId="15891"/>
    <cellStyle name="Style 39 22 2" xfId="15892"/>
    <cellStyle name="Style 39 22 2 2" xfId="17788"/>
    <cellStyle name="Style 39 22 3" xfId="15893"/>
    <cellStyle name="Style 39 22 3 2" xfId="18461"/>
    <cellStyle name="Style 39 22 4" xfId="17053"/>
    <cellStyle name="Style 39 23" xfId="15894"/>
    <cellStyle name="Style 39 23 2" xfId="15895"/>
    <cellStyle name="Style 39 23 2 2" xfId="17789"/>
    <cellStyle name="Style 39 23 3" xfId="15896"/>
    <cellStyle name="Style 39 23 3 2" xfId="18462"/>
    <cellStyle name="Style 39 23 4" xfId="17054"/>
    <cellStyle name="Style 39 24" xfId="15897"/>
    <cellStyle name="Style 39 24 2" xfId="15898"/>
    <cellStyle name="Style 39 24 2 2" xfId="17790"/>
    <cellStyle name="Style 39 24 3" xfId="15899"/>
    <cellStyle name="Style 39 24 3 2" xfId="18463"/>
    <cellStyle name="Style 39 24 4" xfId="17055"/>
    <cellStyle name="Style 39 25" xfId="15900"/>
    <cellStyle name="Style 39 25 2" xfId="15901"/>
    <cellStyle name="Style 39 25 2 2" xfId="17791"/>
    <cellStyle name="Style 39 25 3" xfId="15902"/>
    <cellStyle name="Style 39 25 3 2" xfId="18464"/>
    <cellStyle name="Style 39 25 4" xfId="17056"/>
    <cellStyle name="Style 39 26" xfId="17039"/>
    <cellStyle name="Style 39 27" xfId="15851"/>
    <cellStyle name="Style 39 3" xfId="15903"/>
    <cellStyle name="Style 39 3 2" xfId="15904"/>
    <cellStyle name="Style 39 3 2 2" xfId="17792"/>
    <cellStyle name="Style 39 3 3" xfId="15905"/>
    <cellStyle name="Style 39 3 3 2" xfId="18465"/>
    <cellStyle name="Style 39 3 4" xfId="17057"/>
    <cellStyle name="Style 39 4" xfId="15906"/>
    <cellStyle name="Style 39 4 2" xfId="15907"/>
    <cellStyle name="Style 39 4 2 2" xfId="17793"/>
    <cellStyle name="Style 39 4 3" xfId="15908"/>
    <cellStyle name="Style 39 4 3 2" xfId="18466"/>
    <cellStyle name="Style 39 4 4" xfId="17058"/>
    <cellStyle name="Style 39 5" xfId="15909"/>
    <cellStyle name="Style 39 5 2" xfId="15910"/>
    <cellStyle name="Style 39 5 2 2" xfId="17794"/>
    <cellStyle name="Style 39 5 3" xfId="15911"/>
    <cellStyle name="Style 39 5 3 2" xfId="18467"/>
    <cellStyle name="Style 39 5 4" xfId="17059"/>
    <cellStyle name="Style 39 6" xfId="15912"/>
    <cellStyle name="Style 39 6 2" xfId="15913"/>
    <cellStyle name="Style 39 6 2 2" xfId="17795"/>
    <cellStyle name="Style 39 6 3" xfId="15914"/>
    <cellStyle name="Style 39 6 3 2" xfId="18468"/>
    <cellStyle name="Style 39 6 4" xfId="17060"/>
    <cellStyle name="Style 39 7" xfId="15915"/>
    <cellStyle name="Style 39 7 2" xfId="15916"/>
    <cellStyle name="Style 39 7 2 2" xfId="17796"/>
    <cellStyle name="Style 39 7 3" xfId="15917"/>
    <cellStyle name="Style 39 7 3 2" xfId="18469"/>
    <cellStyle name="Style 39 7 4" xfId="17061"/>
    <cellStyle name="Style 39 8" xfId="15918"/>
    <cellStyle name="Style 39 8 2" xfId="15919"/>
    <cellStyle name="Style 39 8 2 2" xfId="17797"/>
    <cellStyle name="Style 39 8 3" xfId="15920"/>
    <cellStyle name="Style 39 8 3 2" xfId="18470"/>
    <cellStyle name="Style 39 8 4" xfId="17062"/>
    <cellStyle name="Style 39 9" xfId="15921"/>
    <cellStyle name="Style 39 9 2" xfId="15922"/>
    <cellStyle name="Style 39 9 2 2" xfId="17798"/>
    <cellStyle name="Style 39 9 3" xfId="15923"/>
    <cellStyle name="Style 39 9 3 2" xfId="18471"/>
    <cellStyle name="Style 39 9 4" xfId="17063"/>
    <cellStyle name="Style 42" xfId="294"/>
    <cellStyle name="Style 42 10" xfId="15925"/>
    <cellStyle name="Style 42 10 2" xfId="17065"/>
    <cellStyle name="Style 42 11" xfId="15926"/>
    <cellStyle name="Style 42 11 2" xfId="17066"/>
    <cellStyle name="Style 42 12" xfId="15927"/>
    <cellStyle name="Style 42 12 2" xfId="17067"/>
    <cellStyle name="Style 42 13" xfId="15928"/>
    <cellStyle name="Style 42 13 2" xfId="17068"/>
    <cellStyle name="Style 42 14" xfId="15929"/>
    <cellStyle name="Style 42 14 2" xfId="17069"/>
    <cellStyle name="Style 42 15" xfId="15930"/>
    <cellStyle name="Style 42 15 2" xfId="17070"/>
    <cellStyle name="Style 42 16" xfId="15931"/>
    <cellStyle name="Style 42 16 2" xfId="17071"/>
    <cellStyle name="Style 42 17" xfId="15932"/>
    <cellStyle name="Style 42 17 2" xfId="17072"/>
    <cellStyle name="Style 42 18" xfId="15933"/>
    <cellStyle name="Style 42 18 2" xfId="17073"/>
    <cellStyle name="Style 42 19" xfId="15934"/>
    <cellStyle name="Style 42 19 2" xfId="17074"/>
    <cellStyle name="Style 42 2" xfId="295"/>
    <cellStyle name="Style 42 2 2" xfId="17075"/>
    <cellStyle name="Style 42 2 3" xfId="15935"/>
    <cellStyle name="Style 42 20" xfId="15936"/>
    <cellStyle name="Style 42 20 2" xfId="17145"/>
    <cellStyle name="Style 42 21" xfId="15937"/>
    <cellStyle name="Style 42 21 2" xfId="17159"/>
    <cellStyle name="Style 42 22" xfId="15938"/>
    <cellStyle name="Style 42 22 2" xfId="17173"/>
    <cellStyle name="Style 42 23" xfId="15939"/>
    <cellStyle name="Style 42 23 2" xfId="17799"/>
    <cellStyle name="Style 42 24" xfId="15940"/>
    <cellStyle name="Style 42 24 2" xfId="17829"/>
    <cellStyle name="Style 42 25" xfId="15941"/>
    <cellStyle name="Style 42 25 2" xfId="17843"/>
    <cellStyle name="Style 42 26" xfId="15942"/>
    <cellStyle name="Style 42 26 2" xfId="18472"/>
    <cellStyle name="Style 42 27" xfId="17064"/>
    <cellStyle name="Style 42 28" xfId="15924"/>
    <cellStyle name="Style 42 3" xfId="15943"/>
    <cellStyle name="Style 42 3 2" xfId="17076"/>
    <cellStyle name="Style 42 4" xfId="15944"/>
    <cellStyle name="Style 42 4 2" xfId="17077"/>
    <cellStyle name="Style 42 5" xfId="15945"/>
    <cellStyle name="Style 42 5 2" xfId="17078"/>
    <cellStyle name="Style 42 6" xfId="15946"/>
    <cellStyle name="Style 42 6 2" xfId="17079"/>
    <cellStyle name="Style 42 7" xfId="15947"/>
    <cellStyle name="Style 42 7 2" xfId="17080"/>
    <cellStyle name="Style 42 8" xfId="15948"/>
    <cellStyle name="Style 42 8 2" xfId="17081"/>
    <cellStyle name="Style 42 9" xfId="15949"/>
    <cellStyle name="Style 42 9 2" xfId="17082"/>
    <cellStyle name="Style 44" xfId="296"/>
    <cellStyle name="Style 44 10" xfId="15951"/>
    <cellStyle name="Style 44 10 2" xfId="17084"/>
    <cellStyle name="Style 44 11" xfId="15952"/>
    <cellStyle name="Style 44 11 2" xfId="17085"/>
    <cellStyle name="Style 44 12" xfId="15953"/>
    <cellStyle name="Style 44 12 2" xfId="17086"/>
    <cellStyle name="Style 44 13" xfId="15954"/>
    <cellStyle name="Style 44 13 2" xfId="17087"/>
    <cellStyle name="Style 44 14" xfId="15955"/>
    <cellStyle name="Style 44 14 2" xfId="17088"/>
    <cellStyle name="Style 44 15" xfId="15956"/>
    <cellStyle name="Style 44 15 2" xfId="17089"/>
    <cellStyle name="Style 44 16" xfId="15957"/>
    <cellStyle name="Style 44 16 2" xfId="17090"/>
    <cellStyle name="Style 44 17" xfId="15958"/>
    <cellStyle name="Style 44 17 2" xfId="17091"/>
    <cellStyle name="Style 44 18" xfId="15959"/>
    <cellStyle name="Style 44 18 2" xfId="17092"/>
    <cellStyle name="Style 44 19" xfId="15960"/>
    <cellStyle name="Style 44 19 2" xfId="17093"/>
    <cellStyle name="Style 44 2" xfId="297"/>
    <cellStyle name="Style 44 2 2" xfId="17094"/>
    <cellStyle name="Style 44 2 3" xfId="15961"/>
    <cellStyle name="Style 44 20" xfId="15962"/>
    <cellStyle name="Style 44 20 2" xfId="17146"/>
    <cellStyle name="Style 44 21" xfId="15963"/>
    <cellStyle name="Style 44 21 2" xfId="17160"/>
    <cellStyle name="Style 44 22" xfId="15964"/>
    <cellStyle name="Style 44 22 2" xfId="17174"/>
    <cellStyle name="Style 44 23" xfId="15965"/>
    <cellStyle name="Style 44 23 2" xfId="17800"/>
    <cellStyle name="Style 44 24" xfId="15966"/>
    <cellStyle name="Style 44 24 2" xfId="17830"/>
    <cellStyle name="Style 44 25" xfId="15967"/>
    <cellStyle name="Style 44 25 2" xfId="17844"/>
    <cellStyle name="Style 44 26" xfId="15968"/>
    <cellStyle name="Style 44 26 2" xfId="18473"/>
    <cellStyle name="Style 44 27" xfId="17083"/>
    <cellStyle name="Style 44 28" xfId="15950"/>
    <cellStyle name="Style 44 3" xfId="15969"/>
    <cellStyle name="Style 44 3 2" xfId="17095"/>
    <cellStyle name="Style 44 4" xfId="15970"/>
    <cellStyle name="Style 44 4 2" xfId="17096"/>
    <cellStyle name="Style 44 5" xfId="15971"/>
    <cellStyle name="Style 44 5 2" xfId="17097"/>
    <cellStyle name="Style 44 6" xfId="15972"/>
    <cellStyle name="Style 44 6 2" xfId="17098"/>
    <cellStyle name="Style 44 7" xfId="15973"/>
    <cellStyle name="Style 44 7 2" xfId="17099"/>
    <cellStyle name="Style 44 8" xfId="15974"/>
    <cellStyle name="Style 44 8 2" xfId="17100"/>
    <cellStyle name="Style 44 9" xfId="15975"/>
    <cellStyle name="Style 44 9 2" xfId="17101"/>
    <cellStyle name="STYLE1" xfId="298"/>
    <cellStyle name="STYLE1 2" xfId="7051"/>
    <cellStyle name="STYLE1 2 2" xfId="17102"/>
    <cellStyle name="STYLE1 3" xfId="15976"/>
    <cellStyle name="STYLE2" xfId="299"/>
    <cellStyle name="STYLE2 2" xfId="17103"/>
    <cellStyle name="STYLE2 3" xfId="15977"/>
    <cellStyle name="STYLE3" xfId="300"/>
    <cellStyle name="STYLE3 2" xfId="17104"/>
    <cellStyle name="STYLE3 3" xfId="15978"/>
    <cellStyle name="STYLE4" xfId="301"/>
    <cellStyle name="STYLE4 2" xfId="302"/>
    <cellStyle name="STYLE4 2 2" xfId="15980"/>
    <cellStyle name="STYLE4 3" xfId="17105"/>
    <cellStyle name="STYLE4 4" xfId="15979"/>
    <cellStyle name="STYLE4 4 2" xfId="23039"/>
    <cellStyle name="STYLE4 5" xfId="24944"/>
    <cellStyle name="STYLE4 6" xfId="26449"/>
    <cellStyle name="Texte explicatif" xfId="303"/>
    <cellStyle name="Texte explicatif 2" xfId="17106"/>
    <cellStyle name="Texte explicatif 3" xfId="15981"/>
    <cellStyle name="Title" xfId="304" builtinId="15" customBuiltin="1"/>
    <cellStyle name="Title 2" xfId="305"/>
    <cellStyle name="Title 2 10" xfId="3018"/>
    <cellStyle name="Title 2 11" xfId="3019"/>
    <cellStyle name="Title 2 12" xfId="3020"/>
    <cellStyle name="Title 2 13" xfId="3021"/>
    <cellStyle name="Title 2 14" xfId="3022"/>
    <cellStyle name="Title 2 15" xfId="3023"/>
    <cellStyle name="Title 2 16" xfId="3024"/>
    <cellStyle name="Title 2 17" xfId="3025"/>
    <cellStyle name="Title 2 18" xfId="3026"/>
    <cellStyle name="Title 2 19" xfId="3027"/>
    <cellStyle name="Title 2 2" xfId="3028"/>
    <cellStyle name="Title 2 20" xfId="3029"/>
    <cellStyle name="Title 2 21" xfId="3030"/>
    <cellStyle name="Title 2 22" xfId="3031"/>
    <cellStyle name="Title 2 23" xfId="15982"/>
    <cellStyle name="Title 2 3" xfId="3032"/>
    <cellStyle name="Title 2 4" xfId="3033"/>
    <cellStyle name="Title 2 5" xfId="3034"/>
    <cellStyle name="Title 2 6" xfId="3035"/>
    <cellStyle name="Title 2 7" xfId="3036"/>
    <cellStyle name="Title 2 8" xfId="3037"/>
    <cellStyle name="Title 2 9" xfId="3038"/>
    <cellStyle name="Title 3" xfId="3039"/>
    <cellStyle name="Title 3 10" xfId="3040"/>
    <cellStyle name="Title 3 11" xfId="3041"/>
    <cellStyle name="Title 3 12" xfId="3042"/>
    <cellStyle name="Title 3 13" xfId="3043"/>
    <cellStyle name="Title 3 14" xfId="3044"/>
    <cellStyle name="Title 3 15" xfId="3045"/>
    <cellStyle name="Title 3 16" xfId="3046"/>
    <cellStyle name="Title 3 17" xfId="3047"/>
    <cellStyle name="Title 3 18" xfId="3048"/>
    <cellStyle name="Title 3 19" xfId="3049"/>
    <cellStyle name="Title 3 2" xfId="3050"/>
    <cellStyle name="Title 3 20" xfId="3051"/>
    <cellStyle name="Title 3 21" xfId="3052"/>
    <cellStyle name="Title 3 22" xfId="3053"/>
    <cellStyle name="Title 3 23" xfId="15983"/>
    <cellStyle name="Title 3 3" xfId="3054"/>
    <cellStyle name="Title 3 4" xfId="3055"/>
    <cellStyle name="Title 3 5" xfId="3056"/>
    <cellStyle name="Title 3 6" xfId="3057"/>
    <cellStyle name="Title 3 7" xfId="3058"/>
    <cellStyle name="Title 3 8" xfId="3059"/>
    <cellStyle name="Title 3 9" xfId="3060"/>
    <cellStyle name="Title 4" xfId="3684"/>
    <cellStyle name="Title 5" xfId="3989"/>
    <cellStyle name="Title 6" xfId="4036"/>
    <cellStyle name="Title Row" xfId="306"/>
    <cellStyle name="Title Row 2" xfId="17107"/>
    <cellStyle name="Title Row 3" xfId="15984"/>
    <cellStyle name="Titre" xfId="307"/>
    <cellStyle name="Titre 2" xfId="17108"/>
    <cellStyle name="Titre 3" xfId="15985"/>
    <cellStyle name="Titre 1" xfId="308"/>
    <cellStyle name="Titre 1 2" xfId="17109"/>
    <cellStyle name="Titre 1 3" xfId="15986"/>
    <cellStyle name="Titre 2" xfId="309"/>
    <cellStyle name="Titre 2 2" xfId="17110"/>
    <cellStyle name="Titre 2 3" xfId="15987"/>
    <cellStyle name="Titre 3" xfId="310"/>
    <cellStyle name="Titre 3 2" xfId="17111"/>
    <cellStyle name="Titre 3 3" xfId="15988"/>
    <cellStyle name="Titre 4" xfId="311"/>
    <cellStyle name="Titre 4 2" xfId="17112"/>
    <cellStyle name="Titre 4 3" xfId="15989"/>
    <cellStyle name="Total" xfId="312" builtinId="25" customBuiltin="1"/>
    <cellStyle name="Total 2" xfId="313"/>
    <cellStyle name="Total 2 10" xfId="3061"/>
    <cellStyle name="Total 2 11" xfId="3062"/>
    <cellStyle name="Total 2 12" xfId="3063"/>
    <cellStyle name="Total 2 13" xfId="3064"/>
    <cellStyle name="Total 2 14" xfId="3065"/>
    <cellStyle name="Total 2 15" xfId="3066"/>
    <cellStyle name="Total 2 16" xfId="3067"/>
    <cellStyle name="Total 2 17" xfId="3068"/>
    <cellStyle name="Total 2 18" xfId="3069"/>
    <cellStyle name="Total 2 19" xfId="3070"/>
    <cellStyle name="Total 2 2" xfId="3071"/>
    <cellStyle name="Total 2 20" xfId="3072"/>
    <cellStyle name="Total 2 21" xfId="3073"/>
    <cellStyle name="Total 2 22" xfId="3074"/>
    <cellStyle name="Total 2 23" xfId="15990"/>
    <cellStyle name="Total 2 3" xfId="3075"/>
    <cellStyle name="Total 2 4" xfId="3076"/>
    <cellStyle name="Total 2 5" xfId="3077"/>
    <cellStyle name="Total 2 6" xfId="3078"/>
    <cellStyle name="Total 2 7" xfId="3079"/>
    <cellStyle name="Total 2 8" xfId="3080"/>
    <cellStyle name="Total 2 9" xfId="3081"/>
    <cellStyle name="Total 3" xfId="3082"/>
    <cellStyle name="Total 3 10" xfId="3083"/>
    <cellStyle name="Total 3 11" xfId="3084"/>
    <cellStyle name="Total 3 12" xfId="3085"/>
    <cellStyle name="Total 3 13" xfId="3086"/>
    <cellStyle name="Total 3 14" xfId="3087"/>
    <cellStyle name="Total 3 15" xfId="3088"/>
    <cellStyle name="Total 3 16" xfId="3089"/>
    <cellStyle name="Total 3 17" xfId="3090"/>
    <cellStyle name="Total 3 18" xfId="3091"/>
    <cellStyle name="Total 3 19" xfId="3092"/>
    <cellStyle name="Total 3 2" xfId="3093"/>
    <cellStyle name="Total 3 20" xfId="3094"/>
    <cellStyle name="Total 3 21" xfId="3095"/>
    <cellStyle name="Total 3 22" xfId="3096"/>
    <cellStyle name="Total 3 23" xfId="15991"/>
    <cellStyle name="Total 3 3" xfId="3097"/>
    <cellStyle name="Total 3 4" xfId="3098"/>
    <cellStyle name="Total 3 5" xfId="3099"/>
    <cellStyle name="Total 3 6" xfId="3100"/>
    <cellStyle name="Total 3 7" xfId="3101"/>
    <cellStyle name="Total 3 8" xfId="3102"/>
    <cellStyle name="Total 3 9" xfId="3103"/>
    <cellStyle name="Total 4" xfId="3685"/>
    <cellStyle name="Total 5" xfId="3990"/>
    <cellStyle name="Total 6" xfId="4037"/>
    <cellStyle name="Vérification" xfId="314"/>
    <cellStyle name="Vérification 2" xfId="17113"/>
    <cellStyle name="Vérification 3" xfId="15992"/>
    <cellStyle name="Warning Text" xfId="315" builtinId="11" customBuiltin="1"/>
    <cellStyle name="Warning Text 2" xfId="316"/>
    <cellStyle name="Warning Text 2 10" xfId="3104"/>
    <cellStyle name="Warning Text 2 11" xfId="3105"/>
    <cellStyle name="Warning Text 2 12" xfId="3106"/>
    <cellStyle name="Warning Text 2 13" xfId="3107"/>
    <cellStyle name="Warning Text 2 14" xfId="3108"/>
    <cellStyle name="Warning Text 2 15" xfId="3109"/>
    <cellStyle name="Warning Text 2 16" xfId="3110"/>
    <cellStyle name="Warning Text 2 17" xfId="3111"/>
    <cellStyle name="Warning Text 2 18" xfId="3112"/>
    <cellStyle name="Warning Text 2 19" xfId="3113"/>
    <cellStyle name="Warning Text 2 2" xfId="3114"/>
    <cellStyle name="Warning Text 2 20" xfId="3115"/>
    <cellStyle name="Warning Text 2 21" xfId="3116"/>
    <cellStyle name="Warning Text 2 22" xfId="3117"/>
    <cellStyle name="Warning Text 2 23" xfId="15993"/>
    <cellStyle name="Warning Text 2 3" xfId="3118"/>
    <cellStyle name="Warning Text 2 4" xfId="3119"/>
    <cellStyle name="Warning Text 2 5" xfId="3120"/>
    <cellStyle name="Warning Text 2 6" xfId="3121"/>
    <cellStyle name="Warning Text 2 7" xfId="3122"/>
    <cellStyle name="Warning Text 2 8" xfId="3123"/>
    <cellStyle name="Warning Text 2 9" xfId="3124"/>
    <cellStyle name="Warning Text 3" xfId="3125"/>
    <cellStyle name="Warning Text 3 10" xfId="3126"/>
    <cellStyle name="Warning Text 3 11" xfId="3127"/>
    <cellStyle name="Warning Text 3 12" xfId="3128"/>
    <cellStyle name="Warning Text 3 13" xfId="3129"/>
    <cellStyle name="Warning Text 3 14" xfId="3130"/>
    <cellStyle name="Warning Text 3 15" xfId="3131"/>
    <cellStyle name="Warning Text 3 16" xfId="3132"/>
    <cellStyle name="Warning Text 3 17" xfId="3133"/>
    <cellStyle name="Warning Text 3 18" xfId="3134"/>
    <cellStyle name="Warning Text 3 19" xfId="3135"/>
    <cellStyle name="Warning Text 3 2" xfId="3136"/>
    <cellStyle name="Warning Text 3 20" xfId="3137"/>
    <cellStyle name="Warning Text 3 21" xfId="3138"/>
    <cellStyle name="Warning Text 3 22" xfId="3139"/>
    <cellStyle name="Warning Text 3 23" xfId="15994"/>
    <cellStyle name="Warning Text 3 3" xfId="3140"/>
    <cellStyle name="Warning Text 3 4" xfId="3141"/>
    <cellStyle name="Warning Text 3 5" xfId="3142"/>
    <cellStyle name="Warning Text 3 6" xfId="3143"/>
    <cellStyle name="Warning Text 3 7" xfId="3144"/>
    <cellStyle name="Warning Text 3 8" xfId="3145"/>
    <cellStyle name="Warning Text 3 9" xfId="3146"/>
    <cellStyle name="Warning Text 4" xfId="3686"/>
    <cellStyle name="Warning Text 5" xfId="3991"/>
    <cellStyle name="Warning Text 6" xfId="4038"/>
    <cellStyle name="Year" xfId="317"/>
    <cellStyle name="Year 2" xfId="17114"/>
    <cellStyle name="Year 3" xfId="15995"/>
  </cellStyles>
  <dxfs count="2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auto="1"/>
      </font>
    </dxf>
    <dxf>
      <font>
        <b/>
        <i val="0"/>
        <condense val="0"/>
        <extend val="0"/>
        <color indexed="10"/>
      </font>
      <border>
        <left style="thin">
          <color indexed="64"/>
        </left>
        <right style="thin">
          <color indexed="64"/>
        </right>
        <top style="thin">
          <color indexed="64"/>
        </top>
        <bottom style="thin">
          <color indexed="64"/>
        </bottom>
      </border>
    </dxf>
    <dxf>
      <fill>
        <patternFill>
          <bgColor theme="0"/>
        </patternFill>
      </fill>
    </dxf>
    <dxf>
      <font>
        <b val="0"/>
        <i val="0"/>
      </font>
      <fill>
        <patternFill>
          <bgColor theme="0"/>
        </patternFill>
      </fill>
      <border>
        <top/>
        <bottom/>
      </border>
    </dxf>
    <dxf>
      <font>
        <b/>
        <i/>
      </font>
      <fill>
        <patternFill>
          <bgColor theme="0"/>
        </patternFill>
      </fill>
    </dxf>
    <dxf>
      <font>
        <b/>
        <i/>
      </font>
      <fill>
        <patternFill>
          <bgColor theme="3" tint="0.59996337778862885"/>
        </patternFill>
      </fill>
    </dxf>
    <dxf>
      <fill>
        <patternFill>
          <bgColor theme="3" tint="0.59996337778862885"/>
        </patternFill>
      </fill>
    </dxf>
    <dxf>
      <font>
        <b/>
        <i/>
      </font>
      <fill>
        <patternFill>
          <bgColor theme="3" tint="0.59996337778862885"/>
        </patternFill>
      </fill>
      <border>
        <top style="thin">
          <color auto="1"/>
        </top>
        <bottom style="thin">
          <color auto="1"/>
        </bottom>
      </border>
    </dxf>
    <dxf>
      <font>
        <b/>
        <i val="0"/>
      </font>
      <fill>
        <patternFill>
          <bgColor theme="3" tint="0.39994506668294322"/>
        </patternFill>
      </fill>
      <border>
        <top style="thin">
          <color auto="1"/>
        </top>
        <bottom style="thin">
          <color auto="1"/>
        </bottom>
      </border>
    </dxf>
    <dxf>
      <font>
        <b/>
        <i/>
      </font>
      <fill>
        <patternFill>
          <bgColor theme="3" tint="0.59996337778862885"/>
        </patternFill>
      </fill>
      <border>
        <top style="thin">
          <color auto="1"/>
        </top>
        <bottom style="thin">
          <color auto="1"/>
        </bottom>
      </border>
    </dxf>
    <dxf>
      <fill>
        <patternFill>
          <bgColor theme="3" tint="0.59996337778862885"/>
        </patternFill>
      </fill>
    </dxf>
    <dxf>
      <fill>
        <patternFill patternType="none">
          <bgColor auto="1"/>
        </patternFill>
      </fill>
    </dxf>
    <dxf>
      <font>
        <color auto="1"/>
      </font>
      <fill>
        <patternFill patternType="none">
          <bgColor auto="1"/>
        </patternFill>
      </fill>
    </dxf>
    <dxf>
      <font>
        <b/>
        <i/>
      </font>
      <fill>
        <patternFill>
          <bgColor theme="3" tint="0.59996337778862885"/>
        </patternFill>
      </fill>
      <border>
        <top style="thin">
          <color auto="1"/>
        </top>
        <bottom style="thin">
          <color auto="1"/>
        </bottom>
      </border>
    </dxf>
    <dxf>
      <font>
        <b/>
        <i val="0"/>
      </font>
      <fill>
        <patternFill>
          <bgColor theme="3" tint="0.39994506668294322"/>
        </patternFill>
      </fill>
      <border>
        <left/>
        <top style="thin">
          <color auto="1"/>
        </top>
        <bottom style="thin">
          <color auto="1"/>
        </bottom>
      </border>
    </dxf>
    <dxf>
      <font>
        <b/>
        <i val="0"/>
      </font>
      <fill>
        <patternFill>
          <bgColor theme="3" tint="0.39994506668294322"/>
        </patternFill>
      </fill>
      <border>
        <top style="thin">
          <color auto="1"/>
        </top>
        <bottom style="thin">
          <color auto="1"/>
        </bottom>
      </border>
    </dxf>
    <dxf>
      <fill>
        <patternFill>
          <fgColor theme="0" tint="-0.499984740745262"/>
        </patternFill>
      </fill>
    </dxf>
    <dxf>
      <border diagonalUp="0" diagonalDown="0">
        <left/>
        <right/>
        <top/>
        <bottom/>
        <vertical/>
        <horizontal/>
      </border>
    </dxf>
  </dxfs>
  <tableStyles count="2" defaultTableStyle="TableStyleMedium9" defaultPivotStyle="PivotStyleLight16">
    <tableStyle name="PivotTable Style 1" table="0" count="2">
      <tableStyleElement type="wholeTable" dxfId="22"/>
      <tableStyleElement type="pageFieldLabels" dxfId="21"/>
    </tableStyle>
    <tableStyle name="PivotTable Style 2" table="0" count="14">
      <tableStyleElement type="headerRow" dxfId="20"/>
      <tableStyleElement type="totalRow" dxfId="19"/>
      <tableStyleElement type="secondRowStripe" dxfId="18"/>
      <tableStyleElement type="firstColumnStripe" dxfId="17"/>
      <tableStyleElement type="secondColumnStripe" dxfId="16"/>
      <tableStyleElement type="firstSubtotalColumn" dxfId="15"/>
      <tableStyleElement type="secondSubtotalColumn" dxfId="14"/>
      <tableStyleElement type="firstSubtotalRow" dxfId="13"/>
      <tableStyleElement type="secondSubtotalRow" dxfId="12"/>
      <tableStyleElement type="thirdSubtotalRow" dxfId="11"/>
      <tableStyleElement type="secondColumnSubheading" dxfId="10"/>
      <tableStyleElement type="secondRowSubheading" dxfId="9"/>
      <tableStyleElement type="pageFieldLabels" dxfId="8"/>
      <tableStyleElement type="pageFieldValues" dxfId="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D91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0000FF"/>
      <color rgb="FFFFFF66"/>
      <color rgb="FFF47AE5"/>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externalLink" Target="externalLinks/externalLink64.xml"/><Relationship Id="rId84" Type="http://schemas.openxmlformats.org/officeDocument/2006/relationships/externalLink" Target="externalLinks/externalLink7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90" Type="http://schemas.openxmlformats.org/officeDocument/2006/relationships/customXml" Target="../customXml/item1.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01-nasm-e25\BEMI_Common\WINDOWS\TEMP\APPOR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ortex-ho1\regfinance\Documents%20and%20Settings\202981\Local%20Settings\Temporary%20Internet%20Files\OLK4AA\PPSR%20Results%20September-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p\ho\2.05%20Cost%20Allocation%20Model%20Upgrading%20Project\CCAM%202007-11%20060512%202007-2011%20(Printing%20-%20Rudde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Inter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e\Financials\VFLP\2006\2006-11-30\VFLP_FS%20detail_Nov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GENERAL\Finance\BRASCANPOWER\2007\01%20-%20Monthly\10%20-%20October\BU%20Financials\Financials\GLHIF\CLP_FS%20detail%20_Oct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nd01-nasm-e25\bemi_common\BEMI\Corporate%20Development\Acquisition%20Initiatives\Delta%20Power\financial\DP%20model%202005-01-26%20post%20D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Documents%20and%20Settings\SPiper\Desktop\WEB\g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rp\ho\Documents%20and%20Settings\121401\Local%20Settings\Temporary%20Internet%20Files\OLK14\JUN%202007%20CAPITAL%20CONTINUITY\APRIL2007_CONTINUITY%20SCHEDUL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rp\ho\Documents%20and%20Settings\121401\Local%20Settings\Temporary%20Internet%20Files\OLK14\JUN%202007%20CAPITAL%20CONTINUITY\JAN2007_CONTINUITY%20SCHEDULES_old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nd01-nasm-e25\BEMI_Common\WINDOWS\TEMP\RESERV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nd01-nasm-e25\bemi_common\Documents%20and%20Settings\rrank\Personal\Excel%20templat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Documents%20and%20Settings\SPiper\Desktop\WEB\g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rp\ho\Documents%20and%20Settings\514185\Local%20Settings\Temporary%20Internet%20Files\OLKB\CCCM%202007-11%200605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orp\ho\2.05%20Cost%20Allocation%20Model%20Upgrading%20Project\Lei%20-%20CCAM%20Study%20Documents%202007-01-3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Clients\Interliant\POR\model%20final\Interliant%20POR%20-%20Draf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ortex-ho1\regfinance\US%20of%20A%20Documentation%20Project\AF%20USofA%20worings\1%20-%20TX%20USofA\2007%20Quarterly%20Jrnl%20workings%20&amp;%20rec's\Copy%20of%202007-3_ManagementStatements_FlashRepo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ebmail.brascanfinancial.ca/Documents%20and%20Settings/michbeau/Local%20Settings/Temporary%20Internet%20Files/OLK6/USGenNE%20O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GENERAL\Finance\BRASCANPOWER\Financing%20activities\Rumford%20Falls\Model\Rumford%20Hydro%20-%20Financing%20Model%20-%20v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Mario\Over%20Under\2005\12-05\CostRecSum-12-05-#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180750\AppData\Local\Microsoft\Windows\Temporary%20Internet%20Files\Content.Outlook\6E77RJN6\Dx%202015%20USofA%20TB_22Apr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rrank\Personal\Excel%20templat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POWER\Outlook_2001\Margot_Working\H1-5\Charts_ALL\H1-H2%20%20MWDaily%20Power%20Price%20Inde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smasse\Local%20Settings\Temporary%20Internet%20Files\OLK70\105-SHEK-0206-Energy%20and%20Outage%20Report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rp\ho\Documents%20and%20Settings\774844\Local%20Settings\Temporary%20Internet%20Files\OLK1\2007%20Lines%20Trends_ver%2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USERS\Auditor\Valuation%20v.2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nicodeme\Local%20Settings\Temporary%20Internet%20Files\OLKB\Reliant%2004-29-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ho\LBSS\LBSS\Facilities\October\2003%20Facility%20Cost%20Statement%20Octob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1MILPFV\509936$\Files%20from%20Olympus\Smart%20Meter\Nov%202006\Smart%20Meter%20Report%20PPSR%20November%202006_My%20vers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Outlook%20Q3%202003\Queries%20for%20Historical%20Exhibits\G2\G2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p\ho\Documents%20and%20Settings\177243\Local%20Settings\Temporary%20Internet%20Files\OLKE\Final%20Budget%20Files\2009_2010%20Budget_03Dec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Vortex-ho1\regfinance\2009\Z%20L&amp;F\Reports\11%20-%20Nov\P&amp;P_Lines%20&amp;%20Forestry_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ho\Files%20from%20Olympus\CSO%20position\2005\CSO%20Monthly%20Reports\Jan%202005\Power%20Play%20Summary%20Reports\CSO%20Cost%20Summary%20%20Report%20-%20Combined_Jan%2031_rev1_Danny%20Proposal_re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2010\Z%20L&amp;F\Reports\07%20-%20Jul\P&amp;P_Lines%20&amp;%20Forestry_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Outlook%20Quarterly%20Update\Databases\CSVs\RETO_lis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jasospre\Local%20Settings\Temporary%20Internet%20Files\OLK7E\20090630_FM%20Rumford%20%20BSPLL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orp\ho\Documents%20and%20Settings\514185\Local%20Settings\Temporary%20Internet%20Files\OLKB\2006Support\Horizontal%20BP%20Supporting%20Files\WPSR%20Input%20-%20CFS_r1_Dec2004%20Final%20-%20Revised@Jan%201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orp\ho\Documents%20and%20Settings\121401\Local%20Settings\Temporary%20Internet%20Files\OLK14\JUN%202007%20CAPITAL%20CONTINUITY\AUG2006_CONTINUITY%20SCHEDULES_revis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rp\ho\Documents%20and%20Settings\514185\Local%20Settings\Temporary%20Internet%20Files\OLKB\2006Support\Horizontal%20BP%20Supporting%20Files\WPSR%20-%20Dec%202005%20FINAL%20@%20Jan%2011-06%20v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rp\ho\Documents%20and%20Settings\179829\Local%20Settings\Temporary%20Internet%20Files\OLK187\2006%2003%20Time%20Survey%20Asset%20Mgt%20&amp;%20Et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ortex-ho1\regfinance\Results\2009\12-2009\PPSRYOY-Nov%20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orp\ho\Documents%20and%20Settings\184174\Local%20Settings\Temporary%20Internet%20Files\OLK6\3%20-%2006%20CCCM%20Input%20Inergi%202007-02-1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Vortex-ho1\regfinance\Results\2010\03-2010\PPSRYOY-YE%20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208166\Local%20Settings\Temporary%20Internet%20Files\OLK23\2010\prelim%20Tb's\TB%20preperation\Smart%20Meter%20-%20Dec%202010%20Reg%20Assets%20Report%20+%20calc%20of%20SM%20bal%20in%20USofA%20TB.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Documents%20and%20Settings\SPiper\Desktop\WEB\h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Outlook%20Quarterly%20Update\WEST\West_Expans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Outlook%20Quarterly%20Update\Databases\CSVs\FINAL%20RETO%20LIST_Outlook_qtr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ial\Joseph\Helen\2002\2002-12-31%20(Preliminary%20Update-5)\CCMABX03A\7901-CCMABX03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POWER\Outlook_2001\Margot_Working\H1-5\Charts_ALL\H1-H5%20%20Canad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nd01-nasm-e25\bemi_common\BEMI\Corporate%20Development\Acquisition%20Initiatives\Alligator\financial\model%2007-23-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SHARED\Kitmitto,%20Firas\M%20&amp;%20A\CTV\Models\CTV%20Model%20v5.1%20(formatting%20chang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Documents%20and%20Settings\SPiper\Desktop\WEB\g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rp\ho\Documents%20and%20Settings\121401\Local%20Settings\Temporary%20Internet%20Files\OLK14\MAY%202007%20CAPITAL%20CONTINUITY\JAN2007_CONTINUITY%20SCHEDULES_old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EMI\05-CorpDev\02-M&amp;A\Myllykoski\2)%20Financial\recent%20models\Due%20Diligence%20Summary%20%202-06-20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BEMI\Corporate%20Development\Acquisition%20Initiatives\USGEN\Financial\USGen%20Model%20Hydros%20only_%2004-02-20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SHARED\Kitmitto,%20Firas\M%20&amp;%20A\CTV\Models\CTV%20Model%20v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Projects\N\Northeast%20Utility\A)%20Generation\Dataroom%20-%20Generation\Client%20Documents\Accounting,%20Tax%20&amp;%20Finance\ISO_NE_Data%203-2005%20ne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POWER\Outlook_1999\Data%20&amp;%20Figures\Part%20II\Regionals\Finished\Mth%20Gen%20by%20NERC_R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Documents%20and%20Settings\SPiper\Desktop\WEB\g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rovarabe\Local%20Settings\Temporary%20Internet%20Files\OLK1D\POWER\Outlook_1999\Data%20&amp;%20Figures\Part%20II\Regionals\Finished\Mth%20Gen%20by%20Subregion_R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01.%20Trading\Bureau\02.%20Fundamentals\Hours%20East%20Interconnec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orp\ho\Documents%20and%20Settings\210364\Local%20Settings\Temporary%20Internet%20Files\OLK9\CCCM%202006%20Final%2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rp\ho\My%20Documents_Jay\2008%20Budget\2008%20Stations%20Budget%20Trends%20-%20Jan03rd%20workshe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rp\ho\Documents%20and%20Settings\188257\Local%20Settings\Temporary%20Internet%20Files\OLK73\2009%20Grid%20Ops%20Budget%20Build_Dec07_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ortex-ho1\regfinance\2009\Z%20L&amp;F\Reports\01%20-%20Jan\P&amp;P_Lines%20&amp;%20Forestry_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Finance\Budgets\2007\CLP\2007%20budget%20template%20IS%20V4,%20Carmichae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GENERAL\Finance\BRASCANPOWER\2008\03%20-%20Plan\2008%20IS%20budget%20templat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teams.hydroone.com/1%20-%20Reg%20Affairs/MADDs/GLPT%20-%20Transmission/MAAD/IRs/Copy%20of%202017-2026%20GLPT%20Pro-Forma%20FS%20(AF%20with%20ROE%20ESM%20cal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GENERAL\Finance\BrascanPower\2004\02%20-%20Quarterly\Q3\01%20-%20BU%20Financials\BPC\BEMIFR.SEPTEMBER.04%20-%20Version%20%23%2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ortex-ho1\regfinance\Documents%20and%20Settings\187830\Local%20Settings\Temporary%20Internet%20Files\OLK110\Accomplishments-Feb%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février"/>
      <sheetName val="Plan janv"/>
      <sheetName val="Plan déc"/>
      <sheetName val="Plan oct"/>
      <sheetName val="Plan sept"/>
      <sheetName val="Plan août"/>
      <sheetName val="conciliation"/>
      <sheetName val="1997-98"/>
      <sheetName val="apports"/>
      <sheetName val="Prévisions"/>
      <sheetName val="Graphiques"/>
      <sheetName val="volume moyen"/>
      <sheetName val="printemps"/>
      <sheetName val="Plan_février"/>
      <sheetName val="Plan_janv"/>
      <sheetName val="Plan_déc"/>
      <sheetName val="Plan_oct"/>
      <sheetName val="Plan_sept"/>
      <sheetName val="Plan_août"/>
      <sheetName val="volume_moyen"/>
      <sheetName val="DESP_ADM"/>
      <sheetName val="Assumptions"/>
      <sheetName val="Debt"/>
      <sheetName val="FS"/>
      <sheetName val="Capex"/>
      <sheetName val="Opex"/>
      <sheetName val="Capital Costs"/>
      <sheetName val="IDC"/>
      <sheetName val="Construction"/>
      <sheetName val="Project CF"/>
      <sheetName val="Cash Flow"/>
      <sheetName val="BUSSPLANFLCX_2002"/>
      <sheetName val="Sheet1"/>
      <sheetName val="resumo"/>
      <sheetName val="GL"/>
      <sheetName val="Commitments - Old do not use"/>
      <sheetName val="Inputs"/>
      <sheetName val="Data"/>
      <sheetName val="revenue"/>
      <sheetName val="Paramètres"/>
      <sheetName val="Title"/>
      <sheetName val="DEMAND"/>
      <sheetName val="Shs"/>
      <sheetName val="details"/>
      <sheetName val="Input Mapping"/>
      <sheetName val="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D1" t="str">
            <v>{FOR aa1,7,9,1,sub1}</v>
          </cell>
        </row>
        <row r="151">
          <cell r="H151">
            <v>131.57</v>
          </cell>
          <cell r="I151">
            <v>201.82060975609707</v>
          </cell>
        </row>
        <row r="152">
          <cell r="H152">
            <v>125.36</v>
          </cell>
          <cell r="I152">
            <v>129.61390243902403</v>
          </cell>
        </row>
        <row r="153">
          <cell r="H153">
            <v>86.63</v>
          </cell>
          <cell r="I153">
            <v>96.163536585365918</v>
          </cell>
        </row>
        <row r="154">
          <cell r="H154">
            <v>208.95</v>
          </cell>
          <cell r="I154">
            <v>96.111341463414618</v>
          </cell>
        </row>
        <row r="155">
          <cell r="H155">
            <v>163.54</v>
          </cell>
          <cell r="I155">
            <v>124.08626506024099</v>
          </cell>
        </row>
        <row r="156">
          <cell r="H156">
            <v>214.04</v>
          </cell>
          <cell r="I156">
            <v>151.61819277108435</v>
          </cell>
        </row>
        <row r="157">
          <cell r="H157">
            <v>109.81</v>
          </cell>
          <cell r="I157">
            <v>201.82060975609707</v>
          </cell>
        </row>
        <row r="158">
          <cell r="H158">
            <v>86.7</v>
          </cell>
          <cell r="I158">
            <v>129.61390243902403</v>
          </cell>
        </row>
        <row r="159">
          <cell r="H159">
            <v>59.83</v>
          </cell>
          <cell r="I159">
            <v>96.163536585365918</v>
          </cell>
        </row>
        <row r="160">
          <cell r="H160">
            <v>46.17</v>
          </cell>
          <cell r="I160">
            <v>96.111341463414618</v>
          </cell>
        </row>
        <row r="161">
          <cell r="H161">
            <v>442.67</v>
          </cell>
          <cell r="I161">
            <v>124.08626506024099</v>
          </cell>
        </row>
        <row r="162">
          <cell r="H162">
            <v>265.43</v>
          </cell>
          <cell r="I162">
            <v>151.61819277108435</v>
          </cell>
        </row>
        <row r="163">
          <cell r="H163">
            <v>185.28</v>
          </cell>
        </row>
        <row r="164">
          <cell r="H164">
            <v>92.83</v>
          </cell>
        </row>
        <row r="165">
          <cell r="H165">
            <v>81.680000000000007</v>
          </cell>
        </row>
        <row r="166">
          <cell r="H166">
            <v>88.07</v>
          </cell>
        </row>
        <row r="167">
          <cell r="H167">
            <v>220.48</v>
          </cell>
        </row>
        <row r="168">
          <cell r="H168">
            <v>265.43</v>
          </cell>
        </row>
        <row r="169">
          <cell r="H169">
            <v>185.28</v>
          </cell>
        </row>
        <row r="170">
          <cell r="H170">
            <v>92.83</v>
          </cell>
        </row>
        <row r="171">
          <cell r="H171">
            <v>81.680000000000007</v>
          </cell>
        </row>
        <row r="172">
          <cell r="H172">
            <v>88.07</v>
          </cell>
        </row>
        <row r="173">
          <cell r="H173">
            <v>220.48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PSPM Detail"/>
      <sheetName val="Budget"/>
      <sheetName val="Common Mtce feed"/>
      <sheetName val="ECC  Oct 12"/>
      <sheetName val="Forecast"/>
      <sheetName val="Data Capture"/>
      <sheetName val="Level 1 - Document"/>
      <sheetName val="Level 2 - Document"/>
      <sheetName val="Level 3 - Document"/>
      <sheetName val="Level 3 - Document LOB"/>
      <sheetName val="Level 1 - Document Green"/>
      <sheetName val="Level 2 - Document Green"/>
      <sheetName val="Level 3 - Document Green"/>
      <sheetName val="E&amp;CS Costs - GREEN"/>
      <sheetName val="Lines costs-Green"/>
      <sheetName val="Fin Results Mtg"/>
      <sheetName val="Level 1 - Document Aug"/>
      <sheetName val="Level 2 - Document Aug"/>
      <sheetName val="OC Meeting"/>
      <sheetName val="Lines &amp; Forestry"/>
      <sheetName val="Grid Ops"/>
      <sheetName val="E&amp;CS"/>
      <sheetName val="AM H&amp;S "/>
      <sheetName val="Customer Care"/>
      <sheetName val="CF&amp;S Link"/>
      <sheetName val="CF&amp;S Link - summarized"/>
      <sheetName val="Common Costs"/>
      <sheetName val="Control Confirm"/>
      <sheetName val="Prgm Appr Build"/>
      <sheetName val="Program Forecast Change"/>
      <sheetName val="Prgm FC Deltas"/>
      <sheetName val="P&amp;P Flash"/>
      <sheetName val="Environmental CR"/>
      <sheetName val="PPSR impact"/>
      <sheetName val="Pension"/>
      <sheetName val="Level 3 - Document with 2009"/>
      <sheetName val="Data Capture 2009"/>
      <sheetName val="PPSR Layout 2009"/>
      <sheetName val="Budget Monthly-Jun 14"/>
      <sheetName val="BudgetJune 02"/>
      <sheetName val="Budget Monthly Detail"/>
      <sheetName val="Data Capture  Mar FC"/>
      <sheetName val="Level 1 -Mar vPost OC forecast"/>
    </sheetNames>
    <sheetDataSet>
      <sheetData sheetId="0">
        <row r="1">
          <cell r="C1">
            <v>9</v>
          </cell>
        </row>
        <row r="13">
          <cell r="C13" t="str">
            <v>Bundle</v>
          </cell>
          <cell r="D13" t="str">
            <v>Jan</v>
          </cell>
          <cell r="E13" t="str">
            <v>Feb</v>
          </cell>
          <cell r="F13" t="str">
            <v>Mar</v>
          </cell>
          <cell r="G13" t="str">
            <v>Apr</v>
          </cell>
          <cell r="H13" t="str">
            <v>May</v>
          </cell>
          <cell r="I13" t="str">
            <v>Jun</v>
          </cell>
          <cell r="J13" t="str">
            <v>Jul</v>
          </cell>
          <cell r="K13" t="str">
            <v>Aug</v>
          </cell>
          <cell r="L13" t="str">
            <v>Sep</v>
          </cell>
          <cell r="M13" t="str">
            <v>Oct</v>
          </cell>
          <cell r="N13" t="str">
            <v>Nov</v>
          </cell>
          <cell r="O13" t="str">
            <v>Dec</v>
          </cell>
        </row>
        <row r="16">
          <cell r="C16" t="str">
            <v>202-T501002</v>
          </cell>
          <cell r="D16">
            <v>5.2331610000000001E-2</v>
          </cell>
          <cell r="E16">
            <v>0.10466322</v>
          </cell>
          <cell r="F16">
            <v>0.15699482999999997</v>
          </cell>
          <cell r="G16">
            <v>0.10973910000000001</v>
          </cell>
          <cell r="H16">
            <v>0.16207070999999998</v>
          </cell>
          <cell r="I16">
            <v>0.16249764000000003</v>
          </cell>
          <cell r="J16">
            <v>0.19999764</v>
          </cell>
          <cell r="K16">
            <v>0.23749764000000001</v>
          </cell>
          <cell r="L16">
            <v>0.23535497</v>
          </cell>
        </row>
        <row r="17">
          <cell r="C17" t="str">
            <v>202-T502002</v>
          </cell>
          <cell r="D17">
            <v>0</v>
          </cell>
          <cell r="E17">
            <v>0</v>
          </cell>
          <cell r="F17">
            <v>0</v>
          </cell>
          <cell r="G17">
            <v>0</v>
          </cell>
          <cell r="H17">
            <v>0</v>
          </cell>
          <cell r="I17">
            <v>0</v>
          </cell>
          <cell r="J17">
            <v>0</v>
          </cell>
          <cell r="K17">
            <v>0</v>
          </cell>
          <cell r="L17">
            <v>0</v>
          </cell>
        </row>
        <row r="18">
          <cell r="C18" t="str">
            <v>202-T503003</v>
          </cell>
          <cell r="D18">
            <v>0</v>
          </cell>
          <cell r="E18">
            <v>0</v>
          </cell>
          <cell r="F18">
            <v>0</v>
          </cell>
          <cell r="G18">
            <v>0</v>
          </cell>
          <cell r="H18">
            <v>0</v>
          </cell>
          <cell r="I18">
            <v>0</v>
          </cell>
          <cell r="J18">
            <v>0</v>
          </cell>
          <cell r="K18">
            <v>0</v>
          </cell>
          <cell r="L18">
            <v>0</v>
          </cell>
        </row>
        <row r="19">
          <cell r="C19" t="str">
            <v>202-TMOther</v>
          </cell>
          <cell r="D19">
            <v>0</v>
          </cell>
          <cell r="E19">
            <v>0</v>
          </cell>
          <cell r="F19">
            <v>0</v>
          </cell>
          <cell r="G19">
            <v>0</v>
          </cell>
          <cell r="H19">
            <v>0</v>
          </cell>
          <cell r="I19">
            <v>0</v>
          </cell>
          <cell r="J19">
            <v>0</v>
          </cell>
          <cell r="K19">
            <v>0</v>
          </cell>
          <cell r="L19">
            <v>0</v>
          </cell>
        </row>
        <row r="20">
          <cell r="C20" t="str">
            <v>203-STNCV</v>
          </cell>
          <cell r="D20">
            <v>0</v>
          </cell>
          <cell r="E20">
            <v>0</v>
          </cell>
          <cell r="F20">
            <v>0</v>
          </cell>
          <cell r="G20">
            <v>0</v>
          </cell>
          <cell r="H20">
            <v>0</v>
          </cell>
          <cell r="I20">
            <v>0</v>
          </cell>
          <cell r="J20">
            <v>0</v>
          </cell>
          <cell r="K20">
            <v>0</v>
          </cell>
          <cell r="L20">
            <v>0</v>
          </cell>
        </row>
        <row r="21">
          <cell r="C21" t="str">
            <v>203-TCADD</v>
          </cell>
          <cell r="D21">
            <v>0.12549002000000001</v>
          </cell>
          <cell r="E21">
            <v>0.2307023</v>
          </cell>
          <cell r="F21">
            <v>0.376612</v>
          </cell>
          <cell r="G21">
            <v>0.52681948000000001</v>
          </cell>
          <cell r="H21">
            <v>0.66698239000000004</v>
          </cell>
          <cell r="I21">
            <v>0.84017933999999994</v>
          </cell>
          <cell r="J21">
            <v>0.98385548999999994</v>
          </cell>
          <cell r="K21">
            <v>1.1474006200000002</v>
          </cell>
          <cell r="L21">
            <v>1.34502305</v>
          </cell>
        </row>
        <row r="22">
          <cell r="C22" t="str">
            <v>203-TDRWS</v>
          </cell>
          <cell r="E22">
            <v>5.503421E-2</v>
          </cell>
          <cell r="F22">
            <v>0.10821311</v>
          </cell>
          <cell r="G22">
            <v>0.12669773000000001</v>
          </cell>
          <cell r="H22">
            <v>0.13874592999999999</v>
          </cell>
          <cell r="I22">
            <v>0.14002730999999999</v>
          </cell>
          <cell r="J22">
            <v>0.1487029</v>
          </cell>
          <cell r="K22">
            <v>0.17192752</v>
          </cell>
          <cell r="L22">
            <v>0.18887473999999999</v>
          </cell>
        </row>
        <row r="23">
          <cell r="C23" t="str">
            <v>203-TEMGRS</v>
          </cell>
          <cell r="D23">
            <v>4.1491260000000002E-2</v>
          </cell>
          <cell r="E23">
            <v>0.10648449</v>
          </cell>
          <cell r="F23">
            <v>0.24108634000000001</v>
          </cell>
          <cell r="G23">
            <v>0.32778255000000001</v>
          </cell>
          <cell r="H23">
            <v>0.40578437000000001</v>
          </cell>
          <cell r="I23">
            <v>0.50196074000000002</v>
          </cell>
          <cell r="J23">
            <v>0.55142637999999999</v>
          </cell>
          <cell r="K23">
            <v>0.61116064999999997</v>
          </cell>
          <cell r="L23">
            <v>0.69232019999999994</v>
          </cell>
        </row>
        <row r="24">
          <cell r="C24" t="str">
            <v>203-TINFMTCE</v>
          </cell>
          <cell r="D24">
            <v>3.1508400000000002E-3</v>
          </cell>
          <cell r="E24">
            <v>3.1508400000000002E-3</v>
          </cell>
          <cell r="F24">
            <v>4.2149839999999994E-2</v>
          </cell>
          <cell r="G24">
            <v>4.5907440000000001E-2</v>
          </cell>
          <cell r="H24">
            <v>4.9110639999999997E-2</v>
          </cell>
          <cell r="I24">
            <v>5.4837129999999998E-2</v>
          </cell>
          <cell r="J24">
            <v>5.7900199999999999E-2</v>
          </cell>
          <cell r="K24">
            <v>6.2273800000000004E-2</v>
          </cell>
          <cell r="L24">
            <v>0.18649325</v>
          </cell>
        </row>
        <row r="25">
          <cell r="C25" t="str">
            <v>203-TPCB</v>
          </cell>
          <cell r="D25">
            <v>0.23640157000000001</v>
          </cell>
          <cell r="E25">
            <v>0.48856696999999999</v>
          </cell>
          <cell r="F25">
            <v>0.94062491000000004</v>
          </cell>
          <cell r="G25">
            <v>1.2468320900000001</v>
          </cell>
          <cell r="H25">
            <v>1.48768616</v>
          </cell>
          <cell r="I25">
            <v>1.8711896200000002</v>
          </cell>
          <cell r="J25">
            <v>2.1836048199999998</v>
          </cell>
          <cell r="K25">
            <v>2.4347588999999998</v>
          </cell>
          <cell r="L25">
            <v>2.8144915099999999</v>
          </cell>
        </row>
        <row r="26">
          <cell r="C26" t="str">
            <v>203-TREC</v>
          </cell>
          <cell r="D26">
            <v>0.24216462</v>
          </cell>
          <cell r="E26">
            <v>0.44859421999999999</v>
          </cell>
          <cell r="F26">
            <v>0.73838607999999994</v>
          </cell>
          <cell r="G26">
            <v>0.97139412000000003</v>
          </cell>
          <cell r="H26">
            <v>1.1776358</v>
          </cell>
          <cell r="I26">
            <v>1.4341410299999999</v>
          </cell>
          <cell r="J26">
            <v>1.5991103100000001</v>
          </cell>
          <cell r="K26">
            <v>1.7524894799999999</v>
          </cell>
          <cell r="L26">
            <v>1.9601542199999999</v>
          </cell>
        </row>
        <row r="27">
          <cell r="C27" t="str">
            <v>203-TTECH_SPS</v>
          </cell>
          <cell r="D27">
            <v>0.25618551000000001</v>
          </cell>
          <cell r="E27">
            <v>0.49854364000000001</v>
          </cell>
          <cell r="F27">
            <v>0.83751334</v>
          </cell>
          <cell r="G27">
            <v>0.89840918999999997</v>
          </cell>
          <cell r="H27">
            <v>1.21400971</v>
          </cell>
          <cell r="I27">
            <v>1.5887465000000001</v>
          </cell>
          <cell r="J27">
            <v>1.9105875000000001</v>
          </cell>
          <cell r="K27">
            <v>2.0429885300000001</v>
          </cell>
          <cell r="L27">
            <v>2.3454947700000002</v>
          </cell>
        </row>
        <row r="28">
          <cell r="C28" t="str">
            <v>203-TXLAR</v>
          </cell>
          <cell r="D28">
            <v>0.27947</v>
          </cell>
          <cell r="E28">
            <v>0.35717265999999998</v>
          </cell>
          <cell r="F28">
            <v>0.43655309999999997</v>
          </cell>
          <cell r="G28">
            <v>0.49876862</v>
          </cell>
          <cell r="H28">
            <v>0.59833020999999997</v>
          </cell>
          <cell r="I28">
            <v>0.75203717000000003</v>
          </cell>
          <cell r="J28">
            <v>0.88091056999999995</v>
          </cell>
          <cell r="K28">
            <v>1.0092307300000001</v>
          </cell>
          <cell r="L28">
            <v>1.13173054</v>
          </cell>
        </row>
        <row r="29">
          <cell r="C29" t="str">
            <v>203-UGPLN</v>
          </cell>
          <cell r="D29">
            <v>0</v>
          </cell>
          <cell r="E29">
            <v>0</v>
          </cell>
          <cell r="F29">
            <v>0</v>
          </cell>
          <cell r="G29">
            <v>0</v>
          </cell>
          <cell r="H29">
            <v>0</v>
          </cell>
          <cell r="I29">
            <v>0</v>
          </cell>
          <cell r="J29">
            <v>0</v>
          </cell>
          <cell r="K29">
            <v>0</v>
          </cell>
          <cell r="L29">
            <v>0</v>
          </cell>
        </row>
        <row r="30">
          <cell r="C30" t="str">
            <v>203-TM1XX</v>
          </cell>
          <cell r="D30">
            <v>0.27832403000000006</v>
          </cell>
          <cell r="E30">
            <v>0.5483576899999999</v>
          </cell>
          <cell r="F30">
            <v>0.76372277</v>
          </cell>
          <cell r="G30">
            <v>0.94112523000000003</v>
          </cell>
          <cell r="H30">
            <v>1.10968373</v>
          </cell>
          <cell r="I30">
            <v>1.3140892800000001</v>
          </cell>
          <cell r="J30">
            <v>1.47094905</v>
          </cell>
          <cell r="K30">
            <v>1.7189135099999999</v>
          </cell>
          <cell r="L30">
            <v>1.98884672</v>
          </cell>
        </row>
        <row r="31">
          <cell r="C31" t="str">
            <v>203-IPSP</v>
          </cell>
          <cell r="D31">
            <v>0.23044460999999999</v>
          </cell>
          <cell r="E31">
            <v>0.54645940000000004</v>
          </cell>
          <cell r="F31">
            <v>0.98715847000000001</v>
          </cell>
          <cell r="G31">
            <v>1.7634423600000002</v>
          </cell>
          <cell r="H31">
            <v>2.5970083599999998</v>
          </cell>
          <cell r="I31">
            <v>3.0200680699999998</v>
          </cell>
          <cell r="J31">
            <v>3.9184391199999999</v>
          </cell>
          <cell r="K31">
            <v>4.5798196799999999</v>
          </cell>
          <cell r="L31">
            <v>4.6181996100000005</v>
          </cell>
        </row>
        <row r="32">
          <cell r="C32" t="str">
            <v>203-TR&amp;D</v>
          </cell>
          <cell r="D32">
            <v>1.7756169999999998E-2</v>
          </cell>
          <cell r="E32">
            <v>6.9849259999999996E-2</v>
          </cell>
          <cell r="F32">
            <v>0.12866822</v>
          </cell>
          <cell r="G32">
            <v>0.21672538</v>
          </cell>
          <cell r="H32">
            <v>0.15672295</v>
          </cell>
          <cell r="I32">
            <v>0.15812592</v>
          </cell>
          <cell r="J32">
            <v>0.16029389000000002</v>
          </cell>
          <cell r="K32">
            <v>0.2285277</v>
          </cell>
          <cell r="L32">
            <v>0.23313229999999999</v>
          </cell>
        </row>
        <row r="33">
          <cell r="C33" t="str">
            <v>203-TSTNDS</v>
          </cell>
          <cell r="D33">
            <v>0.41848134999999997</v>
          </cell>
          <cell r="E33">
            <v>1.0195720699999999</v>
          </cell>
          <cell r="F33">
            <v>1.80263752</v>
          </cell>
          <cell r="G33">
            <v>2.2421095599999998</v>
          </cell>
          <cell r="H33">
            <v>2.9188487999999997</v>
          </cell>
          <cell r="I33">
            <v>3.6035174199999997</v>
          </cell>
          <cell r="J33">
            <v>4.0476277600000001</v>
          </cell>
          <cell r="K33">
            <v>4.5072278800000003</v>
          </cell>
          <cell r="L33">
            <v>5.09668586</v>
          </cell>
        </row>
        <row r="34">
          <cell r="C34" t="str">
            <v>203-TM2XX</v>
          </cell>
          <cell r="D34">
            <v>0</v>
          </cell>
          <cell r="E34">
            <v>0</v>
          </cell>
          <cell r="F34">
            <v>1.6958000000000001E-4</v>
          </cell>
          <cell r="G34">
            <v>2.3487490000000003E-2</v>
          </cell>
          <cell r="H34">
            <v>2.5212290000000002E-2</v>
          </cell>
          <cell r="I34">
            <v>2.9101560000000002E-2</v>
          </cell>
          <cell r="J34">
            <v>5.3689239999999999E-2</v>
          </cell>
          <cell r="K34">
            <v>7.6774999999999996E-2</v>
          </cell>
          <cell r="L34">
            <v>0.10236592999999999</v>
          </cell>
        </row>
        <row r="35">
          <cell r="C35" t="str">
            <v>203-TDRWO</v>
          </cell>
          <cell r="D35">
            <v>6.4335039999999996E-2</v>
          </cell>
          <cell r="E35">
            <v>8.1100249999999999E-2</v>
          </cell>
          <cell r="F35">
            <v>0.10339637</v>
          </cell>
          <cell r="G35">
            <v>0.13165075000000001</v>
          </cell>
          <cell r="H35">
            <v>0.17622567</v>
          </cell>
          <cell r="I35">
            <v>0.21317604999999998</v>
          </cell>
          <cell r="J35">
            <v>0.23443882999999999</v>
          </cell>
          <cell r="K35">
            <v>0.25874234000000002</v>
          </cell>
          <cell r="L35">
            <v>0.27873809000000005</v>
          </cell>
        </row>
        <row r="36">
          <cell r="C36" t="str">
            <v>203-TTECH_SPD</v>
          </cell>
          <cell r="D36">
            <v>3.9847499999999996E-3</v>
          </cell>
          <cell r="E36">
            <v>1.472625E-2</v>
          </cell>
          <cell r="F36">
            <v>2.616075E-2</v>
          </cell>
          <cell r="G36">
            <v>3.1793299999999997E-2</v>
          </cell>
          <cell r="H36">
            <v>3.2084359999999999E-2</v>
          </cell>
          <cell r="I36">
            <v>3.2084359999999999E-2</v>
          </cell>
          <cell r="J36">
            <v>3.2084359999999999E-2</v>
          </cell>
          <cell r="K36">
            <v>3.2084359999999999E-2</v>
          </cell>
          <cell r="L36">
            <v>3.2084359999999999E-2</v>
          </cell>
        </row>
        <row r="37">
          <cell r="C37" t="str">
            <v>203-TM3XX</v>
          </cell>
          <cell r="D37">
            <v>1.5076709999999998E-2</v>
          </cell>
          <cell r="E37">
            <v>3.3870789999999998E-2</v>
          </cell>
          <cell r="F37">
            <v>4.4268120000000001E-2</v>
          </cell>
          <cell r="G37">
            <v>4.5805539999999999E-2</v>
          </cell>
          <cell r="H37">
            <v>5.2453710000000001E-2</v>
          </cell>
          <cell r="I37">
            <v>5.860576E-2</v>
          </cell>
          <cell r="J37">
            <v>5.860576E-2</v>
          </cell>
          <cell r="K37">
            <v>5.860576E-2</v>
          </cell>
          <cell r="L37">
            <v>5.856364E-2</v>
          </cell>
        </row>
        <row r="38">
          <cell r="C38" t="str">
            <v>203-TM4XX</v>
          </cell>
          <cell r="D38">
            <v>3.86323E-3</v>
          </cell>
          <cell r="E38">
            <v>1.052849E-2</v>
          </cell>
          <cell r="F38">
            <v>1.3406120000000001E-2</v>
          </cell>
          <cell r="G38">
            <v>1.7390869999999999E-2</v>
          </cell>
          <cell r="H38">
            <v>1.8757840000000001E-2</v>
          </cell>
          <cell r="I38">
            <v>2.5897759999999999E-2</v>
          </cell>
          <cell r="J38">
            <v>3.1253410000000002E-2</v>
          </cell>
          <cell r="K38">
            <v>3.5218339999999994E-2</v>
          </cell>
          <cell r="L38">
            <v>4.0625519999999998E-2</v>
          </cell>
        </row>
        <row r="39">
          <cell r="C39" t="str">
            <v>203-TMOther</v>
          </cell>
          <cell r="D39">
            <v>0</v>
          </cell>
          <cell r="E39">
            <v>3.51813E-3</v>
          </cell>
          <cell r="F39">
            <v>0.34018896000000004</v>
          </cell>
          <cell r="G39">
            <v>0</v>
          </cell>
          <cell r="H39">
            <v>0</v>
          </cell>
          <cell r="I39">
            <v>0</v>
          </cell>
          <cell r="J39">
            <v>0.24969224000000001</v>
          </cell>
          <cell r="K39">
            <v>0</v>
          </cell>
          <cell r="L39">
            <v>0</v>
          </cell>
        </row>
        <row r="40">
          <cell r="C40" t="str">
            <v>ETMUR</v>
          </cell>
        </row>
        <row r="41">
          <cell r="C41" t="str">
            <v>204-TMF01</v>
          </cell>
          <cell r="D41">
            <v>0.28846890999999997</v>
          </cell>
          <cell r="E41">
            <v>1.51187253</v>
          </cell>
          <cell r="F41">
            <v>2.5544915600000002</v>
          </cell>
          <cell r="G41">
            <v>3.4630983999999998</v>
          </cell>
          <cell r="H41">
            <v>5.2680278099999995</v>
          </cell>
          <cell r="I41">
            <v>8.1468188999999995</v>
          </cell>
          <cell r="J41">
            <v>10.58984193</v>
          </cell>
          <cell r="K41">
            <v>12.910203149999999</v>
          </cell>
          <cell r="L41">
            <v>14.227407459999997</v>
          </cell>
        </row>
        <row r="42">
          <cell r="C42" t="str">
            <v>204-TMF02</v>
          </cell>
          <cell r="D42">
            <v>0.34149665999999995</v>
          </cell>
          <cell r="E42">
            <v>0.9014390699999999</v>
          </cell>
          <cell r="F42">
            <v>1.8557799699999999</v>
          </cell>
          <cell r="G42">
            <v>2.35423355</v>
          </cell>
          <cell r="H42">
            <v>2.6406266400000002</v>
          </cell>
          <cell r="I42">
            <v>2.8094697799999997</v>
          </cell>
          <cell r="J42">
            <v>2.91449443</v>
          </cell>
          <cell r="K42">
            <v>2.66710402</v>
          </cell>
          <cell r="L42">
            <v>2.8703977200000002</v>
          </cell>
        </row>
        <row r="43">
          <cell r="C43" t="str">
            <v>204-TMF03</v>
          </cell>
          <cell r="D43">
            <v>0.26058408</v>
          </cell>
          <cell r="E43">
            <v>0.81728022999999994</v>
          </cell>
          <cell r="F43">
            <v>1.4478463899999998</v>
          </cell>
          <cell r="G43">
            <v>1.77725914</v>
          </cell>
          <cell r="H43">
            <v>2.0829694700000001</v>
          </cell>
          <cell r="I43">
            <v>2.34682616</v>
          </cell>
          <cell r="J43">
            <v>2.5251576099999999</v>
          </cell>
          <cell r="K43">
            <v>2.6857756500000001</v>
          </cell>
          <cell r="L43">
            <v>2.7975192999999998</v>
          </cell>
        </row>
        <row r="44">
          <cell r="C44" t="str">
            <v>204-TMOther</v>
          </cell>
          <cell r="J44">
            <v>0.21815799999999999</v>
          </cell>
        </row>
        <row r="45">
          <cell r="C45" t="str">
            <v>FTMUR</v>
          </cell>
        </row>
        <row r="46">
          <cell r="C46" t="str">
            <v>205-TML01</v>
          </cell>
          <cell r="D46">
            <v>0.11136608000000001</v>
          </cell>
          <cell r="E46">
            <v>1.3116790000000001E-2</v>
          </cell>
          <cell r="F46">
            <v>1.6015190000000002E-2</v>
          </cell>
          <cell r="G46">
            <v>0.60664938999999996</v>
          </cell>
          <cell r="H46">
            <v>0.67466467000000008</v>
          </cell>
          <cell r="I46">
            <v>1.19259428</v>
          </cell>
          <cell r="J46">
            <v>1.35414531</v>
          </cell>
          <cell r="K46">
            <v>1.51317784</v>
          </cell>
          <cell r="L46">
            <v>1.80493243</v>
          </cell>
        </row>
        <row r="47">
          <cell r="C47" t="str">
            <v>205-TML02</v>
          </cell>
          <cell r="D47">
            <v>0.16678879999999999</v>
          </cell>
          <cell r="E47">
            <v>0.35679327</v>
          </cell>
          <cell r="F47">
            <v>0.62682590000000005</v>
          </cell>
          <cell r="G47">
            <v>0.80078866000000004</v>
          </cell>
          <cell r="H47">
            <v>1.04540827</v>
          </cell>
          <cell r="I47">
            <v>1.33656077</v>
          </cell>
          <cell r="J47">
            <v>1.5079080300000001</v>
          </cell>
          <cell r="K47">
            <v>1.6836922700000001</v>
          </cell>
          <cell r="L47">
            <v>1.9371676100000002</v>
          </cell>
        </row>
        <row r="48">
          <cell r="C48" t="str">
            <v>205-TML10</v>
          </cell>
          <cell r="D48">
            <v>0.45115705</v>
          </cell>
          <cell r="E48">
            <v>0.91351318999999997</v>
          </cell>
          <cell r="F48">
            <v>1.25755193</v>
          </cell>
          <cell r="G48">
            <v>1.76618382</v>
          </cell>
          <cell r="H48">
            <v>2.4714966299999999</v>
          </cell>
          <cell r="I48">
            <v>3.0620224199999999</v>
          </cell>
          <cell r="J48">
            <v>3.4613306100000001</v>
          </cell>
          <cell r="K48">
            <v>4.0605807999999994</v>
          </cell>
          <cell r="L48">
            <v>4.6938230899999995</v>
          </cell>
        </row>
        <row r="49">
          <cell r="C49" t="str">
            <v>205-TML11</v>
          </cell>
          <cell r="D49">
            <v>5.4231660000000001E-2</v>
          </cell>
          <cell r="E49">
            <v>0.16958555</v>
          </cell>
          <cell r="F49">
            <v>0.42356059999999995</v>
          </cell>
          <cell r="G49">
            <v>0.67257717000000006</v>
          </cell>
          <cell r="H49">
            <v>1.1984000100000001</v>
          </cell>
          <cell r="I49">
            <v>1.84583396</v>
          </cell>
          <cell r="J49">
            <v>2.37086365</v>
          </cell>
          <cell r="K49">
            <v>3.04715223</v>
          </cell>
          <cell r="L49">
            <v>3.47196923</v>
          </cell>
        </row>
        <row r="50">
          <cell r="C50" t="str">
            <v>205-TML12</v>
          </cell>
          <cell r="D50">
            <v>0.17298492999999998</v>
          </cell>
          <cell r="E50">
            <v>0.70344598999999997</v>
          </cell>
          <cell r="F50">
            <v>1.03836426</v>
          </cell>
          <cell r="G50">
            <v>1.14665784</v>
          </cell>
          <cell r="H50">
            <v>1.2916100500000001</v>
          </cell>
          <cell r="I50">
            <v>1.4792674800000001</v>
          </cell>
          <cell r="J50">
            <v>1.62217031</v>
          </cell>
          <cell r="K50">
            <v>1.74464065</v>
          </cell>
          <cell r="L50">
            <v>1.9338801499999998</v>
          </cell>
        </row>
        <row r="51">
          <cell r="C51" t="str">
            <v>205-TML13</v>
          </cell>
          <cell r="D51">
            <v>8.8226280000000004E-2</v>
          </cell>
          <cell r="E51">
            <v>0.39075480000000001</v>
          </cell>
          <cell r="F51">
            <v>0.72080634999999993</v>
          </cell>
          <cell r="G51">
            <v>0.38604838000000008</v>
          </cell>
          <cell r="H51">
            <v>1.0876162600000001</v>
          </cell>
          <cell r="I51">
            <v>0.96443567000000008</v>
          </cell>
          <cell r="J51">
            <v>1.00658921</v>
          </cell>
          <cell r="K51">
            <v>1.0545766299999999</v>
          </cell>
          <cell r="L51">
            <v>1.1101711299999999</v>
          </cell>
        </row>
        <row r="52">
          <cell r="C52" t="str">
            <v>205-TMOther</v>
          </cell>
          <cell r="J52">
            <v>0.21687500000000001</v>
          </cell>
        </row>
        <row r="53">
          <cell r="C53" t="str">
            <v>LTMUR</v>
          </cell>
        </row>
        <row r="54">
          <cell r="C54" t="str">
            <v>206-PEPM</v>
          </cell>
          <cell r="D54">
            <v>0.73419392000000006</v>
          </cell>
          <cell r="E54">
            <v>1.8433302499999999</v>
          </cell>
          <cell r="F54">
            <v>3.4875907100000001</v>
          </cell>
          <cell r="G54">
            <v>5.0299155799999999</v>
          </cell>
          <cell r="H54">
            <v>6.9433145499999993</v>
          </cell>
          <cell r="I54">
            <v>8.9293376300000062</v>
          </cell>
          <cell r="J54">
            <v>10.394151670000001</v>
          </cell>
          <cell r="K54">
            <v>11.737531499999999</v>
          </cell>
          <cell r="L54">
            <v>13.754216970000009</v>
          </cell>
        </row>
        <row r="55">
          <cell r="C55" t="str">
            <v>206-PCPM</v>
          </cell>
          <cell r="D55">
            <v>0.46430278999999997</v>
          </cell>
          <cell r="E55">
            <v>0.97030799000000001</v>
          </cell>
          <cell r="F55">
            <v>1.5363746</v>
          </cell>
          <cell r="G55">
            <v>1.9544559500000001</v>
          </cell>
          <cell r="H55">
            <v>2.4935060400000002</v>
          </cell>
          <cell r="I55">
            <v>3.0413914599999998</v>
          </cell>
          <cell r="J55">
            <v>3.4489606400000001</v>
          </cell>
          <cell r="K55">
            <v>3.8661093799999997</v>
          </cell>
          <cell r="L55">
            <v>4.3201725599999996</v>
          </cell>
        </row>
        <row r="56">
          <cell r="C56" t="str">
            <v>206-APM</v>
          </cell>
          <cell r="D56">
            <v>0.99463402000000001</v>
          </cell>
          <cell r="E56">
            <v>1.7429317799999999</v>
          </cell>
          <cell r="F56">
            <v>2.2841634100000001</v>
          </cell>
          <cell r="G56">
            <v>2.4614005299999997</v>
          </cell>
          <cell r="H56">
            <v>2.6382959800000001</v>
          </cell>
          <cell r="I56">
            <v>2.8947707899999999</v>
          </cell>
          <cell r="J56">
            <v>3.1945473999999998</v>
          </cell>
          <cell r="K56">
            <v>3.4616557400000003</v>
          </cell>
          <cell r="L56">
            <v>3.72496904</v>
          </cell>
        </row>
        <row r="57">
          <cell r="C57" t="str">
            <v>206-MPM</v>
          </cell>
          <cell r="D57">
            <v>2.1889740000000001E-2</v>
          </cell>
          <cell r="E57">
            <v>3.9843820000000002E-2</v>
          </cell>
          <cell r="F57">
            <v>9.4201380000000001E-2</v>
          </cell>
          <cell r="G57">
            <v>0.12476961</v>
          </cell>
          <cell r="H57">
            <v>0.17295594</v>
          </cell>
          <cell r="I57">
            <v>0.21168348000000001</v>
          </cell>
          <cell r="J57">
            <v>0.24225395999999999</v>
          </cell>
          <cell r="K57">
            <v>0.29653197999999997</v>
          </cell>
          <cell r="L57">
            <v>0.36975190000000002</v>
          </cell>
        </row>
        <row r="58">
          <cell r="C58" t="str">
            <v>206-IPM</v>
          </cell>
          <cell r="D58">
            <v>0.15933472000000001</v>
          </cell>
          <cell r="E58">
            <v>0.44381689000000002</v>
          </cell>
          <cell r="F58">
            <v>0.65875289999999997</v>
          </cell>
          <cell r="G58">
            <v>0.86482446000000002</v>
          </cell>
          <cell r="H58">
            <v>1.0982631</v>
          </cell>
          <cell r="I58">
            <v>1.36549867</v>
          </cell>
          <cell r="J58">
            <v>1.54935011</v>
          </cell>
          <cell r="K58">
            <v>1.7284541</v>
          </cell>
          <cell r="L58">
            <v>1.9806739600000001</v>
          </cell>
        </row>
        <row r="59">
          <cell r="C59" t="str">
            <v>206-EPM</v>
          </cell>
          <cell r="D59">
            <v>0.11842911</v>
          </cell>
          <cell r="E59">
            <v>0.27788341</v>
          </cell>
          <cell r="F59">
            <v>0.48433960999999998</v>
          </cell>
          <cell r="G59">
            <v>0.63474251000000004</v>
          </cell>
          <cell r="H59">
            <v>0.66786932999999993</v>
          </cell>
          <cell r="I59">
            <v>0.86601311000000003</v>
          </cell>
          <cell r="J59">
            <v>1.01918062</v>
          </cell>
          <cell r="K59">
            <v>1.1620943500000001</v>
          </cell>
          <cell r="L59">
            <v>1.3328762700000001</v>
          </cell>
        </row>
        <row r="60">
          <cell r="C60" t="str">
            <v>206-TPM</v>
          </cell>
          <cell r="D60">
            <v>0.18963134000000001</v>
          </cell>
          <cell r="E60">
            <v>0.41770318000000001</v>
          </cell>
          <cell r="F60">
            <v>0.68976177000000005</v>
          </cell>
          <cell r="G60">
            <v>0.82939845999999995</v>
          </cell>
          <cell r="H60">
            <v>0.95393280000000003</v>
          </cell>
          <cell r="I60">
            <v>1.2667503100000002</v>
          </cell>
          <cell r="J60">
            <v>1.2482880600000001</v>
          </cell>
          <cell r="K60">
            <v>1.37678196</v>
          </cell>
          <cell r="L60">
            <v>1.58037458</v>
          </cell>
        </row>
        <row r="61">
          <cell r="C61" t="str">
            <v>206-HVP</v>
          </cell>
          <cell r="D61">
            <v>4.4860540000000004E-2</v>
          </cell>
          <cell r="E61">
            <v>8.8406720000000008E-2</v>
          </cell>
          <cell r="F61">
            <v>0.16167381</v>
          </cell>
          <cell r="G61">
            <v>0.25286793000000002</v>
          </cell>
          <cell r="H61">
            <v>0.32378703999999997</v>
          </cell>
          <cell r="I61">
            <v>0.40571769000000002</v>
          </cell>
          <cell r="J61">
            <v>0.44036135999999998</v>
          </cell>
          <cell r="K61">
            <v>0.52902846999999997</v>
          </cell>
          <cell r="L61">
            <v>0.58414010999999999</v>
          </cell>
        </row>
        <row r="62">
          <cell r="C62" t="str">
            <v>206-TMP-AT</v>
          </cell>
          <cell r="D62">
            <v>7.9697359999999995E-2</v>
          </cell>
          <cell r="E62">
            <v>0.22768335999999997</v>
          </cell>
          <cell r="F62">
            <v>1.1865770600000001</v>
          </cell>
          <cell r="G62">
            <v>1.8523026100000002</v>
          </cell>
          <cell r="H62">
            <v>2.37403655</v>
          </cell>
          <cell r="I62">
            <v>4.0234979800000001</v>
          </cell>
          <cell r="J62">
            <v>5.0899981799999994</v>
          </cell>
          <cell r="K62">
            <v>6.397977400000002</v>
          </cell>
          <cell r="L62">
            <v>7.7141993300000014</v>
          </cell>
        </row>
        <row r="63">
          <cell r="C63" t="str">
            <v>206-TMP-DHY</v>
          </cell>
          <cell r="D63">
            <v>5.0020200000000003E-3</v>
          </cell>
          <cell r="E63">
            <v>1.4715879999999999E-2</v>
          </cell>
          <cell r="F63">
            <v>1.8855470000000003E-2</v>
          </cell>
          <cell r="G63">
            <v>2.658694E-2</v>
          </cell>
          <cell r="H63">
            <v>3.0233939999999997E-2</v>
          </cell>
          <cell r="I63">
            <v>3.9495919999999997E-2</v>
          </cell>
          <cell r="J63">
            <v>6.8847289999999992E-2</v>
          </cell>
          <cell r="K63">
            <v>7.7399200000000001E-2</v>
          </cell>
          <cell r="L63">
            <v>9.5915039999999993E-2</v>
          </cell>
        </row>
        <row r="64">
          <cell r="C64" t="str">
            <v>206-TMP-LK</v>
          </cell>
          <cell r="D64">
            <v>4.3183400000000004E-2</v>
          </cell>
          <cell r="E64">
            <v>0.45501434000000002</v>
          </cell>
          <cell r="F64">
            <v>0.84390876999999997</v>
          </cell>
          <cell r="G64">
            <v>1.2165274699999999</v>
          </cell>
          <cell r="H64">
            <v>1.5842612600000001</v>
          </cell>
          <cell r="I64">
            <v>2.00755565</v>
          </cell>
          <cell r="J64">
            <v>2.4833383799999997</v>
          </cell>
          <cell r="K64">
            <v>3.0106314300000001</v>
          </cell>
          <cell r="L64">
            <v>3.2858633300000002</v>
          </cell>
        </row>
        <row r="65">
          <cell r="C65" t="str">
            <v>206-TMP-MLR</v>
          </cell>
          <cell r="D65">
            <v>3.4275639999999996E-2</v>
          </cell>
          <cell r="E65">
            <v>5.1028529999999996E-2</v>
          </cell>
          <cell r="F65">
            <v>6.5663289999999999E-2</v>
          </cell>
          <cell r="G65">
            <v>0.21291154000000001</v>
          </cell>
          <cell r="H65">
            <v>0.31870865000000004</v>
          </cell>
          <cell r="I65">
            <v>0.49023507999999999</v>
          </cell>
          <cell r="J65">
            <v>0.53038277</v>
          </cell>
          <cell r="K65">
            <v>0.64077832999999995</v>
          </cell>
          <cell r="L65">
            <v>1.16488133</v>
          </cell>
        </row>
        <row r="66">
          <cell r="C66" t="str">
            <v>206-TMP-RAD</v>
          </cell>
          <cell r="D66">
            <v>6.1658839999999999E-2</v>
          </cell>
          <cell r="E66">
            <v>0.10367439000000001</v>
          </cell>
          <cell r="F66">
            <v>0.14630615999999999</v>
          </cell>
          <cell r="G66">
            <v>0.20356195000000002</v>
          </cell>
          <cell r="H66">
            <v>0.21893551</v>
          </cell>
          <cell r="I66">
            <v>0.24889575</v>
          </cell>
          <cell r="J66">
            <v>0.31369096999999996</v>
          </cell>
          <cell r="K66">
            <v>0.32341944</v>
          </cell>
          <cell r="L66">
            <v>0.35948579999999997</v>
          </cell>
        </row>
        <row r="67">
          <cell r="C67" t="str">
            <v>206-TMP-TCPR</v>
          </cell>
          <cell r="E67">
            <v>1.38414E-2</v>
          </cell>
          <cell r="F67">
            <v>2.9497229999999999E-2</v>
          </cell>
          <cell r="G67">
            <v>5.0542410000000003E-2</v>
          </cell>
          <cell r="H67">
            <v>7.196377000000001E-2</v>
          </cell>
          <cell r="I67">
            <v>8.4739720000000004E-2</v>
          </cell>
          <cell r="J67">
            <v>8.7608909999999998E-2</v>
          </cell>
          <cell r="K67">
            <v>0.12232096000000001</v>
          </cell>
          <cell r="L67">
            <v>0.21246244</v>
          </cell>
        </row>
        <row r="68">
          <cell r="C68" t="str">
            <v>206-TMP-ULTC</v>
          </cell>
          <cell r="D68">
            <v>6.7837449999999994E-2</v>
          </cell>
          <cell r="E68">
            <v>8.556221E-2</v>
          </cell>
          <cell r="F68">
            <v>0.12234692999999999</v>
          </cell>
          <cell r="G68">
            <v>0.16472561999999999</v>
          </cell>
          <cell r="H68">
            <v>0.27712136999999998</v>
          </cell>
          <cell r="I68">
            <v>0.49135266999999999</v>
          </cell>
          <cell r="J68">
            <v>0.59703229000000002</v>
          </cell>
          <cell r="K68">
            <v>0.67132143999999994</v>
          </cell>
          <cell r="L68">
            <v>0.79110581000000002</v>
          </cell>
        </row>
        <row r="69">
          <cell r="C69" t="str">
            <v>206-GMPP</v>
          </cell>
          <cell r="D69">
            <v>1.425735E-2</v>
          </cell>
          <cell r="E69">
            <v>6.5541880000000011E-2</v>
          </cell>
          <cell r="F69">
            <v>0.17652954000000001</v>
          </cell>
          <cell r="G69">
            <v>0.24483721999999999</v>
          </cell>
          <cell r="H69">
            <v>0.39215077000000004</v>
          </cell>
          <cell r="I69">
            <v>0.61706469999999991</v>
          </cell>
          <cell r="J69">
            <v>0.79172747999999993</v>
          </cell>
          <cell r="K69">
            <v>0.84535691000000002</v>
          </cell>
          <cell r="L69">
            <v>0.86328974999999997</v>
          </cell>
        </row>
        <row r="70">
          <cell r="C70" t="str">
            <v>206-BMPP</v>
          </cell>
          <cell r="D70">
            <v>4.5900000000000003E-3</v>
          </cell>
          <cell r="E70">
            <v>9.4147499999999995E-3</v>
          </cell>
          <cell r="F70">
            <v>1.6754270000000002E-2</v>
          </cell>
          <cell r="G70">
            <v>2.305277E-2</v>
          </cell>
          <cell r="H70">
            <v>3.3132510000000004E-2</v>
          </cell>
          <cell r="I70">
            <v>7.4159009999999997E-2</v>
          </cell>
          <cell r="J70">
            <v>0.11152345</v>
          </cell>
          <cell r="K70">
            <v>0.14955498</v>
          </cell>
          <cell r="L70">
            <v>0.22530455999999999</v>
          </cell>
        </row>
        <row r="71">
          <cell r="C71" t="str">
            <v>206-EPR</v>
          </cell>
          <cell r="E71">
            <v>0</v>
          </cell>
          <cell r="F71">
            <v>3.2493000000000002E-4</v>
          </cell>
          <cell r="G71">
            <v>3.5707999999999996E-4</v>
          </cell>
          <cell r="H71">
            <v>2.278873E-2</v>
          </cell>
          <cell r="I71">
            <v>2.8086689999999997E-2</v>
          </cell>
          <cell r="J71">
            <v>2.8339049999999998E-2</v>
          </cell>
          <cell r="K71">
            <v>4.955677E-2</v>
          </cell>
          <cell r="L71">
            <v>5.1295919999999995E-2</v>
          </cell>
        </row>
        <row r="72">
          <cell r="C72" t="str">
            <v>206-EMPP</v>
          </cell>
          <cell r="D72">
            <v>4.7913999999999997E-4</v>
          </cell>
          <cell r="E72">
            <v>3.0268000000000001E-3</v>
          </cell>
          <cell r="F72">
            <v>3.88587E-3</v>
          </cell>
          <cell r="G72">
            <v>7.4262900000000003E-3</v>
          </cell>
          <cell r="H72">
            <v>0.1603512</v>
          </cell>
          <cell r="I72">
            <v>0.15970308</v>
          </cell>
          <cell r="J72">
            <v>0.16012588</v>
          </cell>
          <cell r="K72">
            <v>0.16012588</v>
          </cell>
          <cell r="L72">
            <v>0.18097394</v>
          </cell>
        </row>
        <row r="73">
          <cell r="C73" t="str">
            <v>206-GRND</v>
          </cell>
          <cell r="D73">
            <v>2.9068759999999999E-2</v>
          </cell>
          <cell r="E73">
            <v>7.4491990000000008E-2</v>
          </cell>
          <cell r="F73">
            <v>0.13857289</v>
          </cell>
          <cell r="G73">
            <v>0.18693607000000001</v>
          </cell>
          <cell r="H73">
            <v>0.24691901000000002</v>
          </cell>
          <cell r="I73">
            <v>0.32963787999999999</v>
          </cell>
          <cell r="J73">
            <v>0.40889690000000001</v>
          </cell>
          <cell r="K73">
            <v>0.49796244000000001</v>
          </cell>
          <cell r="L73">
            <v>0.63243456999999992</v>
          </cell>
        </row>
        <row r="74">
          <cell r="C74" t="str">
            <v>206-WLC</v>
          </cell>
          <cell r="G74">
            <v>0</v>
          </cell>
          <cell r="H74">
            <v>0</v>
          </cell>
          <cell r="I74">
            <v>0.16015256</v>
          </cell>
          <cell r="J74">
            <v>0.16058155999999998</v>
          </cell>
          <cell r="K74">
            <v>0.16058155999999998</v>
          </cell>
          <cell r="L74">
            <v>0.22639049999999999</v>
          </cell>
        </row>
        <row r="75">
          <cell r="C75" t="str">
            <v>206-OPI</v>
          </cell>
          <cell r="D75">
            <v>9.1617699999999996E-3</v>
          </cell>
          <cell r="E75">
            <v>4.6517070000000001E-2</v>
          </cell>
          <cell r="F75">
            <v>8.6656520000000001E-2</v>
          </cell>
          <cell r="G75">
            <v>0.12018642</v>
          </cell>
          <cell r="H75">
            <v>0.15295320000000001</v>
          </cell>
          <cell r="I75">
            <v>0.18161682000000001</v>
          </cell>
          <cell r="J75">
            <v>0.18369103000000001</v>
          </cell>
          <cell r="K75">
            <v>0.20503452999999999</v>
          </cell>
          <cell r="L75">
            <v>0.23363839</v>
          </cell>
        </row>
        <row r="76">
          <cell r="C76" t="str">
            <v>206-PECPM</v>
          </cell>
          <cell r="D76">
            <v>0.73791461000000003</v>
          </cell>
          <cell r="E76">
            <v>1.7940556699999999</v>
          </cell>
          <cell r="F76">
            <v>2.7828019100000003</v>
          </cell>
          <cell r="G76">
            <v>3.9660492299999999</v>
          </cell>
          <cell r="H76">
            <v>4.8847780800000002</v>
          </cell>
          <cell r="I76">
            <v>5.9482675100000009</v>
          </cell>
          <cell r="J76">
            <v>7.3242067399999993</v>
          </cell>
          <cell r="K76">
            <v>8.074519969999999</v>
          </cell>
          <cell r="L76">
            <v>9.3153831100000009</v>
          </cell>
        </row>
        <row r="77">
          <cell r="C77" t="str">
            <v>206-PCCPM</v>
          </cell>
          <cell r="D77">
            <v>0.27290470999999999</v>
          </cell>
          <cell r="E77">
            <v>0.60965150000000001</v>
          </cell>
          <cell r="F77">
            <v>0.86078017000000007</v>
          </cell>
          <cell r="G77">
            <v>1.0315895900000001</v>
          </cell>
          <cell r="H77">
            <v>1.21228734</v>
          </cell>
          <cell r="I77">
            <v>1.4588129399999998</v>
          </cell>
          <cell r="J77">
            <v>1.72577519</v>
          </cell>
          <cell r="K77">
            <v>1.9445110000000001</v>
          </cell>
          <cell r="L77">
            <v>2.2600974200000001</v>
          </cell>
        </row>
        <row r="78">
          <cell r="C78" t="str">
            <v>206-ACPM</v>
          </cell>
          <cell r="D78">
            <v>0.15175419000000001</v>
          </cell>
          <cell r="E78">
            <v>0.33173606999999999</v>
          </cell>
          <cell r="F78">
            <v>0.5475139</v>
          </cell>
          <cell r="G78">
            <v>0.69200989000000002</v>
          </cell>
          <cell r="H78">
            <v>0.78283431999999997</v>
          </cell>
          <cell r="I78">
            <v>0.91248034999999994</v>
          </cell>
          <cell r="J78">
            <v>1.0056578700000001</v>
          </cell>
          <cell r="K78">
            <v>1.13479576</v>
          </cell>
          <cell r="L78">
            <v>1.26757374</v>
          </cell>
        </row>
        <row r="79">
          <cell r="C79" t="str">
            <v>206-ICPM</v>
          </cell>
          <cell r="D79">
            <v>0.23763398000000002</v>
          </cell>
          <cell r="E79">
            <v>0.52867868000000007</v>
          </cell>
          <cell r="F79">
            <v>0.90002811999999999</v>
          </cell>
          <cell r="G79">
            <v>1.2151668</v>
          </cell>
          <cell r="H79">
            <v>1.5406214499999999</v>
          </cell>
          <cell r="I79">
            <v>1.8326856599999999</v>
          </cell>
          <cell r="J79">
            <v>2.1188891000000001</v>
          </cell>
          <cell r="K79">
            <v>2.4245887400000004</v>
          </cell>
          <cell r="L79">
            <v>2.7567907999999997</v>
          </cell>
        </row>
        <row r="80">
          <cell r="C80" t="str">
            <v>206-TCPM</v>
          </cell>
          <cell r="D80">
            <v>4.2538869999999999E-2</v>
          </cell>
          <cell r="E80">
            <v>9.2278890000000002E-2</v>
          </cell>
          <cell r="F80">
            <v>0.12053688999999999</v>
          </cell>
          <cell r="G80">
            <v>0.13673717999999999</v>
          </cell>
          <cell r="H80">
            <v>0.17569695000000002</v>
          </cell>
          <cell r="I80">
            <v>0.22154889000000003</v>
          </cell>
          <cell r="J80">
            <v>0.26166689000000004</v>
          </cell>
          <cell r="K80">
            <v>0.33386827000000002</v>
          </cell>
          <cell r="L80">
            <v>0.37184939</v>
          </cell>
        </row>
        <row r="81">
          <cell r="C81" t="str">
            <v>206-HVCPM</v>
          </cell>
          <cell r="D81">
            <v>8.3008810000000002E-2</v>
          </cell>
          <cell r="E81">
            <v>0.28473221999999998</v>
          </cell>
          <cell r="F81">
            <v>0.40481310999999998</v>
          </cell>
          <cell r="G81">
            <v>0.48405953000000002</v>
          </cell>
          <cell r="H81">
            <v>0.56984053000000001</v>
          </cell>
          <cell r="I81">
            <v>0.75919384999999995</v>
          </cell>
          <cell r="J81">
            <v>0.81564983999999996</v>
          </cell>
          <cell r="K81">
            <v>0.89212400999999997</v>
          </cell>
          <cell r="L81">
            <v>1.00737944</v>
          </cell>
        </row>
        <row r="82">
          <cell r="C82" t="str">
            <v>206-PECDM</v>
          </cell>
          <cell r="D82">
            <v>0.83953095</v>
          </cell>
          <cell r="E82">
            <v>1.9807586399999999</v>
          </cell>
          <cell r="F82">
            <v>3.1869616700000001</v>
          </cell>
          <cell r="G82">
            <v>4.2226684199999998</v>
          </cell>
          <cell r="H82">
            <v>4.9544289900000003</v>
          </cell>
          <cell r="I82">
            <v>6.1416129700000015</v>
          </cell>
          <cell r="J82">
            <v>7.5232899699999978</v>
          </cell>
          <cell r="K82">
            <v>8.8394566799999996</v>
          </cell>
          <cell r="L82">
            <v>9.5095434899999951</v>
          </cell>
        </row>
        <row r="83">
          <cell r="C83" t="str">
            <v>206-PCCDM</v>
          </cell>
          <cell r="D83">
            <v>0.25403366999999999</v>
          </cell>
          <cell r="E83">
            <v>0.66668210999999999</v>
          </cell>
          <cell r="F83">
            <v>1.0200871999999999</v>
          </cell>
          <cell r="G83">
            <v>1.2754408500000001</v>
          </cell>
          <cell r="H83">
            <v>1.5041612600000001</v>
          </cell>
          <cell r="I83">
            <v>1.9263952099999999</v>
          </cell>
          <cell r="J83">
            <v>2.2412104700000004</v>
          </cell>
          <cell r="K83">
            <v>2.5505969300000002</v>
          </cell>
          <cell r="L83">
            <v>2.9327806299999999</v>
          </cell>
        </row>
        <row r="84">
          <cell r="C84" t="str">
            <v>206-ACDM</v>
          </cell>
          <cell r="D84">
            <v>0.17547395999999998</v>
          </cell>
          <cell r="E84">
            <v>0.38903172999999996</v>
          </cell>
          <cell r="F84">
            <v>0.61552342000000004</v>
          </cell>
          <cell r="G84">
            <v>0.75365625999999997</v>
          </cell>
          <cell r="H84">
            <v>0.91866666000000008</v>
          </cell>
          <cell r="I84">
            <v>1.12125746</v>
          </cell>
          <cell r="J84">
            <v>1.3595024199999999</v>
          </cell>
          <cell r="K84">
            <v>1.58792226</v>
          </cell>
          <cell r="L84">
            <v>1.78195926</v>
          </cell>
        </row>
        <row r="85">
          <cell r="C85" t="str">
            <v>206-MOM</v>
          </cell>
          <cell r="E85">
            <v>0.28996537999999999</v>
          </cell>
          <cell r="F85">
            <v>0.45681840999999995</v>
          </cell>
          <cell r="G85">
            <v>0.59115947999999996</v>
          </cell>
          <cell r="H85">
            <v>0.67652804</v>
          </cell>
          <cell r="I85">
            <v>0.87410479000000008</v>
          </cell>
          <cell r="J85">
            <v>0.97379183999999996</v>
          </cell>
          <cell r="K85">
            <v>1.0983903799999999</v>
          </cell>
          <cell r="L85">
            <v>1.2408209699999999</v>
          </cell>
        </row>
        <row r="86">
          <cell r="C86" t="str">
            <v>206-MCDM</v>
          </cell>
          <cell r="D86">
            <v>0.18709423</v>
          </cell>
          <cell r="E86">
            <v>7.6316839999999997E-2</v>
          </cell>
          <cell r="F86">
            <v>0.13519808</v>
          </cell>
          <cell r="G86">
            <v>0.14980709</v>
          </cell>
          <cell r="H86">
            <v>0.18287654</v>
          </cell>
          <cell r="I86">
            <v>0.2157878</v>
          </cell>
          <cell r="J86">
            <v>0.25490255000000001</v>
          </cell>
          <cell r="K86">
            <v>0.277785</v>
          </cell>
          <cell r="L86">
            <v>0.31475059999999999</v>
          </cell>
        </row>
        <row r="87">
          <cell r="C87" t="str">
            <v>206-ICDM</v>
          </cell>
          <cell r="D87">
            <v>6.5623109999999998E-2</v>
          </cell>
          <cell r="E87">
            <v>0.16235321</v>
          </cell>
          <cell r="F87">
            <v>0.28814196000000003</v>
          </cell>
          <cell r="G87">
            <v>0.37352865000000002</v>
          </cell>
          <cell r="H87">
            <v>0.48274487999999999</v>
          </cell>
          <cell r="I87">
            <v>0.65886903000000008</v>
          </cell>
          <cell r="J87">
            <v>0.82128339000000006</v>
          </cell>
          <cell r="K87">
            <v>1.02571901</v>
          </cell>
          <cell r="L87">
            <v>1.14559604</v>
          </cell>
        </row>
        <row r="88">
          <cell r="C88" t="str">
            <v>206-ECDM</v>
          </cell>
          <cell r="D88">
            <v>3.1434200000000001E-3</v>
          </cell>
          <cell r="E88">
            <v>3.73742E-3</v>
          </cell>
          <cell r="F88">
            <v>3.2227220000000001E-2</v>
          </cell>
          <cell r="G88">
            <v>3.5033990000000001E-2</v>
          </cell>
          <cell r="H88">
            <v>5.0991139999999997E-2</v>
          </cell>
          <cell r="I88">
            <v>6.2712649999999995E-2</v>
          </cell>
          <cell r="J88">
            <v>6.6939529999999997E-2</v>
          </cell>
          <cell r="K88">
            <v>7.8573009999999999E-2</v>
          </cell>
          <cell r="L88">
            <v>0.37553576999999999</v>
          </cell>
        </row>
        <row r="89">
          <cell r="C89" t="str">
            <v>206-TCDM</v>
          </cell>
          <cell r="D89">
            <v>0.16362389999999999</v>
          </cell>
          <cell r="E89">
            <v>0.52534174</v>
          </cell>
          <cell r="F89">
            <v>0.90187088000000004</v>
          </cell>
          <cell r="G89">
            <v>1.16084158</v>
          </cell>
          <cell r="H89">
            <v>1.3323424799999999</v>
          </cell>
          <cell r="I89">
            <v>1.67016294</v>
          </cell>
          <cell r="J89">
            <v>1.7889432700000001</v>
          </cell>
          <cell r="K89">
            <v>1.9332502300000001</v>
          </cell>
          <cell r="L89">
            <v>2.1049258499999999</v>
          </cell>
        </row>
        <row r="90">
          <cell r="C90" t="str">
            <v>206-HVCDM</v>
          </cell>
          <cell r="D90">
            <v>0.11419978</v>
          </cell>
          <cell r="E90">
            <v>0.25054894999999999</v>
          </cell>
          <cell r="F90">
            <v>0.39695389000000003</v>
          </cell>
          <cell r="G90">
            <v>0.47925048999999997</v>
          </cell>
          <cell r="H90">
            <v>0.56593481999999995</v>
          </cell>
          <cell r="I90">
            <v>0.73932843000000004</v>
          </cell>
          <cell r="J90">
            <v>0.93696591000000007</v>
          </cell>
          <cell r="K90">
            <v>1.1338119</v>
          </cell>
          <cell r="L90">
            <v>1.33283745</v>
          </cell>
        </row>
        <row r="91">
          <cell r="C91" t="str">
            <v>206-ROWPM</v>
          </cell>
          <cell r="D91">
            <v>1.1787499999999999E-2</v>
          </cell>
          <cell r="E91">
            <v>3.8281790000000003E-2</v>
          </cell>
          <cell r="F91">
            <v>5.9478940000000001E-2</v>
          </cell>
          <cell r="G91">
            <v>0.10553757000000001</v>
          </cell>
          <cell r="H91">
            <v>0.17442507999999998</v>
          </cell>
          <cell r="I91">
            <v>0.22825489999999998</v>
          </cell>
          <cell r="J91">
            <v>0.45382639000000002</v>
          </cell>
          <cell r="K91">
            <v>0.71461517000000008</v>
          </cell>
          <cell r="L91">
            <v>0.92300537000000005</v>
          </cell>
        </row>
        <row r="92">
          <cell r="C92" t="str">
            <v>206-ROWOM</v>
          </cell>
          <cell r="D92">
            <v>1.4866569999999999E-2</v>
          </cell>
          <cell r="E92">
            <v>3.0676180000000001E-2</v>
          </cell>
          <cell r="F92">
            <v>7.9410939999999999E-2</v>
          </cell>
          <cell r="G92">
            <v>0.12806211000000001</v>
          </cell>
          <cell r="H92">
            <v>0.15800510999999998</v>
          </cell>
          <cell r="I92">
            <v>0.28928023999999997</v>
          </cell>
          <cell r="J92">
            <v>0.34793257999999999</v>
          </cell>
          <cell r="K92">
            <v>0.56349147999999993</v>
          </cell>
          <cell r="L92">
            <v>0.63298720999999991</v>
          </cell>
        </row>
        <row r="93">
          <cell r="C93" t="str">
            <v>206-IWLF</v>
          </cell>
          <cell r="D93">
            <v>0</v>
          </cell>
          <cell r="E93">
            <v>0</v>
          </cell>
          <cell r="F93">
            <v>0</v>
          </cell>
          <cell r="G93">
            <v>4.4674999999999999E-4</v>
          </cell>
          <cell r="H93">
            <v>1.18779E-3</v>
          </cell>
          <cell r="I93">
            <v>0.57807705000000009</v>
          </cell>
          <cell r="J93">
            <v>0.60333278000000001</v>
          </cell>
          <cell r="K93">
            <v>0.61878579</v>
          </cell>
          <cell r="L93">
            <v>0.93022026000000002</v>
          </cell>
        </row>
        <row r="94">
          <cell r="C94" t="str">
            <v>206-OM-PCB</v>
          </cell>
          <cell r="G94">
            <v>0.11348091</v>
          </cell>
          <cell r="H94">
            <v>0.12790183999999999</v>
          </cell>
          <cell r="I94">
            <v>0.15037606000000001</v>
          </cell>
          <cell r="J94">
            <v>0.37199027000000001</v>
          </cell>
          <cell r="K94">
            <v>0.42496346000000002</v>
          </cell>
          <cell r="L94">
            <v>0.48781089</v>
          </cell>
        </row>
        <row r="95">
          <cell r="C95" t="str">
            <v>206-OM-SYSRES</v>
          </cell>
          <cell r="D95">
            <v>7.0871550000000005E-2</v>
          </cell>
          <cell r="E95">
            <v>0.24161535999999997</v>
          </cell>
          <cell r="F95">
            <v>0.41621923999999999</v>
          </cell>
          <cell r="G95">
            <v>0.59240893999999999</v>
          </cell>
          <cell r="H95">
            <v>0.70335886000000003</v>
          </cell>
          <cell r="I95">
            <v>0.80834560999999994</v>
          </cell>
          <cell r="J95">
            <v>0.79963974000000004</v>
          </cell>
          <cell r="K95">
            <v>0.90162005000000001</v>
          </cell>
          <cell r="L95">
            <v>1.1580466599999999</v>
          </cell>
        </row>
        <row r="96">
          <cell r="C96" t="str">
            <v>206-OM-TECH</v>
          </cell>
          <cell r="D96">
            <v>2.26394E-2</v>
          </cell>
          <cell r="E96">
            <v>4.5515099999999996E-2</v>
          </cell>
          <cell r="F96">
            <v>8.959491E-2</v>
          </cell>
          <cell r="G96">
            <v>0.1213624</v>
          </cell>
          <cell r="H96">
            <v>0.16221129999999997</v>
          </cell>
          <cell r="I96">
            <v>0.26131190999999998</v>
          </cell>
          <cell r="J96">
            <v>0.31678141999999998</v>
          </cell>
          <cell r="K96">
            <v>0.35257942999999997</v>
          </cell>
          <cell r="L96">
            <v>0.38192746</v>
          </cell>
        </row>
        <row r="97">
          <cell r="C97" t="str">
            <v>206-OM-116</v>
          </cell>
          <cell r="D97">
            <v>0.26949718</v>
          </cell>
          <cell r="E97">
            <v>0.28528778999999999</v>
          </cell>
          <cell r="F97">
            <v>1.0186026699999999</v>
          </cell>
          <cell r="G97">
            <v>0.95938782999999994</v>
          </cell>
          <cell r="H97">
            <v>1.20978527</v>
          </cell>
          <cell r="I97">
            <v>0.82387081000000006</v>
          </cell>
          <cell r="J97">
            <v>1.2549374799999999</v>
          </cell>
          <cell r="K97">
            <v>1.3653075299999999</v>
          </cell>
          <cell r="L97">
            <v>1.41586736</v>
          </cell>
        </row>
        <row r="98">
          <cell r="C98" t="str">
            <v>206-OM-117</v>
          </cell>
          <cell r="D98">
            <v>0.38996491999999999</v>
          </cell>
          <cell r="E98">
            <v>0.81922669999999997</v>
          </cell>
          <cell r="F98">
            <v>1.39423118</v>
          </cell>
          <cell r="G98">
            <v>1.8568836399999999</v>
          </cell>
          <cell r="H98">
            <v>2.3298682999999998</v>
          </cell>
          <cell r="I98">
            <v>2.9231599199999998</v>
          </cell>
          <cell r="J98">
            <v>3.3433748799999998</v>
          </cell>
          <cell r="K98">
            <v>3.7624379599999997</v>
          </cell>
          <cell r="L98">
            <v>4.2529729000000005</v>
          </cell>
        </row>
        <row r="99">
          <cell r="C99" t="str">
            <v>206-OM-118</v>
          </cell>
          <cell r="D99">
            <v>0.13141404999999998</v>
          </cell>
          <cell r="E99">
            <v>0.20146238</v>
          </cell>
          <cell r="F99">
            <v>9.2937069999999955E-2</v>
          </cell>
          <cell r="G99">
            <v>0.2749605</v>
          </cell>
          <cell r="H99">
            <v>0.1517674</v>
          </cell>
          <cell r="I99">
            <v>0.18415617000000001</v>
          </cell>
          <cell r="J99">
            <v>0.17659633999999999</v>
          </cell>
          <cell r="K99">
            <v>0.23748484</v>
          </cell>
          <cell r="L99">
            <v>0.19639614999999999</v>
          </cell>
        </row>
        <row r="100">
          <cell r="C100" t="str">
            <v>206-OM-119</v>
          </cell>
          <cell r="D100">
            <v>-2.18987E-3</v>
          </cell>
          <cell r="E100">
            <v>1.1449899999999999E-2</v>
          </cell>
          <cell r="F100">
            <v>1.904782E-2</v>
          </cell>
          <cell r="G100">
            <v>3.5259760000000001E-2</v>
          </cell>
          <cell r="H100">
            <v>3.7196940000000005E-2</v>
          </cell>
          <cell r="I100">
            <v>3.789986E-2</v>
          </cell>
          <cell r="J100">
            <v>3.9617680000000002E-2</v>
          </cell>
          <cell r="K100">
            <v>6.0072720000000003E-2</v>
          </cell>
          <cell r="L100">
            <v>7.7905929999999998E-2</v>
          </cell>
        </row>
        <row r="101">
          <cell r="C101" t="str">
            <v>206-OM-129</v>
          </cell>
          <cell r="D101">
            <v>0</v>
          </cell>
          <cell r="E101">
            <v>1.8250330000000002E-2</v>
          </cell>
          <cell r="F101">
            <v>9.747981E-2</v>
          </cell>
          <cell r="G101">
            <v>0.15478504999999998</v>
          </cell>
          <cell r="H101">
            <v>0.20517631</v>
          </cell>
          <cell r="I101">
            <v>0.31600421000000001</v>
          </cell>
          <cell r="J101">
            <v>0.41629906999999999</v>
          </cell>
          <cell r="K101">
            <v>0.49745676</v>
          </cell>
          <cell r="L101">
            <v>0.54193553999999999</v>
          </cell>
        </row>
        <row r="102">
          <cell r="C102" t="str">
            <v>206-OM-220</v>
          </cell>
          <cell r="D102">
            <v>0</v>
          </cell>
          <cell r="E102">
            <v>0</v>
          </cell>
          <cell r="F102">
            <v>0</v>
          </cell>
          <cell r="G102">
            <v>1.8526E-4</v>
          </cell>
          <cell r="H102">
            <v>8.1394899999999992E-3</v>
          </cell>
          <cell r="I102">
            <v>3.7579800000000003E-2</v>
          </cell>
          <cell r="J102">
            <v>5.8520900000000001E-2</v>
          </cell>
          <cell r="K102">
            <v>9.0186020000000006E-2</v>
          </cell>
          <cell r="L102">
            <v>0.10154497</v>
          </cell>
        </row>
        <row r="103">
          <cell r="C103" t="str">
            <v>206-OM-221</v>
          </cell>
          <cell r="D103">
            <v>0</v>
          </cell>
          <cell r="E103">
            <v>0</v>
          </cell>
          <cell r="F103">
            <v>0</v>
          </cell>
          <cell r="G103">
            <v>0</v>
          </cell>
          <cell r="H103">
            <v>0</v>
          </cell>
          <cell r="I103">
            <v>0</v>
          </cell>
          <cell r="J103">
            <v>0</v>
          </cell>
          <cell r="K103">
            <v>0</v>
          </cell>
          <cell r="L103">
            <v>0</v>
          </cell>
        </row>
        <row r="104">
          <cell r="C104" t="str">
            <v>206-OPO</v>
          </cell>
          <cell r="D104">
            <v>0.26978742999999999</v>
          </cell>
          <cell r="E104">
            <v>0.76909896</v>
          </cell>
          <cell r="F104">
            <v>1.3368422099999999</v>
          </cell>
          <cell r="G104">
            <v>1.90193268</v>
          </cell>
          <cell r="H104">
            <v>2.39316635</v>
          </cell>
          <cell r="I104">
            <v>3.0850766300000001</v>
          </cell>
          <cell r="J104">
            <v>3.4670377700000001</v>
          </cell>
          <cell r="K104">
            <v>3.8859387599999997</v>
          </cell>
          <cell r="L104">
            <v>4.5486467499999996</v>
          </cell>
        </row>
        <row r="105">
          <cell r="C105" t="str">
            <v>206-OM-450</v>
          </cell>
        </row>
        <row r="106">
          <cell r="C106" t="str">
            <v>206-TMOther</v>
          </cell>
          <cell r="E106">
            <v>1.48208E-3</v>
          </cell>
          <cell r="F106">
            <v>2.96416E-3</v>
          </cell>
          <cell r="G106">
            <v>0</v>
          </cell>
          <cell r="H106">
            <v>0</v>
          </cell>
          <cell r="I106">
            <v>-1.3</v>
          </cell>
          <cell r="J106">
            <v>0.83589200000000008</v>
          </cell>
          <cell r="K106">
            <v>-1.3</v>
          </cell>
          <cell r="L106">
            <v>-1.2988436200000002</v>
          </cell>
        </row>
        <row r="107">
          <cell r="C107" t="str">
            <v>STMUR</v>
          </cell>
        </row>
        <row r="108">
          <cell r="C108" t="str">
            <v>213-TM1XX</v>
          </cell>
          <cell r="D108">
            <v>0.59831327000000001</v>
          </cell>
          <cell r="E108">
            <v>1.80860182</v>
          </cell>
          <cell r="F108">
            <v>3.2734478899999999</v>
          </cell>
          <cell r="G108">
            <v>4.6341913300000002</v>
          </cell>
          <cell r="H108">
            <v>5.5236715499999987</v>
          </cell>
          <cell r="I108">
            <v>6.818572979999999</v>
          </cell>
          <cell r="J108">
            <v>8.0800921299999988</v>
          </cell>
          <cell r="K108">
            <v>9.9613191800000003</v>
          </cell>
          <cell r="L108">
            <v>11.25798262</v>
          </cell>
        </row>
        <row r="109">
          <cell r="C109" t="str">
            <v>213-TM2XX</v>
          </cell>
          <cell r="D109">
            <v>0.12861666999999999</v>
          </cell>
          <cell r="E109">
            <v>0.15740887000000001</v>
          </cell>
          <cell r="F109">
            <v>0.22873087</v>
          </cell>
          <cell r="G109">
            <v>0.27909459000000003</v>
          </cell>
          <cell r="H109">
            <v>0.32909459000000002</v>
          </cell>
          <cell r="I109">
            <v>0.51898339000000004</v>
          </cell>
          <cell r="J109">
            <v>0.55010236000000001</v>
          </cell>
          <cell r="K109">
            <v>0.55699235999999996</v>
          </cell>
          <cell r="L109">
            <v>0.57689235999999999</v>
          </cell>
        </row>
        <row r="110">
          <cell r="C110" t="str">
            <v>213-TM3XX</v>
          </cell>
        </row>
        <row r="111">
          <cell r="C111" t="str">
            <v>213-TM4XX</v>
          </cell>
        </row>
        <row r="112">
          <cell r="C112" t="str">
            <v>213-TMOther</v>
          </cell>
        </row>
        <row r="113">
          <cell r="C113" t="str">
            <v>214-TM1XX</v>
          </cell>
        </row>
        <row r="114">
          <cell r="C114" t="str">
            <v>214-TM2XX</v>
          </cell>
        </row>
        <row r="115">
          <cell r="C115" t="str">
            <v>214-TM3XX</v>
          </cell>
        </row>
        <row r="116">
          <cell r="C116" t="str">
            <v>214-TM4XX</v>
          </cell>
        </row>
        <row r="117">
          <cell r="C117" t="str">
            <v>214-TMOther</v>
          </cell>
        </row>
        <row r="118">
          <cell r="C118" t="str">
            <v>216-TM1XX</v>
          </cell>
          <cell r="D118">
            <v>0</v>
          </cell>
          <cell r="E118">
            <v>1.24598E-2</v>
          </cell>
          <cell r="F118">
            <v>0</v>
          </cell>
          <cell r="G118">
            <v>0</v>
          </cell>
          <cell r="H118">
            <v>0</v>
          </cell>
          <cell r="I118">
            <v>0</v>
          </cell>
          <cell r="J118">
            <v>0</v>
          </cell>
          <cell r="K118">
            <v>0</v>
          </cell>
          <cell r="L118">
            <v>0</v>
          </cell>
        </row>
        <row r="119">
          <cell r="C119" t="str">
            <v>216-TM2XX</v>
          </cell>
          <cell r="E119">
            <v>1.4536799999999999E-2</v>
          </cell>
          <cell r="F119">
            <v>0.25642273999999998</v>
          </cell>
          <cell r="G119">
            <v>0.32789965999999998</v>
          </cell>
          <cell r="H119">
            <v>1.1395717400000001</v>
          </cell>
          <cell r="I119">
            <v>2.0566689</v>
          </cell>
          <cell r="J119">
            <v>2.9256976800000003</v>
          </cell>
          <cell r="K119">
            <v>3.0886490099999997</v>
          </cell>
          <cell r="L119">
            <v>4.7506933600000005</v>
          </cell>
        </row>
        <row r="120">
          <cell r="C120" t="str">
            <v>216-TM3XX</v>
          </cell>
        </row>
        <row r="121">
          <cell r="C121" t="str">
            <v>216-TM4XX</v>
          </cell>
        </row>
        <row r="122">
          <cell r="C122" t="str">
            <v>216-TMOther</v>
          </cell>
        </row>
        <row r="123">
          <cell r="C123" t="str">
            <v>220 - TM</v>
          </cell>
        </row>
        <row r="124">
          <cell r="C124" t="str">
            <v>222 - TM</v>
          </cell>
        </row>
        <row r="125">
          <cell r="C125" t="str">
            <v>223 - TM</v>
          </cell>
          <cell r="E125">
            <v>0.12050375000000001</v>
          </cell>
          <cell r="F125">
            <v>0.12050375000000001</v>
          </cell>
          <cell r="G125">
            <v>0.12050375000000001</v>
          </cell>
          <cell r="H125">
            <v>0.12050375000000001</v>
          </cell>
          <cell r="I125">
            <v>0.12050375000000001</v>
          </cell>
          <cell r="J125">
            <v>0.12050375000000001</v>
          </cell>
          <cell r="K125">
            <v>0.12050375000000001</v>
          </cell>
          <cell r="L125">
            <v>0.12050375000000001</v>
          </cell>
        </row>
        <row r="126">
          <cell r="C126" t="str">
            <v>224 - TM</v>
          </cell>
        </row>
        <row r="127">
          <cell r="C127" t="str">
            <v>225 - TM</v>
          </cell>
        </row>
        <row r="128">
          <cell r="C128" t="str">
            <v>209 - TM</v>
          </cell>
          <cell r="D128">
            <v>0.27366753000000005</v>
          </cell>
          <cell r="E128">
            <v>5.4711709999999997E-2</v>
          </cell>
          <cell r="F128">
            <v>0.22031065999999999</v>
          </cell>
          <cell r="G128">
            <v>0.33695240999999998</v>
          </cell>
          <cell r="H128">
            <v>0.41612772999999997</v>
          </cell>
          <cell r="I128">
            <v>0.49610231999999999</v>
          </cell>
          <cell r="J128">
            <v>0.53252997000000002</v>
          </cell>
          <cell r="K128">
            <v>0.91339608999999999</v>
          </cell>
          <cell r="L128">
            <v>1.21865935</v>
          </cell>
        </row>
        <row r="129">
          <cell r="C129" t="str">
            <v>211 - TM</v>
          </cell>
          <cell r="D129">
            <v>1.2935715800000001</v>
          </cell>
          <cell r="E129">
            <v>1.9878526999999999</v>
          </cell>
          <cell r="F129">
            <v>3.9435372599999998</v>
          </cell>
          <cell r="G129">
            <v>4.9168697100000003</v>
          </cell>
          <cell r="H129">
            <v>5.8517432600000001</v>
          </cell>
          <cell r="I129">
            <v>7.1478150300000012</v>
          </cell>
          <cell r="J129">
            <v>7.9247596799999993</v>
          </cell>
          <cell r="K129">
            <v>8.6861892600000008</v>
          </cell>
          <cell r="L129">
            <v>9.5865872400000018</v>
          </cell>
        </row>
        <row r="130">
          <cell r="C130" t="str">
            <v>212 - TM</v>
          </cell>
          <cell r="D130">
            <v>0</v>
          </cell>
          <cell r="E130">
            <v>0</v>
          </cell>
          <cell r="F130">
            <v>0</v>
          </cell>
          <cell r="G130">
            <v>0</v>
          </cell>
          <cell r="H130">
            <v>0</v>
          </cell>
          <cell r="I130">
            <v>0</v>
          </cell>
          <cell r="J130">
            <v>0</v>
          </cell>
          <cell r="K130">
            <v>0</v>
          </cell>
          <cell r="L130">
            <v>0</v>
          </cell>
        </row>
        <row r="131">
          <cell r="C131" t="str">
            <v>215 - TM</v>
          </cell>
          <cell r="D131">
            <v>1.48378633</v>
          </cell>
          <cell r="E131">
            <v>3.08296306</v>
          </cell>
          <cell r="F131">
            <v>5.0819191300000002</v>
          </cell>
          <cell r="G131">
            <v>6.6474892699999915</v>
          </cell>
          <cell r="H131">
            <v>7.8921996899999902</v>
          </cell>
          <cell r="I131">
            <v>9.0481368699999916</v>
          </cell>
          <cell r="J131">
            <v>10.273678119999996</v>
          </cell>
          <cell r="K131">
            <v>11.429742739999989</v>
          </cell>
          <cell r="L131">
            <v>12.719274000000006</v>
          </cell>
        </row>
        <row r="132">
          <cell r="C132" t="str">
            <v>221 - TM</v>
          </cell>
          <cell r="D132">
            <v>-7.5961499999999994E-3</v>
          </cell>
          <cell r="E132">
            <v>2.06381E-2</v>
          </cell>
          <cell r="F132">
            <v>4.2930580000000003E-2</v>
          </cell>
          <cell r="G132">
            <v>4.8544739999999996E-2</v>
          </cell>
          <cell r="H132">
            <v>5.555061E-2</v>
          </cell>
          <cell r="I132">
            <v>0.13903310999999999</v>
          </cell>
          <cell r="J132">
            <v>0.13875291000000001</v>
          </cell>
          <cell r="K132">
            <v>1.94301455</v>
          </cell>
          <cell r="L132">
            <v>3.0014806699999999</v>
          </cell>
        </row>
        <row r="136">
          <cell r="C136" t="str">
            <v>PC-9001</v>
          </cell>
          <cell r="D136">
            <v>-1.37161354</v>
          </cell>
          <cell r="E136">
            <v>-1.1283820600000001</v>
          </cell>
          <cell r="F136">
            <v>-1.1878071100000001</v>
          </cell>
          <cell r="G136">
            <v>-1.7088315999999999</v>
          </cell>
          <cell r="H136">
            <v>-1.2424338099999999</v>
          </cell>
          <cell r="I136">
            <v>-1.2599443499999998</v>
          </cell>
          <cell r="J136">
            <v>-1.3849628299999999</v>
          </cell>
          <cell r="K136">
            <v>-1.5699611999999998</v>
          </cell>
          <cell r="L136">
            <v>-0.69550668999999998</v>
          </cell>
          <cell r="O136">
            <v>-0.52102448999999984</v>
          </cell>
        </row>
        <row r="137">
          <cell r="C137" t="str">
            <v>PC-9002</v>
          </cell>
          <cell r="O137">
            <v>0</v>
          </cell>
        </row>
        <row r="138">
          <cell r="C138" t="str">
            <v>PC-9003</v>
          </cell>
          <cell r="D138">
            <v>2.1604519799999999</v>
          </cell>
          <cell r="E138">
            <v>4.4126801000000002</v>
          </cell>
          <cell r="F138">
            <v>7.1573612500000001</v>
          </cell>
          <cell r="G138">
            <v>9.8905491600000008</v>
          </cell>
          <cell r="H138">
            <v>11.722075250000001</v>
          </cell>
          <cell r="I138">
            <v>14.314352000000001</v>
          </cell>
          <cell r="J138">
            <v>16.558248900000002</v>
          </cell>
          <cell r="K138">
            <v>17.963437340000002</v>
          </cell>
          <cell r="L138">
            <v>20.480756109999998</v>
          </cell>
          <cell r="O138">
            <v>2.7331879100000007</v>
          </cell>
        </row>
        <row r="139">
          <cell r="C139" t="str">
            <v>PC-9004</v>
          </cell>
          <cell r="D139">
            <v>3.0988985599999999</v>
          </cell>
          <cell r="E139">
            <v>8.411630409999999</v>
          </cell>
          <cell r="F139">
            <v>12.555040299999998</v>
          </cell>
          <cell r="G139">
            <v>15.885163889999998</v>
          </cell>
          <cell r="H139">
            <v>18.815885599999998</v>
          </cell>
          <cell r="I139">
            <v>22.645902489999997</v>
          </cell>
          <cell r="J139">
            <v>25.528001219999997</v>
          </cell>
          <cell r="K139">
            <v>28.470585929999995</v>
          </cell>
          <cell r="L139">
            <v>31.366382569999999</v>
          </cell>
          <cell r="O139">
            <v>3.3301235899999995</v>
          </cell>
        </row>
        <row r="140">
          <cell r="C140" t="str">
            <v>PC-9005</v>
          </cell>
          <cell r="D140">
            <v>0.67476336000000003</v>
          </cell>
          <cell r="E140">
            <v>1.5524661000000002</v>
          </cell>
          <cell r="F140">
            <v>2.1119145800000001</v>
          </cell>
          <cell r="G140">
            <v>2.88958271</v>
          </cell>
          <cell r="H140">
            <v>3.8075232699999999</v>
          </cell>
          <cell r="I140">
            <v>4.56932969</v>
          </cell>
          <cell r="J140">
            <v>5.4687251000000003</v>
          </cell>
          <cell r="K140">
            <v>6.3068833200000007</v>
          </cell>
          <cell r="L140">
            <v>6.9638733400000001</v>
          </cell>
          <cell r="O140">
            <v>0.7776681299999999</v>
          </cell>
        </row>
        <row r="141">
          <cell r="C141" t="str">
            <v>PC-9006</v>
          </cell>
          <cell r="D141">
            <v>5.66052322</v>
          </cell>
          <cell r="E141">
            <v>9.8339499999999997</v>
          </cell>
          <cell r="F141">
            <v>16.71043611</v>
          </cell>
          <cell r="G141">
            <v>22.618286730000001</v>
          </cell>
          <cell r="H141">
            <v>28.28892729</v>
          </cell>
          <cell r="I141">
            <v>35.63358006</v>
          </cell>
          <cell r="J141">
            <v>41.30363998</v>
          </cell>
          <cell r="K141">
            <v>42.249122190000001</v>
          </cell>
          <cell r="L141">
            <v>48.304730840000005</v>
          </cell>
          <cell r="O141">
            <v>5.9078506200000014</v>
          </cell>
        </row>
        <row r="142">
          <cell r="C142" t="str">
            <v>PC-9007</v>
          </cell>
          <cell r="D142">
            <v>1.4004715400000001</v>
          </cell>
          <cell r="E142">
            <v>3.5725881299999998</v>
          </cell>
          <cell r="F142">
            <v>5.6367527400000004</v>
          </cell>
          <cell r="G142">
            <v>7.14220013</v>
          </cell>
          <cell r="H142">
            <v>8.6488411000000003</v>
          </cell>
          <cell r="I142">
            <v>9.7545514600000001</v>
          </cell>
          <cell r="J142">
            <v>11.182085539999999</v>
          </cell>
          <cell r="K142">
            <v>12.75707076</v>
          </cell>
          <cell r="L142">
            <v>14.020698970000002</v>
          </cell>
          <cell r="O142">
            <v>1.5054473899999996</v>
          </cell>
        </row>
        <row r="143">
          <cell r="C143" t="str">
            <v>PC-9008</v>
          </cell>
          <cell r="D143">
            <v>8.9387649999999999E-2</v>
          </cell>
          <cell r="E143">
            <v>-3.5805799999999999E-3</v>
          </cell>
          <cell r="F143">
            <v>5.3175509999999995E-2</v>
          </cell>
          <cell r="G143">
            <v>-1.1440000000001449E-5</v>
          </cell>
          <cell r="H143">
            <v>1.9527199999999985E-3</v>
          </cell>
          <cell r="I143">
            <v>4.3886729999999999E-2</v>
          </cell>
          <cell r="J143">
            <v>0.12197427</v>
          </cell>
          <cell r="K143">
            <v>0.48054638999999999</v>
          </cell>
          <cell r="L143">
            <v>0.60674317</v>
          </cell>
          <cell r="O143">
            <v>-5.3186949999999997E-2</v>
          </cell>
        </row>
        <row r="144">
          <cell r="C144" t="str">
            <v>PC-9009</v>
          </cell>
          <cell r="D144">
            <v>3.256883E-2</v>
          </cell>
          <cell r="E144">
            <v>5.5406410000000003E-2</v>
          </cell>
          <cell r="F144">
            <v>8.824955000000001E-2</v>
          </cell>
          <cell r="G144">
            <v>0.11700732000000001</v>
          </cell>
          <cell r="H144">
            <v>0.14394426000000002</v>
          </cell>
          <cell r="I144">
            <v>0.17607272000000002</v>
          </cell>
          <cell r="J144">
            <v>0.21425065000000001</v>
          </cell>
          <cell r="K144">
            <v>0.24247948000000002</v>
          </cell>
          <cell r="L144">
            <v>0.27680188</v>
          </cell>
          <cell r="O144">
            <v>2.8757770000000002E-2</v>
          </cell>
        </row>
        <row r="145">
          <cell r="C145" t="str">
            <v>PC-9010</v>
          </cell>
          <cell r="D145">
            <v>0.39668323999999999</v>
          </cell>
          <cell r="E145">
            <v>0.67719156000000003</v>
          </cell>
          <cell r="F145">
            <v>1.13794869</v>
          </cell>
          <cell r="G145">
            <v>1.5135250899999999</v>
          </cell>
          <cell r="H145">
            <v>1.8607039699999999</v>
          </cell>
          <cell r="I145">
            <v>2.3194754299999998</v>
          </cell>
          <cell r="J145">
            <v>2.6198811599999998</v>
          </cell>
          <cell r="K145">
            <v>2.9543530799999997</v>
          </cell>
          <cell r="L145">
            <v>3.40270567</v>
          </cell>
          <cell r="O145">
            <v>0.37557639999999992</v>
          </cell>
        </row>
        <row r="146">
          <cell r="C146" t="str">
            <v>PC-9011</v>
          </cell>
          <cell r="D146">
            <v>2.16015143</v>
          </cell>
          <cell r="E146">
            <v>4.5194392899999993</v>
          </cell>
          <cell r="F146">
            <v>7.2160015599999987</v>
          </cell>
          <cell r="G146">
            <v>9.6671400599999977</v>
          </cell>
          <cell r="H146">
            <v>12.188194379999997</v>
          </cell>
          <cell r="I146">
            <v>14.916035169999997</v>
          </cell>
          <cell r="J146">
            <v>17.323002779999996</v>
          </cell>
          <cell r="K146">
            <v>19.800993129999995</v>
          </cell>
          <cell r="L146">
            <v>23.030134710000002</v>
          </cell>
          <cell r="O146">
            <v>2.451138499999999</v>
          </cell>
        </row>
        <row r="147">
          <cell r="C147" t="str">
            <v>PC-9017</v>
          </cell>
          <cell r="D147">
            <v>-0.11088636</v>
          </cell>
          <cell r="E147">
            <v>-0.29211844999999997</v>
          </cell>
          <cell r="F147">
            <v>-0.42820846999999995</v>
          </cell>
          <cell r="G147">
            <v>-0.65425825999999998</v>
          </cell>
          <cell r="H147">
            <v>-0.83191276000000003</v>
          </cell>
          <cell r="I147">
            <v>-1.16022845</v>
          </cell>
          <cell r="J147">
            <v>-1.26818206</v>
          </cell>
          <cell r="K147">
            <v>-1.4576121900000001</v>
          </cell>
          <cell r="L147">
            <v>-1.66452881</v>
          </cell>
          <cell r="O147">
            <v>-0.22604979000000003</v>
          </cell>
        </row>
        <row r="148">
          <cell r="C148" t="str">
            <v>PC-9018</v>
          </cell>
          <cell r="D148">
            <v>-0.12202913</v>
          </cell>
          <cell r="E148">
            <v>-0.21227112000000001</v>
          </cell>
          <cell r="F148">
            <v>0.58830069000000007</v>
          </cell>
          <cell r="G148">
            <v>-0.28442721999999998</v>
          </cell>
          <cell r="H148">
            <v>-0.32895748999999996</v>
          </cell>
          <cell r="I148">
            <v>0.50586907999999997</v>
          </cell>
          <cell r="J148">
            <v>0.52326370999999994</v>
          </cell>
          <cell r="K148">
            <v>0.48909233999999996</v>
          </cell>
          <cell r="L148">
            <v>0.31035369000000002</v>
          </cell>
          <cell r="O148">
            <v>-0.87272791000000005</v>
          </cell>
        </row>
        <row r="149">
          <cell r="O149">
            <v>0</v>
          </cell>
        </row>
        <row r="150">
          <cell r="O150">
            <v>0</v>
          </cell>
        </row>
        <row r="151">
          <cell r="O151">
            <v>0</v>
          </cell>
        </row>
        <row r="152">
          <cell r="C152" t="str">
            <v>PC-9019</v>
          </cell>
          <cell r="O152">
            <v>0</v>
          </cell>
        </row>
        <row r="153">
          <cell r="C153" t="str">
            <v>PC-9020</v>
          </cell>
          <cell r="D153">
            <v>3.0709460000000002</v>
          </cell>
          <cell r="E153">
            <v>-2.2801999999999989E-2</v>
          </cell>
          <cell r="F153">
            <v>-2.7171602621835471</v>
          </cell>
          <cell r="G153">
            <v>-0.75266439333968083</v>
          </cell>
          <cell r="H153">
            <v>-1.3818030649974746</v>
          </cell>
          <cell r="I153">
            <v>-4.501622869747794</v>
          </cell>
          <cell r="J153">
            <v>-4.6079278697477939</v>
          </cell>
          <cell r="K153">
            <v>-0.95861800000000041</v>
          </cell>
          <cell r="L153">
            <v>-5.4377461642783489</v>
          </cell>
          <cell r="O153">
            <v>1.9644958688438663</v>
          </cell>
        </row>
        <row r="154">
          <cell r="C154" t="str">
            <v>PC-9021</v>
          </cell>
          <cell r="D154">
            <v>-0.38588499999999998</v>
          </cell>
          <cell r="E154">
            <v>-0.77176999999999996</v>
          </cell>
          <cell r="F154">
            <v>-1.1576549999999999</v>
          </cell>
          <cell r="G154">
            <v>-1.5435399999999999</v>
          </cell>
          <cell r="H154">
            <v>-1.9294249999999999</v>
          </cell>
          <cell r="I154">
            <v>-2.3153099999999998</v>
          </cell>
          <cell r="J154">
            <v>-2.7011949999999998</v>
          </cell>
          <cell r="K154">
            <v>-3.0870799999999998</v>
          </cell>
          <cell r="L154">
            <v>-3.4729649999999999</v>
          </cell>
          <cell r="O154">
            <v>-0.38588500000000003</v>
          </cell>
        </row>
        <row r="155">
          <cell r="C155" t="str">
            <v>PC-9022</v>
          </cell>
          <cell r="D155">
            <v>0.56850139</v>
          </cell>
          <cell r="E155">
            <v>1.4735687900000001</v>
          </cell>
          <cell r="F155">
            <v>3.0580768900000002</v>
          </cell>
          <cell r="G155">
            <v>4.2779477799999999</v>
          </cell>
          <cell r="H155">
            <v>5.6629422700000003</v>
          </cell>
          <cell r="I155">
            <v>7.4563895900000006</v>
          </cell>
          <cell r="J155">
            <v>8.7923076000000009</v>
          </cell>
          <cell r="K155">
            <v>9.6555408200000006</v>
          </cell>
          <cell r="L155">
            <v>10.645360609999999</v>
          </cell>
          <cell r="O155">
            <v>1.2198708899999997</v>
          </cell>
        </row>
        <row r="156">
          <cell r="C156" t="str">
            <v>PC-9023</v>
          </cell>
          <cell r="D156">
            <v>-0.52</v>
          </cell>
          <cell r="E156">
            <v>-0.82200000000000006</v>
          </cell>
          <cell r="F156">
            <v>-1.367</v>
          </cell>
          <cell r="G156">
            <v>-1.806</v>
          </cell>
          <cell r="H156">
            <v>-2.2110000000000003</v>
          </cell>
          <cell r="I156">
            <v>-2.7668700900000003</v>
          </cell>
          <cell r="J156">
            <v>-3.3761623800000002</v>
          </cell>
          <cell r="K156">
            <v>-3.8848033400000004</v>
          </cell>
          <cell r="L156">
            <v>-4.4397091199999998</v>
          </cell>
          <cell r="O156">
            <v>-0.43900000000000006</v>
          </cell>
        </row>
        <row r="157">
          <cell r="C157" t="str">
            <v>PC-9024</v>
          </cell>
          <cell r="D157">
            <v>-6.7057231100000001</v>
          </cell>
          <cell r="E157">
            <v>-13.096732129999999</v>
          </cell>
          <cell r="F157">
            <v>-21.58083431</v>
          </cell>
          <cell r="G157">
            <v>-28.897398639999999</v>
          </cell>
          <cell r="H157">
            <v>-34.970122920000001</v>
          </cell>
          <cell r="I157">
            <v>-43.434963190000005</v>
          </cell>
          <cell r="J157">
            <v>-53.314194060000005</v>
          </cell>
          <cell r="K157">
            <v>-62.282531120000002</v>
          </cell>
          <cell r="L157">
            <v>-68.784351579999992</v>
          </cell>
          <cell r="O157">
            <v>-7.3165643299999985</v>
          </cell>
        </row>
        <row r="158">
          <cell r="C158" t="str">
            <v>PC-9025</v>
          </cell>
          <cell r="D158">
            <v>5.5213859300000001</v>
          </cell>
          <cell r="E158">
            <v>10.94076926</v>
          </cell>
          <cell r="F158">
            <v>16.390583460000002</v>
          </cell>
          <cell r="G158">
            <v>21.860086620000004</v>
          </cell>
          <cell r="H158">
            <v>27.477677350000004</v>
          </cell>
          <cell r="I158">
            <v>32.886687350000003</v>
          </cell>
          <cell r="J158">
            <v>38.655695200000004</v>
          </cell>
          <cell r="K158">
            <v>44.590188520000005</v>
          </cell>
          <cell r="L158">
            <v>49.996779830000001</v>
          </cell>
          <cell r="O158">
            <v>5.4695031600000021</v>
          </cell>
        </row>
        <row r="159">
          <cell r="C159" t="str">
            <v>PC-9026</v>
          </cell>
          <cell r="D159">
            <v>-0.19671648999999999</v>
          </cell>
          <cell r="E159">
            <v>-0.52315498999999999</v>
          </cell>
          <cell r="F159">
            <v>-1.02162799</v>
          </cell>
          <cell r="G159">
            <v>-1.48256922</v>
          </cell>
          <cell r="H159">
            <v>-2.21149978</v>
          </cell>
          <cell r="I159">
            <v>-2.68459293</v>
          </cell>
          <cell r="J159">
            <v>-3.5829639800000002</v>
          </cell>
          <cell r="K159">
            <v>-4.2443445400000002</v>
          </cell>
          <cell r="L159">
            <v>-4.2827244699999998</v>
          </cell>
          <cell r="O159">
            <v>-0.46094122999999998</v>
          </cell>
        </row>
        <row r="160">
          <cell r="C160" t="str">
            <v>PC-9027</v>
          </cell>
          <cell r="E160">
            <v>-1.8164340000000001E-2</v>
          </cell>
          <cell r="F160">
            <v>-2.7246510000000002E-2</v>
          </cell>
          <cell r="G160">
            <v>-3.6328680000000002E-2</v>
          </cell>
          <cell r="H160">
            <v>-3.0548508499999998</v>
          </cell>
          <cell r="I160">
            <v>-5.4003420200000001</v>
          </cell>
          <cell r="J160">
            <v>-6.7311454600000005</v>
          </cell>
          <cell r="K160">
            <v>-6.9718884500000007</v>
          </cell>
          <cell r="L160">
            <v>-8.1697790900000005</v>
          </cell>
          <cell r="O160">
            <v>-9.0821700000000005E-3</v>
          </cell>
        </row>
        <row r="161">
          <cell r="C161" t="str">
            <v>PC-9028</v>
          </cell>
          <cell r="G161">
            <v>-4.0000000000000003E-5</v>
          </cell>
          <cell r="H161">
            <v>-4.0000000000000003E-5</v>
          </cell>
          <cell r="I161">
            <v>-3.8642499999999996E-2</v>
          </cell>
          <cell r="J161">
            <v>-3.8642499999999996E-2</v>
          </cell>
          <cell r="K161">
            <v>-3.8642499999999996E-2</v>
          </cell>
          <cell r="L161">
            <v>-5.0737940000000002E-2</v>
          </cell>
          <cell r="O161">
            <v>-4.0000000000000003E-5</v>
          </cell>
        </row>
        <row r="162">
          <cell r="C162" t="str">
            <v>TMErrors</v>
          </cell>
        </row>
        <row r="163">
          <cell r="C163" t="str">
            <v>TMOther</v>
          </cell>
        </row>
        <row r="168">
          <cell r="D168">
            <v>9.9004935700000019</v>
          </cell>
          <cell r="E168">
            <v>17.617945120000002</v>
          </cell>
          <cell r="F168">
            <v>26.825718217816455</v>
          </cell>
          <cell r="G168">
            <v>36.835333416660326</v>
          </cell>
          <cell r="H168">
            <v>42.97894443500256</v>
          </cell>
          <cell r="I168">
            <v>48.772928020252188</v>
          </cell>
          <cell r="J168">
            <v>52.630004770252185</v>
          </cell>
          <cell r="K168">
            <v>56.874623440000022</v>
          </cell>
        </row>
        <row r="170">
          <cell r="G170">
            <v>31.515164649999946</v>
          </cell>
          <cell r="J170">
            <v>65.709464468743789</v>
          </cell>
          <cell r="K170">
            <v>72.739546050000058</v>
          </cell>
          <cell r="L170">
            <v>79.600946854327731</v>
          </cell>
        </row>
        <row r="171">
          <cell r="D171">
            <v>25.22322406</v>
          </cell>
          <cell r="E171">
            <v>51.566806539999995</v>
          </cell>
          <cell r="F171">
            <v>88.470264210000025</v>
          </cell>
          <cell r="G171">
            <v>119.98542885999997</v>
          </cell>
          <cell r="H171">
            <v>156.67954621999996</v>
          </cell>
          <cell r="I171">
            <v>199.81218737</v>
          </cell>
          <cell r="J171">
            <v>239.82489966999989</v>
          </cell>
          <cell r="K171">
            <v>275.89334390999988</v>
          </cell>
          <cell r="L171">
            <v>319.15851055999991</v>
          </cell>
        </row>
        <row r="172">
          <cell r="D172">
            <v>36.39913378</v>
          </cell>
          <cell r="E172">
            <v>76.790318550000009</v>
          </cell>
          <cell r="F172">
            <v>123.49243765435639</v>
          </cell>
          <cell r="G172">
            <v>166.30938535215051</v>
          </cell>
          <cell r="H172">
            <v>211.67474028835628</v>
          </cell>
          <cell r="I172">
            <v>258.76696905874371</v>
          </cell>
          <cell r="J172">
            <v>305.53436413874368</v>
          </cell>
          <cell r="K172">
            <v>348.63288995999994</v>
          </cell>
          <cell r="L172">
            <v>398.75945741432764</v>
          </cell>
          <cell r="M172">
            <v>0.18412900000000088</v>
          </cell>
          <cell r="N172" t="e">
            <v>#VALUE!</v>
          </cell>
          <cell r="O172" t="e">
            <v>#VALUE!</v>
          </cell>
        </row>
        <row r="173">
          <cell r="D173">
            <v>1</v>
          </cell>
          <cell r="E173">
            <v>2</v>
          </cell>
          <cell r="F173">
            <v>3</v>
          </cell>
          <cell r="G173">
            <v>4</v>
          </cell>
          <cell r="H173">
            <v>5</v>
          </cell>
          <cell r="I173">
            <v>6</v>
          </cell>
          <cell r="J173">
            <v>7</v>
          </cell>
          <cell r="K173">
            <v>8</v>
          </cell>
          <cell r="L173">
            <v>9</v>
          </cell>
          <cell r="M173">
            <v>10</v>
          </cell>
          <cell r="N173">
            <v>11</v>
          </cell>
          <cell r="O173">
            <v>12</v>
          </cell>
        </row>
        <row r="174">
          <cell r="C174" t="str">
            <v>Bundle</v>
          </cell>
          <cell r="D174" t="str">
            <v>Jan</v>
          </cell>
          <cell r="E174" t="str">
            <v>Feb</v>
          </cell>
          <cell r="F174" t="str">
            <v>Mar</v>
          </cell>
          <cell r="G174" t="str">
            <v>Apr</v>
          </cell>
          <cell r="H174" t="str">
            <v>May</v>
          </cell>
          <cell r="I174" t="str">
            <v>Jun</v>
          </cell>
          <cell r="J174" t="str">
            <v>Jul</v>
          </cell>
          <cell r="K174" t="str">
            <v>Aug</v>
          </cell>
          <cell r="L174" t="str">
            <v>Sep</v>
          </cell>
          <cell r="M174" t="str">
            <v>Oct</v>
          </cell>
          <cell r="N174" t="str">
            <v>Nov</v>
          </cell>
          <cell r="O174" t="str">
            <v>Dec</v>
          </cell>
        </row>
        <row r="177">
          <cell r="C177" t="str">
            <v>202-D500001</v>
          </cell>
          <cell r="D177">
            <v>3.1814212599999996</v>
          </cell>
          <cell r="E177">
            <v>6.3545195200000002</v>
          </cell>
          <cell r="F177">
            <v>9.7496445500000011</v>
          </cell>
          <cell r="G177">
            <v>12.60437791</v>
          </cell>
          <cell r="H177">
            <v>16.064658120000001</v>
          </cell>
          <cell r="I177">
            <v>19.341604330000003</v>
          </cell>
          <cell r="J177">
            <v>22.56438421</v>
          </cell>
          <cell r="K177">
            <v>25.912164090000001</v>
          </cell>
          <cell r="L177">
            <v>29.259943969999998</v>
          </cell>
        </row>
        <row r="178">
          <cell r="C178" t="str">
            <v>202-D500005</v>
          </cell>
          <cell r="D178">
            <v>9.9996299999999989E-3</v>
          </cell>
          <cell r="E178">
            <v>4.1688629999999997E-2</v>
          </cell>
          <cell r="F178">
            <v>9.835263000000001E-2</v>
          </cell>
          <cell r="G178">
            <v>0.20399963000000002</v>
          </cell>
          <cell r="H178">
            <v>0.19999963000000001</v>
          </cell>
          <cell r="I178">
            <v>0.19999963000000001</v>
          </cell>
          <cell r="J178">
            <v>0.18901163000000001</v>
          </cell>
          <cell r="K178">
            <v>0.19999963000000001</v>
          </cell>
          <cell r="L178">
            <v>0.22008889000000001</v>
          </cell>
        </row>
        <row r="179">
          <cell r="C179" t="str">
            <v>202-D501002</v>
          </cell>
          <cell r="D179">
            <v>0.19688873000000001</v>
          </cell>
          <cell r="E179">
            <v>0.36134815999999997</v>
          </cell>
          <cell r="F179">
            <v>0.53592550000000005</v>
          </cell>
          <cell r="G179">
            <v>0.87791283999999992</v>
          </cell>
          <cell r="H179">
            <v>1.04786106</v>
          </cell>
          <cell r="I179">
            <v>1.23498204</v>
          </cell>
          <cell r="J179">
            <v>1.4984810900000001</v>
          </cell>
          <cell r="K179">
            <v>1.7003073999999998</v>
          </cell>
          <cell r="L179">
            <v>1.9478388500000001</v>
          </cell>
        </row>
        <row r="180">
          <cell r="C180" t="str">
            <v>202-D502003</v>
          </cell>
          <cell r="D180">
            <v>0.18291985999999999</v>
          </cell>
          <cell r="E180">
            <v>0.24594648999999999</v>
          </cell>
          <cell r="F180">
            <v>0.31252447999999999</v>
          </cell>
          <cell r="G180">
            <v>0.39743385999999997</v>
          </cell>
          <cell r="H180">
            <v>1.13620195</v>
          </cell>
          <cell r="I180">
            <v>1.16913552</v>
          </cell>
          <cell r="J180">
            <v>1.3265058600000001</v>
          </cell>
          <cell r="K180">
            <v>1.3507172199999999</v>
          </cell>
          <cell r="L180">
            <v>1.53979749</v>
          </cell>
        </row>
        <row r="181">
          <cell r="C181" t="str">
            <v>202-D502004</v>
          </cell>
          <cell r="D181">
            <v>-6.1053100000000001E-3</v>
          </cell>
          <cell r="E181">
            <v>3.8378100000000001E-3</v>
          </cell>
          <cell r="F181">
            <v>7.0558990000000002E-2</v>
          </cell>
          <cell r="G181">
            <v>1.088299E-2</v>
          </cell>
          <cell r="H181">
            <v>8.4871880000000011E-2</v>
          </cell>
          <cell r="I181">
            <v>6.0115339999999996E-2</v>
          </cell>
          <cell r="J181">
            <v>6.0528980000000003E-2</v>
          </cell>
          <cell r="K181">
            <v>6.0115339999999996E-2</v>
          </cell>
          <cell r="L181">
            <v>6.0115339999999996E-2</v>
          </cell>
        </row>
        <row r="182">
          <cell r="C182" t="str">
            <v>202-D503002</v>
          </cell>
          <cell r="D182">
            <v>0</v>
          </cell>
          <cell r="E182">
            <v>0</v>
          </cell>
          <cell r="F182">
            <v>0</v>
          </cell>
          <cell r="G182">
            <v>0</v>
          </cell>
          <cell r="H182">
            <v>0</v>
          </cell>
          <cell r="I182">
            <v>0</v>
          </cell>
          <cell r="J182">
            <v>0</v>
          </cell>
          <cell r="K182">
            <v>0</v>
          </cell>
          <cell r="L182">
            <v>0</v>
          </cell>
        </row>
        <row r="183">
          <cell r="C183" t="str">
            <v>202-D503003</v>
          </cell>
          <cell r="D183">
            <v>3.5383830000000005E-2</v>
          </cell>
          <cell r="E183">
            <v>7.0697609999999994E-2</v>
          </cell>
          <cell r="F183">
            <v>0.26735728999999997</v>
          </cell>
          <cell r="G183">
            <v>0.70097283999999993</v>
          </cell>
          <cell r="H183">
            <v>0.84525786999999997</v>
          </cell>
          <cell r="I183">
            <v>1.0954493999999999</v>
          </cell>
          <cell r="J183">
            <v>1.0247049799999999</v>
          </cell>
          <cell r="K183">
            <v>1.4338835599999999</v>
          </cell>
          <cell r="L183">
            <v>1.52815641</v>
          </cell>
        </row>
        <row r="184">
          <cell r="C184" t="str">
            <v>202-D503004</v>
          </cell>
          <cell r="D184">
            <v>0</v>
          </cell>
          <cell r="E184">
            <v>-1.296899E-2</v>
          </cell>
          <cell r="F184">
            <v>0.19924617</v>
          </cell>
          <cell r="G184">
            <v>-3.8203830000000001E-2</v>
          </cell>
          <cell r="H184">
            <v>-4.1343199999999997E-2</v>
          </cell>
          <cell r="I184">
            <v>-3.5174989999999996E-2</v>
          </cell>
          <cell r="J184">
            <v>-3.5093199999999998E-2</v>
          </cell>
          <cell r="K184">
            <v>2.9192799999999998E-2</v>
          </cell>
          <cell r="L184">
            <v>5.2406800000000003E-2</v>
          </cell>
        </row>
        <row r="185">
          <cell r="C185" t="str">
            <v>202-D503006</v>
          </cell>
          <cell r="D185">
            <v>0</v>
          </cell>
          <cell r="E185">
            <v>0</v>
          </cell>
          <cell r="F185">
            <v>0</v>
          </cell>
          <cell r="G185">
            <v>0</v>
          </cell>
          <cell r="H185">
            <v>0</v>
          </cell>
          <cell r="I185">
            <v>-3.0000000000000001E-3</v>
          </cell>
          <cell r="J185">
            <v>1.5133299999999999E-2</v>
          </cell>
          <cell r="K185">
            <v>1.9529919999999999E-2</v>
          </cell>
          <cell r="L185">
            <v>1.9529919999999999E-2</v>
          </cell>
        </row>
        <row r="186">
          <cell r="C186" t="str">
            <v>202-D504003</v>
          </cell>
          <cell r="D186">
            <v>0.75657978000000004</v>
          </cell>
          <cell r="E186">
            <v>1.4979734199999999</v>
          </cell>
          <cell r="F186">
            <v>2.1880459900000004</v>
          </cell>
          <cell r="G186">
            <v>2.69193236</v>
          </cell>
          <cell r="H186">
            <v>3.5795253799999998</v>
          </cell>
          <cell r="I186">
            <v>4.1828674000000001</v>
          </cell>
          <cell r="J186">
            <v>4.8903005999999998</v>
          </cell>
          <cell r="K186">
            <v>5.4863881099999992</v>
          </cell>
          <cell r="L186">
            <v>6.1718540199999996</v>
          </cell>
        </row>
        <row r="187">
          <cell r="C187" t="str">
            <v>202-D504004</v>
          </cell>
          <cell r="D187">
            <v>0.04</v>
          </cell>
          <cell r="E187">
            <v>3.4448390000000002E-2</v>
          </cell>
          <cell r="F187">
            <v>6.4462519999999995E-2</v>
          </cell>
          <cell r="G187">
            <v>0.19036345999999998</v>
          </cell>
          <cell r="H187">
            <v>0.22949313000000002</v>
          </cell>
          <cell r="I187">
            <v>0.20702522000000001</v>
          </cell>
          <cell r="J187">
            <v>0.34827112999999998</v>
          </cell>
          <cell r="K187">
            <v>0.50621956000000001</v>
          </cell>
          <cell r="L187">
            <v>0.26993498999999999</v>
          </cell>
        </row>
        <row r="188">
          <cell r="C188" t="str">
            <v>202-D504006</v>
          </cell>
          <cell r="D188">
            <v>0.19212760000000001</v>
          </cell>
          <cell r="E188">
            <v>0.29755570000000003</v>
          </cell>
          <cell r="F188">
            <v>0.40149278999999999</v>
          </cell>
          <cell r="G188">
            <v>0.54044507999999991</v>
          </cell>
          <cell r="H188">
            <v>0.65445107999999996</v>
          </cell>
          <cell r="I188">
            <v>0.78360819999999998</v>
          </cell>
          <cell r="J188">
            <v>0.89833593999999994</v>
          </cell>
          <cell r="K188">
            <v>1.01734229</v>
          </cell>
          <cell r="L188">
            <v>1.1345059499999999</v>
          </cell>
        </row>
        <row r="189">
          <cell r="C189" t="str">
            <v>202-DMOther</v>
          </cell>
          <cell r="G189">
            <v>0.12314</v>
          </cell>
          <cell r="H189">
            <v>0</v>
          </cell>
          <cell r="I189">
            <v>6.4999050000000003E-2</v>
          </cell>
          <cell r="J189">
            <v>0</v>
          </cell>
        </row>
        <row r="190">
          <cell r="C190" t="str">
            <v>203-DENV</v>
          </cell>
          <cell r="H190">
            <v>7.2727000000000002E-4</v>
          </cell>
          <cell r="I190">
            <v>1.38864E-2</v>
          </cell>
          <cell r="J190">
            <v>3.1898139999999998E-2</v>
          </cell>
          <cell r="K190">
            <v>4.0791639999999997E-2</v>
          </cell>
          <cell r="L190">
            <v>4.7815589999999998E-2</v>
          </cell>
        </row>
        <row r="191">
          <cell r="C191" t="str">
            <v>203-DLAR</v>
          </cell>
          <cell r="D191">
            <v>8.4805789999999992E-2</v>
          </cell>
          <cell r="E191">
            <v>0.35038248999999999</v>
          </cell>
          <cell r="F191">
            <v>0.75718543000000005</v>
          </cell>
          <cell r="G191">
            <v>1.1188154099999998</v>
          </cell>
          <cell r="H191">
            <v>1.6170687500000001</v>
          </cell>
          <cell r="I191">
            <v>2.4365081399999999</v>
          </cell>
          <cell r="J191">
            <v>3.0361780899999999</v>
          </cell>
          <cell r="K191">
            <v>3.8230237900000001</v>
          </cell>
          <cell r="L191">
            <v>4.3628180300000006</v>
          </cell>
        </row>
        <row r="192">
          <cell r="C192" t="str">
            <v>203-DPCB</v>
          </cell>
          <cell r="D192">
            <v>0.54630902000000003</v>
          </cell>
          <cell r="E192">
            <v>0.87468065000000006</v>
          </cell>
          <cell r="F192">
            <v>0.93107899999999999</v>
          </cell>
          <cell r="G192">
            <v>1.1728459899999999</v>
          </cell>
          <cell r="H192">
            <v>1.4582107099999999</v>
          </cell>
          <cell r="I192">
            <v>1.7925589199999998</v>
          </cell>
          <cell r="J192">
            <v>2.37244543</v>
          </cell>
          <cell r="K192">
            <v>2.7351108499999999</v>
          </cell>
          <cell r="L192">
            <v>2.99305339</v>
          </cell>
        </row>
        <row r="193">
          <cell r="C193" t="str">
            <v>203-DREC</v>
          </cell>
          <cell r="D193">
            <v>3.2081279999999997E-2</v>
          </cell>
          <cell r="E193">
            <v>8.665349E-2</v>
          </cell>
          <cell r="F193">
            <v>0.18694670999999999</v>
          </cell>
          <cell r="G193">
            <v>0.25651082000000003</v>
          </cell>
          <cell r="H193">
            <v>0.31733496</v>
          </cell>
          <cell r="I193">
            <v>0.40474612999999998</v>
          </cell>
          <cell r="J193">
            <v>0.48296377000000001</v>
          </cell>
          <cell r="K193">
            <v>0.57176017000000001</v>
          </cell>
          <cell r="L193">
            <v>0.62994753000000003</v>
          </cell>
        </row>
        <row r="194">
          <cell r="C194" t="str">
            <v>203-DM1XX</v>
          </cell>
          <cell r="E194">
            <v>0</v>
          </cell>
          <cell r="F194">
            <v>0</v>
          </cell>
          <cell r="G194">
            <v>0</v>
          </cell>
          <cell r="H194">
            <v>0</v>
          </cell>
          <cell r="I194">
            <v>0</v>
          </cell>
          <cell r="J194">
            <v>0</v>
          </cell>
          <cell r="K194">
            <v>0</v>
          </cell>
          <cell r="L194">
            <v>0</v>
          </cell>
        </row>
        <row r="195">
          <cell r="C195" t="str">
            <v>203-DR&amp;D</v>
          </cell>
        </row>
        <row r="196">
          <cell r="C196" t="str">
            <v>203-DSTNDS</v>
          </cell>
          <cell r="D196">
            <v>0.25270291</v>
          </cell>
          <cell r="E196">
            <v>0.63416622</v>
          </cell>
          <cell r="F196">
            <v>1.15970957</v>
          </cell>
          <cell r="G196">
            <v>1.51049926</v>
          </cell>
          <cell r="H196">
            <v>1.2905584699999999</v>
          </cell>
          <cell r="I196">
            <v>1.6216870000000001</v>
          </cell>
          <cell r="J196">
            <v>1.7137025700000001</v>
          </cell>
          <cell r="K196">
            <v>1.7738070100000001</v>
          </cell>
          <cell r="L196">
            <v>1.8631598</v>
          </cell>
          <cell r="M196">
            <v>0</v>
          </cell>
          <cell r="N196">
            <v>0.35800816999999996</v>
          </cell>
          <cell r="O196">
            <v>1.1627630800000002</v>
          </cell>
        </row>
        <row r="197">
          <cell r="C197" t="str">
            <v>203-DM2XX</v>
          </cell>
          <cell r="D197">
            <v>4.0004199999999997E-2</v>
          </cell>
          <cell r="E197">
            <v>7.893348E-2</v>
          </cell>
          <cell r="F197">
            <v>1.8829040000000002E-2</v>
          </cell>
          <cell r="G197">
            <v>2.7472060000000003E-2</v>
          </cell>
          <cell r="H197">
            <v>4.801395E-2</v>
          </cell>
          <cell r="I197">
            <v>4.8639190000000006E-2</v>
          </cell>
          <cell r="J197">
            <v>4.8639190000000006E-2</v>
          </cell>
          <cell r="K197">
            <v>4.8639190000000006E-2</v>
          </cell>
          <cell r="L197">
            <v>4.9577050000000004E-2</v>
          </cell>
          <cell r="M197">
            <v>0</v>
          </cell>
          <cell r="N197">
            <v>0.13613823999999999</v>
          </cell>
          <cell r="O197">
            <v>0.65694772000000001</v>
          </cell>
        </row>
        <row r="198">
          <cell r="C198" t="str">
            <v>203-DOM</v>
          </cell>
          <cell r="D198">
            <v>0.17843479999999998</v>
          </cell>
          <cell r="E198">
            <v>0.27739212000000002</v>
          </cell>
          <cell r="F198">
            <v>0.44843261000000001</v>
          </cell>
          <cell r="G198">
            <v>0.60545139999999997</v>
          </cell>
          <cell r="H198">
            <v>0.72928751000000003</v>
          </cell>
          <cell r="I198">
            <v>0.90046857999999996</v>
          </cell>
          <cell r="J198">
            <v>1.0336100500000001</v>
          </cell>
          <cell r="K198">
            <v>1.1625492500000001</v>
          </cell>
          <cell r="L198">
            <v>1.30425977</v>
          </cell>
          <cell r="M198">
            <v>0</v>
          </cell>
          <cell r="N198">
            <v>0.28060830999999997</v>
          </cell>
          <cell r="O198">
            <v>0.79003679000000004</v>
          </cell>
        </row>
        <row r="199">
          <cell r="C199" t="str">
            <v>203-DM3XX</v>
          </cell>
          <cell r="D199">
            <v>7.4999999999999993E-5</v>
          </cell>
          <cell r="E199">
            <v>1E-4</v>
          </cell>
          <cell r="F199">
            <v>7.7499999999999997E-4</v>
          </cell>
          <cell r="G199">
            <v>8.9999999999999998E-4</v>
          </cell>
          <cell r="H199">
            <v>1.84575E-3</v>
          </cell>
          <cell r="I199">
            <v>1.94275E-3</v>
          </cell>
          <cell r="J199">
            <v>1.94275E-3</v>
          </cell>
          <cell r="K199">
            <v>1.1339620000000002E-2</v>
          </cell>
          <cell r="L199">
            <v>1.1339620000000002E-2</v>
          </cell>
          <cell r="M199">
            <v>0</v>
          </cell>
          <cell r="N199">
            <v>1.3500000000000001E-3</v>
          </cell>
          <cell r="O199">
            <v>1.8E-3</v>
          </cell>
        </row>
        <row r="200">
          <cell r="C200" t="str">
            <v>203-DREVMT</v>
          </cell>
          <cell r="D200">
            <v>4.5006499999999993E-3</v>
          </cell>
          <cell r="E200">
            <v>1.080156E-2</v>
          </cell>
          <cell r="F200">
            <v>3.8094980000000001E-2</v>
          </cell>
          <cell r="G200">
            <v>3.8094980000000001E-2</v>
          </cell>
          <cell r="H200">
            <v>3.8094980000000001E-2</v>
          </cell>
          <cell r="I200">
            <v>3.8094980000000001E-2</v>
          </cell>
          <cell r="J200">
            <v>3.8094980000000001E-2</v>
          </cell>
          <cell r="K200">
            <v>3.8094980000000001E-2</v>
          </cell>
          <cell r="L200">
            <v>3.8094980000000001E-2</v>
          </cell>
          <cell r="M200">
            <v>0</v>
          </cell>
          <cell r="N200">
            <v>9.0149080000000006E-2</v>
          </cell>
          <cell r="O200">
            <v>0.14195248000000002</v>
          </cell>
        </row>
        <row r="201">
          <cell r="C201" t="str">
            <v>203-DMOther</v>
          </cell>
          <cell r="J201">
            <v>9.9714999999999998E-2</v>
          </cell>
        </row>
        <row r="202">
          <cell r="C202" t="str">
            <v>EDMUR</v>
          </cell>
        </row>
        <row r="203">
          <cell r="C203" t="str">
            <v>204-DMF01</v>
          </cell>
          <cell r="D203">
            <v>0.22788635000000002</v>
          </cell>
          <cell r="E203">
            <v>1.09111278</v>
          </cell>
          <cell r="F203">
            <v>2.8103111600000004</v>
          </cell>
          <cell r="G203">
            <v>4.9744317499999999</v>
          </cell>
          <cell r="H203">
            <v>8.1763510299999993</v>
          </cell>
          <cell r="I203">
            <v>12.366707100000006</v>
          </cell>
          <cell r="J203">
            <v>15.927174999999998</v>
          </cell>
          <cell r="K203">
            <v>20.472199530000005</v>
          </cell>
          <cell r="L203">
            <v>25.132024310000013</v>
          </cell>
        </row>
        <row r="204">
          <cell r="C204" t="str">
            <v>204-DMF02</v>
          </cell>
          <cell r="D204">
            <v>5.0014555099999995</v>
          </cell>
          <cell r="E204">
            <v>11.105366140000001</v>
          </cell>
          <cell r="F204">
            <v>19.85956139999999</v>
          </cell>
          <cell r="G204">
            <v>26.393666769999999</v>
          </cell>
          <cell r="H204">
            <v>33.251000999999988</v>
          </cell>
          <cell r="I204">
            <v>41.741171599999994</v>
          </cell>
          <cell r="J204">
            <v>47.569695769999996</v>
          </cell>
          <cell r="K204">
            <v>53.504507489999995</v>
          </cell>
          <cell r="L204">
            <v>60.321484389999981</v>
          </cell>
        </row>
        <row r="205">
          <cell r="C205" t="str">
            <v>204-DMF03</v>
          </cell>
          <cell r="D205">
            <v>0.49205042999999998</v>
          </cell>
          <cell r="E205">
            <v>1.1562806399999999</v>
          </cell>
          <cell r="F205">
            <v>2.1618699300000004</v>
          </cell>
          <cell r="G205">
            <v>2.7869816300000001</v>
          </cell>
          <cell r="H205">
            <v>3.4087517599999999</v>
          </cell>
          <cell r="I205">
            <v>4.3685452699999994</v>
          </cell>
          <cell r="J205">
            <v>4.9555552199999999</v>
          </cell>
          <cell r="K205">
            <v>5.4781082500000009</v>
          </cell>
          <cell r="L205">
            <v>6.172681180000005</v>
          </cell>
        </row>
        <row r="206">
          <cell r="C206" t="str">
            <v>204-DMF04</v>
          </cell>
          <cell r="D206">
            <v>0.61055325000000005</v>
          </cell>
          <cell r="E206">
            <v>1.1029262200000001</v>
          </cell>
          <cell r="F206">
            <v>1.6739801699999999</v>
          </cell>
          <cell r="G206">
            <v>2.2500112099999998</v>
          </cell>
          <cell r="H206">
            <v>3.09436687</v>
          </cell>
          <cell r="I206">
            <v>3.8778569799999998</v>
          </cell>
          <cell r="J206">
            <v>4.6486579900000002</v>
          </cell>
          <cell r="K206">
            <v>5.5319409300000046</v>
          </cell>
          <cell r="L206">
            <v>6.7821949399999939</v>
          </cell>
        </row>
        <row r="207">
          <cell r="C207" t="str">
            <v>204-DMOther</v>
          </cell>
          <cell r="J207">
            <v>1.15035</v>
          </cell>
        </row>
        <row r="208">
          <cell r="C208" t="str">
            <v>FDMUR</v>
          </cell>
        </row>
        <row r="209">
          <cell r="C209" t="str">
            <v>205-DML01</v>
          </cell>
          <cell r="D209">
            <v>3.0792799999999998</v>
          </cell>
          <cell r="E209">
            <v>5.7042402399999999</v>
          </cell>
          <cell r="F209">
            <v>9.6921605199999998</v>
          </cell>
          <cell r="G209">
            <v>13.629600399999999</v>
          </cell>
          <cell r="H209">
            <v>18.67760152</v>
          </cell>
          <cell r="I209">
            <v>24.735198280000002</v>
          </cell>
          <cell r="J209">
            <v>30.713015089999995</v>
          </cell>
          <cell r="K209">
            <v>36.485982569999997</v>
          </cell>
          <cell r="L209">
            <v>42.056388569999996</v>
          </cell>
          <cell r="M209">
            <v>0</v>
          </cell>
          <cell r="N209">
            <v>37.9401729</v>
          </cell>
          <cell r="O209">
            <v>53.967860409999993</v>
          </cell>
        </row>
        <row r="210">
          <cell r="C210" t="str">
            <v>205-DML02</v>
          </cell>
          <cell r="D210">
            <v>0.51825531999999996</v>
          </cell>
          <cell r="E210">
            <v>0.51825531999999996</v>
          </cell>
          <cell r="F210">
            <v>0.51825531999999996</v>
          </cell>
          <cell r="G210">
            <v>0.80888641999999999</v>
          </cell>
          <cell r="H210">
            <v>0.99283981999999993</v>
          </cell>
          <cell r="I210">
            <v>1.4566913899999998</v>
          </cell>
          <cell r="J210">
            <v>2.0981287100000001</v>
          </cell>
          <cell r="K210">
            <v>2.4862648300000001</v>
          </cell>
          <cell r="L210">
            <v>3.4349661600000001</v>
          </cell>
          <cell r="M210">
            <v>0</v>
          </cell>
          <cell r="N210">
            <v>7.3477906200000005</v>
          </cell>
          <cell r="O210">
            <v>8.2515236300000012</v>
          </cell>
        </row>
        <row r="211">
          <cell r="C211" t="str">
            <v>205-DML03</v>
          </cell>
          <cell r="D211">
            <v>0.67252706999999989</v>
          </cell>
          <cell r="E211">
            <v>1.2966875099999999</v>
          </cell>
          <cell r="F211">
            <v>2.3560252599999996</v>
          </cell>
          <cell r="G211">
            <v>3.6263143799999997</v>
          </cell>
          <cell r="H211">
            <v>5.0407272699999996</v>
          </cell>
          <cell r="I211">
            <v>6.7235421600000027</v>
          </cell>
          <cell r="J211">
            <v>7.9097590500000026</v>
          </cell>
          <cell r="K211">
            <v>9.1387361300000016</v>
          </cell>
          <cell r="L211">
            <v>10.687777040000013</v>
          </cell>
          <cell r="M211">
            <v>0</v>
          </cell>
          <cell r="N211">
            <v>9.4676729300000027</v>
          </cell>
          <cell r="O211">
            <v>13.903046469999989</v>
          </cell>
        </row>
        <row r="212">
          <cell r="C212" t="str">
            <v>205-DML04</v>
          </cell>
          <cell r="D212">
            <v>0.52518632999999992</v>
          </cell>
          <cell r="E212">
            <v>1.0224070600000001</v>
          </cell>
          <cell r="F212">
            <v>1.7034904199999998</v>
          </cell>
          <cell r="G212">
            <v>2.3931953500000001</v>
          </cell>
          <cell r="H212">
            <v>3.2404482699999999</v>
          </cell>
          <cell r="I212">
            <v>4.3332526500000004</v>
          </cell>
          <cell r="J212">
            <v>5.0856348200000001</v>
          </cell>
          <cell r="K212">
            <v>5.8724998200000016</v>
          </cell>
          <cell r="L212">
            <v>6.8133321100000011</v>
          </cell>
          <cell r="M212">
            <v>0</v>
          </cell>
          <cell r="N212">
            <v>6.4696735200000033</v>
          </cell>
          <cell r="O212">
            <v>10.00680936</v>
          </cell>
        </row>
        <row r="213">
          <cell r="C213" t="str">
            <v>205-DML05</v>
          </cell>
          <cell r="D213">
            <v>0.72309274000000001</v>
          </cell>
          <cell r="E213">
            <v>1.4873905999999999</v>
          </cell>
          <cell r="F213">
            <v>2.6407049300000001</v>
          </cell>
          <cell r="G213">
            <v>3.5154301899999996</v>
          </cell>
          <cell r="H213">
            <v>4.4589825999999997</v>
          </cell>
          <cell r="I213">
            <v>5.60646792</v>
          </cell>
          <cell r="J213">
            <v>6.4622068900000036</v>
          </cell>
          <cell r="K213">
            <v>7.3876972100000025</v>
          </cell>
          <cell r="L213">
            <v>8.479310519999995</v>
          </cell>
          <cell r="M213">
            <v>0</v>
          </cell>
          <cell r="N213">
            <v>6.4906899899999999</v>
          </cell>
          <cell r="O213">
            <v>9.4886101999999912</v>
          </cell>
        </row>
        <row r="214">
          <cell r="C214" t="str">
            <v>205-DML06</v>
          </cell>
          <cell r="D214">
            <v>4.0393489999999997E-2</v>
          </cell>
          <cell r="E214">
            <v>0.20685286999999999</v>
          </cell>
          <cell r="F214">
            <v>0.73245433999999998</v>
          </cell>
          <cell r="G214">
            <v>0.95201231999999991</v>
          </cell>
          <cell r="H214">
            <v>0.97029957</v>
          </cell>
          <cell r="I214">
            <v>0.98004838999999999</v>
          </cell>
          <cell r="J214">
            <v>0.98450201000000004</v>
          </cell>
          <cell r="K214">
            <v>0.98839750000000004</v>
          </cell>
          <cell r="L214">
            <v>1.0487310400000001</v>
          </cell>
          <cell r="M214">
            <v>0</v>
          </cell>
          <cell r="N214">
            <v>4.6195374000000005</v>
          </cell>
          <cell r="O214">
            <v>5.7098528900000005</v>
          </cell>
        </row>
        <row r="215">
          <cell r="C215" t="str">
            <v>205-DML09</v>
          </cell>
          <cell r="D215">
            <v>0.44786607000000001</v>
          </cell>
          <cell r="E215">
            <v>1.0667314999999999</v>
          </cell>
          <cell r="F215">
            <v>1.7871261200000002</v>
          </cell>
          <cell r="G215">
            <v>2.4839996400000004</v>
          </cell>
          <cell r="H215">
            <v>4.0670405399999998</v>
          </cell>
          <cell r="I215">
            <v>5.0260392199999995</v>
          </cell>
          <cell r="J215">
            <v>6.1896872899999975</v>
          </cell>
          <cell r="K215">
            <v>7.0790451499999962</v>
          </cell>
          <cell r="L215">
            <v>8.5958741999999955</v>
          </cell>
          <cell r="M215">
            <v>-0.3406889999999998</v>
          </cell>
          <cell r="N215">
            <v>6.100671890000001</v>
          </cell>
          <cell r="O215">
            <v>9.4913943499999984</v>
          </cell>
        </row>
        <row r="216">
          <cell r="C216" t="str">
            <v>205-DML10</v>
          </cell>
          <cell r="D216">
            <v>1.3558116499999999</v>
          </cell>
          <cell r="E216">
            <v>2.6452807999999997</v>
          </cell>
          <cell r="F216">
            <v>4.1530282600000001</v>
          </cell>
          <cell r="G216">
            <v>4.4830446100000003</v>
          </cell>
          <cell r="H216">
            <v>5.3204963799999998</v>
          </cell>
          <cell r="I216">
            <v>6.3623194899999973</v>
          </cell>
          <cell r="J216">
            <v>7.099421219999992</v>
          </cell>
          <cell r="K216">
            <v>7.893963349999999</v>
          </cell>
          <cell r="L216">
            <v>8.8239635400000029</v>
          </cell>
          <cell r="M216">
            <v>0</v>
          </cell>
          <cell r="N216">
            <v>11.139476449999995</v>
          </cell>
          <cell r="O216">
            <v>16.315780779999987</v>
          </cell>
        </row>
        <row r="217">
          <cell r="C217" t="str">
            <v>205-DML11</v>
          </cell>
          <cell r="D217">
            <v>0.30877251</v>
          </cell>
          <cell r="E217">
            <v>0.67692654000000008</v>
          </cell>
          <cell r="F217">
            <v>1.20645862</v>
          </cell>
          <cell r="G217">
            <v>1.52497083</v>
          </cell>
          <cell r="H217">
            <v>1.82802445</v>
          </cell>
          <cell r="I217">
            <v>2.1938881299999999</v>
          </cell>
          <cell r="J217">
            <v>2.50080028</v>
          </cell>
          <cell r="K217">
            <v>2.8066778500000003</v>
          </cell>
          <cell r="L217">
            <v>3.1800128299999999</v>
          </cell>
          <cell r="M217">
            <v>0</v>
          </cell>
          <cell r="N217">
            <v>2.7306516099999998</v>
          </cell>
          <cell r="O217">
            <v>3.8110475199999998</v>
          </cell>
        </row>
        <row r="218">
          <cell r="C218" t="str">
            <v>205-DML12</v>
          </cell>
          <cell r="D218">
            <v>0.73999370999999992</v>
          </cell>
          <cell r="E218">
            <v>1.53806928</v>
          </cell>
          <cell r="F218">
            <v>2.3735287299999999</v>
          </cell>
          <cell r="G218">
            <v>2.9503948100000001</v>
          </cell>
          <cell r="H218">
            <v>3.1866000099999998</v>
          </cell>
          <cell r="I218">
            <v>3.9567343999999998</v>
          </cell>
          <cell r="J218">
            <v>4.1010451699999999</v>
          </cell>
          <cell r="K218">
            <v>4.6232189699999999</v>
          </cell>
          <cell r="L218">
            <v>5.1896686900000004</v>
          </cell>
          <cell r="M218">
            <v>0</v>
          </cell>
          <cell r="N218">
            <v>3.56406482</v>
          </cell>
          <cell r="O218">
            <v>5.7418410100000017</v>
          </cell>
        </row>
        <row r="219">
          <cell r="C219" t="str">
            <v>205-DML13</v>
          </cell>
          <cell r="D219">
            <v>0.11610353</v>
          </cell>
          <cell r="E219">
            <v>0.47795367</v>
          </cell>
          <cell r="F219">
            <v>1.13789081</v>
          </cell>
          <cell r="G219">
            <v>2.4035026799999941</v>
          </cell>
          <cell r="H219">
            <v>4.1222484799999997</v>
          </cell>
          <cell r="I219">
            <v>6.2240935699999902</v>
          </cell>
          <cell r="J219">
            <v>7.7131458899999883</v>
          </cell>
          <cell r="K219">
            <v>9.1711184499999749</v>
          </cell>
          <cell r="L219">
            <v>10.913729679999989</v>
          </cell>
          <cell r="M219">
            <v>0</v>
          </cell>
          <cell r="N219">
            <v>8.5768269500000152</v>
          </cell>
          <cell r="O219">
            <v>13.557384360000016</v>
          </cell>
        </row>
        <row r="220">
          <cell r="C220" t="str">
            <v>205-DML19</v>
          </cell>
          <cell r="D220">
            <v>1.02482568</v>
          </cell>
          <cell r="E220">
            <v>2.5494918799999997</v>
          </cell>
          <cell r="F220">
            <v>5.1569511399999994</v>
          </cell>
          <cell r="G220">
            <v>6.5669003900000025</v>
          </cell>
          <cell r="H220">
            <v>7.61213666</v>
          </cell>
          <cell r="I220">
            <v>8.2737300600000001</v>
          </cell>
          <cell r="J220">
            <v>9.0038945600000044</v>
          </cell>
          <cell r="K220">
            <v>10.252227010000007</v>
          </cell>
          <cell r="L220">
            <v>11.916009510000013</v>
          </cell>
          <cell r="M220">
            <v>0.52481800000000067</v>
          </cell>
          <cell r="N220" t="e">
            <v>#VALUE!</v>
          </cell>
          <cell r="O220" t="e">
            <v>#VALUE!</v>
          </cell>
        </row>
        <row r="221">
          <cell r="C221" t="str">
            <v>205-DMOther</v>
          </cell>
          <cell r="D221">
            <v>4.0625139999999997E-2</v>
          </cell>
          <cell r="E221">
            <v>1.23292E-3</v>
          </cell>
          <cell r="F221">
            <v>0.12355983</v>
          </cell>
          <cell r="G221">
            <v>0.18409969000000001</v>
          </cell>
          <cell r="H221">
            <v>0.15828663999999998</v>
          </cell>
          <cell r="I221">
            <v>0.26154665999999999</v>
          </cell>
          <cell r="J221">
            <v>2.5856923099999998</v>
          </cell>
          <cell r="K221">
            <v>3.1757199999999999E-2</v>
          </cell>
          <cell r="M221">
            <v>0</v>
          </cell>
          <cell r="N221" t="e">
            <v>#VALUE!</v>
          </cell>
          <cell r="O221" t="e">
            <v>#VALUE!</v>
          </cell>
        </row>
        <row r="222">
          <cell r="C222" t="str">
            <v>LDMUR</v>
          </cell>
        </row>
        <row r="223">
          <cell r="C223" t="str">
            <v>206-DSPM</v>
          </cell>
          <cell r="D223">
            <v>0.21818792000000001</v>
          </cell>
          <cell r="E223">
            <v>0.78653217000000009</v>
          </cell>
          <cell r="F223">
            <v>1.67860813</v>
          </cell>
          <cell r="G223">
            <v>2.2356349199999999</v>
          </cell>
          <cell r="H223">
            <v>2.86766889</v>
          </cell>
          <cell r="I223">
            <v>3.74622783</v>
          </cell>
          <cell r="J223">
            <v>4.4620891299999998</v>
          </cell>
          <cell r="K223">
            <v>4.8550627100000003</v>
          </cell>
          <cell r="L223">
            <v>5.6300689599999982</v>
          </cell>
        </row>
        <row r="224">
          <cell r="C224" t="str">
            <v>206-DTPP</v>
          </cell>
          <cell r="D224">
            <v>0.68190469999999992</v>
          </cell>
          <cell r="E224">
            <v>0.77129743000000006</v>
          </cell>
          <cell r="F224">
            <v>1.46496782</v>
          </cell>
          <cell r="G224">
            <v>1.94331188</v>
          </cell>
          <cell r="H224">
            <v>2.57147025</v>
          </cell>
          <cell r="I224">
            <v>3.3952457300000001</v>
          </cell>
          <cell r="J224">
            <v>4.06541262</v>
          </cell>
          <cell r="K224">
            <v>4.6159053200000004</v>
          </cell>
          <cell r="L224">
            <v>5.3063385599999995</v>
          </cell>
        </row>
        <row r="225">
          <cell r="C225" t="str">
            <v>206-DSCPM</v>
          </cell>
          <cell r="D225">
            <v>0.2051144</v>
          </cell>
          <cell r="E225">
            <v>0.51520723999999996</v>
          </cell>
          <cell r="F225">
            <v>0.87694740999999998</v>
          </cell>
          <cell r="G225">
            <v>1.1522883000000002</v>
          </cell>
          <cell r="H225">
            <v>1.5180559199999999</v>
          </cell>
          <cell r="I225">
            <v>2.1969494300000001</v>
          </cell>
          <cell r="J225">
            <v>2.6961384399999999</v>
          </cell>
          <cell r="K225">
            <v>3.2082014000000001</v>
          </cell>
          <cell r="L225">
            <v>3.7864584300000002</v>
          </cell>
        </row>
        <row r="226">
          <cell r="C226" t="str">
            <v>206-DSCDM</v>
          </cell>
          <cell r="D226">
            <v>0.11082757</v>
          </cell>
          <cell r="E226">
            <v>0.3896174</v>
          </cell>
          <cell r="F226">
            <v>0.69653613000000003</v>
          </cell>
          <cell r="G226">
            <v>1.08177235</v>
          </cell>
          <cell r="H226">
            <v>1.47083987</v>
          </cell>
          <cell r="I226">
            <v>1.8178457800000001</v>
          </cell>
          <cell r="J226">
            <v>2.1767855699999998</v>
          </cell>
          <cell r="K226">
            <v>2.3890361600000003</v>
          </cell>
          <cell r="L226">
            <v>2.7029934099999999</v>
          </cell>
        </row>
        <row r="227">
          <cell r="C227" t="str">
            <v>206-MMD</v>
          </cell>
          <cell r="D227">
            <v>0.36773491999999997</v>
          </cell>
          <cell r="E227">
            <v>0.85633585999999995</v>
          </cell>
          <cell r="F227">
            <v>1.39394704</v>
          </cell>
          <cell r="G227">
            <v>1.8522753799999998</v>
          </cell>
          <cell r="H227">
            <v>2.2698035399999998</v>
          </cell>
          <cell r="I227">
            <v>2.8305055800000001</v>
          </cell>
          <cell r="J227">
            <v>3.1949540000000001</v>
          </cell>
          <cell r="K227">
            <v>3.5659008299999999</v>
          </cell>
          <cell r="L227">
            <v>3.9059969100000003</v>
          </cell>
        </row>
        <row r="228">
          <cell r="C228" t="str">
            <v>206-MMDIM</v>
          </cell>
          <cell r="D228">
            <v>7.9086399999999987E-2</v>
          </cell>
          <cell r="E228">
            <v>0.15475804999999998</v>
          </cell>
          <cell r="F228">
            <v>0.25886160999999996</v>
          </cell>
          <cell r="G228">
            <v>0.32221267999999997</v>
          </cell>
          <cell r="H228">
            <v>0.39965058000000003</v>
          </cell>
          <cell r="I228">
            <v>0.50567307000000006</v>
          </cell>
          <cell r="J228">
            <v>0.56491859</v>
          </cell>
          <cell r="K228">
            <v>0.62411072999999995</v>
          </cell>
          <cell r="L228">
            <v>0.69653482999999994</v>
          </cell>
        </row>
        <row r="229">
          <cell r="C229" t="str">
            <v>206-MDV</v>
          </cell>
          <cell r="G229">
            <v>0</v>
          </cell>
          <cell r="H229">
            <v>0</v>
          </cell>
        </row>
        <row r="230">
          <cell r="C230" t="str">
            <v>206-DOM</v>
          </cell>
          <cell r="D230">
            <v>0.16266054999999999</v>
          </cell>
          <cell r="E230">
            <v>8.9759580000000005E-2</v>
          </cell>
          <cell r="F230">
            <v>0.14624554000000001</v>
          </cell>
          <cell r="G230">
            <v>0.19469934999999999</v>
          </cell>
          <cell r="H230">
            <v>0.25767351999999999</v>
          </cell>
          <cell r="I230">
            <v>0.30604315999999998</v>
          </cell>
          <cell r="J230">
            <v>0.48179636999999997</v>
          </cell>
          <cell r="K230">
            <v>0.53835752999999997</v>
          </cell>
          <cell r="L230">
            <v>0.63791423000000003</v>
          </cell>
        </row>
        <row r="231">
          <cell r="C231" t="str">
            <v>206-DOMO</v>
          </cell>
          <cell r="D231">
            <v>0</v>
          </cell>
          <cell r="E231">
            <v>2.3831199999999999E-3</v>
          </cell>
          <cell r="F231">
            <v>1.5077700000000001E-2</v>
          </cell>
          <cell r="G231">
            <v>1.6232200000000002E-2</v>
          </cell>
          <cell r="H231">
            <v>1.6429430000000002E-2</v>
          </cell>
          <cell r="I231">
            <v>1.7232839999999999E-2</v>
          </cell>
          <cell r="J231">
            <v>1.8343000000000002E-2</v>
          </cell>
          <cell r="K231">
            <v>1.8343000000000002E-2</v>
          </cell>
          <cell r="L231">
            <v>1.8343000000000002E-2</v>
          </cell>
        </row>
        <row r="232">
          <cell r="C232" t="str">
            <v>206-DMOther</v>
          </cell>
          <cell r="J232">
            <v>0.53029063999999992</v>
          </cell>
          <cell r="K232">
            <v>3.5666399999999998E-3</v>
          </cell>
          <cell r="L232">
            <v>3.5666399999999998E-3</v>
          </cell>
        </row>
        <row r="233">
          <cell r="C233" t="str">
            <v>SDMUR</v>
          </cell>
        </row>
        <row r="234">
          <cell r="C234" t="str">
            <v>213-DM1XX</v>
          </cell>
          <cell r="D234">
            <v>1.2445350000000001E-2</v>
          </cell>
          <cell r="E234">
            <v>0.14558285999999998</v>
          </cell>
          <cell r="F234">
            <v>0.22478542999999998</v>
          </cell>
          <cell r="G234">
            <v>0.22453703</v>
          </cell>
          <cell r="H234">
            <v>0.43625953000000001</v>
          </cell>
          <cell r="I234">
            <v>0.43723227000000003</v>
          </cell>
          <cell r="J234">
            <v>0.49316144000000001</v>
          </cell>
          <cell r="K234">
            <v>0.49316144000000001</v>
          </cell>
          <cell r="L234">
            <v>0.49233643999999999</v>
          </cell>
        </row>
        <row r="235">
          <cell r="C235" t="str">
            <v>213-DM2XX</v>
          </cell>
          <cell r="D235">
            <v>1.80266E-3</v>
          </cell>
          <cell r="E235">
            <v>2.244995E-2</v>
          </cell>
          <cell r="F235">
            <v>2.694127E-2</v>
          </cell>
          <cell r="G235">
            <v>3.4433709999999999E-2</v>
          </cell>
          <cell r="H235">
            <v>5.2016410000000006E-2</v>
          </cell>
          <cell r="I235">
            <v>5.600041E-2</v>
          </cell>
          <cell r="J235">
            <v>9.0052610000000005E-2</v>
          </cell>
          <cell r="K235">
            <v>0.79773843999999994</v>
          </cell>
          <cell r="L235">
            <v>0.85293383999999994</v>
          </cell>
        </row>
        <row r="236">
          <cell r="C236" t="str">
            <v>213-DM3XX</v>
          </cell>
        </row>
        <row r="237">
          <cell r="C237" t="str">
            <v>213-DM4XX</v>
          </cell>
        </row>
        <row r="238">
          <cell r="C238" t="str">
            <v>213-DMOther</v>
          </cell>
        </row>
        <row r="239">
          <cell r="C239" t="str">
            <v>214-DM1XX</v>
          </cell>
        </row>
        <row r="240">
          <cell r="C240" t="str">
            <v>214-DM2XX</v>
          </cell>
        </row>
        <row r="241">
          <cell r="C241" t="str">
            <v>214-DM3XX</v>
          </cell>
        </row>
        <row r="242">
          <cell r="C242" t="str">
            <v>214-DM4XX</v>
          </cell>
        </row>
        <row r="243">
          <cell r="C243" t="str">
            <v>214-DMOther</v>
          </cell>
        </row>
        <row r="244">
          <cell r="C244" t="str">
            <v>216-DM1XX</v>
          </cell>
        </row>
        <row r="245">
          <cell r="C245" t="str">
            <v>216-DM2XX</v>
          </cell>
          <cell r="E245">
            <v>7.5615749999999995E-2</v>
          </cell>
          <cell r="F245">
            <v>7.5615749999999995E-2</v>
          </cell>
          <cell r="G245">
            <v>8.5788749999999997E-2</v>
          </cell>
          <cell r="H245">
            <v>8.5788749999999997E-2</v>
          </cell>
          <cell r="I245">
            <v>8.5788749999999997E-2</v>
          </cell>
          <cell r="J245">
            <v>0.12393346000000001</v>
          </cell>
          <cell r="K245">
            <v>0.12393346000000001</v>
          </cell>
          <cell r="L245">
            <v>0.42393346000000004</v>
          </cell>
        </row>
        <row r="246">
          <cell r="C246" t="str">
            <v>216-DM3XX</v>
          </cell>
        </row>
        <row r="247">
          <cell r="C247" t="str">
            <v>216-DM4XX</v>
          </cell>
        </row>
        <row r="248">
          <cell r="C248" t="str">
            <v>216-DMOther</v>
          </cell>
        </row>
        <row r="249">
          <cell r="C249" t="str">
            <v>220 - DM</v>
          </cell>
          <cell r="D249">
            <v>0.84301585999999995</v>
          </cell>
          <cell r="E249">
            <v>0.82401937999999997</v>
          </cell>
          <cell r="F249">
            <v>0.10050980999999999</v>
          </cell>
          <cell r="G249">
            <v>-2.8871969999999941E-2</v>
          </cell>
          <cell r="H249">
            <v>7.9214229999999927E-2</v>
          </cell>
          <cell r="I249">
            <v>7.2915879999999864E-2</v>
          </cell>
          <cell r="J249">
            <v>0.48855164000000001</v>
          </cell>
          <cell r="K249">
            <v>0.49440996999999998</v>
          </cell>
          <cell r="L249">
            <v>0.64275093000000005</v>
          </cell>
          <cell r="M249">
            <v>0</v>
          </cell>
          <cell r="N249">
            <v>0.99884558999999995</v>
          </cell>
          <cell r="O249">
            <v>1.1427901699999998</v>
          </cell>
        </row>
        <row r="250">
          <cell r="C250" t="str">
            <v>222 - DM</v>
          </cell>
          <cell r="D250">
            <v>5.5880539999999999E-2</v>
          </cell>
          <cell r="E250">
            <v>9.4541460000000008E-2</v>
          </cell>
          <cell r="F250">
            <v>0.14240343</v>
          </cell>
          <cell r="G250">
            <v>0.77910035999999994</v>
          </cell>
          <cell r="H250">
            <v>1.0034675399999999</v>
          </cell>
          <cell r="I250">
            <v>1.1236979899999999</v>
          </cell>
          <cell r="J250">
            <v>1.5624591699999999</v>
          </cell>
          <cell r="K250">
            <v>1.86524124</v>
          </cell>
          <cell r="L250">
            <v>2.0988153999999999</v>
          </cell>
          <cell r="M250">
            <v>0</v>
          </cell>
          <cell r="N250">
            <v>2.1808000000000001E-2</v>
          </cell>
          <cell r="O250">
            <v>0.10912872999999999</v>
          </cell>
        </row>
        <row r="251">
          <cell r="C251" t="str">
            <v>223 - DM</v>
          </cell>
          <cell r="D251">
            <v>0.83440220999999992</v>
          </cell>
          <cell r="E251">
            <v>1.7715242499999999</v>
          </cell>
          <cell r="F251">
            <v>3.0761962999999999</v>
          </cell>
          <cell r="G251">
            <v>3.96937702</v>
          </cell>
          <cell r="H251">
            <v>5.1983158700000001</v>
          </cell>
          <cell r="I251">
            <v>6.366681390000001</v>
          </cell>
          <cell r="J251">
            <v>7.5793906500000006</v>
          </cell>
          <cell r="K251">
            <v>8.4295115400000018</v>
          </cell>
          <cell r="L251">
            <v>9.6118825600000015</v>
          </cell>
          <cell r="M251">
            <v>0</v>
          </cell>
          <cell r="N251" t="e">
            <v>#VALUE!</v>
          </cell>
          <cell r="O251" t="e">
            <v>#VALUE!</v>
          </cell>
        </row>
        <row r="252">
          <cell r="C252" t="str">
            <v>224 - DM</v>
          </cell>
        </row>
        <row r="253">
          <cell r="C253" t="str">
            <v>225 - DM</v>
          </cell>
        </row>
        <row r="254">
          <cell r="C254" t="str">
            <v>209 - DM</v>
          </cell>
          <cell r="D254">
            <v>-0.12541774</v>
          </cell>
          <cell r="E254">
            <v>-2.0272509999999997E-2</v>
          </cell>
          <cell r="F254">
            <v>1.603829E-2</v>
          </cell>
          <cell r="G254">
            <v>0.10292775999999999</v>
          </cell>
          <cell r="H254">
            <v>0.15678407</v>
          </cell>
          <cell r="I254">
            <v>0.30604315999999998</v>
          </cell>
          <cell r="J254">
            <v>0.34957034000000003</v>
          </cell>
          <cell r="K254">
            <v>0.55888097999999997</v>
          </cell>
          <cell r="L254">
            <v>0.83603121999999996</v>
          </cell>
        </row>
        <row r="255">
          <cell r="C255" t="str">
            <v>211 - DM</v>
          </cell>
          <cell r="D255">
            <v>7.1146860000000006E-2</v>
          </cell>
          <cell r="E255">
            <v>0.13742372</v>
          </cell>
          <cell r="F255">
            <v>0.56476287000000003</v>
          </cell>
          <cell r="G255">
            <v>0.81569405000000006</v>
          </cell>
          <cell r="H255">
            <v>1.1103439199999998</v>
          </cell>
          <cell r="I255">
            <v>1.2868261000000001</v>
          </cell>
          <cell r="J255">
            <v>1.4113854800000001</v>
          </cell>
          <cell r="K255">
            <v>1.5611914</v>
          </cell>
          <cell r="L255">
            <v>2.0973451499999998</v>
          </cell>
        </row>
        <row r="256">
          <cell r="C256" t="str">
            <v>212 - DM</v>
          </cell>
          <cell r="D256">
            <v>3.6479999999999999E-2</v>
          </cell>
          <cell r="E256">
            <v>7.5651140000000006E-2</v>
          </cell>
          <cell r="F256">
            <v>0.17429074</v>
          </cell>
          <cell r="G256">
            <v>0.21441874</v>
          </cell>
          <cell r="H256">
            <v>0.24900414000000001</v>
          </cell>
          <cell r="I256">
            <v>0.26929649999999999</v>
          </cell>
          <cell r="J256">
            <v>0.25434528000000001</v>
          </cell>
          <cell r="K256">
            <v>0.28071600000000002</v>
          </cell>
          <cell r="L256">
            <v>0.30342731000000001</v>
          </cell>
        </row>
        <row r="257">
          <cell r="C257" t="str">
            <v>215 - DM</v>
          </cell>
        </row>
        <row r="258">
          <cell r="C258" t="str">
            <v>221 - DM</v>
          </cell>
          <cell r="D258">
            <v>1.5144049999999999E-2</v>
          </cell>
          <cell r="E258">
            <v>1.9016970000000001E-2</v>
          </cell>
          <cell r="F258">
            <v>2.150873E-2</v>
          </cell>
          <cell r="G258">
            <v>2.830622E-2</v>
          </cell>
          <cell r="H258">
            <v>2.843764E-2</v>
          </cell>
          <cell r="I258">
            <v>0.94400499999999998</v>
          </cell>
          <cell r="J258">
            <v>0.94319947999999998</v>
          </cell>
          <cell r="K258">
            <v>4.3447564599999993</v>
          </cell>
          <cell r="L258">
            <v>6.0584521799999997</v>
          </cell>
        </row>
        <row r="262">
          <cell r="C262" t="str">
            <v>PC-9050</v>
          </cell>
          <cell r="D262">
            <v>-1.3020891399999999</v>
          </cell>
          <cell r="E262">
            <v>-1.0711854599999999</v>
          </cell>
          <cell r="F262">
            <v>-1.1275987699999999</v>
          </cell>
          <cell r="G262">
            <v>-1.6222166299999998</v>
          </cell>
          <cell r="H262">
            <v>-1.1794570099999997</v>
          </cell>
          <cell r="I262">
            <v>-1.1960801499999998</v>
          </cell>
          <cell r="J262">
            <v>-1.3147616999999998</v>
          </cell>
          <cell r="K262">
            <v>-1.4903839299999999</v>
          </cell>
          <cell r="L262">
            <v>-0.66025650999999996</v>
          </cell>
          <cell r="O262">
            <v>-0.49461785999999996</v>
          </cell>
        </row>
        <row r="263">
          <cell r="C263" t="str">
            <v>PC-9051</v>
          </cell>
        </row>
        <row r="264">
          <cell r="C264" t="str">
            <v>PC-9052</v>
          </cell>
          <cell r="D264">
            <v>2.3878681500000001</v>
          </cell>
          <cell r="E264">
            <v>4.8771728200000002</v>
          </cell>
          <cell r="F264">
            <v>7.9107676300000005</v>
          </cell>
          <cell r="G264">
            <v>10.931659460000001</v>
          </cell>
          <cell r="H264">
            <v>12.955977690000001</v>
          </cell>
          <cell r="I264">
            <v>15.821125400000001</v>
          </cell>
          <cell r="J264">
            <v>18.301221910000002</v>
          </cell>
          <cell r="K264">
            <v>19.854324850000001</v>
          </cell>
          <cell r="L264">
            <v>22.636624659999999</v>
          </cell>
          <cell r="O264">
            <v>3.0208918300000001</v>
          </cell>
        </row>
        <row r="265">
          <cell r="C265" t="str">
            <v>PC-9053</v>
          </cell>
          <cell r="D265">
            <v>4.0168271899999999</v>
          </cell>
          <cell r="E265">
            <v>10.903249970000001</v>
          </cell>
          <cell r="F265">
            <v>16.273984480000003</v>
          </cell>
          <cell r="G265">
            <v>20.590528130000003</v>
          </cell>
          <cell r="H265">
            <v>24.389362610000003</v>
          </cell>
          <cell r="I265">
            <v>29.353873590000003</v>
          </cell>
          <cell r="J265">
            <v>33.089682350000004</v>
          </cell>
          <cell r="K265">
            <v>36.903893770000003</v>
          </cell>
          <cell r="L265">
            <v>40.657457999999998</v>
          </cell>
          <cell r="O265">
            <v>4.3165436499999998</v>
          </cell>
        </row>
        <row r="266">
          <cell r="C266" t="str">
            <v>PC-9054</v>
          </cell>
          <cell r="D266">
            <v>0.59837507999999995</v>
          </cell>
          <cell r="E266">
            <v>1.3767152499999999</v>
          </cell>
          <cell r="F266">
            <v>1.87282996</v>
          </cell>
          <cell r="G266">
            <v>2.5624601999999999</v>
          </cell>
          <cell r="H266">
            <v>3.37648298</v>
          </cell>
          <cell r="I266">
            <v>4.0520471499999999</v>
          </cell>
          <cell r="J266">
            <v>4.8496242199999999</v>
          </cell>
          <cell r="K266">
            <v>5.5928966200000003</v>
          </cell>
          <cell r="L266">
            <v>6.1755104300000001</v>
          </cell>
          <cell r="O266">
            <v>0.68963023999999984</v>
          </cell>
        </row>
        <row r="267">
          <cell r="C267" t="str">
            <v>PC-9055</v>
          </cell>
          <cell r="D267">
            <v>4.1667741300000003</v>
          </cell>
          <cell r="E267">
            <v>7.2388799400000003</v>
          </cell>
          <cell r="F267">
            <v>12.545304610000001</v>
          </cell>
          <cell r="G267">
            <v>16.89413914</v>
          </cell>
          <cell r="H267">
            <v>21.068360730000002</v>
          </cell>
          <cell r="I267">
            <v>26.474841150000003</v>
          </cell>
          <cell r="J267">
            <v>30.648635250000005</v>
          </cell>
          <cell r="K267">
            <v>31.344615310000005</v>
          </cell>
          <cell r="L267">
            <v>35.80221607</v>
          </cell>
          <cell r="O267">
            <v>4.3488345299999995</v>
          </cell>
        </row>
        <row r="268">
          <cell r="C268" t="str">
            <v>PC-9056</v>
          </cell>
          <cell r="D268">
            <v>1.7116874499999999</v>
          </cell>
          <cell r="E268">
            <v>4.3664965799999997</v>
          </cell>
          <cell r="F268">
            <v>6.8893644799999993</v>
          </cell>
          <cell r="G268">
            <v>8.7293557499999999</v>
          </cell>
          <cell r="H268">
            <v>10.5708058</v>
          </cell>
          <cell r="I268">
            <v>11.922229590000001</v>
          </cell>
          <cell r="J268">
            <v>13.666993450000001</v>
          </cell>
          <cell r="K268">
            <v>15.591975350000002</v>
          </cell>
          <cell r="L268">
            <v>17.136409829999998</v>
          </cell>
          <cell r="O268">
            <v>1.8399912700000005</v>
          </cell>
        </row>
        <row r="269">
          <cell r="C269" t="str">
            <v>PC-9057</v>
          </cell>
          <cell r="D269">
            <v>7.0233169999999998E-2</v>
          </cell>
          <cell r="E269">
            <v>-2.8132900000000099E-3</v>
          </cell>
          <cell r="F269">
            <v>4.1780799999999986E-2</v>
          </cell>
          <cell r="G269">
            <v>-8.9600000000161772E-6</v>
          </cell>
          <cell r="H269">
            <v>1.5342799999999838E-3</v>
          </cell>
          <cell r="I269">
            <v>3.4482419999999986E-2</v>
          </cell>
          <cell r="J269">
            <v>9.5836909999999984E-2</v>
          </cell>
          <cell r="K269">
            <v>0.37757215</v>
          </cell>
          <cell r="L269">
            <v>0.47672677000000002</v>
          </cell>
          <cell r="O269">
            <v>-4.1789760000000002E-2</v>
          </cell>
        </row>
        <row r="270">
          <cell r="C270" t="str">
            <v>PC-9058</v>
          </cell>
          <cell r="D270">
            <v>0.78165176000000003</v>
          </cell>
          <cell r="E270">
            <v>1.32975376</v>
          </cell>
          <cell r="F270">
            <v>2.1179892300000001</v>
          </cell>
          <cell r="G270">
            <v>2.8081751000000001</v>
          </cell>
          <cell r="H270">
            <v>3.4546617099999999</v>
          </cell>
          <cell r="I270">
            <v>4.2257451100000001</v>
          </cell>
          <cell r="J270">
            <v>5.1420161499999999</v>
          </cell>
          <cell r="K270">
            <v>5.8195084899999996</v>
          </cell>
          <cell r="L270">
            <v>6.6432466300000002</v>
          </cell>
          <cell r="O270">
            <v>0.69018587000000009</v>
          </cell>
        </row>
        <row r="271">
          <cell r="C271" t="str">
            <v>PC-9059</v>
          </cell>
          <cell r="D271">
            <v>7.387813E-2</v>
          </cell>
          <cell r="E271">
            <v>0.12611990000000001</v>
          </cell>
          <cell r="F271">
            <v>0.21193113000000002</v>
          </cell>
          <cell r="G271">
            <v>0.28187835000000006</v>
          </cell>
          <cell r="H271">
            <v>0.34653682000000008</v>
          </cell>
          <cell r="I271">
            <v>0.43197823000000007</v>
          </cell>
          <cell r="J271">
            <v>0.48792569000000008</v>
          </cell>
          <cell r="K271">
            <v>0.55021760000000008</v>
          </cell>
          <cell r="L271">
            <v>0.63371860999999996</v>
          </cell>
          <cell r="O271">
            <v>6.9947220000000032E-2</v>
          </cell>
        </row>
        <row r="272">
          <cell r="C272" t="str">
            <v>PC-9060</v>
          </cell>
          <cell r="D272">
            <v>0.85261207999999999</v>
          </cell>
          <cell r="E272">
            <v>1.7838233099999998</v>
          </cell>
          <cell r="F272">
            <v>2.8481567999999999</v>
          </cell>
          <cell r="G272">
            <v>3.8156214400000001</v>
          </cell>
          <cell r="H272">
            <v>4.8106819300000003</v>
          </cell>
          <cell r="I272">
            <v>5.8873610700000008</v>
          </cell>
          <cell r="J272">
            <v>6.8373915100000007</v>
          </cell>
          <cell r="K272">
            <v>7.8154546800000011</v>
          </cell>
          <cell r="L272">
            <v>9.0899973100000011</v>
          </cell>
          <cell r="O272">
            <v>0.96746464000000021</v>
          </cell>
        </row>
        <row r="273">
          <cell r="C273" t="str">
            <v>PC-9067</v>
          </cell>
          <cell r="D273">
            <v>-8.926953E-2</v>
          </cell>
          <cell r="E273">
            <v>-0.23517117999999998</v>
          </cell>
          <cell r="F273">
            <v>-0.34473102</v>
          </cell>
          <cell r="G273">
            <v>-0.52671334999999997</v>
          </cell>
          <cell r="H273">
            <v>-0.66973484999999999</v>
          </cell>
          <cell r="I273">
            <v>-0.93404675999999998</v>
          </cell>
          <cell r="J273">
            <v>-1.02095527</v>
          </cell>
          <cell r="K273">
            <v>-1.17345678</v>
          </cell>
          <cell r="L273">
            <v>-1.3400358600000002</v>
          </cell>
          <cell r="O273">
            <v>-0.18198232999999997</v>
          </cell>
        </row>
        <row r="274">
          <cell r="C274" t="str">
            <v>PC-9068</v>
          </cell>
          <cell r="D274">
            <v>-9.6661049999999998E-2</v>
          </cell>
          <cell r="E274">
            <v>-0.16814308</v>
          </cell>
          <cell r="F274">
            <v>0.46600160000000002</v>
          </cell>
          <cell r="G274">
            <v>-0.22529904000000001</v>
          </cell>
          <cell r="H274">
            <v>-0.26057213000000001</v>
          </cell>
          <cell r="I274">
            <v>0.40070627999999997</v>
          </cell>
          <cell r="J274">
            <v>0.41448479999999999</v>
          </cell>
          <cell r="K274">
            <v>0.38741709999999996</v>
          </cell>
          <cell r="L274">
            <v>0.24583556000000001</v>
          </cell>
          <cell r="O274">
            <v>-0.69130064000000002</v>
          </cell>
        </row>
        <row r="275">
          <cell r="O275">
            <v>0</v>
          </cell>
        </row>
        <row r="276">
          <cell r="O276">
            <v>0</v>
          </cell>
        </row>
        <row r="277">
          <cell r="O277">
            <v>0</v>
          </cell>
        </row>
        <row r="278">
          <cell r="C278" t="str">
            <v>PC-9066</v>
          </cell>
          <cell r="D278">
            <v>1.2003696699999999</v>
          </cell>
          <cell r="E278">
            <v>2.5306966900000001</v>
          </cell>
          <cell r="F278">
            <v>4.1474694900000006</v>
          </cell>
          <cell r="G278">
            <v>5.9545883200000009</v>
          </cell>
          <cell r="H278">
            <v>8.2563101900000007</v>
          </cell>
          <cell r="I278">
            <v>9.4426611400000002</v>
          </cell>
          <cell r="J278">
            <v>10.970177440000001</v>
          </cell>
          <cell r="K278">
            <v>12.433655680000001</v>
          </cell>
          <cell r="L278">
            <v>13.73893434</v>
          </cell>
          <cell r="O278">
            <v>1.8071188300000003</v>
          </cell>
        </row>
        <row r="279">
          <cell r="C279" t="str">
            <v>PC-9069</v>
          </cell>
          <cell r="O279">
            <v>0</v>
          </cell>
        </row>
        <row r="280">
          <cell r="C280" t="str">
            <v>PC-9070</v>
          </cell>
          <cell r="D280">
            <v>1.897564</v>
          </cell>
          <cell r="E280">
            <v>3.3707570000000002</v>
          </cell>
          <cell r="F280">
            <v>-0.68434252564361953</v>
          </cell>
          <cell r="G280">
            <v>2.9035492621505643</v>
          </cell>
          <cell r="H280">
            <v>2.8630030783563476</v>
          </cell>
          <cell r="I280">
            <v>-1.4193462212563199</v>
          </cell>
          <cell r="J280">
            <v>-1.6815082212563193</v>
          </cell>
          <cell r="K280">
            <v>2.8058619999999999</v>
          </cell>
          <cell r="L280">
            <v>-1.1591319156723177</v>
          </cell>
          <cell r="O280">
            <v>3.5878917877941836</v>
          </cell>
        </row>
        <row r="281">
          <cell r="C281" t="str">
            <v>PC-9071</v>
          </cell>
          <cell r="D281">
            <v>-0.95735599999999998</v>
          </cell>
          <cell r="E281">
            <v>-1.914712</v>
          </cell>
          <cell r="F281">
            <v>-2.8720680000000001</v>
          </cell>
          <cell r="G281">
            <v>-3.8294239999999999</v>
          </cell>
          <cell r="H281">
            <v>-4.7867800000000003</v>
          </cell>
          <cell r="I281">
            <v>-5.7441360000000001</v>
          </cell>
          <cell r="J281">
            <v>-6.701492</v>
          </cell>
          <cell r="K281">
            <v>-7.6588479999999999</v>
          </cell>
          <cell r="L281">
            <v>-8.6162039999999998</v>
          </cell>
          <cell r="O281">
            <v>-0.95735599999999987</v>
          </cell>
        </row>
        <row r="282">
          <cell r="C282" t="str">
            <v>PC-9072</v>
          </cell>
          <cell r="D282">
            <v>0.24644822999999999</v>
          </cell>
          <cell r="E282">
            <v>0.36801744999999997</v>
          </cell>
          <cell r="F282">
            <v>1.8151472099999999</v>
          </cell>
          <cell r="G282">
            <v>2.0852986099999997</v>
          </cell>
          <cell r="H282">
            <v>2.3585066299999999</v>
          </cell>
          <cell r="I282">
            <v>2.5548980499999998</v>
          </cell>
          <cell r="J282">
            <v>2.9075633499999998</v>
          </cell>
          <cell r="K282">
            <v>3.0608242399999996</v>
          </cell>
          <cell r="L282">
            <v>2.9928984999999999</v>
          </cell>
          <cell r="O282">
            <v>0.27015139999999982</v>
          </cell>
        </row>
        <row r="283">
          <cell r="C283" t="str">
            <v>PC-9073</v>
          </cell>
          <cell r="D283">
            <v>-0.52100000000000002</v>
          </cell>
          <cell r="E283">
            <v>-1.1619999999999999</v>
          </cell>
          <cell r="F283">
            <v>-1.9950000000000001</v>
          </cell>
          <cell r="G283">
            <v>-2.7250000000000001</v>
          </cell>
          <cell r="H283">
            <v>-3.452</v>
          </cell>
          <cell r="I283">
            <v>-4.5667558899999996</v>
          </cell>
          <cell r="J283">
            <v>-5.6255910699999996</v>
          </cell>
          <cell r="K283">
            <v>-6.6947604599999995</v>
          </cell>
          <cell r="L283">
            <v>-7.4202801699999998</v>
          </cell>
          <cell r="O283">
            <v>-0.73</v>
          </cell>
        </row>
        <row r="284">
          <cell r="C284" t="str">
            <v>PC-9074</v>
          </cell>
          <cell r="D284">
            <v>-4.2342901499999996</v>
          </cell>
          <cell r="E284">
            <v>-9.2344686100000004</v>
          </cell>
          <cell r="F284">
            <v>-16.194509719999999</v>
          </cell>
          <cell r="G284">
            <v>-22.777652839999998</v>
          </cell>
          <cell r="H284">
            <v>-29.945294509999997</v>
          </cell>
          <cell r="I284">
            <v>-38.961318109999993</v>
          </cell>
          <cell r="J284">
            <v>-46.910389119999991</v>
          </cell>
          <cell r="K284">
            <v>-54.710409569999989</v>
          </cell>
          <cell r="L284">
            <v>-59.716497659999995</v>
          </cell>
          <cell r="O284">
            <v>-6.583143119999999</v>
          </cell>
        </row>
        <row r="285">
          <cell r="C285" t="str">
            <v>PC-9075</v>
          </cell>
          <cell r="D285">
            <v>0.37228654999999999</v>
          </cell>
          <cell r="E285">
            <v>0.74032295999999997</v>
          </cell>
          <cell r="F285">
            <v>1.0996960599999999</v>
          </cell>
          <cell r="G285">
            <v>1.4730575499999998</v>
          </cell>
          <cell r="H285">
            <v>1.8368481199999998</v>
          </cell>
          <cell r="I285">
            <v>2.21315814</v>
          </cell>
          <cell r="J285">
            <v>2.59125132</v>
          </cell>
          <cell r="K285">
            <v>2.96782945</v>
          </cell>
          <cell r="L285">
            <v>3.3345142000000001</v>
          </cell>
          <cell r="O285">
            <v>0.37336148999999996</v>
          </cell>
        </row>
        <row r="286">
          <cell r="C286" t="str">
            <v>PC-9076</v>
          </cell>
          <cell r="G286">
            <v>-1</v>
          </cell>
          <cell r="H286">
            <v>-1</v>
          </cell>
          <cell r="I286">
            <v>-1</v>
          </cell>
          <cell r="J286">
            <v>-1</v>
          </cell>
          <cell r="K286">
            <v>-1</v>
          </cell>
          <cell r="L286">
            <v>-1</v>
          </cell>
          <cell r="O286">
            <v>-1</v>
          </cell>
        </row>
        <row r="287">
          <cell r="C287" t="str">
            <v>PC-9077</v>
          </cell>
          <cell r="G287">
            <v>-4.0000000000000003E-5</v>
          </cell>
          <cell r="H287">
            <v>-4.0000000000000003E-5</v>
          </cell>
          <cell r="I287">
            <v>-3.8642499999999996E-2</v>
          </cell>
          <cell r="J287">
            <v>-3.8642499999999996E-2</v>
          </cell>
          <cell r="K287">
            <v>-3.8642499999999996E-2</v>
          </cell>
          <cell r="L287">
            <v>-5.0737940000000002E-2</v>
          </cell>
          <cell r="O287">
            <v>-4.0000000000000003E-5</v>
          </cell>
        </row>
        <row r="288">
          <cell r="C288" t="str">
            <v>DMErrors</v>
          </cell>
        </row>
        <row r="289">
          <cell r="C289" t="str">
            <v>DMOther</v>
          </cell>
        </row>
        <row r="296">
          <cell r="F296">
            <v>0</v>
          </cell>
          <cell r="I296">
            <v>3.0000137485330924E-8</v>
          </cell>
        </row>
        <row r="297">
          <cell r="D297">
            <v>8.2361248400000004</v>
          </cell>
          <cell r="E297">
            <v>115.31627146000002</v>
          </cell>
          <cell r="F297">
            <v>189.28580186000002</v>
          </cell>
          <cell r="G297">
            <v>258.90053738000006</v>
          </cell>
          <cell r="H297">
            <v>313.12550587999999</v>
          </cell>
          <cell r="I297">
            <v>391.89106496999989</v>
          </cell>
          <cell r="J297">
            <v>464.60205710000014</v>
          </cell>
          <cell r="K297">
            <v>526.36326550000013</v>
          </cell>
          <cell r="L297">
            <v>621.7209917900002</v>
          </cell>
        </row>
        <row r="298">
          <cell r="D298">
            <v>12.940932330199999</v>
          </cell>
          <cell r="E298">
            <v>120.65442012270539</v>
          </cell>
          <cell r="F298">
            <v>194.46553583601474</v>
          </cell>
          <cell r="G298">
            <v>268.78996678856169</v>
          </cell>
          <cell r="H298">
            <v>325.56081223313168</v>
          </cell>
          <cell r="I298">
            <v>402.81341375845261</v>
          </cell>
          <cell r="J298">
            <v>477.28431989220007</v>
          </cell>
          <cell r="K298">
            <v>542.72859844421669</v>
          </cell>
          <cell r="L298">
            <v>637.61541700639248</v>
          </cell>
          <cell r="M298" t="e">
            <v>#REF!</v>
          </cell>
          <cell r="N298" t="e">
            <v>#REF!</v>
          </cell>
          <cell r="O298" t="e">
            <v>#REF!</v>
          </cell>
        </row>
        <row r="299">
          <cell r="D299">
            <v>1</v>
          </cell>
          <cell r="E299">
            <v>2</v>
          </cell>
          <cell r="F299">
            <v>3</v>
          </cell>
          <cell r="G299">
            <v>4</v>
          </cell>
          <cell r="H299">
            <v>5</v>
          </cell>
          <cell r="I299">
            <v>6</v>
          </cell>
          <cell r="J299">
            <v>7</v>
          </cell>
          <cell r="K299">
            <v>8</v>
          </cell>
          <cell r="L299">
            <v>9</v>
          </cell>
          <cell r="M299">
            <v>10</v>
          </cell>
          <cell r="N299">
            <v>11</v>
          </cell>
          <cell r="O299">
            <v>12</v>
          </cell>
        </row>
        <row r="300">
          <cell r="C300" t="str">
            <v>Bundle</v>
          </cell>
          <cell r="D300" t="str">
            <v>Jan</v>
          </cell>
          <cell r="E300" t="str">
            <v>Feb</v>
          </cell>
          <cell r="F300" t="str">
            <v>Mar</v>
          </cell>
          <cell r="G300" t="str">
            <v>Apr</v>
          </cell>
          <cell r="H300" t="str">
            <v>May</v>
          </cell>
          <cell r="I300" t="str">
            <v>Jun</v>
          </cell>
          <cell r="J300" t="str">
            <v>Jul</v>
          </cell>
          <cell r="K300" t="str">
            <v>Aug</v>
          </cell>
          <cell r="L300" t="str">
            <v>Sep</v>
          </cell>
          <cell r="M300" t="str">
            <v>Oct</v>
          </cell>
          <cell r="N300" t="str">
            <v>Nov</v>
          </cell>
          <cell r="O300" t="str">
            <v>Dec</v>
          </cell>
        </row>
        <row r="303">
          <cell r="C303" t="str">
            <v>202-TCOther</v>
          </cell>
        </row>
        <row r="304">
          <cell r="C304" t="str">
            <v>203-17011</v>
          </cell>
          <cell r="E304">
            <v>0.23511492000000001</v>
          </cell>
          <cell r="F304">
            <v>0.38547010999999998</v>
          </cell>
          <cell r="G304">
            <v>0.56989942000000005</v>
          </cell>
          <cell r="H304">
            <v>0.81930594999999995</v>
          </cell>
          <cell r="I304">
            <v>1.4155515900000002</v>
          </cell>
          <cell r="J304">
            <v>1.90230907</v>
          </cell>
          <cell r="K304">
            <v>2.1990363199999998</v>
          </cell>
          <cell r="L304">
            <v>2.5193476600000002</v>
          </cell>
        </row>
        <row r="305">
          <cell r="C305" t="str">
            <v>203-17013</v>
          </cell>
          <cell r="E305">
            <v>0.26725594000000003</v>
          </cell>
          <cell r="F305">
            <v>0.43954502000000001</v>
          </cell>
          <cell r="G305">
            <v>0.56303252999999998</v>
          </cell>
          <cell r="H305">
            <v>0.70672064000000001</v>
          </cell>
          <cell r="I305">
            <v>0.87928303000000008</v>
          </cell>
          <cell r="J305">
            <v>1.03511905</v>
          </cell>
          <cell r="K305">
            <v>1.1508199699999999</v>
          </cell>
          <cell r="L305">
            <v>1.3342026999999999</v>
          </cell>
        </row>
        <row r="306">
          <cell r="C306" t="str">
            <v>203-17107</v>
          </cell>
          <cell r="E306">
            <v>4.574495E-2</v>
          </cell>
          <cell r="F306">
            <v>7.8479999999999994E-2</v>
          </cell>
          <cell r="G306">
            <v>0.1149</v>
          </cell>
          <cell r="H306">
            <v>0.15526167999999999</v>
          </cell>
          <cell r="I306">
            <v>0.18850251999999998</v>
          </cell>
          <cell r="J306">
            <v>0.32684664000000002</v>
          </cell>
          <cell r="K306">
            <v>0.54304337000000003</v>
          </cell>
          <cell r="L306">
            <v>0.62405491000000002</v>
          </cell>
        </row>
        <row r="307">
          <cell r="C307" t="str">
            <v>203-17113</v>
          </cell>
          <cell r="E307">
            <v>8.7778999999999993E-4</v>
          </cell>
          <cell r="F307">
            <v>9.5558799999999992E-3</v>
          </cell>
          <cell r="G307">
            <v>2.4564659999999999E-2</v>
          </cell>
          <cell r="H307">
            <v>3.4610139999999998E-2</v>
          </cell>
          <cell r="I307">
            <v>4.9243419999999996E-2</v>
          </cell>
          <cell r="J307">
            <v>6.1025489999999995E-2</v>
          </cell>
          <cell r="K307">
            <v>7.0510179999999992E-2</v>
          </cell>
          <cell r="L307">
            <v>7.6369770000000003E-2</v>
          </cell>
        </row>
        <row r="308">
          <cell r="C308" t="str">
            <v>203-17176</v>
          </cell>
          <cell r="E308">
            <v>6.8659300000000001E-3</v>
          </cell>
          <cell r="F308">
            <v>2.2881800000000001E-2</v>
          </cell>
          <cell r="G308">
            <v>4.3173179999999999E-2</v>
          </cell>
          <cell r="H308">
            <v>6.9382300000000008E-2</v>
          </cell>
          <cell r="I308">
            <v>8.2201650000000001E-2</v>
          </cell>
          <cell r="J308">
            <v>0.10026549999999999</v>
          </cell>
          <cell r="K308">
            <v>0.12475404</v>
          </cell>
          <cell r="L308">
            <v>0.16632429999999998</v>
          </cell>
        </row>
        <row r="309">
          <cell r="C309" t="str">
            <v>203-17204</v>
          </cell>
          <cell r="E309">
            <v>0.14626349999999999</v>
          </cell>
          <cell r="F309">
            <v>0.27180767</v>
          </cell>
          <cell r="G309">
            <v>0.59157404000000002</v>
          </cell>
          <cell r="H309">
            <v>1.0003419</v>
          </cell>
          <cell r="I309">
            <v>1.4515258500000001</v>
          </cell>
          <cell r="J309">
            <v>1.5497888100000001</v>
          </cell>
          <cell r="K309">
            <v>1.5688826899999999</v>
          </cell>
          <cell r="L309">
            <v>1.69607208</v>
          </cell>
        </row>
        <row r="310">
          <cell r="C310" t="str">
            <v>203-17219</v>
          </cell>
          <cell r="E310">
            <v>0.67650920999999997</v>
          </cell>
          <cell r="F310">
            <v>1.54064424</v>
          </cell>
          <cell r="G310">
            <v>2.2342000799999999</v>
          </cell>
          <cell r="H310">
            <v>2.94535641</v>
          </cell>
          <cell r="I310">
            <v>3.5442783599999999</v>
          </cell>
          <cell r="J310">
            <v>3.9077605800000002</v>
          </cell>
          <cell r="K310">
            <v>3.8749899399999999</v>
          </cell>
          <cell r="L310">
            <v>3.9904184900000002</v>
          </cell>
        </row>
        <row r="311">
          <cell r="C311" t="str">
            <v>203-17229</v>
          </cell>
          <cell r="G311">
            <v>2.6710209999999998E-2</v>
          </cell>
          <cell r="H311">
            <v>5.2488440000000004E-2</v>
          </cell>
          <cell r="I311">
            <v>7.8257859999999999E-2</v>
          </cell>
          <cell r="J311">
            <v>0.10966834</v>
          </cell>
          <cell r="K311">
            <v>0.13664887000000001</v>
          </cell>
          <cell r="L311">
            <v>1.84872674</v>
          </cell>
        </row>
        <row r="312">
          <cell r="C312" t="str">
            <v>203-17238</v>
          </cell>
          <cell r="E312">
            <v>1.0269072800000001</v>
          </cell>
          <cell r="F312">
            <v>1.5594081000000002</v>
          </cell>
          <cell r="G312">
            <v>1.9230394099999999</v>
          </cell>
          <cell r="H312">
            <v>1.9602038700000002</v>
          </cell>
          <cell r="I312">
            <v>1.9979520800000001</v>
          </cell>
          <cell r="J312">
            <v>2.0416905999999999</v>
          </cell>
          <cell r="K312">
            <v>2.04661706</v>
          </cell>
          <cell r="L312">
            <v>2.0997105499999997</v>
          </cell>
        </row>
        <row r="313">
          <cell r="C313" t="str">
            <v>203-17276</v>
          </cell>
          <cell r="E313">
            <v>0.1000542</v>
          </cell>
          <cell r="F313">
            <v>0.15756381999999999</v>
          </cell>
          <cell r="G313">
            <v>0.1710865</v>
          </cell>
          <cell r="H313">
            <v>1.3428659700000001</v>
          </cell>
          <cell r="I313">
            <v>1.4084077800000001</v>
          </cell>
          <cell r="J313">
            <v>1.6513502099999999</v>
          </cell>
          <cell r="K313">
            <v>1.86503453</v>
          </cell>
          <cell r="L313">
            <v>2.1992901000000002</v>
          </cell>
        </row>
        <row r="314">
          <cell r="C314" t="str">
            <v>203-17350</v>
          </cell>
          <cell r="E314">
            <v>0.92472530000000008</v>
          </cell>
          <cell r="F314">
            <v>1.6612841999999999</v>
          </cell>
          <cell r="G314">
            <v>2.0760551</v>
          </cell>
          <cell r="H314">
            <v>2.5342379100000003</v>
          </cell>
          <cell r="I314">
            <v>3.02854592</v>
          </cell>
          <cell r="J314">
            <v>3.4795909700000003</v>
          </cell>
          <cell r="K314">
            <v>3.9710327699999999</v>
          </cell>
          <cell r="L314">
            <v>4.5654385099999999</v>
          </cell>
        </row>
        <row r="315">
          <cell r="C315" t="str">
            <v>203-17402</v>
          </cell>
          <cell r="E315">
            <v>-1.10101944</v>
          </cell>
          <cell r="F315">
            <v>-1.0881131799999999</v>
          </cell>
          <cell r="G315">
            <v>-1.0837901599999999</v>
          </cell>
          <cell r="H315">
            <v>-1.0751791899999998</v>
          </cell>
          <cell r="I315">
            <v>-1.0551024099999999</v>
          </cell>
          <cell r="J315">
            <v>-1.0181860700000001</v>
          </cell>
          <cell r="K315">
            <v>-0.95736708999999998</v>
          </cell>
          <cell r="L315">
            <v>-0.64741770999999992</v>
          </cell>
        </row>
        <row r="316">
          <cell r="C316" t="str">
            <v>203-17404</v>
          </cell>
          <cell r="E316">
            <v>0.33361876000000001</v>
          </cell>
          <cell r="F316">
            <v>0.38060045000000003</v>
          </cell>
          <cell r="G316">
            <v>0.68468581000000006</v>
          </cell>
          <cell r="H316">
            <v>0.88215892000000007</v>
          </cell>
          <cell r="I316">
            <v>1.0162912099999999</v>
          </cell>
          <cell r="J316">
            <v>1.0957157</v>
          </cell>
          <cell r="K316">
            <v>1.1277026799999998</v>
          </cell>
          <cell r="L316">
            <v>1.15591939</v>
          </cell>
        </row>
        <row r="317">
          <cell r="C317" t="str">
            <v>203-17456</v>
          </cell>
          <cell r="E317">
            <v>0.46890884000000005</v>
          </cell>
          <cell r="F317">
            <v>1.2997615600000001</v>
          </cell>
          <cell r="G317">
            <v>1.7728916100000001</v>
          </cell>
          <cell r="H317">
            <v>1.9205190300000001</v>
          </cell>
          <cell r="I317">
            <v>2.1915179300000003</v>
          </cell>
          <cell r="J317">
            <v>2.5555849400000001</v>
          </cell>
          <cell r="K317">
            <v>2.5481575200000002</v>
          </cell>
          <cell r="L317">
            <v>2.7226074900000001</v>
          </cell>
        </row>
        <row r="318">
          <cell r="C318" t="str">
            <v>203-17488</v>
          </cell>
          <cell r="E318">
            <v>1.1139782</v>
          </cell>
          <cell r="F318">
            <v>1.15178056</v>
          </cell>
          <cell r="G318">
            <v>1.1579281799999999</v>
          </cell>
          <cell r="H318">
            <v>1.1704149499999998</v>
          </cell>
          <cell r="I318">
            <v>1.1838655200000001</v>
          </cell>
          <cell r="J318">
            <v>1.2213323600000001</v>
          </cell>
          <cell r="K318">
            <v>1.2213323600000001</v>
          </cell>
          <cell r="L318">
            <v>1.2213323600000001</v>
          </cell>
        </row>
        <row r="319">
          <cell r="C319" t="str">
            <v>203-17577</v>
          </cell>
          <cell r="E319">
            <v>1.65296E-3</v>
          </cell>
          <cell r="F319">
            <v>7.1119300000000007E-3</v>
          </cell>
          <cell r="G319">
            <v>9.0807199999999987E-3</v>
          </cell>
          <cell r="H319">
            <v>1.8824529999999999E-2</v>
          </cell>
          <cell r="I319">
            <v>6.4960919999999991E-2</v>
          </cell>
          <cell r="J319">
            <v>0.14220864999999999</v>
          </cell>
          <cell r="K319">
            <v>0.26846438</v>
          </cell>
          <cell r="L319">
            <v>1.23452187</v>
          </cell>
        </row>
        <row r="320">
          <cell r="C320" t="str">
            <v>203-17677</v>
          </cell>
          <cell r="E320">
            <v>3.8848750000000001E-2</v>
          </cell>
          <cell r="F320">
            <v>5.73112E-2</v>
          </cell>
          <cell r="G320">
            <v>6.9495850000000012E-2</v>
          </cell>
          <cell r="H320">
            <v>9.9970329999999996E-2</v>
          </cell>
          <cell r="I320">
            <v>0.22903513</v>
          </cell>
          <cell r="J320">
            <v>0.30515579999999998</v>
          </cell>
          <cell r="K320">
            <v>0.34999257</v>
          </cell>
          <cell r="L320">
            <v>2.2139096</v>
          </cell>
        </row>
        <row r="321">
          <cell r="C321" t="str">
            <v>203-17690</v>
          </cell>
          <cell r="E321">
            <v>3.9220989999999997E-2</v>
          </cell>
          <cell r="F321">
            <v>4.4142399999999998E-2</v>
          </cell>
          <cell r="G321">
            <v>5.9197569999999998E-2</v>
          </cell>
          <cell r="H321">
            <v>6.537691000000001E-2</v>
          </cell>
          <cell r="I321">
            <v>7.3287720000000001E-2</v>
          </cell>
          <cell r="J321">
            <v>8.0943870000000001E-2</v>
          </cell>
          <cell r="K321">
            <v>9.1548919999999992E-2</v>
          </cell>
          <cell r="L321">
            <v>0.15948282</v>
          </cell>
        </row>
        <row r="322">
          <cell r="C322" t="str">
            <v>203-17757</v>
          </cell>
          <cell r="E322">
            <v>8.2499259999999991E-2</v>
          </cell>
          <cell r="F322">
            <v>0.14065364999999999</v>
          </cell>
          <cell r="G322">
            <v>0.37802084000000002</v>
          </cell>
          <cell r="H322">
            <v>0.45652600999999998</v>
          </cell>
          <cell r="I322">
            <v>0.59356854000000003</v>
          </cell>
          <cell r="J322">
            <v>0.72740819999999995</v>
          </cell>
          <cell r="K322">
            <v>0.97617613000000003</v>
          </cell>
          <cell r="L322">
            <v>1.6840586100000001</v>
          </cell>
        </row>
        <row r="323">
          <cell r="C323" t="str">
            <v>203-17759</v>
          </cell>
          <cell r="E323">
            <v>6.0496999999999999E-3</v>
          </cell>
          <cell r="F323">
            <v>8.6737099999999994E-3</v>
          </cell>
          <cell r="G323">
            <v>1.4710030000000001E-2</v>
          </cell>
          <cell r="H323">
            <v>1.5965989999999999E-2</v>
          </cell>
          <cell r="I323">
            <v>1.9775859999999999E-2</v>
          </cell>
          <cell r="J323">
            <v>2.143492E-2</v>
          </cell>
          <cell r="K323">
            <v>2.2916470000000001E-2</v>
          </cell>
          <cell r="L323">
            <v>2.7772229999999998E-2</v>
          </cell>
        </row>
        <row r="324">
          <cell r="C324" t="str">
            <v>203-17789</v>
          </cell>
          <cell r="E324">
            <v>1.2456000000000001E-4</v>
          </cell>
          <cell r="F324">
            <v>2.0018E-4</v>
          </cell>
          <cell r="G324">
            <v>2.6689999999999998E-4</v>
          </cell>
          <cell r="H324">
            <v>3.3362000000000002E-4</v>
          </cell>
          <cell r="I324">
            <v>4.0033999999999995E-4</v>
          </cell>
          <cell r="J324">
            <v>4.7198999999999999E-4</v>
          </cell>
          <cell r="K324">
            <v>5.4602000000000003E-4</v>
          </cell>
          <cell r="L324">
            <v>6.1766999999999996E-4</v>
          </cell>
        </row>
        <row r="325">
          <cell r="C325" t="str">
            <v>203-17797</v>
          </cell>
          <cell r="E325">
            <v>1.259239E-2</v>
          </cell>
          <cell r="F325">
            <v>3.2783220000000002E-2</v>
          </cell>
          <cell r="G325">
            <v>6.5697909999999998E-2</v>
          </cell>
          <cell r="H325">
            <v>8.930724000000001E-2</v>
          </cell>
          <cell r="I325">
            <v>0.12754915999999999</v>
          </cell>
          <cell r="J325">
            <v>0.16186189000000001</v>
          </cell>
          <cell r="K325">
            <v>0.18221197</v>
          </cell>
          <cell r="L325">
            <v>0.23425925</v>
          </cell>
        </row>
        <row r="326">
          <cell r="C326" t="str">
            <v>203-17915</v>
          </cell>
          <cell r="E326">
            <v>5.9987800000000001E-2</v>
          </cell>
          <cell r="F326">
            <v>0.11224794</v>
          </cell>
          <cell r="G326">
            <v>0.15190773999999999</v>
          </cell>
          <cell r="H326">
            <v>0.23276274</v>
          </cell>
          <cell r="I326">
            <v>1.45565203</v>
          </cell>
          <cell r="J326">
            <v>1.6050956000000001</v>
          </cell>
          <cell r="K326">
            <v>1.7630974499999998</v>
          </cell>
          <cell r="L326">
            <v>2.11161661</v>
          </cell>
        </row>
        <row r="327">
          <cell r="C327" t="str">
            <v>203-18108</v>
          </cell>
          <cell r="E327">
            <v>4.7047839999999994E-2</v>
          </cell>
          <cell r="F327">
            <v>0.11895994999999999</v>
          </cell>
          <cell r="G327">
            <v>1.57360174</v>
          </cell>
          <cell r="H327">
            <v>1.6191795900000001</v>
          </cell>
          <cell r="I327">
            <v>2.3254189300000001</v>
          </cell>
          <cell r="J327">
            <v>3.1499794300000001</v>
          </cell>
          <cell r="K327">
            <v>3.2224543999999997</v>
          </cell>
          <cell r="L327">
            <v>3.3868689399999998</v>
          </cell>
        </row>
        <row r="328">
          <cell r="C328" t="str">
            <v>203-18191</v>
          </cell>
          <cell r="E328">
            <v>0.21834789999999998</v>
          </cell>
          <cell r="F328">
            <v>0.33710062000000002</v>
          </cell>
          <cell r="G328">
            <v>0.4017444</v>
          </cell>
          <cell r="H328">
            <v>0.48096571999999999</v>
          </cell>
          <cell r="I328">
            <v>0.59474793000000004</v>
          </cell>
          <cell r="J328">
            <v>0.64216906000000007</v>
          </cell>
          <cell r="K328">
            <v>0.72207374000000002</v>
          </cell>
          <cell r="L328">
            <v>0.84993761000000001</v>
          </cell>
        </row>
        <row r="329">
          <cell r="C329" t="str">
            <v>203-18192</v>
          </cell>
          <cell r="G329">
            <v>0.13597453000000001</v>
          </cell>
          <cell r="H329">
            <v>0.34504577000000003</v>
          </cell>
          <cell r="I329">
            <v>0.61932883999999999</v>
          </cell>
          <cell r="J329">
            <v>0.7934641899999999</v>
          </cell>
          <cell r="K329">
            <v>0.97279046999999996</v>
          </cell>
          <cell r="L329">
            <v>1.1952868700000001</v>
          </cell>
        </row>
        <row r="330">
          <cell r="C330" t="str">
            <v>203-18262</v>
          </cell>
          <cell r="E330">
            <v>4.7246209999999997E-2</v>
          </cell>
          <cell r="F330">
            <v>7.7308740000000001E-2</v>
          </cell>
          <cell r="G330">
            <v>0.14960373999999999</v>
          </cell>
          <cell r="H330">
            <v>0.18135717000000001</v>
          </cell>
          <cell r="I330">
            <v>0.68383225999999997</v>
          </cell>
          <cell r="J330">
            <v>0.72647320999999998</v>
          </cell>
          <cell r="K330">
            <v>0.84697750999999999</v>
          </cell>
          <cell r="L330">
            <v>1.06322509</v>
          </cell>
        </row>
        <row r="331">
          <cell r="C331" t="str">
            <v>203-18299</v>
          </cell>
          <cell r="E331">
            <v>2.6520140000000001E-2</v>
          </cell>
          <cell r="F331">
            <v>7.6869449999999992E-2</v>
          </cell>
          <cell r="G331">
            <v>0.17798501</v>
          </cell>
          <cell r="H331">
            <v>0.23892248999999999</v>
          </cell>
          <cell r="I331">
            <v>0.27119140999999997</v>
          </cell>
          <cell r="J331">
            <v>0.27604561999999999</v>
          </cell>
          <cell r="K331">
            <v>0.28054084999999995</v>
          </cell>
          <cell r="L331">
            <v>0.28162292999999999</v>
          </cell>
        </row>
        <row r="332">
          <cell r="C332" t="str">
            <v>203-18301</v>
          </cell>
          <cell r="E332">
            <v>0.19051597000000001</v>
          </cell>
          <cell r="F332">
            <v>0.23648009</v>
          </cell>
          <cell r="G332">
            <v>0.29021669</v>
          </cell>
          <cell r="H332">
            <v>0.39779296999999997</v>
          </cell>
          <cell r="I332">
            <v>0.81783269999999997</v>
          </cell>
          <cell r="J332">
            <v>0.94969521999999995</v>
          </cell>
          <cell r="K332">
            <v>0.94653851</v>
          </cell>
          <cell r="L332">
            <v>0.99007186999999997</v>
          </cell>
        </row>
        <row r="333">
          <cell r="C333" t="str">
            <v>203-18371</v>
          </cell>
          <cell r="E333">
            <v>0.12625627</v>
          </cell>
          <cell r="F333">
            <v>0.25807206999999999</v>
          </cell>
          <cell r="G333">
            <v>0.30455819000000001</v>
          </cell>
          <cell r="H333">
            <v>0.36587005</v>
          </cell>
          <cell r="I333">
            <v>0.44959265999999998</v>
          </cell>
          <cell r="J333">
            <v>0.5291671</v>
          </cell>
          <cell r="K333">
            <v>0.62253309999999995</v>
          </cell>
          <cell r="L333">
            <v>0.74695680000000009</v>
          </cell>
        </row>
        <row r="334">
          <cell r="C334" t="str">
            <v>203-18411</v>
          </cell>
          <cell r="E334">
            <v>9.589186999999999E-2</v>
          </cell>
          <cell r="F334">
            <v>0.18050548000000002</v>
          </cell>
          <cell r="G334">
            <v>0.19532154000000002</v>
          </cell>
          <cell r="H334">
            <v>0.22659182999999999</v>
          </cell>
          <cell r="I334">
            <v>0.2615478</v>
          </cell>
          <cell r="J334">
            <v>0.35025725000000002</v>
          </cell>
          <cell r="K334">
            <v>1.03727908</v>
          </cell>
          <cell r="L334">
            <v>1.8883317500000001</v>
          </cell>
        </row>
        <row r="335">
          <cell r="C335" t="str">
            <v>203-18437</v>
          </cell>
          <cell r="E335">
            <v>9.5964400000000012E-3</v>
          </cell>
          <cell r="F335">
            <v>1.3426229999999999E-2</v>
          </cell>
          <cell r="G335">
            <v>1.505157E-2</v>
          </cell>
          <cell r="H335">
            <v>1.657761E-2</v>
          </cell>
          <cell r="I335">
            <v>1.8046259999999998E-2</v>
          </cell>
          <cell r="J335">
            <v>2.1032790000000003E-2</v>
          </cell>
          <cell r="K335">
            <v>7.0782750000000005E-2</v>
          </cell>
          <cell r="L335">
            <v>0.21203743999999999</v>
          </cell>
        </row>
        <row r="336">
          <cell r="C336" t="str">
            <v>203-18498</v>
          </cell>
          <cell r="E336">
            <v>5.690274E-2</v>
          </cell>
          <cell r="F336">
            <v>9.1420830000000008E-2</v>
          </cell>
          <cell r="G336">
            <v>0.17680054000000001</v>
          </cell>
          <cell r="H336">
            <v>0.30151739</v>
          </cell>
          <cell r="I336">
            <v>0.53315194999999993</v>
          </cell>
          <cell r="J336">
            <v>0.74913450999999998</v>
          </cell>
          <cell r="K336">
            <v>0.77967301</v>
          </cell>
          <cell r="L336">
            <v>0.81365953000000002</v>
          </cell>
        </row>
        <row r="337">
          <cell r="C337" t="str">
            <v>203-18538</v>
          </cell>
          <cell r="E337">
            <v>1.6094475400000001</v>
          </cell>
          <cell r="F337">
            <v>3.08012066</v>
          </cell>
          <cell r="G337">
            <v>3.50071215</v>
          </cell>
          <cell r="H337">
            <v>3.4520568100000002</v>
          </cell>
          <cell r="I337">
            <v>2.9298601099999999</v>
          </cell>
          <cell r="J337">
            <v>3.1943607900000002</v>
          </cell>
          <cell r="K337">
            <v>3.48230986</v>
          </cell>
          <cell r="L337">
            <v>3.7108271400000001</v>
          </cell>
        </row>
        <row r="338">
          <cell r="C338" t="str">
            <v>203-18589</v>
          </cell>
          <cell r="E338">
            <v>8.9943740000000008E-2</v>
          </cell>
          <cell r="F338">
            <v>0.10065665</v>
          </cell>
          <cell r="G338">
            <v>0.13446849999999999</v>
          </cell>
          <cell r="H338">
            <v>0.15536906</v>
          </cell>
          <cell r="I338">
            <v>0.19625622000000001</v>
          </cell>
          <cell r="J338">
            <v>0.23326051</v>
          </cell>
          <cell r="K338">
            <v>0.26140791000000002</v>
          </cell>
          <cell r="L338">
            <v>0.27721204999999999</v>
          </cell>
        </row>
        <row r="339">
          <cell r="C339" t="str">
            <v>203-18684</v>
          </cell>
          <cell r="E339">
            <v>0.43361409000000001</v>
          </cell>
          <cell r="F339">
            <v>0.92707456999999993</v>
          </cell>
          <cell r="G339">
            <v>1.45667312</v>
          </cell>
          <cell r="H339">
            <v>1.4488036299999998</v>
          </cell>
          <cell r="I339">
            <v>1.7183893600000002</v>
          </cell>
          <cell r="J339">
            <v>1.8807798899999999</v>
          </cell>
          <cell r="K339">
            <v>2.0340176200000002</v>
          </cell>
          <cell r="L339">
            <v>2.1590021299999997</v>
          </cell>
        </row>
        <row r="340">
          <cell r="C340" t="str">
            <v>203-18811</v>
          </cell>
          <cell r="E340">
            <v>1.4695950000000001E-2</v>
          </cell>
          <cell r="F340">
            <v>1.7992319999999999E-2</v>
          </cell>
          <cell r="G340">
            <v>2.017644E-2</v>
          </cell>
          <cell r="H340">
            <v>2.2759290000000001E-2</v>
          </cell>
          <cell r="I340">
            <v>2.4334080000000001E-2</v>
          </cell>
          <cell r="J340">
            <v>2.656476E-2</v>
          </cell>
          <cell r="K340">
            <v>2.7975130000000001E-2</v>
          </cell>
          <cell r="L340">
            <v>3.1216900000000002E-2</v>
          </cell>
        </row>
        <row r="341">
          <cell r="C341" t="str">
            <v>203-18884</v>
          </cell>
          <cell r="E341">
            <v>1.92736683</v>
          </cell>
          <cell r="F341">
            <v>2.7348724</v>
          </cell>
          <cell r="G341">
            <v>4.6429521900000008</v>
          </cell>
          <cell r="H341">
            <v>5.3482035300000001</v>
          </cell>
          <cell r="I341">
            <v>6.28705538</v>
          </cell>
          <cell r="J341">
            <v>7.1012496399999998</v>
          </cell>
          <cell r="K341">
            <v>7.5734656399999984</v>
          </cell>
          <cell r="L341">
            <v>8.4569528299999988</v>
          </cell>
        </row>
        <row r="342">
          <cell r="C342" t="str">
            <v>203-19211</v>
          </cell>
          <cell r="E342">
            <v>2.100757E-2</v>
          </cell>
          <cell r="F342">
            <v>3.7732220000000004E-2</v>
          </cell>
          <cell r="G342">
            <v>4.3497440000000005E-2</v>
          </cell>
          <cell r="H342">
            <v>6.1810860000000002E-2</v>
          </cell>
          <cell r="I342">
            <v>0.13765892000000002</v>
          </cell>
          <cell r="J342">
            <v>0.17259176000000001</v>
          </cell>
          <cell r="K342">
            <v>0.21441923000000002</v>
          </cell>
          <cell r="L342">
            <v>0.27408306999999998</v>
          </cell>
        </row>
        <row r="343">
          <cell r="C343" t="str">
            <v>203-19245</v>
          </cell>
          <cell r="E343">
            <v>0.38032626000000003</v>
          </cell>
          <cell r="F343">
            <v>0.45935685999999998</v>
          </cell>
          <cell r="G343">
            <v>0.53729280000000001</v>
          </cell>
          <cell r="H343">
            <v>0.63507035000000001</v>
          </cell>
          <cell r="I343">
            <v>0.81125725000000004</v>
          </cell>
          <cell r="J343">
            <v>1.8289853500000002</v>
          </cell>
          <cell r="K343">
            <v>2.06485575</v>
          </cell>
          <cell r="L343">
            <v>2.2771542</v>
          </cell>
        </row>
        <row r="344">
          <cell r="C344" t="str">
            <v>203-19408</v>
          </cell>
          <cell r="G344">
            <v>0.20758466</v>
          </cell>
          <cell r="H344">
            <v>0.23042503</v>
          </cell>
          <cell r="I344">
            <v>0.23978749999999999</v>
          </cell>
          <cell r="J344">
            <v>0.24744307999999998</v>
          </cell>
          <cell r="K344">
            <v>0.25323415999999999</v>
          </cell>
          <cell r="L344">
            <v>0.26299761999999999</v>
          </cell>
        </row>
        <row r="345">
          <cell r="C345" t="str">
            <v>203-TC1XX</v>
          </cell>
          <cell r="E345">
            <v>1.7419973200000001</v>
          </cell>
          <cell r="F345">
            <v>3.7730623199999997</v>
          </cell>
          <cell r="G345">
            <v>8.3191414399999921</v>
          </cell>
          <cell r="H345">
            <v>10.867961520000005</v>
          </cell>
          <cell r="I345">
            <v>15.813032780000009</v>
          </cell>
          <cell r="J345">
            <v>29.621828390000051</v>
          </cell>
          <cell r="K345">
            <v>37.829497230000065</v>
          </cell>
          <cell r="L345">
            <v>41.500179550000098</v>
          </cell>
        </row>
        <row r="346">
          <cell r="C346" t="str">
            <v>203-17248</v>
          </cell>
          <cell r="E346">
            <v>3.1335250000000002E-2</v>
          </cell>
          <cell r="F346">
            <v>5.0614470000000002E-2</v>
          </cell>
          <cell r="G346">
            <v>6.5232720000000008E-2</v>
          </cell>
          <cell r="H346">
            <v>8.3417869999999991E-2</v>
          </cell>
          <cell r="I346">
            <v>9.3676019999999999E-2</v>
          </cell>
          <cell r="J346">
            <v>0.11774416</v>
          </cell>
          <cell r="K346">
            <v>0.12122478</v>
          </cell>
          <cell r="L346">
            <v>0.12808728</v>
          </cell>
        </row>
        <row r="347">
          <cell r="C347" t="str">
            <v>203-18679</v>
          </cell>
          <cell r="E347">
            <v>6.117206E-2</v>
          </cell>
          <cell r="F347">
            <v>6.205521E-2</v>
          </cell>
          <cell r="G347">
            <v>6.205521E-2</v>
          </cell>
          <cell r="H347">
            <v>6.205521E-2</v>
          </cell>
          <cell r="I347">
            <v>6.205521E-2</v>
          </cell>
          <cell r="J347">
            <v>6.205521E-2</v>
          </cell>
          <cell r="K347">
            <v>6.205521E-2</v>
          </cell>
          <cell r="L347">
            <v>6.8492059999999994E-2</v>
          </cell>
        </row>
        <row r="348">
          <cell r="C348" t="str">
            <v>203-19469</v>
          </cell>
          <cell r="E348">
            <v>0.19485050000000001</v>
          </cell>
          <cell r="F348">
            <v>0.28766438999999999</v>
          </cell>
          <cell r="G348">
            <v>0.35268132000000002</v>
          </cell>
          <cell r="H348">
            <v>0.40791512000000002</v>
          </cell>
          <cell r="I348">
            <v>0.45785914</v>
          </cell>
          <cell r="J348">
            <v>0.53519995999999992</v>
          </cell>
          <cell r="K348">
            <v>0.58411446999999994</v>
          </cell>
          <cell r="L348">
            <v>0.68433566000000001</v>
          </cell>
        </row>
        <row r="349">
          <cell r="C349" t="str">
            <v>203-TC12X</v>
          </cell>
          <cell r="E349">
            <v>0.42919230000000003</v>
          </cell>
          <cell r="F349">
            <v>0.31286395</v>
          </cell>
          <cell r="G349">
            <v>0.88573065000000006</v>
          </cell>
          <cell r="H349">
            <v>1.0894147199999999</v>
          </cell>
          <cell r="I349">
            <v>1.0037196399999999</v>
          </cell>
          <cell r="J349">
            <v>1.2351309699999999</v>
          </cell>
          <cell r="K349">
            <v>1.47222908</v>
          </cell>
          <cell r="L349">
            <v>1.47082106</v>
          </cell>
        </row>
        <row r="350">
          <cell r="C350" t="str">
            <v>203-17037</v>
          </cell>
          <cell r="E350">
            <v>0.85542351999999999</v>
          </cell>
          <cell r="F350">
            <v>1.68176032</v>
          </cell>
          <cell r="G350">
            <v>2.4457815200000002</v>
          </cell>
          <cell r="H350">
            <v>3.06499195</v>
          </cell>
          <cell r="I350">
            <v>3.7549207500000001</v>
          </cell>
          <cell r="J350">
            <v>4.49131445</v>
          </cell>
          <cell r="K350">
            <v>5.0624072300000007</v>
          </cell>
          <cell r="L350">
            <v>6.3380225299999982</v>
          </cell>
        </row>
        <row r="351">
          <cell r="C351" t="str">
            <v>203-17503</v>
          </cell>
          <cell r="G351">
            <v>0.10354949000000001</v>
          </cell>
          <cell r="H351">
            <v>0.12526347999999998</v>
          </cell>
          <cell r="I351">
            <v>0.14391234999999999</v>
          </cell>
          <cell r="J351">
            <v>0.18521477</v>
          </cell>
          <cell r="K351">
            <v>0.20197323</v>
          </cell>
          <cell r="L351">
            <v>0.20981725000000001</v>
          </cell>
        </row>
        <row r="352">
          <cell r="C352" t="str">
            <v>203-17909</v>
          </cell>
          <cell r="E352">
            <v>0.41562595000000002</v>
          </cell>
          <cell r="F352">
            <v>0.57222823999999994</v>
          </cell>
          <cell r="G352">
            <v>0.62499660999999995</v>
          </cell>
          <cell r="H352">
            <v>0.68746651000000003</v>
          </cell>
          <cell r="I352">
            <v>0.74120775999999999</v>
          </cell>
          <cell r="J352">
            <v>0.75436466000000002</v>
          </cell>
          <cell r="K352">
            <v>0.75098498999999996</v>
          </cell>
          <cell r="L352">
            <v>0.75291796999999994</v>
          </cell>
        </row>
        <row r="353">
          <cell r="C353" t="str">
            <v>203-18533</v>
          </cell>
          <cell r="G353">
            <v>3.1688460000000002E-2</v>
          </cell>
          <cell r="H353">
            <v>3.5408540000000002E-2</v>
          </cell>
          <cell r="I353">
            <v>4.009621E-2</v>
          </cell>
          <cell r="J353">
            <v>4.5168160000000006E-2</v>
          </cell>
          <cell r="K353">
            <v>5.1308329999999999E-2</v>
          </cell>
          <cell r="L353">
            <v>5.617726E-2</v>
          </cell>
        </row>
        <row r="354">
          <cell r="C354" t="str">
            <v>203-18671</v>
          </cell>
          <cell r="E354">
            <v>2.012247E-2</v>
          </cell>
          <cell r="F354">
            <v>5.8705480000000004E-2</v>
          </cell>
          <cell r="G354">
            <v>0.12691342999999999</v>
          </cell>
          <cell r="H354">
            <v>0.17960298000000002</v>
          </cell>
          <cell r="I354">
            <v>0.72661664000000004</v>
          </cell>
          <cell r="J354">
            <v>0.75746054000000007</v>
          </cell>
          <cell r="K354">
            <v>0.77723005000000001</v>
          </cell>
          <cell r="L354">
            <v>0.81056778000000007</v>
          </cell>
        </row>
        <row r="355">
          <cell r="C355" t="str">
            <v>203-18805</v>
          </cell>
          <cell r="E355">
            <v>2.3117990000000001E-2</v>
          </cell>
          <cell r="F355">
            <v>4.9769260000000003E-2</v>
          </cell>
          <cell r="G355">
            <v>6.9518690000000008E-2</v>
          </cell>
          <cell r="H355">
            <v>9.6609529999999999E-2</v>
          </cell>
          <cell r="I355">
            <v>0.17963577999999999</v>
          </cell>
          <cell r="J355">
            <v>0.23092136999999999</v>
          </cell>
          <cell r="K355">
            <v>0.29792178000000002</v>
          </cell>
          <cell r="L355">
            <v>0.35336533000000003</v>
          </cell>
        </row>
        <row r="356">
          <cell r="C356" t="str">
            <v>203-18807</v>
          </cell>
          <cell r="E356">
            <v>-0.90796624000000004</v>
          </cell>
          <cell r="F356">
            <v>0.21418076</v>
          </cell>
          <cell r="G356">
            <v>1.0329675600000001</v>
          </cell>
          <cell r="H356">
            <v>1.6252283999999999</v>
          </cell>
          <cell r="I356">
            <v>-0.35400489000000002</v>
          </cell>
          <cell r="J356">
            <v>-6.0414029999999792E-2</v>
          </cell>
          <cell r="K356">
            <v>0.12576142999999998</v>
          </cell>
          <cell r="L356">
            <v>0.34366026</v>
          </cell>
        </row>
        <row r="357">
          <cell r="C357" t="str">
            <v>203-18808</v>
          </cell>
          <cell r="E357">
            <v>6.9738469999999997E-2</v>
          </cell>
          <cell r="F357">
            <v>0.10959589</v>
          </cell>
          <cell r="G357">
            <v>0.12537466</v>
          </cell>
          <cell r="H357">
            <v>0.13622389000000001</v>
          </cell>
          <cell r="I357">
            <v>0.37733419000000001</v>
          </cell>
          <cell r="J357">
            <v>0.39994500999999999</v>
          </cell>
          <cell r="K357">
            <v>0.41330121999999997</v>
          </cell>
          <cell r="L357">
            <v>0.75151994999999994</v>
          </cell>
        </row>
        <row r="358">
          <cell r="C358" t="str">
            <v>203-18826</v>
          </cell>
          <cell r="E358">
            <v>0.89185161999999996</v>
          </cell>
          <cell r="F358">
            <v>1.33911979</v>
          </cell>
          <cell r="G358">
            <v>1.4783114499999999</v>
          </cell>
          <cell r="H358">
            <v>-0.74596913999999948</v>
          </cell>
          <cell r="I358">
            <v>0.35260334000000004</v>
          </cell>
          <cell r="J358">
            <v>0.25820734000000001</v>
          </cell>
          <cell r="K358">
            <v>5.0805622800000005</v>
          </cell>
          <cell r="L358">
            <v>5.3032444600000002</v>
          </cell>
        </row>
        <row r="359">
          <cell r="C359" t="str">
            <v>203-18862</v>
          </cell>
          <cell r="E359">
            <v>1.8229707399999999</v>
          </cell>
          <cell r="F359">
            <v>3.07405054</v>
          </cell>
          <cell r="G359">
            <v>3.8812311200000003</v>
          </cell>
          <cell r="H359">
            <v>4.5566184500000002</v>
          </cell>
          <cell r="I359">
            <v>5.2829898899999996</v>
          </cell>
          <cell r="J359">
            <v>5.7138458799999992</v>
          </cell>
          <cell r="K359">
            <v>5.8113511899999999</v>
          </cell>
          <cell r="L359">
            <v>5.9579161099999993</v>
          </cell>
        </row>
        <row r="360">
          <cell r="C360" t="str">
            <v>203-19902</v>
          </cell>
          <cell r="E360">
            <v>0</v>
          </cell>
          <cell r="F360">
            <v>0</v>
          </cell>
          <cell r="G360">
            <v>0</v>
          </cell>
          <cell r="H360">
            <v>8.90203E-3</v>
          </cell>
          <cell r="I360">
            <v>4.3337940000000005E-2</v>
          </cell>
          <cell r="J360">
            <v>0.12071875</v>
          </cell>
          <cell r="K360">
            <v>0.33028647</v>
          </cell>
          <cell r="L360">
            <v>0.34168071</v>
          </cell>
        </row>
        <row r="361">
          <cell r="C361" t="str">
            <v>203-TC211</v>
          </cell>
          <cell r="E361">
            <v>0.344802</v>
          </cell>
          <cell r="F361">
            <v>0.75966806999999992</v>
          </cell>
          <cell r="G361">
            <v>0.88201351000000061</v>
          </cell>
          <cell r="H361">
            <v>1.0027340500000002</v>
          </cell>
          <cell r="I361">
            <v>1.3621285300000001</v>
          </cell>
          <cell r="J361">
            <v>1.71348908</v>
          </cell>
          <cell r="K361">
            <v>2.0439314199999998</v>
          </cell>
          <cell r="L361">
            <v>2.6864553999999998</v>
          </cell>
        </row>
        <row r="362">
          <cell r="C362" t="str">
            <v>203-TC212</v>
          </cell>
          <cell r="E362">
            <v>1.9746153700000002</v>
          </cell>
          <cell r="F362">
            <v>2.2318376299999998</v>
          </cell>
          <cell r="G362">
            <v>2.0151717599999999</v>
          </cell>
          <cell r="H362">
            <v>2.1521486899999998</v>
          </cell>
          <cell r="I362">
            <v>3.3497565699999998</v>
          </cell>
          <cell r="J362">
            <v>3.2127537999999998</v>
          </cell>
          <cell r="K362">
            <v>4.2415547700000049</v>
          </cell>
          <cell r="L362">
            <v>3.7586022000000003</v>
          </cell>
        </row>
        <row r="363">
          <cell r="C363" t="str">
            <v>203-17052</v>
          </cell>
          <cell r="E363">
            <v>1.99014683</v>
          </cell>
          <cell r="F363">
            <v>2.6708301800000003</v>
          </cell>
          <cell r="G363">
            <v>2.9513224</v>
          </cell>
          <cell r="H363">
            <v>3.2076210600000001</v>
          </cell>
          <cell r="I363">
            <v>3.4174142299999999</v>
          </cell>
          <cell r="J363">
            <v>3.7877325699999997</v>
          </cell>
          <cell r="K363">
            <v>3.74028698</v>
          </cell>
          <cell r="L363">
            <v>3.93991055</v>
          </cell>
        </row>
        <row r="364">
          <cell r="C364" t="str">
            <v>203-17128</v>
          </cell>
          <cell r="E364">
            <v>4.0146136200000004</v>
          </cell>
          <cell r="F364">
            <v>4.8573055300000005</v>
          </cell>
          <cell r="G364">
            <v>12.303308639999999</v>
          </cell>
          <cell r="H364">
            <v>16.75593727</v>
          </cell>
          <cell r="I364">
            <v>22.459818640000002</v>
          </cell>
          <cell r="J364">
            <v>24.109923549999998</v>
          </cell>
          <cell r="K364">
            <v>25.898911929999997</v>
          </cell>
          <cell r="L364">
            <v>31.901939849999998</v>
          </cell>
        </row>
        <row r="365">
          <cell r="C365" t="str">
            <v>203-17136</v>
          </cell>
          <cell r="E365">
            <v>7.2049139999999998E-2</v>
          </cell>
          <cell r="F365">
            <v>0.10507845</v>
          </cell>
          <cell r="G365">
            <v>0.15308813000000002</v>
          </cell>
          <cell r="H365">
            <v>0.27540376999999999</v>
          </cell>
          <cell r="I365">
            <v>1.3805103000000001</v>
          </cell>
          <cell r="J365">
            <v>1.7375905900000002</v>
          </cell>
          <cell r="K365">
            <v>2.1230304800000002</v>
          </cell>
          <cell r="L365">
            <v>2.60378942</v>
          </cell>
        </row>
        <row r="366">
          <cell r="C366" t="str">
            <v>203-17215</v>
          </cell>
          <cell r="E366">
            <v>1.1445263799999998</v>
          </cell>
          <cell r="F366">
            <v>1.6280438799999999</v>
          </cell>
          <cell r="G366">
            <v>1.6975370400000001</v>
          </cell>
          <cell r="H366">
            <v>1.7829796299999998</v>
          </cell>
          <cell r="I366">
            <v>1.8345851200000001</v>
          </cell>
          <cell r="J366">
            <v>1.9066125600000001</v>
          </cell>
          <cell r="K366">
            <v>1.91770157</v>
          </cell>
          <cell r="L366">
            <v>1.98563125</v>
          </cell>
        </row>
        <row r="367">
          <cell r="C367" t="str">
            <v>203-17240</v>
          </cell>
          <cell r="E367">
            <v>2.9894751400000001</v>
          </cell>
          <cell r="F367">
            <v>5.6773683400000001</v>
          </cell>
          <cell r="G367">
            <v>7.20575937</v>
          </cell>
          <cell r="H367">
            <v>9.6468073600000004</v>
          </cell>
          <cell r="I367">
            <v>10.992955409999999</v>
          </cell>
          <cell r="J367">
            <v>12.302029610000004</v>
          </cell>
          <cell r="K367">
            <v>13.644227710000001</v>
          </cell>
          <cell r="L367">
            <v>14.799298569999998</v>
          </cell>
        </row>
        <row r="368">
          <cell r="C368" t="str">
            <v>203-17259</v>
          </cell>
          <cell r="E368">
            <v>0.19367173000000001</v>
          </cell>
          <cell r="F368">
            <v>-4.0608099999999998E-3</v>
          </cell>
          <cell r="G368">
            <v>0.10990675</v>
          </cell>
          <cell r="H368">
            <v>0.24613785999999999</v>
          </cell>
          <cell r="I368">
            <v>1.1143228000000001</v>
          </cell>
          <cell r="J368">
            <v>1.2989819499999999</v>
          </cell>
          <cell r="K368">
            <v>1.5443119299999999</v>
          </cell>
          <cell r="L368">
            <v>1.75432622</v>
          </cell>
        </row>
        <row r="369">
          <cell r="C369" t="str">
            <v>203-17260</v>
          </cell>
          <cell r="E369">
            <v>1.68127688</v>
          </cell>
          <cell r="F369">
            <v>2.8621341299999998</v>
          </cell>
          <cell r="G369">
            <v>3.89636644</v>
          </cell>
          <cell r="H369">
            <v>8.5659489299999994</v>
          </cell>
          <cell r="I369">
            <v>9.857082140000001</v>
          </cell>
          <cell r="J369">
            <v>11.743717969999999</v>
          </cell>
          <cell r="K369">
            <v>16.343390929999998</v>
          </cell>
          <cell r="L369">
            <v>26.127702859999999</v>
          </cell>
        </row>
        <row r="370">
          <cell r="C370" t="str">
            <v>203-17298</v>
          </cell>
          <cell r="E370">
            <v>2.6453628500000002</v>
          </cell>
          <cell r="F370">
            <v>4.3362337000000002</v>
          </cell>
          <cell r="G370">
            <v>5.7325242300000001</v>
          </cell>
          <cell r="H370">
            <v>6.8987559599999999</v>
          </cell>
          <cell r="I370">
            <v>8.1850293599999997</v>
          </cell>
          <cell r="J370">
            <v>10.006080540000003</v>
          </cell>
          <cell r="K370">
            <v>12.901030260000002</v>
          </cell>
          <cell r="L370">
            <v>15.150708899999998</v>
          </cell>
        </row>
        <row r="371">
          <cell r="C371" t="str">
            <v>203-17389</v>
          </cell>
          <cell r="E371">
            <v>2.2881869999999999E-2</v>
          </cell>
          <cell r="F371">
            <v>6.2553819999999996E-2</v>
          </cell>
          <cell r="G371">
            <v>7.1072330000000003E-2</v>
          </cell>
          <cell r="H371">
            <v>0.11403375</v>
          </cell>
          <cell r="I371">
            <v>0.14145395999999999</v>
          </cell>
          <cell r="J371">
            <v>0.24170017000000002</v>
          </cell>
          <cell r="K371">
            <v>0.29074352000000003</v>
          </cell>
          <cell r="L371">
            <v>0.35651758</v>
          </cell>
        </row>
        <row r="372">
          <cell r="C372" t="str">
            <v>203-17425</v>
          </cell>
          <cell r="E372">
            <v>1.9099017600000001</v>
          </cell>
          <cell r="F372">
            <v>3.3406174099999921</v>
          </cell>
          <cell r="G372">
            <v>4.4375688699999998</v>
          </cell>
          <cell r="H372">
            <v>5.4484414599999997</v>
          </cell>
          <cell r="I372">
            <v>6.9152154499999989</v>
          </cell>
          <cell r="J372">
            <v>8.6482380600000024</v>
          </cell>
          <cell r="K372">
            <v>8.5366427600000065</v>
          </cell>
          <cell r="L372">
            <v>9.3405030199999981</v>
          </cell>
        </row>
        <row r="373">
          <cell r="C373" t="str">
            <v>203-17517</v>
          </cell>
          <cell r="E373">
            <v>0.41851921000000003</v>
          </cell>
          <cell r="F373">
            <v>1.0764457599999999</v>
          </cell>
          <cell r="G373">
            <v>2.21465194</v>
          </cell>
          <cell r="H373">
            <v>2.79703854</v>
          </cell>
          <cell r="I373">
            <v>3.1663677999999997</v>
          </cell>
          <cell r="J373">
            <v>3.5054707899999999</v>
          </cell>
          <cell r="K373">
            <v>3.7272688899999999</v>
          </cell>
          <cell r="L373">
            <v>3.87254459</v>
          </cell>
        </row>
        <row r="374">
          <cell r="C374" t="str">
            <v>203-17778</v>
          </cell>
          <cell r="G374">
            <v>2.2276859999999999E-2</v>
          </cell>
          <cell r="H374">
            <v>2.7926470000000002E-2</v>
          </cell>
          <cell r="I374">
            <v>4.3674489999999996E-2</v>
          </cell>
          <cell r="J374">
            <v>-1.4248419999999999E-2</v>
          </cell>
          <cell r="K374">
            <v>7.2404539999999989E-2</v>
          </cell>
          <cell r="L374">
            <v>0.16878161</v>
          </cell>
        </row>
        <row r="375">
          <cell r="C375" t="str">
            <v>203-17811</v>
          </cell>
          <cell r="E375">
            <v>1.69678544</v>
          </cell>
          <cell r="F375">
            <v>3.9827801699999998</v>
          </cell>
          <cell r="G375">
            <v>5.8363448300000016</v>
          </cell>
          <cell r="H375">
            <v>8.4082599099999999</v>
          </cell>
          <cell r="I375">
            <v>11.64908606</v>
          </cell>
          <cell r="J375">
            <v>13.648146100000002</v>
          </cell>
          <cell r="K375">
            <v>15.531004119999995</v>
          </cell>
          <cell r="L375">
            <v>18.307466160000001</v>
          </cell>
        </row>
        <row r="376">
          <cell r="C376" t="str">
            <v>203-17859</v>
          </cell>
          <cell r="E376">
            <v>0.21330370999999998</v>
          </cell>
          <cell r="F376">
            <v>0.59534560000000003</v>
          </cell>
          <cell r="G376">
            <v>1.7443578700000002</v>
          </cell>
          <cell r="H376">
            <v>2.0029653400000003</v>
          </cell>
          <cell r="I376">
            <v>2.6775157300000001</v>
          </cell>
          <cell r="J376">
            <v>7.1523760300000001</v>
          </cell>
          <cell r="K376">
            <v>8.3258004900000007</v>
          </cell>
          <cell r="L376">
            <v>12.162136170000004</v>
          </cell>
        </row>
        <row r="377">
          <cell r="C377" t="str">
            <v>203-17875</v>
          </cell>
          <cell r="E377">
            <v>1.1247201100000002</v>
          </cell>
          <cell r="F377">
            <v>1.8502396000000001</v>
          </cell>
          <cell r="G377">
            <v>2.3488838900000002</v>
          </cell>
          <cell r="H377">
            <v>2.9402060699999999</v>
          </cell>
          <cell r="I377">
            <v>3.5274561200000001</v>
          </cell>
          <cell r="J377">
            <v>4.0150423599999998</v>
          </cell>
          <cell r="K377">
            <v>4.4729926300000002</v>
          </cell>
          <cell r="L377">
            <v>4.89481009</v>
          </cell>
        </row>
        <row r="378">
          <cell r="C378" t="str">
            <v>203-18049</v>
          </cell>
          <cell r="E378">
            <v>2.4394099999999999E-3</v>
          </cell>
          <cell r="F378">
            <v>-0.35302984000000004</v>
          </cell>
          <cell r="G378">
            <v>-0.37025802000000002</v>
          </cell>
          <cell r="H378">
            <v>-0.37025802000000002</v>
          </cell>
          <cell r="I378">
            <v>-0.36743678999999996</v>
          </cell>
          <cell r="J378">
            <v>-0.36743678999999996</v>
          </cell>
          <cell r="K378">
            <v>-0.36743678999999996</v>
          </cell>
          <cell r="L378">
            <v>-0.36743678999999996</v>
          </cell>
        </row>
        <row r="379">
          <cell r="C379" t="str">
            <v>203-18238</v>
          </cell>
          <cell r="E379">
            <v>3.5386E-4</v>
          </cell>
          <cell r="F379">
            <v>3.7517399999999999E-3</v>
          </cell>
          <cell r="G379">
            <v>5.8818500000000001E-3</v>
          </cell>
          <cell r="H379">
            <v>7.3336999999999994E-3</v>
          </cell>
          <cell r="I379">
            <v>1.271398E-2</v>
          </cell>
          <cell r="J379">
            <v>2.9665830000000001E-2</v>
          </cell>
          <cell r="K379">
            <v>4.616555E-2</v>
          </cell>
          <cell r="L379">
            <v>8.3188999999999999E-2</v>
          </cell>
        </row>
        <row r="380">
          <cell r="C380" t="str">
            <v>203-18260</v>
          </cell>
          <cell r="G380">
            <v>0.79095738999999998</v>
          </cell>
          <cell r="H380">
            <v>0.9043601</v>
          </cell>
          <cell r="I380">
            <v>0.94211406999999991</v>
          </cell>
          <cell r="J380">
            <v>0.99357815000000005</v>
          </cell>
          <cell r="K380">
            <v>1.0590219699999999</v>
          </cell>
          <cell r="L380">
            <v>1.2627154899999999</v>
          </cell>
        </row>
        <row r="381">
          <cell r="C381" t="str">
            <v>203-18325</v>
          </cell>
          <cell r="E381">
            <v>2.3680048500000002</v>
          </cell>
          <cell r="F381">
            <v>3.6040755499999997</v>
          </cell>
          <cell r="G381">
            <v>4.4750493699999998</v>
          </cell>
          <cell r="H381">
            <v>5.2414247999999999</v>
          </cell>
          <cell r="I381">
            <v>5.20412053</v>
          </cell>
          <cell r="J381">
            <v>5.7982993299999999</v>
          </cell>
          <cell r="K381">
            <v>6.1733761500000002</v>
          </cell>
          <cell r="L381">
            <v>6.7665319599999991</v>
          </cell>
        </row>
        <row r="382">
          <cell r="C382" t="str">
            <v>203-18390</v>
          </cell>
          <cell r="E382">
            <v>1.33468615</v>
          </cell>
          <cell r="F382">
            <v>1.9323599499999999</v>
          </cell>
          <cell r="G382">
            <v>2.3471305299999998</v>
          </cell>
          <cell r="H382">
            <v>3.1258015499999998</v>
          </cell>
          <cell r="I382">
            <v>3.8042914100000003</v>
          </cell>
          <cell r="J382">
            <v>4.5160581200000003</v>
          </cell>
          <cell r="K382">
            <v>4.8635068099999996</v>
          </cell>
          <cell r="L382">
            <v>12.893183710000001</v>
          </cell>
        </row>
        <row r="383">
          <cell r="C383" t="str">
            <v>203-18505</v>
          </cell>
          <cell r="G383">
            <v>2.8535300000000004E-3</v>
          </cell>
          <cell r="H383">
            <v>8.8292000000000006E-3</v>
          </cell>
          <cell r="I383">
            <v>9.0379699999999993E-3</v>
          </cell>
          <cell r="J383">
            <v>1.9890540000000002E-2</v>
          </cell>
          <cell r="K383">
            <v>3.1165410000000001E-2</v>
          </cell>
          <cell r="L383">
            <v>6.4502119999999996E-2</v>
          </cell>
        </row>
        <row r="384">
          <cell r="C384" t="str">
            <v>203-18506</v>
          </cell>
          <cell r="E384">
            <v>0</v>
          </cell>
          <cell r="F384">
            <v>0</v>
          </cell>
          <cell r="G384">
            <v>0</v>
          </cell>
          <cell r="H384">
            <v>0</v>
          </cell>
          <cell r="I384">
            <v>0</v>
          </cell>
          <cell r="J384">
            <v>4.7030339999999997E-2</v>
          </cell>
          <cell r="K384">
            <v>4.7030339999999997E-2</v>
          </cell>
          <cell r="L384">
            <v>4.7030339999999997E-2</v>
          </cell>
          <cell r="M384">
            <v>4.7030339999999997E-2</v>
          </cell>
          <cell r="N384">
            <v>4.7030339999999997E-2</v>
          </cell>
          <cell r="O384">
            <v>4.7030339999999997E-2</v>
          </cell>
        </row>
        <row r="385">
          <cell r="C385" t="str">
            <v>203-18530</v>
          </cell>
          <cell r="E385">
            <v>5.9842579999999999E-2</v>
          </cell>
          <cell r="F385">
            <v>0.10475231</v>
          </cell>
          <cell r="G385">
            <v>0.16742320000000002</v>
          </cell>
          <cell r="H385">
            <v>0.20523252</v>
          </cell>
          <cell r="I385">
            <v>0.26755648999999998</v>
          </cell>
          <cell r="J385">
            <v>0.30684883000000002</v>
          </cell>
          <cell r="K385">
            <v>0.35901452</v>
          </cell>
          <cell r="L385">
            <v>0.39288171</v>
          </cell>
        </row>
        <row r="386">
          <cell r="C386" t="str">
            <v>203-18623</v>
          </cell>
          <cell r="E386">
            <v>1.7035883799999998</v>
          </cell>
          <cell r="F386">
            <v>9.5702998000000008</v>
          </cell>
          <cell r="G386">
            <v>12.735582810000002</v>
          </cell>
          <cell r="H386">
            <v>14.134547730000001</v>
          </cell>
          <cell r="I386">
            <v>15.6884687</v>
          </cell>
          <cell r="J386">
            <v>19.880667460000002</v>
          </cell>
          <cell r="K386">
            <v>20.713812160000007</v>
          </cell>
          <cell r="L386">
            <v>23.130590290000001</v>
          </cell>
        </row>
        <row r="387">
          <cell r="C387" t="str">
            <v>203-18666</v>
          </cell>
          <cell r="E387">
            <v>5.6956859999999998E-2</v>
          </cell>
          <cell r="F387">
            <v>8.2985520000000007E-2</v>
          </cell>
          <cell r="G387">
            <v>0.12073971</v>
          </cell>
          <cell r="H387">
            <v>0.21185926000000002</v>
          </cell>
          <cell r="I387">
            <v>0.31720431999999998</v>
          </cell>
          <cell r="J387">
            <v>0.38651810999999997</v>
          </cell>
          <cell r="K387">
            <v>0.39868387</v>
          </cell>
          <cell r="L387">
            <v>0.43142029999999998</v>
          </cell>
        </row>
        <row r="388">
          <cell r="C388" t="str">
            <v>203-18717</v>
          </cell>
          <cell r="E388">
            <v>0.34159807000000003</v>
          </cell>
          <cell r="F388">
            <v>0.48556263</v>
          </cell>
          <cell r="G388">
            <v>0.60721793000000002</v>
          </cell>
          <cell r="H388">
            <v>0.75310141000000008</v>
          </cell>
          <cell r="I388">
            <v>0.83997849000000002</v>
          </cell>
          <cell r="J388">
            <v>0.98830675000000001</v>
          </cell>
          <cell r="K388">
            <v>1.2381991699999999</v>
          </cell>
          <cell r="L388">
            <v>1.39843696</v>
          </cell>
        </row>
        <row r="389">
          <cell r="C389" t="str">
            <v>203-18839</v>
          </cell>
          <cell r="E389">
            <v>32.64603297</v>
          </cell>
          <cell r="F389">
            <v>45.551349469999998</v>
          </cell>
          <cell r="G389">
            <v>53.883485640000011</v>
          </cell>
          <cell r="H389">
            <v>58.905950279999992</v>
          </cell>
          <cell r="I389">
            <v>75.225187559999981</v>
          </cell>
          <cell r="J389">
            <v>87.569751330000031</v>
          </cell>
          <cell r="K389">
            <v>103.2764274</v>
          </cell>
          <cell r="L389">
            <v>122.20809427</v>
          </cell>
        </row>
        <row r="390">
          <cell r="C390" t="str">
            <v>203-18877</v>
          </cell>
          <cell r="E390">
            <v>-0.18663226000000002</v>
          </cell>
          <cell r="F390">
            <v>-4.288608E-2</v>
          </cell>
          <cell r="G390">
            <v>-6.8297400000000346E-3</v>
          </cell>
          <cell r="H390">
            <v>0.22382392000000001</v>
          </cell>
          <cell r="I390">
            <v>0.23569936</v>
          </cell>
          <cell r="J390">
            <v>0.25966530999999998</v>
          </cell>
          <cell r="K390">
            <v>0.27762488000000002</v>
          </cell>
          <cell r="L390">
            <v>0.29664037999999998</v>
          </cell>
        </row>
        <row r="391">
          <cell r="C391" t="str">
            <v>203-19206</v>
          </cell>
        </row>
        <row r="392">
          <cell r="C392" t="str">
            <v>203-19921</v>
          </cell>
        </row>
        <row r="393">
          <cell r="C393" t="str">
            <v>203-19978</v>
          </cell>
        </row>
        <row r="394">
          <cell r="C394" t="str">
            <v>203-20171</v>
          </cell>
          <cell r="F394">
            <v>4.6900000000000002E-4</v>
          </cell>
          <cell r="G394">
            <v>1.6560100000000001E-3</v>
          </cell>
          <cell r="H394">
            <v>2.2148200000000002E-3</v>
          </cell>
          <cell r="I394">
            <v>4.8250899999999998E-3</v>
          </cell>
          <cell r="J394">
            <v>2.1550349999999999E-2</v>
          </cell>
          <cell r="K394">
            <v>3.6035850000000001E-2</v>
          </cell>
          <cell r="L394">
            <v>4.7658980000000004E-2</v>
          </cell>
        </row>
        <row r="395">
          <cell r="C395" t="str">
            <v>203-TC2XX</v>
          </cell>
          <cell r="E395">
            <v>1.96516384</v>
          </cell>
          <cell r="F395">
            <v>2.9578263599999999</v>
          </cell>
          <cell r="G395">
            <v>2.9009736899999998</v>
          </cell>
          <cell r="H395">
            <v>4.65905696</v>
          </cell>
          <cell r="I395">
            <v>5.0760485900000001</v>
          </cell>
          <cell r="J395">
            <v>4.8417567199999887</v>
          </cell>
          <cell r="K395">
            <v>5.5828953099999961</v>
          </cell>
          <cell r="L395">
            <v>9.4054107600000147</v>
          </cell>
        </row>
        <row r="396">
          <cell r="C396" t="str">
            <v>203-TC3XX</v>
          </cell>
          <cell r="E396">
            <v>7.2458130000000009E-2</v>
          </cell>
          <cell r="F396">
            <v>8.9124479999999992E-2</v>
          </cell>
          <cell r="G396">
            <v>9.8420389999999996E-2</v>
          </cell>
          <cell r="H396">
            <v>0.10337967999999999</v>
          </cell>
          <cell r="I396">
            <v>0.15996974</v>
          </cell>
          <cell r="J396">
            <v>0.18556690000000001</v>
          </cell>
          <cell r="K396">
            <v>0.24420512999999999</v>
          </cell>
          <cell r="L396">
            <v>0.27058428000000001</v>
          </cell>
        </row>
        <row r="397">
          <cell r="C397" t="str">
            <v>203-AFR</v>
          </cell>
          <cell r="E397">
            <v>7.4240200000000008E-3</v>
          </cell>
          <cell r="F397">
            <v>5.6991420000000001E-2</v>
          </cell>
          <cell r="G397">
            <v>0.10513646</v>
          </cell>
          <cell r="H397">
            <v>0.14224137000000001</v>
          </cell>
          <cell r="I397">
            <v>0.25132400999999999</v>
          </cell>
          <cell r="J397">
            <v>0.29626284999999997</v>
          </cell>
          <cell r="K397">
            <v>0.45298591999999999</v>
          </cell>
          <cell r="L397">
            <v>0.55463506000000007</v>
          </cell>
        </row>
        <row r="398">
          <cell r="C398" t="str">
            <v>203-CAPBANK</v>
          </cell>
          <cell r="E398">
            <v>3.7599999999999996E-6</v>
          </cell>
          <cell r="F398">
            <v>8.4999999999999999E-6</v>
          </cell>
          <cell r="G398">
            <v>1.2679999999999999E-5</v>
          </cell>
          <cell r="H398">
            <v>1.6859999999999998E-5</v>
          </cell>
          <cell r="I398">
            <v>2.1039999999999998E-5</v>
          </cell>
          <cell r="J398">
            <v>2.5530000000000001E-5</v>
          </cell>
          <cell r="K398">
            <v>3.0170000000000001E-5</v>
          </cell>
          <cell r="L398">
            <v>-2.6226999999999999E-4</v>
          </cell>
        </row>
        <row r="399">
          <cell r="C399" t="str">
            <v>203-CATHR</v>
          </cell>
          <cell r="E399">
            <v>8.7618999999999995E-3</v>
          </cell>
          <cell r="F399">
            <v>1.2435399999999999E-2</v>
          </cell>
          <cell r="G399">
            <v>1.562858E-2</v>
          </cell>
          <cell r="H399">
            <v>1.8759749999999999E-2</v>
          </cell>
          <cell r="I399">
            <v>2.0414400000000003E-2</v>
          </cell>
          <cell r="J399">
            <v>2.219105E-2</v>
          </cell>
          <cell r="K399">
            <v>2.4026930000000002E-2</v>
          </cell>
          <cell r="L399">
            <v>2.5803580000000003E-2</v>
          </cell>
        </row>
        <row r="400">
          <cell r="C400" t="str">
            <v>203-Civil</v>
          </cell>
          <cell r="E400">
            <v>1.085882E-2</v>
          </cell>
          <cell r="F400">
            <v>3.8420650000000001E-2</v>
          </cell>
          <cell r="G400">
            <v>4.2510819999999998E-2</v>
          </cell>
          <cell r="H400">
            <v>4.662902E-2</v>
          </cell>
          <cell r="I400">
            <v>5.0851559999999997E-2</v>
          </cell>
          <cell r="J400">
            <v>5.5390780000000001E-2</v>
          </cell>
          <cell r="K400">
            <v>5.996046E-2</v>
          </cell>
          <cell r="L400">
            <v>6.4382739999999994E-2</v>
          </cell>
        </row>
        <row r="401">
          <cell r="C401" t="str">
            <v>203-CSWITCH</v>
          </cell>
          <cell r="E401">
            <v>3.4728800000000004E-2</v>
          </cell>
          <cell r="F401">
            <v>6.247635E-2</v>
          </cell>
          <cell r="G401">
            <v>8.8667940000000001E-2</v>
          </cell>
          <cell r="H401">
            <v>0.26950885999999996</v>
          </cell>
          <cell r="I401">
            <v>0.39793377000000002</v>
          </cell>
          <cell r="J401">
            <v>1.3343755800000001</v>
          </cell>
          <cell r="K401">
            <v>1.4144070200000001</v>
          </cell>
          <cell r="L401">
            <v>1.5018726499999999</v>
          </cell>
        </row>
        <row r="402">
          <cell r="C402" t="str">
            <v>203-DELUG</v>
          </cell>
          <cell r="E402">
            <v>0.47938446999999995</v>
          </cell>
          <cell r="F402">
            <v>0.69794195999999997</v>
          </cell>
          <cell r="G402">
            <v>1.0134919599999999</v>
          </cell>
          <cell r="H402">
            <v>1.10476931</v>
          </cell>
          <cell r="I402">
            <v>1.1106329099999999</v>
          </cell>
          <cell r="J402">
            <v>1.15044638</v>
          </cell>
          <cell r="K402">
            <v>1.16631091</v>
          </cell>
          <cell r="L402">
            <v>1.18813696</v>
          </cell>
        </row>
        <row r="403">
          <cell r="C403" t="str">
            <v>203-DETECT</v>
          </cell>
          <cell r="E403">
            <v>0.12991780999999999</v>
          </cell>
          <cell r="F403">
            <v>0.13934601000000002</v>
          </cell>
          <cell r="G403">
            <v>0.14865567999999998</v>
          </cell>
          <cell r="H403">
            <v>0.15846429000000001</v>
          </cell>
          <cell r="I403">
            <v>0.19364217</v>
          </cell>
          <cell r="J403">
            <v>0.21686385</v>
          </cell>
          <cell r="K403">
            <v>0.24181917999999999</v>
          </cell>
          <cell r="L403">
            <v>0.27446199999999998</v>
          </cell>
        </row>
        <row r="404">
          <cell r="C404" t="str">
            <v>203-DFR</v>
          </cell>
          <cell r="E404">
            <v>8.8846200000000011E-3</v>
          </cell>
          <cell r="F404">
            <v>5.3593189999999999E-2</v>
          </cell>
          <cell r="G404">
            <v>6.6265610000000003E-2</v>
          </cell>
          <cell r="H404">
            <v>9.0576770000000001E-2</v>
          </cell>
          <cell r="I404">
            <v>0.10102683999999999</v>
          </cell>
          <cell r="J404">
            <v>0.11127687</v>
          </cell>
          <cell r="K404">
            <v>0.11582232000000001</v>
          </cell>
          <cell r="L404">
            <v>0.17250057999999999</v>
          </cell>
        </row>
        <row r="405">
          <cell r="C405" t="str">
            <v>203-DieselGen</v>
          </cell>
          <cell r="E405">
            <v>1.0623900000000001E-3</v>
          </cell>
          <cell r="F405">
            <v>3.9964400000000004E-3</v>
          </cell>
          <cell r="G405">
            <v>4.0663599999999998E-3</v>
          </cell>
          <cell r="H405">
            <v>4.13628E-3</v>
          </cell>
          <cell r="I405">
            <v>4.2062000000000002E-3</v>
          </cell>
          <cell r="J405">
            <v>4.2812800000000002E-3</v>
          </cell>
          <cell r="K405">
            <v>4.35886E-3</v>
          </cell>
          <cell r="L405">
            <v>4.4339399999999999E-3</v>
          </cell>
        </row>
        <row r="406">
          <cell r="C406" t="str">
            <v>203-FDRPR</v>
          </cell>
          <cell r="E406">
            <v>2.6581220000000003E-2</v>
          </cell>
          <cell r="F406">
            <v>0</v>
          </cell>
          <cell r="G406">
            <v>0</v>
          </cell>
          <cell r="H406">
            <v>0</v>
          </cell>
          <cell r="I406">
            <v>0</v>
          </cell>
          <cell r="J406">
            <v>0</v>
          </cell>
          <cell r="K406">
            <v>0</v>
          </cell>
          <cell r="L406">
            <v>0</v>
          </cell>
        </row>
        <row r="407">
          <cell r="C407" t="str">
            <v>203-GAREPL</v>
          </cell>
          <cell r="E407">
            <v>7.6360299999999994E-3</v>
          </cell>
          <cell r="F407">
            <v>8.574E-3</v>
          </cell>
          <cell r="G407">
            <v>1.178385E-2</v>
          </cell>
          <cell r="H407">
            <v>1.317835E-2</v>
          </cell>
          <cell r="I407">
            <v>1.317835E-2</v>
          </cell>
          <cell r="J407">
            <v>1.3732129999999999E-2</v>
          </cell>
          <cell r="K407">
            <v>1.4296120000000001E-2</v>
          </cell>
          <cell r="L407">
            <v>1.4296120000000001E-2</v>
          </cell>
        </row>
        <row r="408">
          <cell r="C408" t="str">
            <v>203-GRND</v>
          </cell>
          <cell r="E408">
            <v>3.0258340000000002E-2</v>
          </cell>
          <cell r="F408">
            <v>4.73827E-2</v>
          </cell>
          <cell r="G408">
            <v>5.9671160000000001E-2</v>
          </cell>
          <cell r="H408">
            <v>7.477085E-2</v>
          </cell>
          <cell r="I408">
            <v>9.5831800000000009E-2</v>
          </cell>
          <cell r="J408">
            <v>0.11651085999999999</v>
          </cell>
          <cell r="K408">
            <v>0.13330542000000001</v>
          </cell>
          <cell r="L408">
            <v>0.16867727999999999</v>
          </cell>
        </row>
        <row r="409">
          <cell r="C409" t="str">
            <v>203-HVAC</v>
          </cell>
          <cell r="E409">
            <v>0.18941226</v>
          </cell>
          <cell r="F409">
            <v>0.11085942</v>
          </cell>
          <cell r="G409">
            <v>0.15346124</v>
          </cell>
          <cell r="H409">
            <v>0.15645364</v>
          </cell>
          <cell r="I409">
            <v>0.15662282</v>
          </cell>
          <cell r="J409">
            <v>0.15681074</v>
          </cell>
          <cell r="K409">
            <v>0.15681074</v>
          </cell>
          <cell r="L409">
            <v>0.15681074</v>
          </cell>
        </row>
        <row r="410">
          <cell r="C410" t="str">
            <v>203-IED Syn</v>
          </cell>
          <cell r="E410">
            <v>2.4926200000000001E-3</v>
          </cell>
          <cell r="F410">
            <v>3.69469E-3</v>
          </cell>
          <cell r="G410">
            <v>4.8830200000000001E-3</v>
          </cell>
          <cell r="H410">
            <v>5.9436699999999999E-3</v>
          </cell>
          <cell r="I410">
            <v>7.0043199999999996E-3</v>
          </cell>
          <cell r="J410">
            <v>8.1431699999999999E-3</v>
          </cell>
          <cell r="K410">
            <v>9.3200000000000002E-3</v>
          </cell>
          <cell r="L410">
            <v>1.045885E-2</v>
          </cell>
        </row>
        <row r="411">
          <cell r="C411" t="str">
            <v>203-MCR</v>
          </cell>
        </row>
        <row r="412">
          <cell r="C412" t="str">
            <v>203-OCB</v>
          </cell>
          <cell r="E412">
            <v>2.79996673</v>
          </cell>
          <cell r="F412">
            <v>4.3468660000000003</v>
          </cell>
          <cell r="G412">
            <v>5.09163386</v>
          </cell>
          <cell r="H412">
            <v>6.2042059799999993</v>
          </cell>
          <cell r="I412">
            <v>8.192723360000004</v>
          </cell>
          <cell r="J412">
            <v>10.226842310000009</v>
          </cell>
          <cell r="K412">
            <v>12.892162800000023</v>
          </cell>
          <cell r="L412">
            <v>15.023206170000012</v>
          </cell>
        </row>
        <row r="413">
          <cell r="C413" t="str">
            <v>203-PCT-BOX</v>
          </cell>
          <cell r="E413">
            <v>4.3181351500000007</v>
          </cell>
          <cell r="F413">
            <v>6.6236097500000009</v>
          </cell>
          <cell r="G413">
            <v>9.1578607999999999</v>
          </cell>
          <cell r="H413">
            <v>11.687291710000002</v>
          </cell>
          <cell r="I413">
            <v>14.868749529999995</v>
          </cell>
          <cell r="J413">
            <v>16.48540684</v>
          </cell>
          <cell r="K413">
            <v>18.295044409999996</v>
          </cell>
          <cell r="L413">
            <v>20.099309369999993</v>
          </cell>
        </row>
        <row r="414">
          <cell r="C414" t="str">
            <v>203-PLC</v>
          </cell>
          <cell r="E414">
            <v>0.37319912</v>
          </cell>
          <cell r="F414">
            <v>0.96098499000000004</v>
          </cell>
          <cell r="G414">
            <v>1.5460139499999999</v>
          </cell>
          <cell r="H414">
            <v>1.9457796299999999</v>
          </cell>
          <cell r="I414">
            <v>2.2226333</v>
          </cell>
          <cell r="J414">
            <v>2.5779931</v>
          </cell>
          <cell r="K414">
            <v>2.6811328699999999</v>
          </cell>
          <cell r="L414">
            <v>2.8138245</v>
          </cell>
        </row>
        <row r="415">
          <cell r="C415" t="str">
            <v>203-POTH</v>
          </cell>
          <cell r="E415">
            <v>3.980935E-2</v>
          </cell>
          <cell r="F415">
            <v>5.0225769999999996E-2</v>
          </cell>
          <cell r="G415">
            <v>5.6343650000000002E-2</v>
          </cell>
          <cell r="H415">
            <v>6.3237180000000004E-2</v>
          </cell>
          <cell r="I415">
            <v>9.2485539999999991E-2</v>
          </cell>
          <cell r="J415">
            <v>0.11569003</v>
          </cell>
          <cell r="K415">
            <v>0.1188322</v>
          </cell>
          <cell r="L415">
            <v>0.12600730000000002</v>
          </cell>
        </row>
        <row r="416">
          <cell r="C416" t="str">
            <v>203-PROTRP</v>
          </cell>
          <cell r="E416">
            <v>0.83216783999999999</v>
          </cell>
          <cell r="F416">
            <v>1.6550696100000002</v>
          </cell>
          <cell r="G416">
            <v>2.3844515400000001</v>
          </cell>
          <cell r="H416">
            <v>3.0731272500000002</v>
          </cell>
          <cell r="I416">
            <v>3.6583930299999996</v>
          </cell>
          <cell r="J416">
            <v>4.2194671799999997</v>
          </cell>
          <cell r="K416">
            <v>4.8740037899999997</v>
          </cell>
          <cell r="L416">
            <v>5.4699335900000046</v>
          </cell>
        </row>
        <row r="417">
          <cell r="C417" t="str">
            <v>203-PTONER</v>
          </cell>
          <cell r="E417">
            <v>0.40382268999999998</v>
          </cell>
          <cell r="F417">
            <v>0.5825485600000001</v>
          </cell>
          <cell r="G417">
            <v>0.72122396</v>
          </cell>
          <cell r="H417">
            <v>0.77586887999999998</v>
          </cell>
          <cell r="I417">
            <v>0.83463443000000004</v>
          </cell>
          <cell r="J417">
            <v>0.91017725999999999</v>
          </cell>
          <cell r="K417">
            <v>1.02706203</v>
          </cell>
          <cell r="L417">
            <v>1.0950980400000001</v>
          </cell>
        </row>
        <row r="418">
          <cell r="C418" t="str">
            <v>203-RTU</v>
          </cell>
          <cell r="E418">
            <v>1.8657877599999999</v>
          </cell>
          <cell r="F418">
            <v>3.2447293500000001</v>
          </cell>
          <cell r="G418">
            <v>3.9800043599999997</v>
          </cell>
          <cell r="H418">
            <v>4.9333728700000004</v>
          </cell>
          <cell r="I418">
            <v>5.9226033499999993</v>
          </cell>
          <cell r="J418">
            <v>6.9520473799999873</v>
          </cell>
          <cell r="K418">
            <v>7.9841083200000007</v>
          </cell>
          <cell r="L418">
            <v>9.2947701800000022</v>
          </cell>
        </row>
        <row r="419">
          <cell r="C419" t="str">
            <v>203-SER</v>
          </cell>
          <cell r="E419">
            <v>3.4929750000000002E-2</v>
          </cell>
          <cell r="F419">
            <v>5.6695660000000002E-2</v>
          </cell>
          <cell r="G419">
            <v>7.4760690000000005E-2</v>
          </cell>
          <cell r="H419">
            <v>0.16750432999999998</v>
          </cell>
          <cell r="I419">
            <v>0.18713744000000002</v>
          </cell>
          <cell r="J419">
            <v>0.19715739999999998</v>
          </cell>
          <cell r="K419">
            <v>0.20186985000000002</v>
          </cell>
          <cell r="L419">
            <v>0.20778152</v>
          </cell>
        </row>
        <row r="420">
          <cell r="C420" t="str">
            <v>203-SERA</v>
          </cell>
          <cell r="E420">
            <v>3.3364699999999998E-3</v>
          </cell>
          <cell r="F420">
            <v>5.5828400000000004E-3</v>
          </cell>
          <cell r="G420">
            <v>8.0487500000000003E-3</v>
          </cell>
          <cell r="H420">
            <v>1.0032569999999999E-2</v>
          </cell>
          <cell r="I420">
            <v>1.341943E-2</v>
          </cell>
          <cell r="J420">
            <v>1.5554879999999998E-2</v>
          </cell>
          <cell r="K420">
            <v>1.826266E-2</v>
          </cell>
          <cell r="L420">
            <v>2.1253359999999999E-2</v>
          </cell>
        </row>
        <row r="421">
          <cell r="C421" t="str">
            <v>203-SGROUND</v>
          </cell>
          <cell r="E421">
            <v>8.6521189999999998E-2</v>
          </cell>
          <cell r="F421">
            <v>0.11477609</v>
          </cell>
          <cell r="G421">
            <v>0.23919295999999998</v>
          </cell>
          <cell r="H421">
            <v>0.45375240999999999</v>
          </cell>
          <cell r="I421">
            <v>0.73582106999999997</v>
          </cell>
          <cell r="J421">
            <v>1.02558791</v>
          </cell>
          <cell r="K421">
            <v>1.3881101</v>
          </cell>
          <cell r="L421">
            <v>1.5324528899999998</v>
          </cell>
        </row>
        <row r="422">
          <cell r="C422" t="str">
            <v>203-SHIELDW</v>
          </cell>
          <cell r="E422">
            <v>0.32278809000000003</v>
          </cell>
          <cell r="F422">
            <v>1.0067703399999999</v>
          </cell>
          <cell r="G422">
            <v>1.0914515</v>
          </cell>
          <cell r="H422">
            <v>1.1071817800000001</v>
          </cell>
          <cell r="I422">
            <v>1.1997646100000001</v>
          </cell>
          <cell r="J422">
            <v>1.2185366399999999</v>
          </cell>
          <cell r="K422">
            <v>1.2356185399999999</v>
          </cell>
          <cell r="L422">
            <v>1.67755944</v>
          </cell>
        </row>
        <row r="423">
          <cell r="C423" t="str">
            <v>203-SPBrkRepl</v>
          </cell>
          <cell r="E423">
            <v>3.0791099999999999E-3</v>
          </cell>
          <cell r="F423">
            <v>5.2221000000000004E-3</v>
          </cell>
          <cell r="G423">
            <v>5.4612899999999997E-3</v>
          </cell>
          <cell r="H423">
            <v>5.70048E-3</v>
          </cell>
          <cell r="I423">
            <v>5.9396700000000002E-3</v>
          </cell>
          <cell r="J423">
            <v>6.1964899999999998E-3</v>
          </cell>
          <cell r="K423">
            <v>6.4618699999999998E-3</v>
          </cell>
          <cell r="L423">
            <v>6.7186899999999994E-3</v>
          </cell>
        </row>
        <row r="424">
          <cell r="C424" t="str">
            <v>203-SSMETER</v>
          </cell>
          <cell r="E424">
            <v>5.2119999999999996E-5</v>
          </cell>
          <cell r="F424">
            <v>8.3760000000000011E-5</v>
          </cell>
          <cell r="G424">
            <v>1.1168E-4</v>
          </cell>
          <cell r="H424">
            <v>1.3960000000000001E-4</v>
          </cell>
          <cell r="I424">
            <v>1.6752000000000002E-4</v>
          </cell>
          <cell r="J424">
            <v>1.975E-4</v>
          </cell>
          <cell r="K424">
            <v>2.2846999999999999E-4</v>
          </cell>
          <cell r="L424">
            <v>2.5844999999999997E-4</v>
          </cell>
        </row>
        <row r="425">
          <cell r="C425" t="str">
            <v>203-SSUB</v>
          </cell>
          <cell r="E425">
            <v>0.3314705</v>
          </cell>
          <cell r="F425">
            <v>0.49649071</v>
          </cell>
          <cell r="G425">
            <v>0.56531100000000001</v>
          </cell>
          <cell r="H425">
            <v>0.62409808</v>
          </cell>
          <cell r="I425">
            <v>0.69574230000000004</v>
          </cell>
          <cell r="J425">
            <v>0.783883</v>
          </cell>
          <cell r="K425">
            <v>0.81728466</v>
          </cell>
          <cell r="L425">
            <v>0.84982869999999999</v>
          </cell>
        </row>
        <row r="426">
          <cell r="C426" t="str">
            <v>203-SSUD</v>
          </cell>
          <cell r="E426">
            <v>0.18311835999999998</v>
          </cell>
          <cell r="F426">
            <v>0.28117456000000002</v>
          </cell>
          <cell r="G426">
            <v>0.39347221999999998</v>
          </cell>
          <cell r="H426">
            <v>0.42221760999999997</v>
          </cell>
          <cell r="I426">
            <v>0.44918267000000001</v>
          </cell>
          <cell r="J426">
            <v>0.51113560000000002</v>
          </cell>
          <cell r="K426">
            <v>0.61319323000000003</v>
          </cell>
          <cell r="L426">
            <v>0.88252019999999998</v>
          </cell>
        </row>
        <row r="427">
          <cell r="C427" t="str">
            <v>203-TRANSFTC</v>
          </cell>
          <cell r="E427">
            <v>3.2546171299999997</v>
          </cell>
          <cell r="F427">
            <v>6.2806847499999998</v>
          </cell>
          <cell r="G427">
            <v>10.651714489999996</v>
          </cell>
          <cell r="H427">
            <v>11.216370610000004</v>
          </cell>
          <cell r="I427">
            <v>13.474321000000003</v>
          </cell>
          <cell r="J427">
            <v>7.9639360600000044</v>
          </cell>
          <cell r="K427">
            <v>5.8772092499999982</v>
          </cell>
          <cell r="L427">
            <v>7.0027955299999958</v>
          </cell>
        </row>
        <row r="428">
          <cell r="C428" t="str">
            <v>203-TXSTATIONS</v>
          </cell>
          <cell r="E428">
            <v>0</v>
          </cell>
          <cell r="F428">
            <v>0</v>
          </cell>
          <cell r="G428">
            <v>0</v>
          </cell>
          <cell r="H428">
            <v>0</v>
          </cell>
          <cell r="I428">
            <v>0</v>
          </cell>
          <cell r="J428">
            <v>0</v>
          </cell>
          <cell r="K428">
            <v>0</v>
          </cell>
          <cell r="L428">
            <v>0</v>
          </cell>
        </row>
        <row r="429">
          <cell r="C429" t="str">
            <v>203-WPOLE</v>
          </cell>
          <cell r="E429">
            <v>4.2312388700000003</v>
          </cell>
          <cell r="F429">
            <v>5.9953708400000005</v>
          </cell>
          <cell r="G429">
            <v>7.3133646100000016</v>
          </cell>
          <cell r="H429">
            <v>8.4880112600000039</v>
          </cell>
          <cell r="I429">
            <v>9.3836101700000025</v>
          </cell>
          <cell r="J429">
            <v>10.207346240000001</v>
          </cell>
          <cell r="K429">
            <v>11.007575099999993</v>
          </cell>
          <cell r="L429">
            <v>11.564949099999993</v>
          </cell>
        </row>
        <row r="430">
          <cell r="C430" t="str">
            <v>203-ANFENC</v>
          </cell>
          <cell r="E430">
            <v>6.4839999999999993E-4</v>
          </cell>
          <cell r="F430">
            <v>7.0452999999999998E-4</v>
          </cell>
          <cell r="G430">
            <v>7.5404999999999992E-4</v>
          </cell>
          <cell r="H430">
            <v>8.0357000000000009E-4</v>
          </cell>
          <cell r="I430">
            <v>8.5309000000000003E-4</v>
          </cell>
          <cell r="J430">
            <v>9.0627999999999998E-4</v>
          </cell>
          <cell r="K430">
            <v>9.6124000000000003E-4</v>
          </cell>
          <cell r="L430">
            <v>1.01443E-3</v>
          </cell>
        </row>
        <row r="431">
          <cell r="C431" t="str">
            <v>203-ENBLR</v>
          </cell>
          <cell r="E431">
            <v>0</v>
          </cell>
          <cell r="F431">
            <v>0</v>
          </cell>
          <cell r="G431">
            <v>0</v>
          </cell>
          <cell r="H431">
            <v>0</v>
          </cell>
          <cell r="I431">
            <v>0</v>
          </cell>
          <cell r="J431">
            <v>0</v>
          </cell>
          <cell r="K431">
            <v>0</v>
          </cell>
          <cell r="L431">
            <v>0</v>
          </cell>
        </row>
        <row r="432">
          <cell r="C432" t="str">
            <v>203-RODGAP</v>
          </cell>
          <cell r="E432">
            <v>0</v>
          </cell>
          <cell r="F432">
            <v>0</v>
          </cell>
          <cell r="G432">
            <v>0</v>
          </cell>
          <cell r="H432">
            <v>0</v>
          </cell>
          <cell r="I432">
            <v>0</v>
          </cell>
          <cell r="J432">
            <v>0</v>
          </cell>
          <cell r="K432">
            <v>0</v>
          </cell>
          <cell r="L432">
            <v>0</v>
          </cell>
        </row>
        <row r="433">
          <cell r="C433" t="str">
            <v>203-CblMonitor</v>
          </cell>
          <cell r="E433">
            <v>3.8595500000000002E-3</v>
          </cell>
          <cell r="F433">
            <v>6.2028500000000002E-3</v>
          </cell>
          <cell r="G433">
            <v>8.2704699999999985E-3</v>
          </cell>
          <cell r="H433">
            <v>1.0338089999999999E-2</v>
          </cell>
          <cell r="I433">
            <v>1.2405709999999999E-2</v>
          </cell>
          <cell r="J433">
            <v>1.4625780000000001E-2</v>
          </cell>
          <cell r="K433">
            <v>1.691985E-2</v>
          </cell>
          <cell r="L433">
            <v>1.9139919999999998E-2</v>
          </cell>
        </row>
        <row r="434">
          <cell r="C434" t="str">
            <v>203-HUB</v>
          </cell>
          <cell r="E434">
            <v>0.48691184000000004</v>
          </cell>
          <cell r="F434">
            <v>0.66184380000000009</v>
          </cell>
          <cell r="G434">
            <v>0.80430710999999944</v>
          </cell>
          <cell r="H434">
            <v>0.94265162000000002</v>
          </cell>
          <cell r="I434">
            <v>1.14050151</v>
          </cell>
          <cell r="J434">
            <v>1.2793374099999999</v>
          </cell>
          <cell r="K434">
            <v>1.3790164299999998</v>
          </cell>
          <cell r="L434">
            <v>1.5064669099999999</v>
          </cell>
        </row>
        <row r="435">
          <cell r="C435" t="str">
            <v>203-SCADA</v>
          </cell>
          <cell r="E435">
            <v>1.060287E-2</v>
          </cell>
          <cell r="F435">
            <v>1.7040320000000001E-2</v>
          </cell>
          <cell r="G435">
            <v>2.272043E-2</v>
          </cell>
          <cell r="H435">
            <v>2.8400540000000002E-2</v>
          </cell>
          <cell r="I435">
            <v>3.4080650000000004E-2</v>
          </cell>
          <cell r="J435">
            <v>4.132504E-2</v>
          </cell>
          <cell r="K435">
            <v>5.5927559999999994E-2</v>
          </cell>
          <cell r="L435">
            <v>6.8795850000000006E-2</v>
          </cell>
        </row>
        <row r="436">
          <cell r="C436" t="str">
            <v>203-TCOther</v>
          </cell>
          <cell r="E436">
            <v>4.6059049999999296E-2</v>
          </cell>
          <cell r="F436">
            <v>0.1996758900000003</v>
          </cell>
          <cell r="G436">
            <v>6.3428850000000481E-2</v>
          </cell>
          <cell r="H436">
            <v>1.1598100000000001E-3</v>
          </cell>
          <cell r="I436">
            <v>5.9503999999999998E-3</v>
          </cell>
          <cell r="J436">
            <v>1.8888437</v>
          </cell>
          <cell r="K436">
            <v>-3.4205039999999999E-2</v>
          </cell>
          <cell r="L436">
            <v>3.5795999999999999E-4</v>
          </cell>
          <cell r="O436">
            <v>223.08911599999999</v>
          </cell>
        </row>
        <row r="437">
          <cell r="C437" t="str">
            <v>ECSADJ</v>
          </cell>
        </row>
        <row r="438">
          <cell r="C438" t="str">
            <v>ETCUR</v>
          </cell>
        </row>
        <row r="439">
          <cell r="C439" t="str">
            <v>204-TCOther</v>
          </cell>
        </row>
        <row r="440">
          <cell r="C440" t="str">
            <v>205-TCL01</v>
          </cell>
          <cell r="D440">
            <v>1.13969699</v>
          </cell>
          <cell r="E440">
            <v>1.96222663</v>
          </cell>
          <cell r="F440">
            <v>3.2547349799999998</v>
          </cell>
          <cell r="G440">
            <v>4.55810563</v>
          </cell>
          <cell r="H440">
            <v>5.1702804900000006</v>
          </cell>
          <cell r="I440">
            <v>7.0752155099999987</v>
          </cell>
          <cell r="J440">
            <v>7.8573719799999973</v>
          </cell>
          <cell r="K440">
            <v>8.322450829999994</v>
          </cell>
          <cell r="L440">
            <v>8.8770319599999965</v>
          </cell>
        </row>
        <row r="441">
          <cell r="C441" t="str">
            <v>205-TCL02</v>
          </cell>
          <cell r="D441">
            <v>1.43928653</v>
          </cell>
          <cell r="E441">
            <v>4.41403196</v>
          </cell>
          <cell r="F441">
            <v>7.4179325900000057</v>
          </cell>
          <cell r="G441">
            <v>8.9888738200000038</v>
          </cell>
          <cell r="H441">
            <v>9.8200356300000031</v>
          </cell>
          <cell r="I441">
            <v>10.868756410000001</v>
          </cell>
          <cell r="J441">
            <v>12.1173153</v>
          </cell>
          <cell r="K441">
            <v>12.978682380000006</v>
          </cell>
          <cell r="L441">
            <v>14.247379889999998</v>
          </cell>
        </row>
        <row r="442">
          <cell r="C442" t="str">
            <v>205-TCL10</v>
          </cell>
          <cell r="D442">
            <v>1.0977639999999999E-2</v>
          </cell>
          <cell r="E442">
            <v>2.749422E-2</v>
          </cell>
          <cell r="F442">
            <v>0.39682107</v>
          </cell>
          <cell r="G442">
            <v>0.78256489000000007</v>
          </cell>
          <cell r="H442">
            <v>1.5538022</v>
          </cell>
          <cell r="I442">
            <v>2.4106212899999999</v>
          </cell>
          <cell r="J442">
            <v>2.5092847300000001</v>
          </cell>
          <cell r="K442">
            <v>2.579361</v>
          </cell>
          <cell r="L442">
            <v>2.5994013599999999</v>
          </cell>
        </row>
        <row r="443">
          <cell r="C443" t="str">
            <v>205-TCL11</v>
          </cell>
          <cell r="D443">
            <v>2.3475169999999997E-2</v>
          </cell>
          <cell r="E443">
            <v>6.7283229999999999E-2</v>
          </cell>
          <cell r="F443">
            <v>0.40665306000000001</v>
          </cell>
          <cell r="G443">
            <v>0.68822598000000001</v>
          </cell>
          <cell r="H443">
            <v>0.94052100000000005</v>
          </cell>
          <cell r="I443">
            <v>1.09290782</v>
          </cell>
          <cell r="J443">
            <v>1.19507298</v>
          </cell>
          <cell r="K443">
            <v>1.2868395100000001</v>
          </cell>
          <cell r="L443">
            <v>1.5037199299999999</v>
          </cell>
        </row>
        <row r="444">
          <cell r="C444" t="str">
            <v>205-TCL19</v>
          </cell>
          <cell r="D444">
            <v>6.82067E-3</v>
          </cell>
          <cell r="E444">
            <v>0.14110794000000002</v>
          </cell>
          <cell r="F444">
            <v>0.22639932000000001</v>
          </cell>
          <cell r="G444">
            <v>0.31492496999999997</v>
          </cell>
          <cell r="H444">
            <v>0.57048315999999999</v>
          </cell>
          <cell r="I444">
            <v>0.72419444999999993</v>
          </cell>
          <cell r="J444">
            <v>1.00302534</v>
          </cell>
          <cell r="K444">
            <v>1.4078164199999998</v>
          </cell>
          <cell r="L444">
            <v>1.5250039099999999</v>
          </cell>
        </row>
        <row r="445">
          <cell r="C445" t="str">
            <v>205-TCOther</v>
          </cell>
          <cell r="D445">
            <v>1.8910299999999999E-3</v>
          </cell>
          <cell r="E445">
            <v>2.2965450000000002E-2</v>
          </cell>
          <cell r="F445">
            <v>3.9811199999999998E-2</v>
          </cell>
          <cell r="G445">
            <v>4.1891350000000001E-2</v>
          </cell>
          <cell r="H445">
            <v>0</v>
          </cell>
          <cell r="I445">
            <v>1.009151E-2</v>
          </cell>
          <cell r="J445">
            <v>0.33553500000000003</v>
          </cell>
          <cell r="K445">
            <v>1.016977E-2</v>
          </cell>
          <cell r="L445">
            <v>0</v>
          </cell>
        </row>
        <row r="446">
          <cell r="C446" t="str">
            <v>LTCUR</v>
          </cell>
        </row>
        <row r="447">
          <cell r="C447" t="str">
            <v>206-BCCP</v>
          </cell>
          <cell r="D447">
            <v>7.3528019999999999E-2</v>
          </cell>
          <cell r="E447">
            <v>0.11802211999999999</v>
          </cell>
          <cell r="F447">
            <v>0.42468848999999997</v>
          </cell>
          <cell r="G447">
            <v>0.38670913000000001</v>
          </cell>
          <cell r="H447">
            <v>0.66626911</v>
          </cell>
          <cell r="I447">
            <v>0.78517405000000007</v>
          </cell>
          <cell r="J447">
            <v>1.0912025400000001</v>
          </cell>
          <cell r="K447">
            <v>1.22710483</v>
          </cell>
          <cell r="L447">
            <v>1.39832125</v>
          </cell>
        </row>
        <row r="448">
          <cell r="C448" t="str">
            <v>206-BCTP</v>
          </cell>
          <cell r="D448">
            <v>7.7475100000000005E-2</v>
          </cell>
          <cell r="E448">
            <v>0.13330398999999998</v>
          </cell>
          <cell r="F448">
            <v>0.24484154999999999</v>
          </cell>
          <cell r="G448">
            <v>0.31491858</v>
          </cell>
          <cell r="H448">
            <v>0.35882785</v>
          </cell>
          <cell r="I448">
            <v>0.41190134</v>
          </cell>
          <cell r="J448">
            <v>0.42494446000000002</v>
          </cell>
          <cell r="K448">
            <v>0.47586491999999997</v>
          </cell>
          <cell r="L448">
            <v>0.4854232</v>
          </cell>
        </row>
        <row r="449">
          <cell r="C449" t="str">
            <v>206-ICP</v>
          </cell>
          <cell r="D449">
            <v>0.10036655999999999</v>
          </cell>
          <cell r="E449">
            <v>0.27824835999999997</v>
          </cell>
          <cell r="F449">
            <v>0.64087117000000005</v>
          </cell>
          <cell r="G449">
            <v>1.0050782600000001</v>
          </cell>
          <cell r="H449">
            <v>1.48457555</v>
          </cell>
          <cell r="I449">
            <v>1.8288722099999999</v>
          </cell>
          <cell r="J449">
            <v>2.3207458299999999</v>
          </cell>
          <cell r="K449">
            <v>2.5903493100000001</v>
          </cell>
          <cell r="L449">
            <v>2.9263862599999997</v>
          </cell>
        </row>
        <row r="450">
          <cell r="C450" t="str">
            <v>206-TCP</v>
          </cell>
          <cell r="D450">
            <v>1.9291149999999906E-2</v>
          </cell>
          <cell r="E450">
            <v>7.2038410000000108E-2</v>
          </cell>
          <cell r="F450">
            <v>0.22215270000000001</v>
          </cell>
          <cell r="G450">
            <v>0.62273704000000007</v>
          </cell>
          <cell r="H450">
            <v>1.30032065</v>
          </cell>
          <cell r="I450">
            <v>2.05513009</v>
          </cell>
          <cell r="J450">
            <v>2.2824120299999997</v>
          </cell>
          <cell r="K450">
            <v>2.3938079999999999</v>
          </cell>
          <cell r="L450">
            <v>2.8129981000000002</v>
          </cell>
        </row>
        <row r="451">
          <cell r="C451" t="str">
            <v>206-SCP</v>
          </cell>
          <cell r="D451">
            <v>0.22322395</v>
          </cell>
          <cell r="E451">
            <v>0.38326728999999998</v>
          </cell>
          <cell r="F451">
            <v>0.59921924999999998</v>
          </cell>
          <cell r="G451">
            <v>0.99866834999999998</v>
          </cell>
          <cell r="H451">
            <v>1.2440759399999999</v>
          </cell>
          <cell r="I451">
            <v>1.36555336</v>
          </cell>
          <cell r="J451">
            <v>1.5000724399999998</v>
          </cell>
          <cell r="K451">
            <v>1.6271925</v>
          </cell>
          <cell r="L451">
            <v>1.8834683300000001</v>
          </cell>
        </row>
        <row r="452">
          <cell r="C452" t="str">
            <v>206-BRC</v>
          </cell>
          <cell r="D452">
            <v>1.6134510000000001E-2</v>
          </cell>
          <cell r="E452">
            <v>1.835989E-2</v>
          </cell>
          <cell r="F452">
            <v>2.364496E-2</v>
          </cell>
          <cell r="G452">
            <v>2.625864E-2</v>
          </cell>
          <cell r="H452">
            <v>4.4150120000000001E-2</v>
          </cell>
          <cell r="I452">
            <v>0.12751746999999999</v>
          </cell>
          <cell r="J452">
            <v>0.14886532</v>
          </cell>
          <cell r="K452">
            <v>0.15959626000000002</v>
          </cell>
          <cell r="L452">
            <v>0.18386051</v>
          </cell>
        </row>
        <row r="453">
          <cell r="C453" t="str">
            <v>206-TRM</v>
          </cell>
          <cell r="D453">
            <v>3.4435919999999995E-2</v>
          </cell>
          <cell r="E453">
            <v>7.6193629999999998E-2</v>
          </cell>
          <cell r="F453">
            <v>0.12713672000000001</v>
          </cell>
          <cell r="G453">
            <v>0.28655964</v>
          </cell>
          <cell r="H453">
            <v>0.38669158000000003</v>
          </cell>
          <cell r="I453">
            <v>0.40547128000000004</v>
          </cell>
          <cell r="J453">
            <v>0.47000512999999999</v>
          </cell>
          <cell r="K453">
            <v>0.49461808000000002</v>
          </cell>
          <cell r="L453">
            <v>0.52157249999999999</v>
          </cell>
        </row>
        <row r="454">
          <cell r="C454" t="str">
            <v>206-HVIT</v>
          </cell>
          <cell r="D454">
            <v>0.20913145000000002</v>
          </cell>
          <cell r="E454">
            <v>0.35340071000000001</v>
          </cell>
          <cell r="F454">
            <v>0.54338012999999996</v>
          </cell>
          <cell r="G454">
            <v>0.73386074999999995</v>
          </cell>
          <cell r="H454">
            <v>1.2695751000000002</v>
          </cell>
          <cell r="I454">
            <v>1.5918980600000001</v>
          </cell>
          <cell r="J454">
            <v>1.7142293200000001</v>
          </cell>
          <cell r="K454">
            <v>1.9837116499999998</v>
          </cell>
          <cell r="L454">
            <v>2.4378537699999998</v>
          </cell>
        </row>
        <row r="455">
          <cell r="C455" t="str">
            <v>206-HPAS</v>
          </cell>
          <cell r="D455">
            <v>1.5803270000000001E-2</v>
          </cell>
          <cell r="E455">
            <v>4.8503860000000003E-2</v>
          </cell>
          <cell r="F455">
            <v>0.15815885000000002</v>
          </cell>
          <cell r="G455">
            <v>0.19451703000000001</v>
          </cell>
          <cell r="H455">
            <v>0.27280963000000003</v>
          </cell>
          <cell r="I455">
            <v>0.36318725000000002</v>
          </cell>
          <cell r="J455">
            <v>0.40642184000000003</v>
          </cell>
          <cell r="K455">
            <v>0.40984986000000001</v>
          </cell>
          <cell r="L455">
            <v>0.43790432000000001</v>
          </cell>
        </row>
        <row r="456">
          <cell r="C456" t="str">
            <v>206-SACP</v>
          </cell>
          <cell r="D456">
            <v>0.11353110000000001</v>
          </cell>
          <cell r="E456">
            <v>0.13217520000000002</v>
          </cell>
          <cell r="F456">
            <v>0.15083435999999997</v>
          </cell>
          <cell r="G456">
            <v>0.15804069000000001</v>
          </cell>
          <cell r="H456">
            <v>0.17979797</v>
          </cell>
          <cell r="I456">
            <v>0.22990062</v>
          </cell>
          <cell r="J456">
            <v>0.25046940000000001</v>
          </cell>
          <cell r="K456">
            <v>0.25652903999999999</v>
          </cell>
          <cell r="L456">
            <v>0.27274259000000001</v>
          </cell>
        </row>
        <row r="457">
          <cell r="C457" t="str">
            <v>206-CBL</v>
          </cell>
          <cell r="D457">
            <v>4.0420999999999995E-4</v>
          </cell>
          <cell r="E457">
            <v>7.8054999999999997E-4</v>
          </cell>
          <cell r="F457">
            <v>1.25446E-3</v>
          </cell>
          <cell r="G457">
            <v>3.3634200000000002E-3</v>
          </cell>
          <cell r="H457">
            <v>0.12312413</v>
          </cell>
          <cell r="I457">
            <v>0.15889577999999999</v>
          </cell>
          <cell r="J457">
            <v>0.18491479</v>
          </cell>
          <cell r="K457">
            <v>0.19162979999999999</v>
          </cell>
          <cell r="L457">
            <v>0.19162979999999999</v>
          </cell>
        </row>
        <row r="458">
          <cell r="C458" t="str">
            <v>206-DC-115</v>
          </cell>
          <cell r="D458">
            <v>0</v>
          </cell>
          <cell r="E458">
            <v>0</v>
          </cell>
          <cell r="F458">
            <v>0</v>
          </cell>
          <cell r="G458">
            <v>0</v>
          </cell>
          <cell r="H458">
            <v>0</v>
          </cell>
          <cell r="I458">
            <v>0</v>
          </cell>
          <cell r="J458">
            <v>0</v>
          </cell>
          <cell r="K458">
            <v>0</v>
          </cell>
          <cell r="L458">
            <v>0</v>
          </cell>
        </row>
        <row r="459">
          <cell r="C459" t="str">
            <v>206-DC-117</v>
          </cell>
          <cell r="D459">
            <v>0</v>
          </cell>
          <cell r="E459">
            <v>0</v>
          </cell>
          <cell r="F459">
            <v>0</v>
          </cell>
          <cell r="G459">
            <v>0</v>
          </cell>
          <cell r="H459">
            <v>0</v>
          </cell>
          <cell r="I459">
            <v>0</v>
          </cell>
          <cell r="J459">
            <v>1.1959999999999999E-4</v>
          </cell>
          <cell r="K459">
            <v>1.1959999999999999E-4</v>
          </cell>
          <cell r="L459">
            <v>0.39196449</v>
          </cell>
        </row>
        <row r="460">
          <cell r="C460" t="str">
            <v>206-DC-118</v>
          </cell>
          <cell r="D460">
            <v>7.4189999999999998E-4</v>
          </cell>
          <cell r="E460">
            <v>1.43264E-3</v>
          </cell>
          <cell r="F460">
            <v>1.9413779999999999E-2</v>
          </cell>
          <cell r="G460">
            <v>1.089035E-2</v>
          </cell>
          <cell r="H460">
            <v>1.2816600000000001E-2</v>
          </cell>
          <cell r="I460">
            <v>2.138398E-2</v>
          </cell>
          <cell r="J460">
            <v>3.2445040000000001E-2</v>
          </cell>
          <cell r="K460">
            <v>4.975574E-2</v>
          </cell>
          <cell r="L460">
            <v>0.10962955000000001</v>
          </cell>
        </row>
        <row r="461">
          <cell r="C461" t="str">
            <v>206-DC-119</v>
          </cell>
          <cell r="D461">
            <v>0</v>
          </cell>
          <cell r="E461">
            <v>0</v>
          </cell>
          <cell r="F461">
            <v>0</v>
          </cell>
          <cell r="G461">
            <v>0</v>
          </cell>
          <cell r="H461">
            <v>0</v>
          </cell>
          <cell r="I461">
            <v>0</v>
          </cell>
          <cell r="J461">
            <v>0</v>
          </cell>
          <cell r="K461">
            <v>0</v>
          </cell>
          <cell r="L461">
            <v>0</v>
          </cell>
        </row>
        <row r="462">
          <cell r="C462" t="str">
            <v>206-DC-121</v>
          </cell>
          <cell r="D462">
            <v>5.1018999999999999E-4</v>
          </cell>
          <cell r="E462">
            <v>0.40067527000000003</v>
          </cell>
          <cell r="F462">
            <v>3.0999600000001072E-3</v>
          </cell>
          <cell r="G462">
            <v>1.9469329999999903E-2</v>
          </cell>
          <cell r="H462">
            <v>1.986187E-2</v>
          </cell>
          <cell r="I462">
            <v>0.44637059999999995</v>
          </cell>
          <cell r="J462">
            <v>0.47526443000000002</v>
          </cell>
          <cell r="K462">
            <v>0.61236398000000003</v>
          </cell>
          <cell r="L462">
            <v>0.62240456000000011</v>
          </cell>
        </row>
        <row r="463">
          <cell r="C463" t="str">
            <v>206-DC-200</v>
          </cell>
          <cell r="D463">
            <v>1.4982580000000001E-2</v>
          </cell>
          <cell r="E463">
            <v>1.4892270000000001E-2</v>
          </cell>
          <cell r="F463">
            <v>1.4952170000000001E-2</v>
          </cell>
          <cell r="G463">
            <v>0.34175428000000002</v>
          </cell>
          <cell r="H463">
            <v>0.41640885999999999</v>
          </cell>
          <cell r="I463">
            <v>3.4783849999999998E-2</v>
          </cell>
          <cell r="J463">
            <v>1.7973729999999927E-2</v>
          </cell>
          <cell r="K463">
            <v>1.8043400000000001E-2</v>
          </cell>
          <cell r="L463">
            <v>3.8664300000000626E-3</v>
          </cell>
        </row>
        <row r="464">
          <cell r="C464" t="str">
            <v>206-DC-308</v>
          </cell>
          <cell r="D464">
            <v>1.6645099999999999E-3</v>
          </cell>
          <cell r="E464">
            <v>2.3098800000000003E-3</v>
          </cell>
          <cell r="F464">
            <v>2.3098800000000003E-3</v>
          </cell>
          <cell r="G464">
            <v>2.3098800000000003E-3</v>
          </cell>
          <cell r="H464">
            <v>2.3098800000000003E-3</v>
          </cell>
          <cell r="I464">
            <v>2.3098800000000003E-3</v>
          </cell>
          <cell r="J464">
            <v>2.8179899999999998E-3</v>
          </cell>
          <cell r="K464">
            <v>2.8179899999999998E-3</v>
          </cell>
          <cell r="L464">
            <v>2.8179899999999998E-3</v>
          </cell>
        </row>
        <row r="465">
          <cell r="C465" t="str">
            <v>206-TCOther</v>
          </cell>
          <cell r="D465">
            <v>5.0408059999999998E-2</v>
          </cell>
          <cell r="E465">
            <v>0.11115097</v>
          </cell>
          <cell r="F465">
            <v>0.19316232</v>
          </cell>
          <cell r="G465">
            <v>0.1821229</v>
          </cell>
          <cell r="H465">
            <v>0.20594604999999999</v>
          </cell>
          <cell r="I465">
            <v>0.23338781</v>
          </cell>
          <cell r="J465">
            <v>0.44833935000000003</v>
          </cell>
          <cell r="K465">
            <v>0.24943711999999998</v>
          </cell>
          <cell r="L465">
            <v>0.53051945</v>
          </cell>
        </row>
        <row r="466">
          <cell r="C466" t="str">
            <v>STCUR</v>
          </cell>
        </row>
        <row r="467">
          <cell r="C467" t="str">
            <v>213-TC1XX</v>
          </cell>
          <cell r="J467">
            <v>8.7230000000000001E-4</v>
          </cell>
          <cell r="K467">
            <v>0.18857451</v>
          </cell>
          <cell r="L467">
            <v>0.19886316000000001</v>
          </cell>
        </row>
        <row r="468">
          <cell r="C468" t="str">
            <v>213-TC2XX</v>
          </cell>
          <cell r="D468">
            <v>1.0681600000000001E-3</v>
          </cell>
          <cell r="E468">
            <v>2.06266E-3</v>
          </cell>
          <cell r="F468">
            <v>3.3149999999999998E-3</v>
          </cell>
          <cell r="G468">
            <v>4.4200000000000003E-3</v>
          </cell>
          <cell r="H468">
            <v>5.5250000000000004E-3</v>
          </cell>
          <cell r="I468">
            <v>6.6299999999999996E-3</v>
          </cell>
          <cell r="J468">
            <v>7.8164700000000007E-3</v>
          </cell>
          <cell r="K468">
            <v>9.0425000000000002E-3</v>
          </cell>
          <cell r="L468">
            <v>1.0228969999999999E-2</v>
          </cell>
        </row>
        <row r="469">
          <cell r="C469" t="str">
            <v>213-TC3XX</v>
          </cell>
        </row>
        <row r="470">
          <cell r="C470" t="str">
            <v>213-TC4XX</v>
          </cell>
        </row>
        <row r="471">
          <cell r="C471" t="str">
            <v>213-TCOther</v>
          </cell>
        </row>
        <row r="472">
          <cell r="C472" t="str">
            <v>214-TC1XX</v>
          </cell>
        </row>
        <row r="473">
          <cell r="C473" t="str">
            <v>214-TC2XX</v>
          </cell>
        </row>
        <row r="474">
          <cell r="C474" t="str">
            <v>214-TC3XX</v>
          </cell>
        </row>
        <row r="475">
          <cell r="C475" t="str">
            <v>214-TC4XX</v>
          </cell>
        </row>
        <row r="476">
          <cell r="C476" t="str">
            <v>214-TCOther</v>
          </cell>
        </row>
        <row r="477">
          <cell r="C477" t="str">
            <v>216-TC1XX</v>
          </cell>
        </row>
        <row r="478">
          <cell r="C478" t="str">
            <v>216-TC2XX</v>
          </cell>
        </row>
        <row r="479">
          <cell r="C479" t="str">
            <v>216-TC3XX</v>
          </cell>
        </row>
        <row r="480">
          <cell r="C480" t="str">
            <v>216-TC4XX</v>
          </cell>
        </row>
        <row r="481">
          <cell r="C481" t="str">
            <v>216-TCOther</v>
          </cell>
        </row>
        <row r="482">
          <cell r="C482" t="str">
            <v>220 - TC</v>
          </cell>
          <cell r="D482">
            <v>1.114881E-2</v>
          </cell>
          <cell r="E482">
            <v>2.1133880000000001E-2</v>
          </cell>
          <cell r="F482">
            <v>4.8843230000000001E-2</v>
          </cell>
          <cell r="G482">
            <v>5.1019689999999999E-2</v>
          </cell>
          <cell r="H482">
            <v>5.1950550000000005E-2</v>
          </cell>
          <cell r="I482">
            <v>9.8602960000000003E-2</v>
          </cell>
          <cell r="J482">
            <v>0.12954589</v>
          </cell>
          <cell r="K482">
            <v>0.19690168999999999</v>
          </cell>
          <cell r="L482">
            <v>0.23380404999999999</v>
          </cell>
        </row>
        <row r="483">
          <cell r="C483" t="str">
            <v>222 - TC</v>
          </cell>
        </row>
        <row r="484">
          <cell r="C484" t="str">
            <v>223 - TC</v>
          </cell>
        </row>
        <row r="485">
          <cell r="C485" t="str">
            <v>224 - TC</v>
          </cell>
        </row>
        <row r="486">
          <cell r="C486" t="str">
            <v>225 - TC</v>
          </cell>
        </row>
        <row r="487">
          <cell r="C487" t="str">
            <v>209 - TC</v>
          </cell>
        </row>
        <row r="488">
          <cell r="C488" t="str">
            <v>211 - TC</v>
          </cell>
          <cell r="D488">
            <v>1.65623118</v>
          </cell>
          <cell r="E488">
            <v>1.6015978700000002</v>
          </cell>
          <cell r="F488">
            <v>2.43401969</v>
          </cell>
          <cell r="G488">
            <v>3.3189685199999999</v>
          </cell>
          <cell r="H488">
            <v>3.7343606199999999</v>
          </cell>
          <cell r="I488">
            <v>4.3256544200000002</v>
          </cell>
          <cell r="J488">
            <v>5.0696300800000005</v>
          </cell>
          <cell r="K488">
            <v>5.4201237899999981</v>
          </cell>
          <cell r="L488">
            <v>5.9610017999999991</v>
          </cell>
        </row>
        <row r="489">
          <cell r="C489" t="str">
            <v>212 - TC</v>
          </cell>
        </row>
        <row r="490">
          <cell r="C490" t="str">
            <v>215 - TC</v>
          </cell>
          <cell r="D490">
            <v>0.90278915000000004</v>
          </cell>
          <cell r="E490">
            <v>1.9705670399999999</v>
          </cell>
          <cell r="F490">
            <v>3.40294623</v>
          </cell>
          <cell r="G490">
            <v>5.0868761100000004</v>
          </cell>
          <cell r="H490">
            <v>6.1169697299999992</v>
          </cell>
          <cell r="I490">
            <v>7.2935080099999983</v>
          </cell>
          <cell r="J490">
            <v>7.8755142799999955</v>
          </cell>
          <cell r="K490">
            <v>8.3042066399999985</v>
          </cell>
          <cell r="L490">
            <v>8.8593441699999946</v>
          </cell>
        </row>
        <row r="491">
          <cell r="C491" t="str">
            <v>221 - TC</v>
          </cell>
          <cell r="D491">
            <v>2.0911070299999999</v>
          </cell>
          <cell r="E491">
            <v>4.1394305600000001</v>
          </cell>
          <cell r="F491">
            <v>5.8306543700000004</v>
          </cell>
          <cell r="G491">
            <v>7.3131137100000005</v>
          </cell>
          <cell r="H491">
            <v>9.2301311999999989</v>
          </cell>
          <cell r="I491">
            <v>10.628232669999999</v>
          </cell>
          <cell r="J491">
            <v>11.126427290000002</v>
          </cell>
          <cell r="K491">
            <v>11.174990079999986</v>
          </cell>
          <cell r="L491">
            <v>11.344433759999987</v>
          </cell>
        </row>
        <row r="495">
          <cell r="C495" t="str">
            <v>OU-TC</v>
          </cell>
          <cell r="D495">
            <v>2.820802</v>
          </cell>
          <cell r="E495">
            <v>1.4991243183053671</v>
          </cell>
          <cell r="F495">
            <v>-0.71575529038527763</v>
          </cell>
          <cell r="G495">
            <v>-1.3566319746384103</v>
          </cell>
          <cell r="H495">
            <v>-2.3952583376683374</v>
          </cell>
          <cell r="I495">
            <v>-7.492037826347274</v>
          </cell>
          <cell r="J495">
            <v>-9.2351880000000008</v>
          </cell>
          <cell r="K495">
            <v>-8.2580425265835</v>
          </cell>
          <cell r="L495">
            <v>-12.542083495207775</v>
          </cell>
        </row>
        <row r="496">
          <cell r="C496" t="str">
            <v>Ops-TC</v>
          </cell>
        </row>
        <row r="497">
          <cell r="C497" t="str">
            <v>Plug-TC</v>
          </cell>
        </row>
        <row r="498">
          <cell r="C498" t="str">
            <v>BU215cap</v>
          </cell>
        </row>
        <row r="499">
          <cell r="C499" t="str">
            <v>TAA-TC</v>
          </cell>
          <cell r="I499">
            <v>-0.63239999999999996</v>
          </cell>
          <cell r="J499">
            <v>-0.61055999999999999</v>
          </cell>
          <cell r="K499">
            <v>-0.61055999999999999</v>
          </cell>
          <cell r="L499">
            <v>-0.61055999999999999</v>
          </cell>
        </row>
        <row r="500">
          <cell r="C500" t="str">
            <v>MFA-T</v>
          </cell>
        </row>
        <row r="501">
          <cell r="C501" t="str">
            <v>TCErrors</v>
          </cell>
        </row>
        <row r="502">
          <cell r="C502" t="str">
            <v>TCOther</v>
          </cell>
          <cell r="H502">
            <v>0.49845303000000002</v>
          </cell>
          <cell r="I502">
            <v>4.6041157799999937</v>
          </cell>
          <cell r="J502">
            <v>8.5757396700000026</v>
          </cell>
          <cell r="K502">
            <v>8.6244305899999922</v>
          </cell>
          <cell r="L502">
            <v>8.4177212099999927</v>
          </cell>
        </row>
        <row r="503">
          <cell r="C503" t="str">
            <v>OPS-CAP-T</v>
          </cell>
          <cell r="D503">
            <v>0</v>
          </cell>
          <cell r="E503">
            <v>0</v>
          </cell>
          <cell r="F503">
            <v>0</v>
          </cell>
          <cell r="G503">
            <v>0</v>
          </cell>
          <cell r="H503">
            <v>0</v>
          </cell>
          <cell r="I503">
            <v>0</v>
          </cell>
          <cell r="J503">
            <v>0</v>
          </cell>
          <cell r="K503">
            <v>0</v>
          </cell>
          <cell r="L503">
            <v>0</v>
          </cell>
          <cell r="M503">
            <v>0</v>
          </cell>
          <cell r="N503">
            <v>0</v>
          </cell>
          <cell r="O503">
            <v>0</v>
          </cell>
        </row>
        <row r="504">
          <cell r="C504" t="str">
            <v>CNRST-T</v>
          </cell>
          <cell r="D504">
            <v>1.1120981928</v>
          </cell>
          <cell r="E504">
            <v>2.0961090304000001</v>
          </cell>
          <cell r="F504">
            <v>2.7576702440000003</v>
          </cell>
          <cell r="G504">
            <v>3.7364570040000005</v>
          </cell>
          <cell r="H504">
            <v>4.1469884736000004</v>
          </cell>
          <cell r="I504">
            <v>4.8233591560000004</v>
          </cell>
          <cell r="J504">
            <v>5.0948721936000005</v>
          </cell>
          <cell r="K504">
            <v>5.9073269640000001</v>
          </cell>
          <cell r="L504">
            <v>6.7180430688000019</v>
          </cell>
          <cell r="M504">
            <v>18.376960000000004</v>
          </cell>
          <cell r="N504">
            <v>0</v>
          </cell>
          <cell r="O504">
            <v>38.529831289600011</v>
          </cell>
        </row>
        <row r="505">
          <cell r="C505" t="str">
            <v>FRE-CAP-T</v>
          </cell>
          <cell r="D505">
            <v>8.908183200000001E-3</v>
          </cell>
          <cell r="E505">
            <v>-8.2900182400000008E-2</v>
          </cell>
          <cell r="F505">
            <v>5.880160160000001E-2</v>
          </cell>
          <cell r="G505">
            <v>2.9381447200000008E-2</v>
          </cell>
          <cell r="H505">
            <v>0.3312243312</v>
          </cell>
          <cell r="I505">
            <v>1.7869133352000002</v>
          </cell>
          <cell r="J505">
            <v>1.8088943712000001</v>
          </cell>
          <cell r="K505">
            <v>2.1045124352000002</v>
          </cell>
          <cell r="L505">
            <v>2.2226796872000003</v>
          </cell>
          <cell r="M505">
            <v>21.5598768224</v>
          </cell>
          <cell r="N505">
            <v>0</v>
          </cell>
          <cell r="O505">
            <v>-1.0110660392000002</v>
          </cell>
        </row>
        <row r="506">
          <cell r="C506" t="str">
            <v>IMS-CAP-T</v>
          </cell>
          <cell r="D506">
            <v>-7.2459828000000004E-2</v>
          </cell>
          <cell r="E506">
            <v>0.59309027680000015</v>
          </cell>
          <cell r="F506">
            <v>0.95908242079999995</v>
          </cell>
          <cell r="G506">
            <v>1.8431874720000003</v>
          </cell>
          <cell r="H506">
            <v>2.5978707160000001</v>
          </cell>
          <cell r="I506">
            <v>3.1763372536000003</v>
          </cell>
          <cell r="J506">
            <v>3.7880473512000004</v>
          </cell>
          <cell r="K506">
            <v>4.2596563016000006</v>
          </cell>
          <cell r="L506">
            <v>5.0034490856000016</v>
          </cell>
          <cell r="M506" t="e">
            <v>#REF!</v>
          </cell>
          <cell r="N506" t="e">
            <v>#REF!</v>
          </cell>
          <cell r="O506" t="e">
            <v>#REF!</v>
          </cell>
        </row>
        <row r="507">
          <cell r="C507" t="str">
            <v>CCGO-T</v>
          </cell>
          <cell r="D507">
            <v>0</v>
          </cell>
          <cell r="E507">
            <v>0</v>
          </cell>
          <cell r="F507">
            <v>0</v>
          </cell>
          <cell r="G507">
            <v>0</v>
          </cell>
          <cell r="H507">
            <v>0</v>
          </cell>
          <cell r="I507">
            <v>0</v>
          </cell>
          <cell r="J507">
            <v>0</v>
          </cell>
          <cell r="K507">
            <v>0</v>
          </cell>
          <cell r="L507">
            <v>0</v>
          </cell>
          <cell r="M507">
            <v>0</v>
          </cell>
          <cell r="N507">
            <v>0</v>
          </cell>
          <cell r="O507">
            <v>0</v>
          </cell>
        </row>
        <row r="508">
          <cell r="C508" t="str">
            <v>CORPADJ-T</v>
          </cell>
          <cell r="D508">
            <v>0</v>
          </cell>
          <cell r="E508">
            <v>0</v>
          </cell>
          <cell r="F508">
            <v>0</v>
          </cell>
          <cell r="G508">
            <v>0</v>
          </cell>
          <cell r="H508">
            <v>0</v>
          </cell>
          <cell r="I508">
            <v>0</v>
          </cell>
          <cell r="J508">
            <v>0</v>
          </cell>
          <cell r="K508">
            <v>0</v>
          </cell>
          <cell r="L508">
            <v>0</v>
          </cell>
          <cell r="M508">
            <v>0</v>
          </cell>
          <cell r="N508">
            <v>0</v>
          </cell>
          <cell r="O508">
            <v>0</v>
          </cell>
        </row>
        <row r="509">
          <cell r="C509" t="str">
            <v>T&amp;WE-T</v>
          </cell>
          <cell r="D509">
            <v>0.73360455839999728</v>
          </cell>
          <cell r="E509">
            <v>1.0665934295999997</v>
          </cell>
          <cell r="F509">
            <v>1.766167</v>
          </cell>
          <cell r="G509">
            <v>3.9460699199999998</v>
          </cell>
          <cell r="H509">
            <v>5.1677030399999992</v>
          </cell>
          <cell r="I509">
            <v>6.9596265599999994</v>
          </cell>
          <cell r="J509">
            <v>8.9255734967999967</v>
          </cell>
          <cell r="K509">
            <v>9.67200624</v>
          </cell>
          <cell r="L509">
            <v>11.294453519999999</v>
          </cell>
          <cell r="M509">
            <v>5.1677030399999992</v>
          </cell>
          <cell r="N509">
            <v>5.1677030399999992</v>
          </cell>
          <cell r="O509">
            <v>5.1677030399999992</v>
          </cell>
        </row>
        <row r="510">
          <cell r="C510" t="str">
            <v>SE-T</v>
          </cell>
          <cell r="D510">
            <v>0.10209718759999994</v>
          </cell>
          <cell r="E510">
            <v>0.13901635979999999</v>
          </cell>
          <cell r="F510">
            <v>0.22023999999999999</v>
          </cell>
          <cell r="G510">
            <v>0.29567960999999998</v>
          </cell>
          <cell r="H510">
            <v>0.48776061000000004</v>
          </cell>
          <cell r="I510">
            <v>0.55138341000000002</v>
          </cell>
          <cell r="J510">
            <v>0.5460644433000047</v>
          </cell>
          <cell r="K510">
            <v>0.73643132999999994</v>
          </cell>
          <cell r="L510">
            <v>0.85290843999999999</v>
          </cell>
          <cell r="M510">
            <v>0.48776061000000004</v>
          </cell>
          <cell r="N510">
            <v>0.48776061000000004</v>
          </cell>
          <cell r="O510">
            <v>0.48776061000000004</v>
          </cell>
        </row>
        <row r="511">
          <cell r="C511" t="str">
            <v>Tools-T</v>
          </cell>
          <cell r="D511">
            <v>0</v>
          </cell>
          <cell r="E511">
            <v>0</v>
          </cell>
          <cell r="F511">
            <v>3.3384999999999998E-2</v>
          </cell>
          <cell r="G511">
            <v>5.1265459999999999E-2</v>
          </cell>
          <cell r="H511">
            <v>6.6312879999999991E-2</v>
          </cell>
          <cell r="I511">
            <v>9.8734020000000006E-2</v>
          </cell>
          <cell r="J511">
            <v>0.11421142709999998</v>
          </cell>
          <cell r="K511">
            <v>0.12050061999999999</v>
          </cell>
          <cell r="L511">
            <v>0.12052169</v>
          </cell>
          <cell r="M511">
            <v>6.6312879999999991E-2</v>
          </cell>
          <cell r="N511">
            <v>6.6312879999999991E-2</v>
          </cell>
          <cell r="O511">
            <v>6.6312879999999991E-2</v>
          </cell>
        </row>
        <row r="512">
          <cell r="C512" t="str">
            <v>OPS-MFA-T</v>
          </cell>
          <cell r="D512">
            <v>0</v>
          </cell>
          <cell r="E512">
            <v>0</v>
          </cell>
          <cell r="F512">
            <v>0</v>
          </cell>
          <cell r="G512">
            <v>0</v>
          </cell>
          <cell r="H512">
            <v>0</v>
          </cell>
          <cell r="I512">
            <v>0</v>
          </cell>
          <cell r="J512">
            <v>0</v>
          </cell>
          <cell r="K512">
            <v>0</v>
          </cell>
          <cell r="L512">
            <v>0</v>
          </cell>
          <cell r="M512">
            <v>0</v>
          </cell>
          <cell r="N512">
            <v>0</v>
          </cell>
          <cell r="O512">
            <v>0</v>
          </cell>
        </row>
        <row r="513">
          <cell r="C513" t="str">
            <v>IMS-MFA-T</v>
          </cell>
          <cell r="D513">
            <v>-4.1277118999999965E-3</v>
          </cell>
          <cell r="E513">
            <v>7.6426062899999953E-2</v>
          </cell>
          <cell r="F513">
            <v>0.133858</v>
          </cell>
          <cell r="G513">
            <v>1.3774052400000001</v>
          </cell>
          <cell r="H513">
            <v>1.4712935899999999</v>
          </cell>
          <cell r="I513">
            <v>1.58498473</v>
          </cell>
          <cell r="J513">
            <v>2.1619329773000038</v>
          </cell>
          <cell r="K513">
            <v>2.3445229699999999</v>
          </cell>
          <cell r="L513">
            <v>2.6684518599999998</v>
          </cell>
          <cell r="M513">
            <v>1.4712935899999999</v>
          </cell>
          <cell r="N513">
            <v>1.4712935899999999</v>
          </cell>
          <cell r="O513">
            <v>1.4712935899999999</v>
          </cell>
        </row>
        <row r="514">
          <cell r="C514" t="str">
            <v>LBSS-MFA-T</v>
          </cell>
          <cell r="D514">
            <v>3.8849080999999934E-3</v>
          </cell>
          <cell r="E514">
            <v>-4.9310632700000009E-2</v>
          </cell>
          <cell r="F514">
            <v>-3.3715000000000002E-2</v>
          </cell>
          <cell r="G514">
            <v>-3.3384770000000001E-2</v>
          </cell>
          <cell r="H514">
            <v>6.295801999999999E-2</v>
          </cell>
          <cell r="I514">
            <v>6.5448149999999997E-2</v>
          </cell>
          <cell r="J514">
            <v>8.8414531699999993E-2</v>
          </cell>
          <cell r="K514">
            <v>8.897861E-2</v>
          </cell>
          <cell r="L514">
            <v>0.16656135999999999</v>
          </cell>
          <cell r="M514">
            <v>6.295801999999999E-2</v>
          </cell>
          <cell r="N514">
            <v>6.295801999999999E-2</v>
          </cell>
          <cell r="O514">
            <v>6.295801999999999E-2</v>
          </cell>
        </row>
        <row r="515">
          <cell r="C515" t="str">
            <v>CorpAdj-MFA-T</v>
          </cell>
          <cell r="D515">
            <v>0</v>
          </cell>
          <cell r="E515">
            <v>0</v>
          </cell>
          <cell r="F515">
            <v>0</v>
          </cell>
          <cell r="G515">
            <v>0</v>
          </cell>
          <cell r="H515">
            <v>0</v>
          </cell>
          <cell r="I515">
            <v>0</v>
          </cell>
          <cell r="J515">
            <v>0</v>
          </cell>
          <cell r="K515">
            <v>0</v>
          </cell>
          <cell r="L515">
            <v>0</v>
          </cell>
          <cell r="M515">
            <v>0</v>
          </cell>
          <cell r="N515">
            <v>0</v>
          </cell>
          <cell r="O515">
            <v>0</v>
          </cell>
        </row>
        <row r="524">
          <cell r="G524">
            <v>-7.356300000083138E-4</v>
          </cell>
          <cell r="I524">
            <v>3.626800000233743E-4</v>
          </cell>
        </row>
        <row r="525">
          <cell r="D525">
            <v>30.923213870000001</v>
          </cell>
          <cell r="E525">
            <v>64.225703329999988</v>
          </cell>
          <cell r="F525">
            <v>109.05162263999999</v>
          </cell>
          <cell r="G525">
            <v>150.09544536999999</v>
          </cell>
          <cell r="H525">
            <v>194.97580429000007</v>
          </cell>
          <cell r="I525">
            <v>252.65557431999997</v>
          </cell>
          <cell r="J525">
            <v>301.10596563000001</v>
          </cell>
          <cell r="K525">
            <v>341.73027722000006</v>
          </cell>
          <cell r="L525">
            <v>391.67511002999987</v>
          </cell>
        </row>
        <row r="526">
          <cell r="D526">
            <v>36.902283249799993</v>
          </cell>
          <cell r="E526">
            <v>73.289758364492457</v>
          </cell>
          <cell r="F526">
            <v>117.97519311181249</v>
          </cell>
          <cell r="G526">
            <v>171.74892332262755</v>
          </cell>
          <cell r="H526">
            <v>221.11008898350971</v>
          </cell>
          <cell r="I526">
            <v>281.63133691255149</v>
          </cell>
          <cell r="J526">
            <v>338.6389718378</v>
          </cell>
          <cell r="K526">
            <v>387.88629992920005</v>
          </cell>
          <cell r="L526">
            <v>439.67176432355825</v>
          </cell>
          <cell r="M526" t="e">
            <v>#REF!</v>
          </cell>
          <cell r="N526" t="e">
            <v>#REF!</v>
          </cell>
          <cell r="O526" t="e">
            <v>#REF!</v>
          </cell>
        </row>
        <row r="527">
          <cell r="D527">
            <v>1</v>
          </cell>
          <cell r="E527">
            <v>2</v>
          </cell>
          <cell r="F527">
            <v>3</v>
          </cell>
          <cell r="G527">
            <v>4</v>
          </cell>
          <cell r="H527">
            <v>5</v>
          </cell>
          <cell r="I527">
            <v>6</v>
          </cell>
          <cell r="J527">
            <v>7</v>
          </cell>
          <cell r="K527">
            <v>8</v>
          </cell>
          <cell r="L527">
            <v>9</v>
          </cell>
          <cell r="M527">
            <v>10</v>
          </cell>
          <cell r="N527">
            <v>11</v>
          </cell>
          <cell r="O527">
            <v>12</v>
          </cell>
        </row>
        <row r="528">
          <cell r="C528" t="str">
            <v>Bundle</v>
          </cell>
          <cell r="D528" t="str">
            <v>Jan</v>
          </cell>
          <cell r="E528" t="str">
            <v>Feb</v>
          </cell>
          <cell r="F528" t="str">
            <v>Mar</v>
          </cell>
          <cell r="G528" t="str">
            <v>Apr</v>
          </cell>
          <cell r="H528" t="str">
            <v>May</v>
          </cell>
          <cell r="I528" t="str">
            <v>Jun</v>
          </cell>
          <cell r="J528" t="str">
            <v>Jul</v>
          </cell>
          <cell r="K528" t="str">
            <v>Aug</v>
          </cell>
          <cell r="L528" t="str">
            <v>Sep</v>
          </cell>
          <cell r="M528" t="str">
            <v>Oct</v>
          </cell>
          <cell r="N528" t="str">
            <v>Nov</v>
          </cell>
          <cell r="O528" t="str">
            <v>Dec</v>
          </cell>
        </row>
        <row r="531">
          <cell r="C531" t="str">
            <v>202-DCOther</v>
          </cell>
        </row>
        <row r="532">
          <cell r="C532" t="str">
            <v>203-17561</v>
          </cell>
          <cell r="E532">
            <v>6.7357300000000009E-2</v>
          </cell>
          <cell r="F532">
            <v>7.2223929999999992E-2</v>
          </cell>
          <cell r="G532">
            <v>7.5085310000000002E-2</v>
          </cell>
          <cell r="H532">
            <v>0.10274194</v>
          </cell>
          <cell r="I532">
            <v>0.10673136</v>
          </cell>
          <cell r="J532">
            <v>0.10932569</v>
          </cell>
          <cell r="K532">
            <v>0.1113435</v>
          </cell>
          <cell r="L532">
            <v>0.11424986999999999</v>
          </cell>
        </row>
        <row r="533">
          <cell r="C533" t="str">
            <v>203-DTRNSF</v>
          </cell>
          <cell r="E533">
            <v>4.6347529999999998E-2</v>
          </cell>
          <cell r="F533">
            <v>6.9891029999999993E-2</v>
          </cell>
          <cell r="G533">
            <v>9.0651839999999997E-2</v>
          </cell>
          <cell r="H533">
            <v>0.74764648999999994</v>
          </cell>
          <cell r="I533">
            <v>0.40586228000000002</v>
          </cell>
          <cell r="J533">
            <v>1.3316975800000002</v>
          </cell>
          <cell r="K533">
            <v>1.9234578999999998</v>
          </cell>
          <cell r="L533">
            <v>0.46760241000000052</v>
          </cell>
        </row>
        <row r="534">
          <cell r="C534" t="str">
            <v>203-DC1XX</v>
          </cell>
          <cell r="E534">
            <v>0.31488915000000001</v>
          </cell>
          <cell r="F534">
            <v>0.34188108</v>
          </cell>
          <cell r="G534">
            <v>0.43270085999999996</v>
          </cell>
          <cell r="H534">
            <v>0.45722278000000005</v>
          </cell>
          <cell r="I534">
            <v>0.48208584000000004</v>
          </cell>
          <cell r="J534">
            <v>0.52672023000000001</v>
          </cell>
          <cell r="K534">
            <v>0.56348268000000001</v>
          </cell>
          <cell r="L534">
            <v>0.72464788000000002</v>
          </cell>
        </row>
        <row r="535">
          <cell r="C535" t="str">
            <v>203-15584</v>
          </cell>
        </row>
        <row r="536">
          <cell r="C536" t="str">
            <v>203-17414</v>
          </cell>
          <cell r="E536">
            <v>3.9724739999999994E-2</v>
          </cell>
          <cell r="F536">
            <v>0.10230083</v>
          </cell>
          <cell r="G536">
            <v>0.13610735999999998</v>
          </cell>
          <cell r="H536">
            <v>0.13280339999999999</v>
          </cell>
          <cell r="I536">
            <v>0.16797634</v>
          </cell>
          <cell r="J536">
            <v>0.17648360999999999</v>
          </cell>
          <cell r="K536">
            <v>0.18277638000000002</v>
          </cell>
          <cell r="L536">
            <v>0.18858807</v>
          </cell>
        </row>
        <row r="537">
          <cell r="C537" t="str">
            <v>203-17671</v>
          </cell>
          <cell r="E537">
            <v>0.19787505999999999</v>
          </cell>
          <cell r="F537">
            <v>0.23031157999999999</v>
          </cell>
          <cell r="G537">
            <v>0.24208852</v>
          </cell>
          <cell r="H537">
            <v>0.12209436</v>
          </cell>
          <cell r="I537">
            <v>0.13716906000000001</v>
          </cell>
          <cell r="J537">
            <v>0.18594241</v>
          </cell>
          <cell r="K537">
            <v>0.20943463000000001</v>
          </cell>
          <cell r="L537">
            <v>0.21814407999999999</v>
          </cell>
        </row>
        <row r="538">
          <cell r="C538" t="str">
            <v>203-17765</v>
          </cell>
          <cell r="E538">
            <v>2.2134830000000001E-2</v>
          </cell>
          <cell r="F538">
            <v>3.6441929999999997E-2</v>
          </cell>
          <cell r="G538">
            <v>4.9628319999999997E-2</v>
          </cell>
          <cell r="H538">
            <v>7.8090590000000001E-2</v>
          </cell>
          <cell r="I538">
            <v>0.14222839000000001</v>
          </cell>
          <cell r="J538">
            <v>0.28638265000000002</v>
          </cell>
          <cell r="K538">
            <v>0.5596826800000001</v>
          </cell>
          <cell r="L538">
            <v>0.86896284999999995</v>
          </cell>
        </row>
        <row r="539">
          <cell r="C539" t="str">
            <v>203-17897</v>
          </cell>
          <cell r="E539">
            <v>0.51822575999999998</v>
          </cell>
          <cell r="F539">
            <v>1.0493361200000002</v>
          </cell>
          <cell r="G539">
            <v>1.2883162699999999</v>
          </cell>
          <cell r="H539">
            <v>1.51674372</v>
          </cell>
          <cell r="I539">
            <v>1.76861406</v>
          </cell>
          <cell r="J539">
            <v>1.80810925</v>
          </cell>
          <cell r="K539">
            <v>1.8271929299999998</v>
          </cell>
          <cell r="L539">
            <v>1.9064411299999999</v>
          </cell>
        </row>
        <row r="540">
          <cell r="C540" t="str">
            <v>203-17929</v>
          </cell>
          <cell r="E540">
            <v>0.22335626</v>
          </cell>
          <cell r="F540">
            <v>0.27036108000000003</v>
          </cell>
          <cell r="G540">
            <v>0.31127655999999998</v>
          </cell>
          <cell r="H540">
            <v>0.50013591999999996</v>
          </cell>
          <cell r="I540">
            <v>0.74944966000000002</v>
          </cell>
          <cell r="J540">
            <v>0.91921648</v>
          </cell>
          <cell r="K540">
            <v>0.95362301000000005</v>
          </cell>
          <cell r="L540">
            <v>0.96402745999999995</v>
          </cell>
        </row>
        <row r="541">
          <cell r="C541" t="str">
            <v>203-18860</v>
          </cell>
          <cell r="E541">
            <v>2.0308700000000002E-2</v>
          </cell>
          <cell r="F541">
            <v>3.6370660000000006E-2</v>
          </cell>
          <cell r="G541">
            <v>5.0395379999999997E-2</v>
          </cell>
          <cell r="H541">
            <v>8.6383479999999999E-2</v>
          </cell>
          <cell r="I541">
            <v>0.13313944</v>
          </cell>
          <cell r="J541">
            <v>0.51767351000000006</v>
          </cell>
          <cell r="K541">
            <v>0.80658498999999995</v>
          </cell>
          <cell r="L541">
            <v>0.83938352000000005</v>
          </cell>
        </row>
        <row r="542">
          <cell r="C542" t="str">
            <v>203-18141</v>
          </cell>
          <cell r="E542">
            <v>5.2073080000000001E-2</v>
          </cell>
          <cell r="F542">
            <v>9.0597289999999997E-2</v>
          </cell>
          <cell r="G542">
            <v>0.10522213000000001</v>
          </cell>
          <cell r="H542">
            <v>0.12238193</v>
          </cell>
          <cell r="I542">
            <v>0.13725535999999999</v>
          </cell>
          <cell r="J542">
            <v>0.17579016</v>
          </cell>
          <cell r="K542">
            <v>0.19183406</v>
          </cell>
          <cell r="L542">
            <v>0.22300849</v>
          </cell>
        </row>
        <row r="543">
          <cell r="C543" t="str">
            <v>203-18142</v>
          </cell>
          <cell r="E543">
            <v>7.7097800000000008E-2</v>
          </cell>
          <cell r="F543">
            <v>8.0878850000000002E-2</v>
          </cell>
          <cell r="G543">
            <v>9.403236999999999E-2</v>
          </cell>
          <cell r="H543">
            <v>0.11893327000000001</v>
          </cell>
          <cell r="I543">
            <v>0.13009028</v>
          </cell>
          <cell r="J543">
            <v>0.13454786999999999</v>
          </cell>
          <cell r="K543">
            <v>0.13883271</v>
          </cell>
          <cell r="L543">
            <v>0.14181811</v>
          </cell>
        </row>
        <row r="544">
          <cell r="C544" t="str">
            <v>203-18524</v>
          </cell>
          <cell r="E544">
            <v>3.5333000000000003E-2</v>
          </cell>
          <cell r="F544">
            <v>4.177703E-2</v>
          </cell>
          <cell r="G544">
            <v>7.5313660000000004E-2</v>
          </cell>
          <cell r="H544">
            <v>0.14956070999999999</v>
          </cell>
          <cell r="I544">
            <v>0.21851523</v>
          </cell>
          <cell r="J544">
            <v>0.24218998999999999</v>
          </cell>
          <cell r="K544">
            <v>0.26590653000000003</v>
          </cell>
          <cell r="L544">
            <v>0.28150789000000004</v>
          </cell>
        </row>
        <row r="545">
          <cell r="C545" t="str">
            <v>203-18872</v>
          </cell>
          <cell r="E545">
            <v>0.10255417</v>
          </cell>
          <cell r="F545">
            <v>0.1830881</v>
          </cell>
          <cell r="G545">
            <v>0.34184837000000001</v>
          </cell>
          <cell r="H545">
            <v>0.43269721999999999</v>
          </cell>
          <cell r="I545">
            <v>0.66180859999999997</v>
          </cell>
          <cell r="J545">
            <v>0.89010661000000002</v>
          </cell>
          <cell r="K545">
            <v>1.0359924700000001</v>
          </cell>
          <cell r="L545">
            <v>1.2049022199999999</v>
          </cell>
        </row>
        <row r="546">
          <cell r="C546" t="str">
            <v>203-19213</v>
          </cell>
          <cell r="E546">
            <v>2.207843E-2</v>
          </cell>
          <cell r="F546">
            <v>-9.5407999999999648E-4</v>
          </cell>
          <cell r="G546">
            <v>-1.2691E-3</v>
          </cell>
          <cell r="H546">
            <v>-8.9579999999996523E-5</v>
          </cell>
          <cell r="I546">
            <v>2.4717899999999998E-3</v>
          </cell>
          <cell r="J546">
            <v>3.0909499999999999E-3</v>
          </cell>
          <cell r="K546">
            <v>3.65307E-3</v>
          </cell>
          <cell r="L546">
            <v>4.2530699999999994E-3</v>
          </cell>
        </row>
        <row r="547">
          <cell r="C547" t="str">
            <v>203-19261</v>
          </cell>
          <cell r="E547">
            <v>-2.2376419999999998E-2</v>
          </cell>
          <cell r="F547">
            <v>3.3646290000000002E-2</v>
          </cell>
          <cell r="G547">
            <v>0.24138852</v>
          </cell>
          <cell r="H547">
            <v>0.41401976000000001</v>
          </cell>
          <cell r="I547">
            <v>0.36781521</v>
          </cell>
          <cell r="J547">
            <v>0.38731979</v>
          </cell>
          <cell r="K547">
            <v>0.41051131000000002</v>
          </cell>
          <cell r="L547">
            <v>0.42621121999999995</v>
          </cell>
        </row>
        <row r="548">
          <cell r="C548" t="str">
            <v>203-DGE</v>
          </cell>
        </row>
        <row r="549">
          <cell r="C549" t="str">
            <v>203-WRM</v>
          </cell>
          <cell r="E549">
            <v>2.1135607799999998</v>
          </cell>
          <cell r="F549">
            <v>3.3755279900000001</v>
          </cell>
          <cell r="G549">
            <v>4.5738565099999997</v>
          </cell>
          <cell r="H549">
            <v>5.6280556500000003</v>
          </cell>
          <cell r="I549">
            <v>7.0937630399999971</v>
          </cell>
          <cell r="J549">
            <v>7.9802600100000021</v>
          </cell>
          <cell r="K549">
            <v>8.7194832900000048</v>
          </cell>
          <cell r="L549">
            <v>9.683552449999981</v>
          </cell>
          <cell r="M549">
            <v>9.683552449999981</v>
          </cell>
          <cell r="N549">
            <v>9.683552449999981</v>
          </cell>
          <cell r="O549">
            <v>9.683552449999981</v>
          </cell>
        </row>
        <row r="550">
          <cell r="C550" t="str">
            <v>203-DC2XX</v>
          </cell>
          <cell r="E550">
            <v>0.35297731999999998</v>
          </cell>
          <cell r="F550">
            <v>5.3659129999999999E-2</v>
          </cell>
          <cell r="G550">
            <v>0.40239721999999994</v>
          </cell>
          <cell r="H550">
            <v>1.2039145600000001</v>
          </cell>
          <cell r="I550">
            <v>2.0457014</v>
          </cell>
          <cell r="J550">
            <v>2.33895046</v>
          </cell>
          <cell r="K550">
            <v>2.6688282400000003</v>
          </cell>
          <cell r="L550">
            <v>3.2695191400000003</v>
          </cell>
          <cell r="M550">
            <v>3.2695191400000003</v>
          </cell>
          <cell r="N550">
            <v>3.2695191400000003</v>
          </cell>
          <cell r="O550">
            <v>3.2695191400000003</v>
          </cell>
        </row>
        <row r="551">
          <cell r="C551" t="str">
            <v>203-17518</v>
          </cell>
          <cell r="E551">
            <v>5.4808999999999999E-4</v>
          </cell>
          <cell r="F551">
            <v>8.8086000000000002E-4</v>
          </cell>
          <cell r="G551">
            <v>1.17449E-3</v>
          </cell>
          <cell r="H551">
            <v>1.4681199999999998E-3</v>
          </cell>
          <cell r="I551">
            <v>1.7617500000000001E-3</v>
          </cell>
          <cell r="J551">
            <v>2.0770200000000002E-3</v>
          </cell>
          <cell r="K551">
            <v>2.4028000000000001E-3</v>
          </cell>
          <cell r="L551">
            <v>2.7180699999999999E-3</v>
          </cell>
        </row>
        <row r="552">
          <cell r="C552" t="str">
            <v>203-DCOther</v>
          </cell>
          <cell r="E552">
            <v>2.3719830000000001E-2</v>
          </cell>
          <cell r="F552">
            <v>9.4667109999999999E-2</v>
          </cell>
          <cell r="G552">
            <v>4.1599999999999998E-2</v>
          </cell>
          <cell r="H552">
            <v>4.2029480000000001E-2</v>
          </cell>
          <cell r="I552">
            <v>4.1599999999999998E-2</v>
          </cell>
          <cell r="J552">
            <v>0.17000663999999999</v>
          </cell>
          <cell r="K552">
            <v>4.5417579999999999E-2</v>
          </cell>
          <cell r="L552">
            <v>4.1962639999999995E-2</v>
          </cell>
        </row>
        <row r="553">
          <cell r="C553" t="str">
            <v>EDCUR</v>
          </cell>
        </row>
        <row r="554">
          <cell r="C554" t="str">
            <v>204-DCOther</v>
          </cell>
        </row>
        <row r="555">
          <cell r="C555" t="str">
            <v>205-DCL01</v>
          </cell>
          <cell r="D555">
            <v>0.86902651999999991</v>
          </cell>
          <cell r="E555">
            <v>1.78789094</v>
          </cell>
          <cell r="F555">
            <v>3.2178535400000001</v>
          </cell>
          <cell r="G555">
            <v>5.0280534299999999</v>
          </cell>
          <cell r="H555">
            <v>6.3411252400000038</v>
          </cell>
          <cell r="I555">
            <v>8.7541120400000008</v>
          </cell>
          <cell r="J555">
            <v>10.700190629999996</v>
          </cell>
          <cell r="K555">
            <v>12.290056420000012</v>
          </cell>
          <cell r="L555">
            <v>14.870869539999985</v>
          </cell>
        </row>
        <row r="556">
          <cell r="C556" t="str">
            <v>205-DCL02</v>
          </cell>
          <cell r="D556">
            <v>0.26526443999999999</v>
          </cell>
          <cell r="E556">
            <v>0.53505016000000005</v>
          </cell>
          <cell r="F556">
            <v>0.72353422999999994</v>
          </cell>
          <cell r="G556">
            <v>0.91483679000000007</v>
          </cell>
          <cell r="H556">
            <v>1.04247672</v>
          </cell>
          <cell r="I556">
            <v>1.1756869599999999</v>
          </cell>
          <cell r="J556">
            <v>1.2796601399999998</v>
          </cell>
          <cell r="K556">
            <v>1.47338948</v>
          </cell>
          <cell r="L556">
            <v>1.5158441499999999</v>
          </cell>
        </row>
        <row r="557">
          <cell r="C557" t="str">
            <v>205-DCL03</v>
          </cell>
          <cell r="D557">
            <v>0.3097029</v>
          </cell>
          <cell r="E557">
            <v>0.68748028999999999</v>
          </cell>
          <cell r="F557">
            <v>1.3549263300000001</v>
          </cell>
          <cell r="G557">
            <v>1.9749393</v>
          </cell>
          <cell r="H557">
            <v>2.6687521099999998</v>
          </cell>
          <cell r="I557">
            <v>3.1705862000000002</v>
          </cell>
          <cell r="J557">
            <v>3.6769096499999998</v>
          </cell>
          <cell r="K557">
            <v>4.1565655599999998</v>
          </cell>
          <cell r="L557">
            <v>4.9155648300000001</v>
          </cell>
        </row>
        <row r="558">
          <cell r="C558" t="str">
            <v>205-DCL04</v>
          </cell>
          <cell r="D558">
            <v>0.26147586</v>
          </cell>
          <cell r="E558">
            <v>0.44920121999999996</v>
          </cell>
          <cell r="F558">
            <v>0.65612000000000004</v>
          </cell>
          <cell r="G558">
            <v>0.92396372999999998</v>
          </cell>
          <cell r="H558">
            <v>1.1301067300000001</v>
          </cell>
          <cell r="I558">
            <v>1.5841207399999999</v>
          </cell>
          <cell r="J558">
            <v>1.8583433600000001</v>
          </cell>
          <cell r="K558">
            <v>2.3385262099999999</v>
          </cell>
          <cell r="L558">
            <v>2.6394956499999997</v>
          </cell>
        </row>
        <row r="559">
          <cell r="C559" t="str">
            <v>205-DCL05</v>
          </cell>
          <cell r="D559">
            <v>3.4661827699999996</v>
          </cell>
          <cell r="E559">
            <v>6.1336897000000024</v>
          </cell>
          <cell r="F559">
            <v>9.2245284400000003</v>
          </cell>
          <cell r="G559">
            <v>12.609557679999998</v>
          </cell>
          <cell r="H559">
            <v>16.504895869999995</v>
          </cell>
          <cell r="I559">
            <v>23.717402760000002</v>
          </cell>
          <cell r="J559">
            <v>29.804532939999977</v>
          </cell>
          <cell r="K559">
            <v>35.381711899999992</v>
          </cell>
          <cell r="L559">
            <v>41.893186269999944</v>
          </cell>
        </row>
        <row r="560">
          <cell r="C560" t="str">
            <v>205-DCL06</v>
          </cell>
          <cell r="D560">
            <v>1.4183964199999999</v>
          </cell>
          <cell r="E560">
            <v>2.7441079199999998</v>
          </cell>
          <cell r="F560">
            <v>4.12610163</v>
          </cell>
          <cell r="G560">
            <v>5.1538262000000001</v>
          </cell>
          <cell r="H560">
            <v>6.5519854000000128</v>
          </cell>
          <cell r="I560">
            <v>8.3198874900000028</v>
          </cell>
          <cell r="J560">
            <v>9.0811551200000125</v>
          </cell>
          <cell r="K560">
            <v>10.720024700000012</v>
          </cell>
          <cell r="L560">
            <v>11.956952309999995</v>
          </cell>
        </row>
        <row r="561">
          <cell r="C561" t="str">
            <v>205-DCL07</v>
          </cell>
          <cell r="D561">
            <v>1.2477963999999999</v>
          </cell>
          <cell r="E561">
            <v>2.24047661</v>
          </cell>
          <cell r="F561">
            <v>3.3063013900000002</v>
          </cell>
          <cell r="G561">
            <v>4.18717586</v>
          </cell>
          <cell r="H561">
            <v>5.670764489999998</v>
          </cell>
          <cell r="I561">
            <v>7.5595394200000028</v>
          </cell>
          <cell r="J561">
            <v>9.000011520000001</v>
          </cell>
          <cell r="K561">
            <v>10.634244549999998</v>
          </cell>
          <cell r="L561">
            <v>12.215977629999994</v>
          </cell>
        </row>
        <row r="562">
          <cell r="C562" t="str">
            <v>205-DCL08</v>
          </cell>
          <cell r="D562">
            <v>0.13987029999999998</v>
          </cell>
          <cell r="E562">
            <v>0.38560206000000002</v>
          </cell>
          <cell r="F562">
            <v>0.80786506000000002</v>
          </cell>
          <cell r="G562">
            <v>1.28116377</v>
          </cell>
          <cell r="H562">
            <v>1.8114496200000001</v>
          </cell>
          <cell r="I562">
            <v>2.2201532999999998</v>
          </cell>
          <cell r="J562">
            <v>2.5620710499999997</v>
          </cell>
          <cell r="K562">
            <v>3.03265926</v>
          </cell>
          <cell r="L562">
            <v>3.7501521499999999</v>
          </cell>
        </row>
        <row r="563">
          <cell r="C563" t="str">
            <v>205-DCL09</v>
          </cell>
          <cell r="D563">
            <v>2.7919168999999999</v>
          </cell>
          <cell r="E563">
            <v>3.9056228799999997</v>
          </cell>
          <cell r="F563">
            <v>5.3750468199999997</v>
          </cell>
          <cell r="G563">
            <v>6.4931458499999986</v>
          </cell>
          <cell r="H563">
            <v>7.9063508900000024</v>
          </cell>
          <cell r="I563">
            <v>11.395271279999999</v>
          </cell>
          <cell r="J563">
            <v>13.261555359999988</v>
          </cell>
          <cell r="K563">
            <v>14.275982269999997</v>
          </cell>
          <cell r="L563">
            <v>17.722699090000006</v>
          </cell>
        </row>
        <row r="564">
          <cell r="C564" t="str">
            <v>205-DCL10</v>
          </cell>
          <cell r="D564">
            <v>3.3073504800000002</v>
          </cell>
          <cell r="E564">
            <v>5.8156107900000054</v>
          </cell>
          <cell r="F564">
            <v>8.9680756800000001</v>
          </cell>
          <cell r="G564">
            <v>12.292716339999982</v>
          </cell>
          <cell r="H564">
            <v>15.61607212000002</v>
          </cell>
          <cell r="I564">
            <v>20.069749169999977</v>
          </cell>
          <cell r="J564">
            <v>23.946904530000019</v>
          </cell>
          <cell r="K564">
            <v>26.374890400000002</v>
          </cell>
          <cell r="L564">
            <v>28.596880760000037</v>
          </cell>
        </row>
        <row r="565">
          <cell r="C565" t="str">
            <v>205-DCL11</v>
          </cell>
          <cell r="D565">
            <v>0.25430099</v>
          </cell>
          <cell r="E565">
            <v>0.26452964000000001</v>
          </cell>
          <cell r="F565">
            <v>0.75</v>
          </cell>
          <cell r="G565">
            <v>0.57065303000000001</v>
          </cell>
          <cell r="H565">
            <v>1.10257977</v>
          </cell>
          <cell r="I565">
            <v>1.42480195</v>
          </cell>
          <cell r="J565">
            <v>2.04417494</v>
          </cell>
          <cell r="K565">
            <v>3.4250380699999998</v>
          </cell>
          <cell r="L565">
            <v>3.9623176099999999</v>
          </cell>
        </row>
        <row r="566">
          <cell r="C566" t="str">
            <v>205-DCL12</v>
          </cell>
          <cell r="D566">
            <v>7.8112929999999997E-2</v>
          </cell>
          <cell r="E566">
            <v>0.10810255000000001</v>
          </cell>
          <cell r="F566">
            <v>0.129</v>
          </cell>
          <cell r="G566">
            <v>0.20503705</v>
          </cell>
          <cell r="H566">
            <v>0.25153490000000001</v>
          </cell>
          <cell r="I566">
            <v>0.26844676000000001</v>
          </cell>
          <cell r="J566">
            <v>0.31991272999999998</v>
          </cell>
          <cell r="K566">
            <v>0.40517911000000001</v>
          </cell>
          <cell r="L566">
            <v>0.45310482000000002</v>
          </cell>
        </row>
        <row r="567">
          <cell r="C567" t="str">
            <v>205-DCL15</v>
          </cell>
          <cell r="D567">
            <v>2.269082E-2</v>
          </cell>
          <cell r="E567">
            <v>6.7417429999999987E-2</v>
          </cell>
          <cell r="F567">
            <v>8.4723690000000004E-2</v>
          </cell>
          <cell r="G567">
            <v>0.13125689000000001</v>
          </cell>
          <cell r="H567">
            <v>0.16841182000000002</v>
          </cell>
          <cell r="I567">
            <v>0.32507905999999998</v>
          </cell>
          <cell r="J567">
            <v>0.43517533000000003</v>
          </cell>
          <cell r="K567">
            <v>0.44565359999999998</v>
          </cell>
          <cell r="L567">
            <v>0.61848027000000005</v>
          </cell>
        </row>
        <row r="568">
          <cell r="C568" t="str">
            <v>205-DCL18</v>
          </cell>
          <cell r="D568">
            <v>3.4931528900000002</v>
          </cell>
          <cell r="E568">
            <v>7.929030929999997</v>
          </cell>
          <cell r="F568">
            <v>14.922064360000004</v>
          </cell>
          <cell r="G568">
            <v>20.255329960000005</v>
          </cell>
          <cell r="H568">
            <v>26.047582029999997</v>
          </cell>
          <cell r="I568">
            <v>32.618553509999977</v>
          </cell>
          <cell r="J568">
            <v>37.033442069999992</v>
          </cell>
          <cell r="K568">
            <v>41.488454340000011</v>
          </cell>
          <cell r="L568">
            <v>45.758282689999959</v>
          </cell>
        </row>
        <row r="569">
          <cell r="C569" t="str">
            <v>205-DCL19</v>
          </cell>
          <cell r="D569">
            <v>0.53235593000000003</v>
          </cell>
          <cell r="E569">
            <v>2.4309287200000003</v>
          </cell>
          <cell r="F569">
            <v>4.9487642300000001</v>
          </cell>
          <cell r="G569">
            <v>7.0273199200000036</v>
          </cell>
          <cell r="H569">
            <v>9.6683733199999988</v>
          </cell>
          <cell r="I569">
            <v>12.201670330000001</v>
          </cell>
          <cell r="J569">
            <v>14.509950540000013</v>
          </cell>
          <cell r="K569">
            <v>16.163659020000008</v>
          </cell>
          <cell r="L569">
            <v>18.734648059999991</v>
          </cell>
        </row>
        <row r="570">
          <cell r="C570" t="str">
            <v>205-DCL27</v>
          </cell>
          <cell r="D570">
            <v>0.83701343000000006</v>
          </cell>
          <cell r="E570">
            <v>1.34019552</v>
          </cell>
          <cell r="F570">
            <v>2.3173220099999998</v>
          </cell>
          <cell r="G570">
            <v>3.0036719100000071</v>
          </cell>
          <cell r="H570">
            <v>4.049864770000009</v>
          </cell>
          <cell r="I570">
            <v>5.1439948800000064</v>
          </cell>
          <cell r="J570">
            <v>6.1045823999999982</v>
          </cell>
          <cell r="K570">
            <v>6.7396768699999949</v>
          </cell>
          <cell r="L570">
            <v>7.4492804299999991</v>
          </cell>
        </row>
        <row r="571">
          <cell r="C571" t="str">
            <v>205-DCL28</v>
          </cell>
          <cell r="D571">
            <v>0</v>
          </cell>
          <cell r="E571">
            <v>0</v>
          </cell>
          <cell r="F571">
            <v>0</v>
          </cell>
          <cell r="G571">
            <v>0</v>
          </cell>
          <cell r="H571">
            <v>0</v>
          </cell>
          <cell r="I571">
            <v>0</v>
          </cell>
          <cell r="J571">
            <v>0</v>
          </cell>
          <cell r="K571">
            <v>0</v>
          </cell>
          <cell r="L571">
            <v>0</v>
          </cell>
        </row>
        <row r="572">
          <cell r="C572" t="str">
            <v>205-DCL29</v>
          </cell>
          <cell r="D572">
            <v>1.9689389099999999</v>
          </cell>
          <cell r="E572">
            <v>4.1828635199999997</v>
          </cell>
          <cell r="F572">
            <v>6.9444891900000023</v>
          </cell>
          <cell r="G572">
            <v>10.083558540000004</v>
          </cell>
          <cell r="H572">
            <v>12.704860749999989</v>
          </cell>
          <cell r="I572">
            <v>16.251744360000007</v>
          </cell>
          <cell r="J572">
            <v>18.351649419999994</v>
          </cell>
          <cell r="K572">
            <v>21.704691250000025</v>
          </cell>
          <cell r="L572">
            <v>24.555283779999986</v>
          </cell>
        </row>
        <row r="573">
          <cell r="C573" t="str">
            <v>205-DCOther</v>
          </cell>
          <cell r="D573">
            <v>0.13847887</v>
          </cell>
          <cell r="E573">
            <v>0.13929997</v>
          </cell>
          <cell r="F573">
            <v>4.1133110000000001E-2</v>
          </cell>
          <cell r="G573">
            <v>0.11433114999999999</v>
          </cell>
          <cell r="H573">
            <v>5.1367309999999999E-2</v>
          </cell>
          <cell r="I573">
            <v>-4.0193739999999999E-2</v>
          </cell>
          <cell r="J573">
            <v>3.3193975999999998</v>
          </cell>
          <cell r="K573">
            <v>7.1686299999999996E-3</v>
          </cell>
          <cell r="L573">
            <v>2.3872699999999999E-3</v>
          </cell>
        </row>
        <row r="574">
          <cell r="C574" t="str">
            <v>LDCUR</v>
          </cell>
        </row>
        <row r="575">
          <cell r="C575" t="str">
            <v>206-DSR</v>
          </cell>
          <cell r="D575">
            <v>0.12673867</v>
          </cell>
          <cell r="E575">
            <v>0.27070686999999999</v>
          </cell>
          <cell r="F575">
            <v>0.58030344000000056</v>
          </cell>
          <cell r="G575">
            <v>1.0684155500000001</v>
          </cell>
          <cell r="H575">
            <v>1.5174865900000001</v>
          </cell>
          <cell r="I575">
            <v>3.1623297000000004</v>
          </cell>
          <cell r="J575">
            <v>3.372271</v>
          </cell>
          <cell r="K575">
            <v>4.4708144400000007</v>
          </cell>
          <cell r="L575">
            <v>6.5929215599999909</v>
          </cell>
        </row>
        <row r="576">
          <cell r="C576" t="str">
            <v>206-MUS</v>
          </cell>
          <cell r="D576">
            <v>8.9516410000000005E-2</v>
          </cell>
          <cell r="E576">
            <v>0.18561965999999999</v>
          </cell>
          <cell r="F576">
            <v>0.25528380000000001</v>
          </cell>
          <cell r="G576">
            <v>0.27380071</v>
          </cell>
          <cell r="H576">
            <v>0.28619399000000001</v>
          </cell>
          <cell r="I576">
            <v>0.29245120000000002</v>
          </cell>
          <cell r="J576">
            <v>0.29384452</v>
          </cell>
          <cell r="K576">
            <v>0.30856034000000004</v>
          </cell>
          <cell r="L576">
            <v>0.32299866999999999</v>
          </cell>
        </row>
        <row r="577">
          <cell r="C577" t="str">
            <v>206-MCPD</v>
          </cell>
          <cell r="D577">
            <v>0</v>
          </cell>
          <cell r="E577">
            <v>3.2737600000000001E-3</v>
          </cell>
          <cell r="F577">
            <v>8.8939599999999994E-3</v>
          </cell>
          <cell r="G577">
            <v>3.044212E-2</v>
          </cell>
          <cell r="H577">
            <v>8.4653610000000004E-2</v>
          </cell>
          <cell r="I577">
            <v>0.10054914</v>
          </cell>
          <cell r="J577">
            <v>0.11237077000000001</v>
          </cell>
          <cell r="K577">
            <v>0.15298755</v>
          </cell>
          <cell r="L577">
            <v>0.19228626999999998</v>
          </cell>
        </row>
        <row r="578">
          <cell r="C578" t="str">
            <v>206-MCPS</v>
          </cell>
          <cell r="D578">
            <v>1.8027689999999999E-2</v>
          </cell>
          <cell r="E578">
            <v>3.2957220000000002E-2</v>
          </cell>
          <cell r="F578">
            <v>0.15240086999999999</v>
          </cell>
          <cell r="G578">
            <v>0.50603980999999998</v>
          </cell>
          <cell r="H578">
            <v>0.54880222000000001</v>
          </cell>
          <cell r="I578">
            <v>0.65515045999999999</v>
          </cell>
          <cell r="J578">
            <v>0.69126286000000003</v>
          </cell>
          <cell r="K578">
            <v>0.77017018999999998</v>
          </cell>
          <cell r="L578">
            <v>0.81028677000000005</v>
          </cell>
        </row>
        <row r="579">
          <cell r="C579" t="str">
            <v>206-DSD</v>
          </cell>
          <cell r="D579">
            <v>0.39079079</v>
          </cell>
          <cell r="E579">
            <v>1.02082348</v>
          </cell>
          <cell r="F579">
            <v>1.3658426100000001</v>
          </cell>
          <cell r="G579">
            <v>1.9226729299999998</v>
          </cell>
          <cell r="H579">
            <v>2.1695709500000002</v>
          </cell>
          <cell r="I579">
            <v>1.8972105799999999</v>
          </cell>
          <cell r="J579">
            <v>2.7360445599999998</v>
          </cell>
          <cell r="K579">
            <v>2.8546975299999997</v>
          </cell>
          <cell r="L579">
            <v>2.8055224500000002</v>
          </cell>
        </row>
        <row r="580">
          <cell r="C580" t="str">
            <v>206-DCOther</v>
          </cell>
          <cell r="J580">
            <v>7.3053000000000007E-2</v>
          </cell>
        </row>
        <row r="581">
          <cell r="C581" t="str">
            <v>SDCUR</v>
          </cell>
        </row>
        <row r="582">
          <cell r="C582" t="str">
            <v>213-DC1XX</v>
          </cell>
        </row>
        <row r="583">
          <cell r="C583" t="str">
            <v>213-DC2XX</v>
          </cell>
        </row>
        <row r="584">
          <cell r="C584" t="str">
            <v>213-DC3XX</v>
          </cell>
        </row>
        <row r="585">
          <cell r="C585" t="str">
            <v>213-DC4XX</v>
          </cell>
        </row>
        <row r="586">
          <cell r="C586" t="str">
            <v>213-DCOther</v>
          </cell>
        </row>
        <row r="587">
          <cell r="C587" t="str">
            <v>214-DC1XX</v>
          </cell>
        </row>
        <row r="588">
          <cell r="C588" t="str">
            <v>214-DC2XX</v>
          </cell>
        </row>
        <row r="589">
          <cell r="C589" t="str">
            <v>214-DC3XX</v>
          </cell>
        </row>
        <row r="590">
          <cell r="C590" t="str">
            <v>214-DC4XX</v>
          </cell>
        </row>
        <row r="591">
          <cell r="C591" t="str">
            <v>214-DCOther</v>
          </cell>
        </row>
        <row r="592">
          <cell r="C592" t="str">
            <v>216-DC1XX</v>
          </cell>
        </row>
        <row r="593">
          <cell r="C593" t="str">
            <v>216-DC2XX</v>
          </cell>
        </row>
        <row r="594">
          <cell r="C594" t="str">
            <v>216-DC3XX</v>
          </cell>
        </row>
        <row r="595">
          <cell r="C595" t="str">
            <v>216-DC4XX</v>
          </cell>
        </row>
        <row r="596">
          <cell r="C596" t="str">
            <v>216-DCOther</v>
          </cell>
        </row>
        <row r="597">
          <cell r="C597" t="str">
            <v>220 - DC</v>
          </cell>
        </row>
        <row r="598">
          <cell r="C598" t="str">
            <v>222 - DC</v>
          </cell>
          <cell r="J598">
            <v>3.0926575399999998</v>
          </cell>
          <cell r="K598">
            <v>5.3277873300000005</v>
          </cell>
          <cell r="L598">
            <v>9.3757001899999999</v>
          </cell>
        </row>
        <row r="599">
          <cell r="C599" t="str">
            <v>223 - DC</v>
          </cell>
          <cell r="D599">
            <v>8.7633346000000003</v>
          </cell>
          <cell r="E599">
            <v>16.326200880000002</v>
          </cell>
          <cell r="F599">
            <v>30.715245730000003</v>
          </cell>
          <cell r="G599">
            <v>43.413787130000003</v>
          </cell>
          <cell r="H599">
            <v>55.79952818000001</v>
          </cell>
          <cell r="I599">
            <v>70.218103050000011</v>
          </cell>
          <cell r="J599">
            <v>79.354878910000011</v>
          </cell>
          <cell r="K599">
            <v>89.341699630000022</v>
          </cell>
          <cell r="L599">
            <v>100.02287866000002</v>
          </cell>
        </row>
        <row r="600">
          <cell r="C600" t="str">
            <v>224 - DC</v>
          </cell>
        </row>
        <row r="601">
          <cell r="C601" t="str">
            <v>225 - DC</v>
          </cell>
        </row>
        <row r="602">
          <cell r="C602" t="str">
            <v>209 - DC</v>
          </cell>
        </row>
        <row r="603">
          <cell r="C603" t="str">
            <v>211 - DC</v>
          </cell>
          <cell r="D603">
            <v>8.5656019999999999E-2</v>
          </cell>
          <cell r="E603">
            <v>0.15470461999999999</v>
          </cell>
          <cell r="F603">
            <v>0.26722592000000001</v>
          </cell>
          <cell r="G603">
            <v>0.31224804</v>
          </cell>
          <cell r="H603">
            <v>0.40058155000000001</v>
          </cell>
          <cell r="I603">
            <v>0.48107184000000003</v>
          </cell>
          <cell r="J603">
            <v>0.65779613999999997</v>
          </cell>
          <cell r="K603">
            <v>0.94481445999999991</v>
          </cell>
          <cell r="L603">
            <v>1.25611658</v>
          </cell>
        </row>
        <row r="604">
          <cell r="C604" t="str">
            <v>212 - DC</v>
          </cell>
          <cell r="D604">
            <v>-1.5776199999999998E-3</v>
          </cell>
          <cell r="E604">
            <v>0.53711882999999994</v>
          </cell>
          <cell r="F604">
            <v>1.5212047900000001</v>
          </cell>
          <cell r="G604">
            <v>1.7308360900000002</v>
          </cell>
          <cell r="H604">
            <v>2.0482480700000001</v>
          </cell>
          <cell r="I604">
            <v>2.3033002599999999</v>
          </cell>
          <cell r="J604">
            <v>2.5886755099999998</v>
          </cell>
          <cell r="K604">
            <v>2.79904391</v>
          </cell>
          <cell r="L604">
            <v>3.1942768500000001</v>
          </cell>
        </row>
        <row r="605">
          <cell r="C605" t="str">
            <v>215 - DC</v>
          </cell>
          <cell r="D605">
            <v>4.8699550000000001E-2</v>
          </cell>
          <cell r="E605">
            <v>0.33941175000000001</v>
          </cell>
          <cell r="F605">
            <v>0.124485</v>
          </cell>
          <cell r="G605">
            <v>3.1415449999999942E-2</v>
          </cell>
          <cell r="H605">
            <v>0.78050368000000003</v>
          </cell>
          <cell r="I605">
            <v>2.3952197599999998</v>
          </cell>
          <cell r="J605">
            <v>2.4613186499999999</v>
          </cell>
          <cell r="K605">
            <v>2.8846364100000002</v>
          </cell>
          <cell r="L605">
            <v>3.7214148900000001</v>
          </cell>
        </row>
        <row r="606">
          <cell r="C606" t="str">
            <v>221 - DC</v>
          </cell>
          <cell r="G606">
            <v>3.4355500000000003E-3</v>
          </cell>
          <cell r="H606">
            <v>0.19484779000000002</v>
          </cell>
          <cell r="I606">
            <v>0.19554276999999998</v>
          </cell>
          <cell r="J606">
            <v>0.19628192999999999</v>
          </cell>
          <cell r="K606">
            <v>0.19705302999999999</v>
          </cell>
          <cell r="L606">
            <v>0.19779926</v>
          </cell>
        </row>
        <row r="610">
          <cell r="C610" t="str">
            <v>OU-DC</v>
          </cell>
          <cell r="D610">
            <v>2.697114</v>
          </cell>
          <cell r="E610">
            <v>3.3364815088924722</v>
          </cell>
          <cell r="F610">
            <v>-9.8209451787493809E-2</v>
          </cell>
          <cell r="G610">
            <v>2.5089856158275325</v>
          </cell>
          <cell r="H610">
            <v>1.4418669243096585</v>
          </cell>
          <cell r="I610">
            <v>-3.8037386226484569</v>
          </cell>
          <cell r="J610">
            <v>-3.0074489999999989</v>
          </cell>
          <cell r="K610">
            <v>1.185028</v>
          </cell>
          <cell r="L610">
            <v>-3.7908118548416847</v>
          </cell>
        </row>
        <row r="611">
          <cell r="C611" t="str">
            <v>Ops-DC</v>
          </cell>
        </row>
        <row r="612">
          <cell r="C612" t="str">
            <v>Plug-DC</v>
          </cell>
        </row>
        <row r="613">
          <cell r="C613" t="str">
            <v>TAA-DC</v>
          </cell>
          <cell r="E613">
            <v>8.2000000000000003E-2</v>
          </cell>
          <cell r="I613">
            <v>1.6379999999999999E-3</v>
          </cell>
          <cell r="J613">
            <v>1.7160000000000002E-2</v>
          </cell>
          <cell r="K613">
            <v>0.33934799999999998</v>
          </cell>
          <cell r="L613">
            <v>1.7160000000000002E-2</v>
          </cell>
        </row>
        <row r="614">
          <cell r="C614" t="str">
            <v>MFA-D</v>
          </cell>
        </row>
        <row r="615">
          <cell r="C615" t="str">
            <v>DCErrors</v>
          </cell>
        </row>
        <row r="616">
          <cell r="C616" t="str">
            <v>DCOther</v>
          </cell>
        </row>
        <row r="617">
          <cell r="C617" t="str">
            <v>OPS-CAP-D</v>
          </cell>
          <cell r="D617">
            <v>0</v>
          </cell>
          <cell r="E617">
            <v>0</v>
          </cell>
          <cell r="F617">
            <v>0</v>
          </cell>
          <cell r="G617">
            <v>0</v>
          </cell>
          <cell r="H617">
            <v>0</v>
          </cell>
          <cell r="I617">
            <v>0</v>
          </cell>
          <cell r="J617">
            <v>0</v>
          </cell>
          <cell r="K617">
            <v>0</v>
          </cell>
          <cell r="L617">
            <v>0</v>
          </cell>
          <cell r="M617">
            <v>0</v>
          </cell>
          <cell r="N617">
            <v>0</v>
          </cell>
          <cell r="O617">
            <v>0</v>
          </cell>
        </row>
        <row r="618">
          <cell r="C618" t="str">
            <v>CNRST-D</v>
          </cell>
          <cell r="D618">
            <v>0.87379143719999997</v>
          </cell>
          <cell r="E618">
            <v>1.6469428095999998</v>
          </cell>
          <cell r="F618">
            <v>2.1667409060000002</v>
          </cell>
          <cell r="G618">
            <v>2.9357876460000001</v>
          </cell>
          <cell r="H618">
            <v>3.2583480863999998</v>
          </cell>
          <cell r="I618">
            <v>3.7897821939999998</v>
          </cell>
          <cell r="J618">
            <v>4.0031138664000006</v>
          </cell>
          <cell r="K618">
            <v>4.6414711859999995</v>
          </cell>
          <cell r="L618">
            <v>5.2784624112000005</v>
          </cell>
          <cell r="M618">
            <v>14.43904</v>
          </cell>
          <cell r="N618">
            <v>0</v>
          </cell>
          <cell r="O618">
            <v>30.273438870400003</v>
          </cell>
        </row>
        <row r="619">
          <cell r="C619" t="str">
            <v>FRE-CAP-D</v>
          </cell>
          <cell r="D619">
            <v>6.9992867999999998E-3</v>
          </cell>
          <cell r="E619">
            <v>-6.5135857599999999E-2</v>
          </cell>
          <cell r="F619">
            <v>4.62012584E-2</v>
          </cell>
          <cell r="G619">
            <v>2.3085422800000002E-2</v>
          </cell>
          <cell r="H619">
            <v>0.26024768879999999</v>
          </cell>
          <cell r="I619">
            <v>1.4040033348000001</v>
          </cell>
          <cell r="J619">
            <v>1.4212741488</v>
          </cell>
          <cell r="K619">
            <v>1.6535454848</v>
          </cell>
          <cell r="L619">
            <v>1.7463911828000001</v>
          </cell>
          <cell r="M619">
            <v>16.939903217599998</v>
          </cell>
          <cell r="N619">
            <v>0</v>
          </cell>
          <cell r="O619">
            <v>-0.79440903080000003</v>
          </cell>
        </row>
        <row r="620">
          <cell r="C620" t="str">
            <v>IMS-CAP-D</v>
          </cell>
          <cell r="D620">
            <v>-5.6932721999999998E-2</v>
          </cell>
          <cell r="E620">
            <v>0.46599950320000005</v>
          </cell>
          <cell r="F620">
            <v>0.75356475919999988</v>
          </cell>
          <cell r="G620">
            <v>1.4482187280000003</v>
          </cell>
          <cell r="H620">
            <v>2.0411841339999999</v>
          </cell>
          <cell r="I620">
            <v>2.4956935564</v>
          </cell>
          <cell r="J620">
            <v>2.9763229187999998</v>
          </cell>
          <cell r="K620">
            <v>3.3468728084000001</v>
          </cell>
          <cell r="L620">
            <v>3.9312814244000007</v>
          </cell>
          <cell r="M620" t="e">
            <v>#REF!</v>
          </cell>
          <cell r="N620" t="e">
            <v>#REF!</v>
          </cell>
          <cell r="O620" t="e">
            <v>#REF!</v>
          </cell>
        </row>
        <row r="621">
          <cell r="C621" t="str">
            <v>CCGO-D</v>
          </cell>
          <cell r="D621">
            <v>0</v>
          </cell>
          <cell r="E621">
            <v>0</v>
          </cell>
          <cell r="F621">
            <v>0</v>
          </cell>
          <cell r="G621">
            <v>0</v>
          </cell>
          <cell r="H621">
            <v>0</v>
          </cell>
          <cell r="I621">
            <v>0</v>
          </cell>
          <cell r="J621">
            <v>0</v>
          </cell>
          <cell r="K621">
            <v>0</v>
          </cell>
          <cell r="L621">
            <v>0</v>
          </cell>
          <cell r="M621">
            <v>0</v>
          </cell>
          <cell r="N621">
            <v>0</v>
          </cell>
          <cell r="O621">
            <v>0</v>
          </cell>
        </row>
        <row r="622">
          <cell r="C622" t="str">
            <v>CORPADJ-D</v>
          </cell>
          <cell r="D622">
            <v>0</v>
          </cell>
          <cell r="E622">
            <v>0</v>
          </cell>
          <cell r="F622">
            <v>0</v>
          </cell>
          <cell r="G622">
            <v>0</v>
          </cell>
          <cell r="H622">
            <v>0</v>
          </cell>
          <cell r="I622">
            <v>0</v>
          </cell>
          <cell r="J622">
            <v>0</v>
          </cell>
          <cell r="K622">
            <v>0</v>
          </cell>
          <cell r="L622">
            <v>0</v>
          </cell>
          <cell r="M622">
            <v>0</v>
          </cell>
          <cell r="N622">
            <v>0</v>
          </cell>
          <cell r="O622">
            <v>0</v>
          </cell>
        </row>
        <row r="623">
          <cell r="C623" t="str">
            <v>T&amp;WE-D</v>
          </cell>
          <cell r="D623">
            <v>2.3230811015999917</v>
          </cell>
          <cell r="E623">
            <v>3.3775458603999993</v>
          </cell>
          <cell r="F623">
            <v>5.5928610000000001</v>
          </cell>
          <cell r="G623">
            <v>12.49588808</v>
          </cell>
          <cell r="H623">
            <v>16.36439296</v>
          </cell>
          <cell r="I623">
            <v>22.038817439999999</v>
          </cell>
          <cell r="J623">
            <v>28.264316073199993</v>
          </cell>
          <cell r="K623">
            <v>30.628019760000001</v>
          </cell>
          <cell r="L623">
            <v>35.765769480000003</v>
          </cell>
          <cell r="M623">
            <v>16.36439296</v>
          </cell>
          <cell r="N623">
            <v>16.36439296</v>
          </cell>
          <cell r="O623">
            <v>16.36439296</v>
          </cell>
        </row>
        <row r="624">
          <cell r="C624" t="str">
            <v>SE-D</v>
          </cell>
          <cell r="D624">
            <v>0.13533813239999992</v>
          </cell>
          <cell r="E624">
            <v>0.18427750019999997</v>
          </cell>
          <cell r="F624">
            <v>0.29194599999999998</v>
          </cell>
          <cell r="G624">
            <v>0.39194738999999995</v>
          </cell>
          <cell r="H624">
            <v>0.64656639000000005</v>
          </cell>
          <cell r="I624">
            <v>0.73090358999999994</v>
          </cell>
          <cell r="J624">
            <v>0.72385286670000615</v>
          </cell>
          <cell r="K624">
            <v>0.97619966999999996</v>
          </cell>
          <cell r="L624">
            <v>1.1305995599999998</v>
          </cell>
          <cell r="M624">
            <v>0.64656639000000005</v>
          </cell>
          <cell r="N624">
            <v>0.64656639000000005</v>
          </cell>
          <cell r="O624">
            <v>0.64656639000000005</v>
          </cell>
        </row>
        <row r="625">
          <cell r="C625" t="str">
            <v>Tools-D</v>
          </cell>
          <cell r="D625">
            <v>0</v>
          </cell>
          <cell r="E625">
            <v>0</v>
          </cell>
          <cell r="F625">
            <v>4.4254000000000002E-2</v>
          </cell>
          <cell r="G625">
            <v>6.7956539999999996E-2</v>
          </cell>
          <cell r="H625">
            <v>8.7903119999999987E-2</v>
          </cell>
          <cell r="I625">
            <v>0.13087998000000001</v>
          </cell>
          <cell r="J625">
            <v>0.15139654289999996</v>
          </cell>
          <cell r="K625">
            <v>0.15973337999999998</v>
          </cell>
          <cell r="L625">
            <v>0.15976130999999999</v>
          </cell>
          <cell r="M625">
            <v>8.7903119999999987E-2</v>
          </cell>
          <cell r="N625">
            <v>8.7903119999999987E-2</v>
          </cell>
          <cell r="O625">
            <v>8.7903119999999987E-2</v>
          </cell>
        </row>
        <row r="626">
          <cell r="C626" t="str">
            <v>OPS-MFA-D</v>
          </cell>
          <cell r="D626">
            <v>0</v>
          </cell>
          <cell r="E626">
            <v>0</v>
          </cell>
          <cell r="F626">
            <v>0</v>
          </cell>
          <cell r="G626">
            <v>0</v>
          </cell>
          <cell r="H626">
            <v>0</v>
          </cell>
          <cell r="I626">
            <v>0</v>
          </cell>
          <cell r="J626">
            <v>0</v>
          </cell>
          <cell r="K626">
            <v>0</v>
          </cell>
          <cell r="L626">
            <v>0</v>
          </cell>
          <cell r="M626">
            <v>0</v>
          </cell>
          <cell r="N626">
            <v>0</v>
          </cell>
          <cell r="O626">
            <v>0</v>
          </cell>
        </row>
        <row r="627">
          <cell r="C627" t="str">
            <v>IMS-MFA-D</v>
          </cell>
          <cell r="D627">
            <v>-5.4716180999999945E-3</v>
          </cell>
          <cell r="E627">
            <v>0.10130896709999994</v>
          </cell>
          <cell r="F627">
            <v>0.170904</v>
          </cell>
          <cell r="G627">
            <v>1.8258627599999999</v>
          </cell>
          <cell r="H627">
            <v>1.9503194099999996</v>
          </cell>
          <cell r="I627">
            <v>2.1010262699999998</v>
          </cell>
          <cell r="J627">
            <v>2.8658181327000047</v>
          </cell>
          <cell r="K627">
            <v>3.1078560299999993</v>
          </cell>
          <cell r="L627">
            <v>3.5372501399999994</v>
          </cell>
          <cell r="M627">
            <v>1.9503194099999996</v>
          </cell>
          <cell r="N627">
            <v>1.9503194099999996</v>
          </cell>
          <cell r="O627">
            <v>1.9503194099999996</v>
          </cell>
        </row>
        <row r="628">
          <cell r="C628" t="str">
            <v>LBSS-MFA-D</v>
          </cell>
          <cell r="D628">
            <v>5.1497618999999904E-3</v>
          </cell>
          <cell r="E628">
            <v>-6.5365257300000007E-2</v>
          </cell>
          <cell r="F628">
            <v>-4.4692000000000003E-2</v>
          </cell>
          <cell r="G628">
            <v>-4.4254229999999999E-2</v>
          </cell>
          <cell r="H628">
            <v>8.3455979999999985E-2</v>
          </cell>
          <cell r="I628">
            <v>8.6756849999999996E-2</v>
          </cell>
          <cell r="J628">
            <v>0.11720065829999998</v>
          </cell>
          <cell r="K628">
            <v>0.11794838999999999</v>
          </cell>
          <cell r="L628">
            <v>0.22079063999999995</v>
          </cell>
          <cell r="M628">
            <v>8.3455979999999985E-2</v>
          </cell>
          <cell r="N628">
            <v>8.3455979999999985E-2</v>
          </cell>
          <cell r="O628">
            <v>8.3455979999999985E-2</v>
          </cell>
        </row>
        <row r="629">
          <cell r="C629" t="str">
            <v>CorpAdj-MFA-D</v>
          </cell>
          <cell r="D629">
            <v>0</v>
          </cell>
          <cell r="E629">
            <v>0</v>
          </cell>
          <cell r="F629">
            <v>0</v>
          </cell>
          <cell r="G629">
            <v>0</v>
          </cell>
          <cell r="H629">
            <v>0</v>
          </cell>
          <cell r="I629">
            <v>0</v>
          </cell>
          <cell r="J629">
            <v>0</v>
          </cell>
          <cell r="K629">
            <v>0</v>
          </cell>
          <cell r="L629">
            <v>0</v>
          </cell>
          <cell r="M629">
            <v>0</v>
          </cell>
          <cell r="N629">
            <v>0</v>
          </cell>
          <cell r="O629">
            <v>0</v>
          </cell>
        </row>
        <row r="637">
          <cell r="K637">
            <v>216.18700000000001</v>
          </cell>
        </row>
        <row r="638">
          <cell r="E638">
            <v>0</v>
          </cell>
          <cell r="F638">
            <v>89.894360429999992</v>
          </cell>
          <cell r="K638">
            <v>0.10993084999998359</v>
          </cell>
          <cell r="L638">
            <v>242.04768908</v>
          </cell>
        </row>
        <row r="639">
          <cell r="D639">
            <v>25.621407720000001</v>
          </cell>
          <cell r="E639">
            <v>55.728157849999995</v>
          </cell>
          <cell r="F639">
            <v>89.894360429999992</v>
          </cell>
          <cell r="G639">
            <v>116.39877597000002</v>
          </cell>
          <cell r="K639">
            <v>0</v>
          </cell>
          <cell r="L639">
            <v>242.04768908</v>
          </cell>
        </row>
        <row r="640">
          <cell r="D640">
            <v>25.621407720000001</v>
          </cell>
          <cell r="E640">
            <v>55.728157849999995</v>
          </cell>
          <cell r="F640">
            <v>89.894360429999992</v>
          </cell>
          <cell r="G640">
            <v>116.39877597000002</v>
          </cell>
          <cell r="H640">
            <v>141.51533242000002</v>
          </cell>
          <cell r="I640">
            <v>173.44696164000001</v>
          </cell>
          <cell r="J640">
            <v>199.52887631999999</v>
          </cell>
          <cell r="K640">
            <v>216.29693085</v>
          </cell>
          <cell r="L640">
            <v>242.04768908</v>
          </cell>
          <cell r="M640">
            <v>0</v>
          </cell>
          <cell r="N640">
            <v>6.7567961299999997</v>
          </cell>
          <cell r="O640">
            <v>65.374479699999995</v>
          </cell>
        </row>
        <row r="641">
          <cell r="D641">
            <v>1</v>
          </cell>
          <cell r="E641">
            <v>2</v>
          </cell>
          <cell r="F641">
            <v>3</v>
          </cell>
          <cell r="G641">
            <v>4</v>
          </cell>
          <cell r="H641">
            <v>5</v>
          </cell>
          <cell r="I641">
            <v>6</v>
          </cell>
          <cell r="J641">
            <v>7</v>
          </cell>
          <cell r="K641">
            <v>8</v>
          </cell>
          <cell r="L641">
            <v>9</v>
          </cell>
          <cell r="M641">
            <v>10</v>
          </cell>
          <cell r="N641">
            <v>11</v>
          </cell>
          <cell r="O641">
            <v>12</v>
          </cell>
        </row>
        <row r="642">
          <cell r="C642" t="str">
            <v>Bundle</v>
          </cell>
          <cell r="D642" t="str">
            <v>Jan</v>
          </cell>
          <cell r="E642" t="str">
            <v>Feb</v>
          </cell>
          <cell r="F642" t="str">
            <v>Mar</v>
          </cell>
          <cell r="G642" t="str">
            <v>Apr</v>
          </cell>
          <cell r="H642" t="str">
            <v>May</v>
          </cell>
          <cell r="I642" t="str">
            <v>Jun</v>
          </cell>
          <cell r="J642" t="str">
            <v>Jul</v>
          </cell>
          <cell r="K642" t="str">
            <v>Aug</v>
          </cell>
          <cell r="L642" t="str">
            <v>Sep</v>
          </cell>
          <cell r="M642" t="str">
            <v>Oct</v>
          </cell>
          <cell r="N642" t="str">
            <v>Nov</v>
          </cell>
          <cell r="O642" t="str">
            <v>Dec</v>
          </cell>
        </row>
        <row r="644">
          <cell r="C644" t="str">
            <v>OHREC-M</v>
          </cell>
        </row>
        <row r="645">
          <cell r="C645" t="str">
            <v>OHREC-C</v>
          </cell>
          <cell r="D645">
            <v>-0.20094640999999999</v>
          </cell>
          <cell r="E645">
            <v>-0.52808014999999997</v>
          </cell>
          <cell r="F645">
            <v>-0.77373000999999997</v>
          </cell>
          <cell r="G645">
            <v>-1.1817621300000001</v>
          </cell>
          <cell r="H645">
            <v>-1.50243813</v>
          </cell>
          <cell r="I645">
            <v>-2.09506573</v>
          </cell>
          <cell r="J645">
            <v>-2.2899278499999998</v>
          </cell>
          <cell r="K645">
            <v>-2.6318594899999996</v>
          </cell>
          <cell r="L645">
            <v>-3.00535519</v>
          </cell>
        </row>
        <row r="646">
          <cell r="C646" t="str">
            <v>ERROPS</v>
          </cell>
          <cell r="D646">
            <v>7.9051999999999996E-4</v>
          </cell>
          <cell r="E646">
            <v>7.9051999999999996E-4</v>
          </cell>
          <cell r="F646">
            <v>7.9051999999999996E-4</v>
          </cell>
          <cell r="G646">
            <v>7.9051999999999996E-4</v>
          </cell>
          <cell r="H646">
            <v>7.9051999999999996E-4</v>
          </cell>
          <cell r="I646">
            <v>7.9051999999999996E-4</v>
          </cell>
          <cell r="J646">
            <v>7.9051999999999996E-4</v>
          </cell>
          <cell r="K646">
            <v>7.9051999999999996E-4</v>
          </cell>
          <cell r="L646">
            <v>7.9051999999999996E-4</v>
          </cell>
        </row>
        <row r="647">
          <cell r="C647" t="str">
            <v>OTHCOM</v>
          </cell>
          <cell r="D647">
            <v>0</v>
          </cell>
          <cell r="K647">
            <v>-0.51020227000000007</v>
          </cell>
          <cell r="L647">
            <v>6.3311699999999999E-2</v>
          </cell>
        </row>
        <row r="648">
          <cell r="C648" t="str">
            <v>STDS</v>
          </cell>
          <cell r="D648">
            <v>0.80185582999999994</v>
          </cell>
          <cell r="E648">
            <v>0.86909897999999997</v>
          </cell>
          <cell r="F648">
            <v>1.0057921299999999</v>
          </cell>
          <cell r="G648">
            <v>1.04175562</v>
          </cell>
          <cell r="H648">
            <v>1.1484641099999999</v>
          </cell>
          <cell r="I648">
            <v>1.34139389</v>
          </cell>
          <cell r="J648">
            <v>1.4676715499999999</v>
          </cell>
          <cell r="K648">
            <v>0.79097341999999993</v>
          </cell>
          <cell r="L648">
            <v>0.81994643</v>
          </cell>
        </row>
        <row r="649">
          <cell r="C649" t="str">
            <v>CP</v>
          </cell>
          <cell r="D649">
            <v>2.2908709999999999E-2</v>
          </cell>
          <cell r="E649">
            <v>0.1482887</v>
          </cell>
          <cell r="F649">
            <v>0.36417971999999998</v>
          </cell>
          <cell r="G649">
            <v>0.50046273999999991</v>
          </cell>
          <cell r="H649">
            <v>0.5706943699999999</v>
          </cell>
          <cell r="I649">
            <v>0.7853976399999999</v>
          </cell>
          <cell r="J649">
            <v>0.94796978999999992</v>
          </cell>
          <cell r="K649">
            <v>0.70153640999999989</v>
          </cell>
          <cell r="L649">
            <v>0.11773249000000001</v>
          </cell>
        </row>
        <row r="650">
          <cell r="C650" t="str">
            <v>AMPP</v>
          </cell>
          <cell r="D650">
            <v>0.39323421000000003</v>
          </cell>
          <cell r="E650">
            <v>0.70103484000000005</v>
          </cell>
          <cell r="F650">
            <v>1.7002024000000002</v>
          </cell>
          <cell r="G650">
            <v>2.1100802100000005</v>
          </cell>
          <cell r="H650">
            <v>2.5400293200000004</v>
          </cell>
          <cell r="I650">
            <v>3.1910192600000005</v>
          </cell>
          <cell r="J650">
            <v>3.6385453100000005</v>
          </cell>
          <cell r="K650">
            <v>4.1520441300000002</v>
          </cell>
          <cell r="L650">
            <v>4.8744902400000001</v>
          </cell>
        </row>
        <row r="651">
          <cell r="C651" t="str">
            <v>WRKPGM</v>
          </cell>
          <cell r="D651">
            <v>0.34927503000000004</v>
          </cell>
          <cell r="E651">
            <v>0.70111831000000002</v>
          </cell>
          <cell r="F651">
            <v>1.1976671300000001</v>
          </cell>
          <cell r="G651">
            <v>1.4871100900000003</v>
          </cell>
          <cell r="H651">
            <v>1.5969767300000002</v>
          </cell>
          <cell r="I651">
            <v>1.6872963600000002</v>
          </cell>
          <cell r="J651">
            <v>1.7935528700000001</v>
          </cell>
          <cell r="K651">
            <v>1.9007517300000001</v>
          </cell>
          <cell r="L651">
            <v>2.0750036399999998</v>
          </cell>
        </row>
        <row r="652">
          <cell r="C652" t="str">
            <v>SVPO</v>
          </cell>
          <cell r="D652">
            <v>0.12009022999999999</v>
          </cell>
          <cell r="E652">
            <v>0.17255756</v>
          </cell>
          <cell r="F652">
            <v>0.24022388</v>
          </cell>
          <cell r="G652">
            <v>1.75069064</v>
          </cell>
          <cell r="H652">
            <v>2.1722852599999998</v>
          </cell>
          <cell r="I652">
            <v>2.6618548799999999</v>
          </cell>
          <cell r="J652">
            <v>3.1150159199999998</v>
          </cell>
          <cell r="K652">
            <v>3.5673455199999999</v>
          </cell>
          <cell r="L652">
            <v>4.0280964399999997</v>
          </cell>
        </row>
        <row r="653">
          <cell r="C653" t="str">
            <v>BI</v>
          </cell>
          <cell r="D653">
            <v>0.50713340000000007</v>
          </cell>
          <cell r="E653">
            <v>1.2510752800000002</v>
          </cell>
          <cell r="F653">
            <v>2.08979508</v>
          </cell>
          <cell r="G653">
            <v>2.5146999600000002</v>
          </cell>
          <cell r="H653">
            <v>2.0712431600000003</v>
          </cell>
          <cell r="I653">
            <v>2.2780866100000003</v>
          </cell>
          <cell r="J653">
            <v>2.8494521800000001</v>
          </cell>
          <cell r="K653">
            <v>3.6351042499999999</v>
          </cell>
          <cell r="L653">
            <v>4.2507533300000002</v>
          </cell>
        </row>
        <row r="654">
          <cell r="C654" t="str">
            <v>DD</v>
          </cell>
          <cell r="D654">
            <v>6.4838489999999999E-2</v>
          </cell>
          <cell r="E654">
            <v>0.47354154999999998</v>
          </cell>
          <cell r="F654">
            <v>1.1240545200000001</v>
          </cell>
          <cell r="G654">
            <v>1.67722335</v>
          </cell>
          <cell r="H654">
            <v>2.2452884000000002</v>
          </cell>
          <cell r="I654">
            <v>3.0794516300000003</v>
          </cell>
          <cell r="J654">
            <v>3.7201076600000005</v>
          </cell>
          <cell r="K654">
            <v>4.3354097800000009</v>
          </cell>
          <cell r="L654">
            <v>5.3094198399999994</v>
          </cell>
        </row>
        <row r="655">
          <cell r="C655" t="str">
            <v>STR</v>
          </cell>
          <cell r="D655">
            <v>0.11519480999999999</v>
          </cell>
          <cell r="E655">
            <v>0.24462232</v>
          </cell>
          <cell r="F655">
            <v>0.41415117999999995</v>
          </cell>
          <cell r="G655">
            <v>0.51576775999999991</v>
          </cell>
          <cell r="H655">
            <v>0.80463455999999989</v>
          </cell>
          <cell r="I655">
            <v>0.92521175999999983</v>
          </cell>
          <cell r="J655">
            <v>0.99620854999999986</v>
          </cell>
          <cell r="K655">
            <v>1.0741328299999999</v>
          </cell>
          <cell r="L655">
            <v>1.16229073</v>
          </cell>
        </row>
        <row r="656">
          <cell r="C656" t="str">
            <v>SI</v>
          </cell>
          <cell r="D656">
            <v>-0.35275745000000003</v>
          </cell>
          <cell r="E656">
            <v>-0.13481024000000003</v>
          </cell>
          <cell r="F656">
            <v>2.7524509999999974E-2</v>
          </cell>
          <cell r="G656">
            <v>0.63390601000000002</v>
          </cell>
          <cell r="H656">
            <v>0.75959200999999998</v>
          </cell>
          <cell r="I656">
            <v>0.86577925</v>
          </cell>
          <cell r="J656">
            <v>1.01872494</v>
          </cell>
          <cell r="K656">
            <v>2.2015800000001473E-3</v>
          </cell>
          <cell r="L656">
            <v>4.5957410000000004E-2</v>
          </cell>
        </row>
        <row r="657">
          <cell r="C657" t="str">
            <v>SIP</v>
          </cell>
          <cell r="D657">
            <v>1.3454212400000001</v>
          </cell>
          <cell r="E657">
            <v>2.3223598399999998</v>
          </cell>
          <cell r="F657">
            <v>3.1228585</v>
          </cell>
          <cell r="G657">
            <v>3.9112399299999998</v>
          </cell>
          <cell r="H657">
            <v>4.8827905500000002</v>
          </cell>
          <cell r="I657">
            <v>5.95797957</v>
          </cell>
          <cell r="J657">
            <v>6.87652252</v>
          </cell>
          <cell r="K657">
            <v>7.9744361699999997</v>
          </cell>
          <cell r="L657">
            <v>9.2165524000000012</v>
          </cell>
        </row>
        <row r="658">
          <cell r="C658" t="str">
            <v>TSD</v>
          </cell>
          <cell r="D658">
            <v>1.1811256299999999</v>
          </cell>
          <cell r="E658">
            <v>2.5409657799999996</v>
          </cell>
          <cell r="F658">
            <v>3.7816798299999999</v>
          </cell>
          <cell r="G658">
            <v>4.67927231</v>
          </cell>
          <cell r="H658">
            <v>5.8860544699999995</v>
          </cell>
          <cell r="I658">
            <v>7.3620065499999994</v>
          </cell>
          <cell r="J658">
            <v>8.43569952</v>
          </cell>
          <cell r="K658">
            <v>10.19402863</v>
          </cell>
          <cell r="L658">
            <v>11.749444609999999</v>
          </cell>
        </row>
        <row r="659">
          <cell r="C659" t="str">
            <v>CORP-ERR</v>
          </cell>
          <cell r="D659">
            <v>0.13274439999999998</v>
          </cell>
          <cell r="E659">
            <v>0.28054307000000001</v>
          </cell>
          <cell r="F659">
            <v>0.51136108999999996</v>
          </cell>
          <cell r="G659">
            <v>0.59699472999999992</v>
          </cell>
          <cell r="H659">
            <v>0.68980606999999994</v>
          </cell>
          <cell r="I659">
            <v>0.75653761999999991</v>
          </cell>
          <cell r="J659">
            <v>0.97001570999999998</v>
          </cell>
          <cell r="K659">
            <v>1.09985613</v>
          </cell>
          <cell r="L659">
            <v>0.44660458000000003</v>
          </cell>
        </row>
        <row r="660">
          <cell r="C660" t="str">
            <v>CORPADJ - O</v>
          </cell>
          <cell r="D660">
            <v>-0.34914754999999997</v>
          </cell>
          <cell r="E660">
            <v>-0.65785461999999995</v>
          </cell>
          <cell r="F660">
            <v>0.54562274000000022</v>
          </cell>
          <cell r="G660">
            <v>-1.1012397999999999</v>
          </cell>
          <cell r="H660">
            <v>-1.27064311</v>
          </cell>
          <cell r="I660">
            <v>0.16129715</v>
          </cell>
          <cell r="J660">
            <v>2.8316070000000026E-2</v>
          </cell>
          <cell r="K660">
            <v>-0.10645396999999998</v>
          </cell>
          <cell r="L660">
            <v>-0.47664346999999996</v>
          </cell>
        </row>
        <row r="661">
          <cell r="C661" t="str">
            <v>HOI</v>
          </cell>
          <cell r="D661">
            <v>0.40052199999999999</v>
          </cell>
          <cell r="E661">
            <v>0.80104399999999998</v>
          </cell>
          <cell r="F661">
            <v>1.2015659999999999</v>
          </cell>
          <cell r="G661">
            <v>1.602088</v>
          </cell>
          <cell r="H661">
            <v>2.0026099999999998</v>
          </cell>
          <cell r="I661">
            <v>2.4031319999999998</v>
          </cell>
          <cell r="J661">
            <v>2.8036539999999999</v>
          </cell>
          <cell r="K661">
            <v>3.2041759999999999</v>
          </cell>
          <cell r="L661">
            <v>3.604698</v>
          </cell>
        </row>
        <row r="662">
          <cell r="C662" t="str">
            <v>FIN-TAX</v>
          </cell>
          <cell r="D662">
            <v>0.11321936</v>
          </cell>
          <cell r="E662">
            <v>0.22169705000000001</v>
          </cell>
          <cell r="F662">
            <v>0.38740642000000003</v>
          </cell>
          <cell r="G662">
            <v>0.49630712000000005</v>
          </cell>
          <cell r="H662">
            <v>0.62177517999999998</v>
          </cell>
          <cell r="I662">
            <v>0.82420541000000003</v>
          </cell>
          <cell r="J662">
            <v>0.93378395000000003</v>
          </cell>
          <cell r="K662">
            <v>1.09086521</v>
          </cell>
          <cell r="L662">
            <v>1.2789028</v>
          </cell>
        </row>
        <row r="663">
          <cell r="C663" t="str">
            <v>FIN-PF</v>
          </cell>
          <cell r="D663">
            <v>3.5999999999999997E-2</v>
          </cell>
          <cell r="E663">
            <v>3.5999999999999997E-2</v>
          </cell>
          <cell r="F663">
            <v>3.5999999999999997E-2</v>
          </cell>
          <cell r="G663">
            <v>9.425E-2</v>
          </cell>
          <cell r="H663">
            <v>9.425E-2</v>
          </cell>
          <cell r="I663">
            <v>0.10100000000000001</v>
          </cell>
          <cell r="J663">
            <v>0.1049375</v>
          </cell>
          <cell r="K663">
            <v>0.1049375</v>
          </cell>
          <cell r="L663">
            <v>0.1049375</v>
          </cell>
        </row>
        <row r="664">
          <cell r="C664" t="str">
            <v>FIN-TR</v>
          </cell>
          <cell r="D664">
            <v>0.1751472</v>
          </cell>
          <cell r="E664">
            <v>0.56112655</v>
          </cell>
          <cell r="F664">
            <v>0.73836349000000001</v>
          </cell>
          <cell r="G664">
            <v>1.0280878</v>
          </cell>
          <cell r="H664">
            <v>1.5307817099999999</v>
          </cell>
          <cell r="I664">
            <v>1.8962764399999998</v>
          </cell>
          <cell r="J664">
            <v>2.01181403</v>
          </cell>
          <cell r="K664">
            <v>1.6186530800000001</v>
          </cell>
          <cell r="L664">
            <v>1.7937586000000001</v>
          </cell>
        </row>
        <row r="665">
          <cell r="C665" t="str">
            <v>FIN-CC</v>
          </cell>
          <cell r="D665">
            <v>1.97264343</v>
          </cell>
          <cell r="E665">
            <v>3.6451147800000001</v>
          </cell>
          <cell r="F665">
            <v>6.0221880799999994</v>
          </cell>
          <cell r="G665">
            <v>8.2501022299999995</v>
          </cell>
          <cell r="H665">
            <v>11.254155859999999</v>
          </cell>
          <cell r="I665">
            <v>13.788718059999999</v>
          </cell>
          <cell r="J665">
            <v>15.76380906</v>
          </cell>
          <cell r="K665">
            <v>17.72240236</v>
          </cell>
          <cell r="L665">
            <v>20.026924149999999</v>
          </cell>
        </row>
        <row r="666">
          <cell r="C666" t="str">
            <v>CS-IMIT</v>
          </cell>
          <cell r="D666">
            <v>1.62401632</v>
          </cell>
          <cell r="E666">
            <v>3.12757642</v>
          </cell>
          <cell r="F666">
            <v>4.4159883000000004</v>
          </cell>
          <cell r="G666">
            <v>5.6518218500000001</v>
          </cell>
          <cell r="H666">
            <v>7.1384401799999999</v>
          </cell>
          <cell r="I666">
            <v>8.8926695500000008</v>
          </cell>
          <cell r="J666">
            <v>10.500033330000001</v>
          </cell>
          <cell r="K666">
            <v>11.948565940000002</v>
          </cell>
          <cell r="L666">
            <v>14.183007890000001</v>
          </cell>
        </row>
        <row r="667">
          <cell r="C667" t="str">
            <v>CS-HR</v>
          </cell>
          <cell r="D667">
            <v>1.1416552</v>
          </cell>
          <cell r="E667">
            <v>1.76089151</v>
          </cell>
          <cell r="F667">
            <v>3.0425580700000001</v>
          </cell>
          <cell r="G667">
            <v>4.7244846599999999</v>
          </cell>
          <cell r="H667">
            <v>5.8448566299999998</v>
          </cell>
          <cell r="I667">
            <v>6.6429914700000001</v>
          </cell>
          <cell r="J667">
            <v>8.1094884399999998</v>
          </cell>
          <cell r="K667">
            <v>9.2225466699999998</v>
          </cell>
          <cell r="L667">
            <v>10.632470099999999</v>
          </cell>
        </row>
        <row r="668">
          <cell r="C668" t="str">
            <v>CS-SVPO</v>
          </cell>
          <cell r="D668">
            <v>0.13456316000000001</v>
          </cell>
          <cell r="E668">
            <v>0.21571699</v>
          </cell>
          <cell r="F668">
            <v>0.31738166000000001</v>
          </cell>
          <cell r="G668">
            <v>0.39784085000000002</v>
          </cell>
          <cell r="H668">
            <v>0.54712997000000008</v>
          </cell>
          <cell r="I668">
            <v>0.67813561000000011</v>
          </cell>
          <cell r="J668">
            <v>0.72557019000000011</v>
          </cell>
          <cell r="K668">
            <v>0.8066433300000001</v>
          </cell>
          <cell r="L668">
            <v>0.92166180000000009</v>
          </cell>
        </row>
        <row r="669">
          <cell r="C669" t="str">
            <v>CS-LR</v>
          </cell>
          <cell r="D669">
            <v>7.7647469999999996E-2</v>
          </cell>
          <cell r="E669">
            <v>0.15814711999999997</v>
          </cell>
          <cell r="F669">
            <v>0.26922007999999997</v>
          </cell>
          <cell r="G669">
            <v>0.34361941999999995</v>
          </cell>
          <cell r="H669">
            <v>0.42640832999999995</v>
          </cell>
          <cell r="I669">
            <v>0.53288419999999992</v>
          </cell>
          <cell r="J669">
            <v>0.60677814999999991</v>
          </cell>
          <cell r="K669">
            <v>0.68214417999999988</v>
          </cell>
          <cell r="L669">
            <v>0.79948152000000006</v>
          </cell>
        </row>
        <row r="670">
          <cell r="C670" t="str">
            <v>CS-CORPSEC</v>
          </cell>
          <cell r="D670">
            <v>0.11955017</v>
          </cell>
          <cell r="E670">
            <v>0.33466071999999997</v>
          </cell>
          <cell r="F670">
            <v>0.57282001999999999</v>
          </cell>
          <cell r="G670">
            <v>0.72532437000000005</v>
          </cell>
          <cell r="H670">
            <v>0.89101587000000004</v>
          </cell>
          <cell r="I670">
            <v>1.15970982</v>
          </cell>
          <cell r="J670">
            <v>1.4210455399999999</v>
          </cell>
          <cell r="K670">
            <v>1.56950207</v>
          </cell>
          <cell r="L670">
            <v>1.79604593</v>
          </cell>
        </row>
        <row r="671">
          <cell r="C671" t="str">
            <v>EXTREL</v>
          </cell>
          <cell r="D671">
            <v>0.11273114999999999</v>
          </cell>
          <cell r="E671">
            <v>0.15149874999999999</v>
          </cell>
          <cell r="F671">
            <v>0.18399320999999999</v>
          </cell>
          <cell r="G671">
            <v>0.18399320999999999</v>
          </cell>
          <cell r="H671">
            <v>0.18399320999999999</v>
          </cell>
          <cell r="I671">
            <v>0.18399320999999999</v>
          </cell>
          <cell r="J671">
            <v>0.18399320999999999</v>
          </cell>
          <cell r="K671">
            <v>0.18399320999999999</v>
          </cell>
          <cell r="L671">
            <v>0.19435704999999998</v>
          </cell>
        </row>
        <row r="672">
          <cell r="C672" t="str">
            <v>AUDIT</v>
          </cell>
          <cell r="D672">
            <v>0.23013139999999999</v>
          </cell>
          <cell r="E672">
            <v>0.41001255999999997</v>
          </cell>
          <cell r="F672">
            <v>0.70640305000000003</v>
          </cell>
          <cell r="G672">
            <v>0.91310711</v>
          </cell>
          <cell r="H672">
            <v>1.1057738800000001</v>
          </cell>
          <cell r="I672">
            <v>1.3859775000000001</v>
          </cell>
          <cell r="J672">
            <v>1.57865583</v>
          </cell>
          <cell r="K672">
            <v>1.7721176599999999</v>
          </cell>
          <cell r="L672">
            <v>2.07757792</v>
          </cell>
        </row>
        <row r="673">
          <cell r="C673" t="str">
            <v>CRA-SUP</v>
          </cell>
          <cell r="D673">
            <v>0.35320865999999995</v>
          </cell>
          <cell r="E673">
            <v>0.75323962999999994</v>
          </cell>
          <cell r="F673">
            <v>1.1182787999999999</v>
          </cell>
          <cell r="G673">
            <v>1.59623743</v>
          </cell>
          <cell r="H673">
            <v>1.76452794</v>
          </cell>
          <cell r="I673">
            <v>1.9165008299999999</v>
          </cell>
          <cell r="J673">
            <v>2.01098949</v>
          </cell>
          <cell r="K673">
            <v>2.15398003</v>
          </cell>
          <cell r="L673">
            <v>2.3170586699999998</v>
          </cell>
        </row>
        <row r="674">
          <cell r="C674" t="str">
            <v>CRA-SVPO</v>
          </cell>
          <cell r="D674">
            <v>0.15829942999999999</v>
          </cell>
          <cell r="E674">
            <v>0.20533344999999997</v>
          </cell>
          <cell r="F674">
            <v>0.27678686999999996</v>
          </cell>
          <cell r="G674">
            <v>0.32299167999999995</v>
          </cell>
          <cell r="H674">
            <v>0.37166026999999996</v>
          </cell>
          <cell r="I674">
            <v>0.44245529999999994</v>
          </cell>
          <cell r="J674">
            <v>0.48934603999999993</v>
          </cell>
          <cell r="K674">
            <v>0.5380652199999999</v>
          </cell>
          <cell r="L674">
            <v>0.61736894999999992</v>
          </cell>
        </row>
        <row r="675">
          <cell r="C675" t="str">
            <v>CRA-ABOR</v>
          </cell>
          <cell r="D675">
            <v>5.4967849999999999E-2</v>
          </cell>
          <cell r="E675">
            <v>0.12718763999999999</v>
          </cell>
          <cell r="F675">
            <v>0.26047783000000002</v>
          </cell>
          <cell r="G675">
            <v>0.34378217</v>
          </cell>
          <cell r="H675">
            <v>0.44334172999999999</v>
          </cell>
          <cell r="I675">
            <v>0.58629980000000004</v>
          </cell>
          <cell r="J675">
            <v>0.58062818999999999</v>
          </cell>
          <cell r="K675">
            <v>0.70086592000000003</v>
          </cell>
          <cell r="L675">
            <v>0.87698666000000003</v>
          </cell>
        </row>
        <row r="676">
          <cell r="C676" t="str">
            <v>CRA-CC</v>
          </cell>
          <cell r="D676">
            <v>0.45470988000000001</v>
          </cell>
          <cell r="E676">
            <v>0.87319655000000007</v>
          </cell>
          <cell r="F676">
            <v>1.20300392</v>
          </cell>
          <cell r="G676">
            <v>1.4634166</v>
          </cell>
          <cell r="H676">
            <v>1.7143289399999999</v>
          </cell>
          <cell r="I676">
            <v>2.4711567400000001</v>
          </cell>
          <cell r="J676">
            <v>2.89815209</v>
          </cell>
          <cell r="K676">
            <v>3.5511780900000001</v>
          </cell>
          <cell r="L676">
            <v>3.8906016700000001</v>
          </cell>
        </row>
        <row r="677">
          <cell r="C677" t="str">
            <v>CRA-REG</v>
          </cell>
          <cell r="D677">
            <v>0.91214693999999996</v>
          </cell>
          <cell r="E677">
            <v>1.43649348</v>
          </cell>
          <cell r="F677">
            <v>4.8513184699999998</v>
          </cell>
          <cell r="G677">
            <v>6.7611989299999999</v>
          </cell>
          <cell r="H677">
            <v>7.3911343699999996</v>
          </cell>
          <cell r="I677">
            <v>10.3125778</v>
          </cell>
          <cell r="J677">
            <v>12.037185599999999</v>
          </cell>
          <cell r="K677">
            <v>6.5718622899999994</v>
          </cell>
          <cell r="L677">
            <v>7.1087320199999997</v>
          </cell>
        </row>
        <row r="678">
          <cell r="C678" t="str">
            <v>CRA-RE</v>
          </cell>
          <cell r="D678">
            <v>0.89012830000000009</v>
          </cell>
          <cell r="E678">
            <v>1.2780441800000002</v>
          </cell>
          <cell r="F678">
            <v>1.9730117700000003</v>
          </cell>
          <cell r="G678">
            <v>2.6246080500000004</v>
          </cell>
          <cell r="H678">
            <v>3.6174645400000003</v>
          </cell>
          <cell r="I678">
            <v>4.8285341500000003</v>
          </cell>
          <cell r="J678">
            <v>5.6266591100000003</v>
          </cell>
          <cell r="K678">
            <v>6.0276017900000003</v>
          </cell>
          <cell r="L678">
            <v>7.1417199099999999</v>
          </cell>
        </row>
        <row r="679">
          <cell r="C679" t="str">
            <v>CRA-MPCE</v>
          </cell>
          <cell r="D679">
            <v>0.27118426000000001</v>
          </cell>
          <cell r="E679">
            <v>0.40899932999999999</v>
          </cell>
          <cell r="F679">
            <v>0.61005293999999999</v>
          </cell>
          <cell r="G679">
            <v>0.66944590000000004</v>
          </cell>
          <cell r="H679">
            <v>0.83281148000000005</v>
          </cell>
          <cell r="I679">
            <v>1.0476124500000001</v>
          </cell>
          <cell r="J679">
            <v>1.1949910500000001</v>
          </cell>
          <cell r="K679">
            <v>1.3548800700000001</v>
          </cell>
          <cell r="L679">
            <v>1.59821725</v>
          </cell>
        </row>
        <row r="680">
          <cell r="C680" t="str">
            <v>GCS</v>
          </cell>
          <cell r="D680">
            <v>0.79047617000000003</v>
          </cell>
          <cell r="E680">
            <v>0.96608022999999998</v>
          </cell>
          <cell r="F680">
            <v>1.5898797899999999</v>
          </cell>
          <cell r="G680">
            <v>2.0356445399999998</v>
          </cell>
          <cell r="H680">
            <v>2.4917219799999999</v>
          </cell>
          <cell r="I680">
            <v>3.34104453</v>
          </cell>
          <cell r="J680">
            <v>3.8949945100000001</v>
          </cell>
          <cell r="K680">
            <v>4.5246198800000004</v>
          </cell>
          <cell r="L680">
            <v>5.2617485300000002</v>
          </cell>
        </row>
        <row r="681">
          <cell r="C681" t="str">
            <v>ALLOC_OUT</v>
          </cell>
          <cell r="D681">
            <v>-0.194968</v>
          </cell>
          <cell r="E681">
            <v>-0.389936</v>
          </cell>
          <cell r="F681">
            <v>-0.75338301000000008</v>
          </cell>
          <cell r="G681">
            <v>-0.94835101000000011</v>
          </cell>
          <cell r="H681">
            <v>-1.1433190100000001</v>
          </cell>
          <cell r="I681">
            <v>-1.5067660200000002</v>
          </cell>
          <cell r="J681">
            <v>-1.7017340200000002</v>
          </cell>
          <cell r="K681">
            <v>-1.8967020200000002</v>
          </cell>
          <cell r="L681">
            <v>-2.26014903</v>
          </cell>
        </row>
        <row r="682">
          <cell r="C682" t="str">
            <v>LBSS - OM&amp;A</v>
          </cell>
          <cell r="D682">
            <v>8.1593470000000001E-2</v>
          </cell>
          <cell r="E682">
            <v>0.30952798999999998</v>
          </cell>
          <cell r="F682">
            <v>0.48308144999999997</v>
          </cell>
          <cell r="G682">
            <v>0.59220845</v>
          </cell>
          <cell r="H682">
            <v>0.68970692</v>
          </cell>
          <cell r="I682">
            <v>0.82458893</v>
          </cell>
          <cell r="J682">
            <v>0.94161649000000003</v>
          </cell>
          <cell r="K682">
            <v>1.05039539</v>
          </cell>
          <cell r="L682">
            <v>1.1272487499999999</v>
          </cell>
        </row>
        <row r="683">
          <cell r="C683" t="str">
            <v>LARP</v>
          </cell>
          <cell r="D683">
            <v>0</v>
          </cell>
        </row>
        <row r="684">
          <cell r="C684" t="str">
            <v>FACIL</v>
          </cell>
          <cell r="D684">
            <v>3.0315877999999996</v>
          </cell>
          <cell r="E684">
            <v>7.71358532</v>
          </cell>
          <cell r="F684">
            <v>12.127064369999999</v>
          </cell>
          <cell r="G684">
            <v>15.36337603</v>
          </cell>
          <cell r="H684">
            <v>18.613968579999998</v>
          </cell>
          <cell r="I684">
            <v>20.936220719999998</v>
          </cell>
          <cell r="J684">
            <v>23.991491099999998</v>
          </cell>
          <cell r="K684">
            <v>27.382679319999998</v>
          </cell>
          <cell r="L684">
            <v>30.02986005</v>
          </cell>
        </row>
        <row r="685">
          <cell r="C685" t="str">
            <v>IMS - OM&amp;A</v>
          </cell>
          <cell r="D685">
            <v>7.1157257499999993</v>
          </cell>
          <cell r="E685">
            <v>19.314880380000002</v>
          </cell>
          <cell r="F685">
            <v>28.829024780000001</v>
          </cell>
          <cell r="G685">
            <v>36.475692020000004</v>
          </cell>
          <cell r="H685">
            <v>43.205248210000001</v>
          </cell>
          <cell r="I685">
            <v>51.999776079999997</v>
          </cell>
          <cell r="J685">
            <v>58.617683569999997</v>
          </cell>
          <cell r="K685">
            <v>65.374479699999995</v>
          </cell>
          <cell r="L685">
            <v>72.023840570000004</v>
          </cell>
          <cell r="M685">
            <v>0</v>
          </cell>
          <cell r="N685">
            <v>6.7567961299999997</v>
          </cell>
          <cell r="O685">
            <v>65.374479699999995</v>
          </cell>
        </row>
        <row r="686">
          <cell r="C686" t="str">
            <v>BT</v>
          </cell>
          <cell r="D686">
            <v>1.2731384399999999</v>
          </cell>
          <cell r="E686">
            <v>2.9291813499999995</v>
          </cell>
          <cell r="F686">
            <v>3.9847445399999994</v>
          </cell>
          <cell r="G686">
            <v>5.4520429099999994</v>
          </cell>
          <cell r="H686">
            <v>7.1840062499999995</v>
          </cell>
          <cell r="I686">
            <v>8.6213768399999999</v>
          </cell>
          <cell r="J686">
            <v>10.318349319999999</v>
          </cell>
          <cell r="K686">
            <v>11.89977994</v>
          </cell>
          <cell r="L686">
            <v>13.13938377</v>
          </cell>
        </row>
        <row r="687">
          <cell r="C687" t="str">
            <v>CNRST-M</v>
          </cell>
          <cell r="D687">
            <v>0.15962082</v>
          </cell>
          <cell r="E687">
            <v>-6.3938699999999959E-3</v>
          </cell>
          <cell r="F687">
            <v>9.4956310000000002E-2</v>
          </cell>
          <cell r="G687">
            <v>9.8463709999999996E-2</v>
          </cell>
          <cell r="H687">
            <v>0.10197110999999999</v>
          </cell>
          <cell r="I687">
            <v>0.17685325999999998</v>
          </cell>
          <cell r="J687">
            <v>0.31629529000000001</v>
          </cell>
          <cell r="K687">
            <v>0.95660265</v>
          </cell>
          <cell r="L687">
            <v>1.08285235</v>
          </cell>
        </row>
        <row r="688">
          <cell r="C688" t="str">
            <v>OTHCP-M</v>
          </cell>
          <cell r="D688">
            <v>0</v>
          </cell>
        </row>
        <row r="698">
          <cell r="L698">
            <v>0</v>
          </cell>
        </row>
        <row r="699">
          <cell r="D699">
            <v>5.1659608699999886</v>
          </cell>
          <cell r="E699">
            <v>9.4845978699999964</v>
          </cell>
          <cell r="F699">
            <v>6.7420611899999994</v>
          </cell>
          <cell r="G699">
            <v>10.01611772</v>
          </cell>
          <cell r="H699">
            <v>12.635863430000001</v>
          </cell>
          <cell r="I699">
            <v>17.476088829999998</v>
          </cell>
          <cell r="J699">
            <v>19.09252485</v>
          </cell>
          <cell r="K699">
            <v>21.913385179999999</v>
          </cell>
          <cell r="L699">
            <v>24.900306860000001</v>
          </cell>
        </row>
        <row r="700">
          <cell r="D700">
            <v>5.1659608699999886</v>
          </cell>
          <cell r="E700">
            <v>9.4845978699999964</v>
          </cell>
          <cell r="F700">
            <v>14.91703719</v>
          </cell>
          <cell r="G700">
            <v>30.39055372</v>
          </cell>
          <cell r="H700">
            <v>39.024529429999994</v>
          </cell>
          <cell r="I700">
            <v>51.824649829999998</v>
          </cell>
          <cell r="J700">
            <v>63.051306000000018</v>
          </cell>
          <cell r="K700">
            <v>69.86558217999999</v>
          </cell>
          <cell r="L700">
            <v>80.817374860000015</v>
          </cell>
          <cell r="M700" t="e">
            <v>#REF!</v>
          </cell>
          <cell r="N700" t="e">
            <v>#REF!</v>
          </cell>
          <cell r="O700" t="e">
            <v>#REF!</v>
          </cell>
        </row>
        <row r="701">
          <cell r="D701">
            <v>1</v>
          </cell>
          <cell r="E701">
            <v>2</v>
          </cell>
          <cell r="F701">
            <v>3</v>
          </cell>
          <cell r="G701">
            <v>4</v>
          </cell>
          <cell r="H701">
            <v>5</v>
          </cell>
          <cell r="I701">
            <v>6</v>
          </cell>
          <cell r="J701">
            <v>7</v>
          </cell>
          <cell r="K701">
            <v>8</v>
          </cell>
          <cell r="L701">
            <v>9</v>
          </cell>
          <cell r="M701">
            <v>10</v>
          </cell>
          <cell r="N701">
            <v>11</v>
          </cell>
          <cell r="O701">
            <v>12</v>
          </cell>
        </row>
        <row r="702">
          <cell r="C702" t="str">
            <v>Bundle</v>
          </cell>
          <cell r="D702" t="str">
            <v>Jan</v>
          </cell>
          <cell r="E702" t="str">
            <v>Feb</v>
          </cell>
          <cell r="F702" t="str">
            <v>Mar</v>
          </cell>
          <cell r="G702" t="str">
            <v>Apr</v>
          </cell>
          <cell r="H702" t="str">
            <v>May</v>
          </cell>
          <cell r="I702" t="str">
            <v>Jun</v>
          </cell>
          <cell r="J702" t="str">
            <v>Jul</v>
          </cell>
          <cell r="K702" t="str">
            <v>Aug</v>
          </cell>
          <cell r="L702" t="str">
            <v>Sep</v>
          </cell>
          <cell r="M702" t="str">
            <v>Oct</v>
          </cell>
          <cell r="N702" t="str">
            <v>Nov</v>
          </cell>
          <cell r="O702" t="str">
            <v>Dec</v>
          </cell>
        </row>
        <row r="704">
          <cell r="C704" t="str">
            <v>OPS-CAP</v>
          </cell>
        </row>
        <row r="705">
          <cell r="C705" t="str">
            <v>CNRST-C</v>
          </cell>
          <cell r="D705">
            <v>1.98588963</v>
          </cell>
          <cell r="E705">
            <v>3.7430518399999997</v>
          </cell>
          <cell r="F705">
            <v>4.9244111500000001</v>
          </cell>
          <cell r="G705">
            <v>6.6722446500000006</v>
          </cell>
          <cell r="H705">
            <v>7.4053365599999994</v>
          </cell>
          <cell r="I705">
            <v>8.6131413499999994</v>
          </cell>
          <cell r="J705">
            <v>9.0979860600000002</v>
          </cell>
          <cell r="K705">
            <v>10.54879815</v>
          </cell>
          <cell r="L705">
            <v>11.996505480000001</v>
          </cell>
          <cell r="M705">
            <v>32.816000000000003</v>
          </cell>
          <cell r="N705">
            <v>0</v>
          </cell>
          <cell r="O705">
            <v>68.803270160000011</v>
          </cell>
        </row>
        <row r="706">
          <cell r="C706" t="str">
            <v>FRE-CAP</v>
          </cell>
          <cell r="D706">
            <v>1.590747E-2</v>
          </cell>
          <cell r="E706">
            <v>-0.14803604000000001</v>
          </cell>
          <cell r="F706">
            <v>0.10500286</v>
          </cell>
          <cell r="G706">
            <v>5.2466870000000006E-2</v>
          </cell>
          <cell r="H706">
            <v>0.59147201999999999</v>
          </cell>
          <cell r="I706">
            <v>3.19091667</v>
          </cell>
          <cell r="J706">
            <v>3.2301685199999999</v>
          </cell>
          <cell r="K706">
            <v>3.7580579199999997</v>
          </cell>
          <cell r="L706">
            <v>3.9690708699999999</v>
          </cell>
          <cell r="M706">
            <v>38.499780039999997</v>
          </cell>
          <cell r="N706">
            <v>0</v>
          </cell>
          <cell r="O706">
            <v>-1.80547507</v>
          </cell>
        </row>
        <row r="707">
          <cell r="C707" t="str">
            <v>IMS-CAP</v>
          </cell>
          <cell r="D707">
            <v>-0.12939255</v>
          </cell>
          <cell r="E707">
            <v>1.0590897800000001</v>
          </cell>
          <cell r="F707">
            <v>1.7126471799999998</v>
          </cell>
          <cell r="G707">
            <v>3.2914062000000004</v>
          </cell>
          <cell r="H707">
            <v>4.63905485</v>
          </cell>
          <cell r="I707">
            <v>5.6720308099999999</v>
          </cell>
          <cell r="J707">
            <v>6.7643702699999997</v>
          </cell>
          <cell r="K707">
            <v>7.6065291100000003</v>
          </cell>
          <cell r="L707">
            <v>8.9347305100000014</v>
          </cell>
          <cell r="M707" t="e">
            <v>#REF!</v>
          </cell>
          <cell r="N707" t="e">
            <v>#REF!</v>
          </cell>
          <cell r="O707" t="e">
            <v>#REF!</v>
          </cell>
        </row>
        <row r="708">
          <cell r="C708" t="str">
            <v>CCGO</v>
          </cell>
        </row>
        <row r="709">
          <cell r="C709" t="str">
            <v>CORPADJ - C</v>
          </cell>
        </row>
        <row r="710">
          <cell r="C710" t="str">
            <v>T&amp;WE</v>
          </cell>
          <cell r="D710">
            <v>3.0566856599999888</v>
          </cell>
          <cell r="E710">
            <v>4.444139289999999</v>
          </cell>
          <cell r="F710">
            <v>7.3590280000000003</v>
          </cell>
          <cell r="G710">
            <v>16.441958</v>
          </cell>
          <cell r="H710">
            <v>21.532095999999999</v>
          </cell>
          <cell r="I710">
            <v>28.998443999999999</v>
          </cell>
          <cell r="J710">
            <v>37.189889569999991</v>
          </cell>
          <cell r="K710">
            <v>40.300026000000003</v>
          </cell>
          <cell r="L710">
            <v>47.060223000000001</v>
          </cell>
          <cell r="M710">
            <v>21.532095999999999</v>
          </cell>
          <cell r="N710">
            <v>21.532095999999999</v>
          </cell>
          <cell r="O710">
            <v>21.532095999999999</v>
          </cell>
        </row>
        <row r="711">
          <cell r="C711" t="str">
            <v>SE</v>
          </cell>
          <cell r="D711">
            <v>0.23743531999999987</v>
          </cell>
          <cell r="E711">
            <v>0.32329385999999999</v>
          </cell>
          <cell r="F711">
            <v>0.51218600000000003</v>
          </cell>
          <cell r="G711">
            <v>0.68762699999999999</v>
          </cell>
          <cell r="H711">
            <v>1.1343270000000001</v>
          </cell>
          <cell r="I711">
            <v>1.282287</v>
          </cell>
          <cell r="J711">
            <v>1.269917310000011</v>
          </cell>
          <cell r="K711">
            <v>1.712631</v>
          </cell>
          <cell r="L711">
            <v>1.983508</v>
          </cell>
          <cell r="M711">
            <v>1.1343270000000001</v>
          </cell>
          <cell r="N711">
            <v>1.1343270000000001</v>
          </cell>
          <cell r="O711">
            <v>1.1343270000000001</v>
          </cell>
        </row>
        <row r="712">
          <cell r="C712" t="str">
            <v>Tools</v>
          </cell>
          <cell r="F712">
            <v>7.7407000000000004E-2</v>
          </cell>
          <cell r="G712">
            <v>0.11922199999999999</v>
          </cell>
          <cell r="H712">
            <v>0.15421599999999999</v>
          </cell>
          <cell r="I712">
            <v>0.22961400000000001</v>
          </cell>
          <cell r="J712">
            <v>0.26560796999999997</v>
          </cell>
          <cell r="K712">
            <v>0.28023399999999998</v>
          </cell>
          <cell r="L712">
            <v>0.280283</v>
          </cell>
          <cell r="M712">
            <v>0.15421599999999999</v>
          </cell>
          <cell r="N712">
            <v>0.15421599999999999</v>
          </cell>
          <cell r="O712">
            <v>0.15421599999999999</v>
          </cell>
        </row>
        <row r="713">
          <cell r="C713" t="str">
            <v>OPS-MFA</v>
          </cell>
        </row>
        <row r="714">
          <cell r="C714" t="str">
            <v>IMS-MFA</v>
          </cell>
          <cell r="D714">
            <v>-9.599329999999991E-3</v>
          </cell>
          <cell r="E714">
            <v>0.17773502999999991</v>
          </cell>
          <cell r="F714">
            <v>0.30476199999999998</v>
          </cell>
          <cell r="G714">
            <v>3.203268</v>
          </cell>
          <cell r="H714">
            <v>3.4216129999999998</v>
          </cell>
          <cell r="I714">
            <v>3.6860110000000001</v>
          </cell>
          <cell r="J714">
            <v>5.0277511100000085</v>
          </cell>
          <cell r="K714">
            <v>5.4523789999999996</v>
          </cell>
          <cell r="L714">
            <v>6.2057019999999996</v>
          </cell>
          <cell r="M714">
            <v>3.4216129999999998</v>
          </cell>
          <cell r="N714">
            <v>3.4216129999999998</v>
          </cell>
          <cell r="O714">
            <v>3.4216129999999998</v>
          </cell>
        </row>
        <row r="715">
          <cell r="C715" t="str">
            <v>LBSS-MFA</v>
          </cell>
          <cell r="D715">
            <v>9.0346699999999842E-3</v>
          </cell>
          <cell r="E715">
            <v>-0.11467589000000002</v>
          </cell>
          <cell r="F715">
            <v>-7.8407000000000004E-2</v>
          </cell>
          <cell r="G715">
            <v>-7.7639E-2</v>
          </cell>
          <cell r="H715">
            <v>0.14641399999999999</v>
          </cell>
          <cell r="I715">
            <v>0.15220500000000001</v>
          </cell>
          <cell r="J715">
            <v>0.20561518999999998</v>
          </cell>
          <cell r="K715">
            <v>0.206927</v>
          </cell>
          <cell r="L715">
            <v>0.38735199999999997</v>
          </cell>
          <cell r="M715">
            <v>0.14641399999999999</v>
          </cell>
          <cell r="N715">
            <v>0.14641399999999999</v>
          </cell>
          <cell r="O715">
            <v>0.14641399999999999</v>
          </cell>
        </row>
        <row r="716">
          <cell r="C716" t="str">
            <v>CorpAdj-MFA</v>
          </cell>
        </row>
      </sheetData>
      <sheetData sheetId="1"/>
      <sheetData sheetId="2">
        <row r="13">
          <cell r="C13" t="str">
            <v>Bundle</v>
          </cell>
          <cell r="D13" t="str">
            <v>Jan</v>
          </cell>
          <cell r="E13" t="str">
            <v>Feb</v>
          </cell>
          <cell r="F13" t="str">
            <v>Mar</v>
          </cell>
          <cell r="G13" t="str">
            <v>Apr</v>
          </cell>
          <cell r="H13" t="str">
            <v>May</v>
          </cell>
          <cell r="I13" t="str">
            <v>Jun</v>
          </cell>
          <cell r="J13" t="str">
            <v>Jul</v>
          </cell>
          <cell r="K13" t="str">
            <v>Aug</v>
          </cell>
          <cell r="L13" t="str">
            <v>Sep</v>
          </cell>
          <cell r="M13" t="str">
            <v>Oct</v>
          </cell>
          <cell r="N13" t="str">
            <v>Nov</v>
          </cell>
          <cell r="O13" t="str">
            <v>Dec</v>
          </cell>
        </row>
        <row r="16">
          <cell r="C16" t="str">
            <v>202-T501002</v>
          </cell>
          <cell r="D16">
            <v>5.2331610000000001E-2</v>
          </cell>
          <cell r="E16">
            <v>0.10466322</v>
          </cell>
          <cell r="F16">
            <v>0.15699483</v>
          </cell>
          <cell r="G16">
            <v>0.10973910000000001</v>
          </cell>
          <cell r="H16">
            <v>0.14810854000000001</v>
          </cell>
          <cell r="I16">
            <v>0.18766746000000001</v>
          </cell>
          <cell r="J16">
            <v>0.22841585</v>
          </cell>
          <cell r="K16">
            <v>0.27035372000000002</v>
          </cell>
          <cell r="L16">
            <v>0.31348107000000003</v>
          </cell>
          <cell r="M16">
            <v>0.3577979</v>
          </cell>
          <cell r="N16">
            <v>0.40330421</v>
          </cell>
          <cell r="O16">
            <v>0.45</v>
          </cell>
        </row>
        <row r="17">
          <cell r="C17" t="str">
            <v>202-T502002</v>
          </cell>
        </row>
        <row r="18">
          <cell r="C18" t="str">
            <v>202-T503003</v>
          </cell>
        </row>
        <row r="19">
          <cell r="C19" t="str">
            <v>202-TMOther</v>
          </cell>
        </row>
        <row r="20">
          <cell r="C20" t="str">
            <v>203-STNCV</v>
          </cell>
          <cell r="H20">
            <v>2.1887500000000001E-2</v>
          </cell>
          <cell r="I20">
            <v>4.3775000000000001E-2</v>
          </cell>
          <cell r="J20">
            <v>6.5662499999999999E-2</v>
          </cell>
          <cell r="K20">
            <v>8.7550000000000003E-2</v>
          </cell>
          <cell r="L20">
            <v>0.10943750000000001</v>
          </cell>
          <cell r="M20">
            <v>0.131325</v>
          </cell>
          <cell r="N20">
            <v>0.1532125</v>
          </cell>
          <cell r="O20">
            <v>0.17510000000000001</v>
          </cell>
        </row>
        <row r="21">
          <cell r="C21" t="str">
            <v>203-TCADD</v>
          </cell>
          <cell r="D21">
            <v>0.12549002000000001</v>
          </cell>
          <cell r="E21">
            <v>0.23070230000000003</v>
          </cell>
          <cell r="F21">
            <v>0.37661200000000006</v>
          </cell>
          <cell r="G21">
            <v>0.49193004000000007</v>
          </cell>
          <cell r="H21">
            <v>0.64025676000000009</v>
          </cell>
          <cell r="I21">
            <v>0.78858348000000011</v>
          </cell>
          <cell r="J21">
            <v>0.93691020000000014</v>
          </cell>
          <cell r="K21">
            <v>1.08523692</v>
          </cell>
          <cell r="L21">
            <v>1.2335636400000001</v>
          </cell>
          <cell r="M21">
            <v>1.3818903600000001</v>
          </cell>
          <cell r="N21">
            <v>1.5302170800000001</v>
          </cell>
          <cell r="O21">
            <v>1.6785438000000001</v>
          </cell>
        </row>
        <row r="22">
          <cell r="C22" t="str">
            <v>203-TDRWS</v>
          </cell>
          <cell r="D22">
            <v>8.2436200000000001E-3</v>
          </cell>
          <cell r="E22">
            <v>5.503421E-2</v>
          </cell>
          <cell r="F22">
            <v>0.10821311</v>
          </cell>
          <cell r="G22">
            <v>0.12669773000000001</v>
          </cell>
          <cell r="H22">
            <v>0.14386051</v>
          </cell>
          <cell r="I22">
            <v>0.16102328999999999</v>
          </cell>
          <cell r="J22">
            <v>0.17818606999999997</v>
          </cell>
          <cell r="K22">
            <v>0.19534884999999996</v>
          </cell>
          <cell r="L22">
            <v>0.21251162999999995</v>
          </cell>
          <cell r="M22">
            <v>0.22967440999999994</v>
          </cell>
          <cell r="N22">
            <v>0.24683718999999993</v>
          </cell>
          <cell r="O22">
            <v>0.26399996999999992</v>
          </cell>
        </row>
        <row r="23">
          <cell r="C23" t="str">
            <v>203-TEMGRS</v>
          </cell>
          <cell r="D23">
            <v>4.1491260000000002E-2</v>
          </cell>
          <cell r="E23">
            <v>0.10648449</v>
          </cell>
          <cell r="F23">
            <v>0.24108634000000001</v>
          </cell>
          <cell r="G23">
            <v>0.31177925000000001</v>
          </cell>
          <cell r="H23">
            <v>0.32525514</v>
          </cell>
          <cell r="I23">
            <v>0.33873102999999999</v>
          </cell>
          <cell r="J23">
            <v>0.35220691999999998</v>
          </cell>
          <cell r="K23">
            <v>0.36568280999999997</v>
          </cell>
          <cell r="L23">
            <v>0.37915869999999996</v>
          </cell>
          <cell r="M23">
            <v>0.39263458999999995</v>
          </cell>
          <cell r="N23">
            <v>0.40611047999999994</v>
          </cell>
          <cell r="O23">
            <v>0.41958636999999993</v>
          </cell>
        </row>
        <row r="24">
          <cell r="C24" t="str">
            <v>203-TINFMTCE</v>
          </cell>
          <cell r="D24">
            <v>3.1508400000000002E-3</v>
          </cell>
          <cell r="F24">
            <v>4.2149840000000001E-2</v>
          </cell>
          <cell r="G24">
            <v>4.5907440000000001E-2</v>
          </cell>
          <cell r="H24">
            <v>7.2850239999999997E-2</v>
          </cell>
          <cell r="I24">
            <v>9.979304E-2</v>
          </cell>
          <cell r="J24">
            <v>0.12673583999999999</v>
          </cell>
          <cell r="K24">
            <v>0.15367863999999998</v>
          </cell>
          <cell r="L24">
            <v>0.18062143999999997</v>
          </cell>
          <cell r="M24">
            <v>0.20756423999999996</v>
          </cell>
          <cell r="N24">
            <v>0.23450703999999994</v>
          </cell>
          <cell r="O24">
            <v>0.26144983999999993</v>
          </cell>
        </row>
        <row r="25">
          <cell r="C25" t="str">
            <v>203-TPCB</v>
          </cell>
          <cell r="D25">
            <v>0.23640157000000001</v>
          </cell>
          <cell r="E25">
            <v>0.48856696999999999</v>
          </cell>
          <cell r="F25">
            <v>0.94062490999999993</v>
          </cell>
          <cell r="G25">
            <v>1.2468320899999998</v>
          </cell>
          <cell r="H25">
            <v>1.5224374399999998</v>
          </cell>
          <cell r="I25">
            <v>1.7980427899999998</v>
          </cell>
          <cell r="J25">
            <v>2.0736481399999995</v>
          </cell>
          <cell r="K25">
            <v>2.3492534899999997</v>
          </cell>
          <cell r="L25">
            <v>2.6248588399999999</v>
          </cell>
          <cell r="M25">
            <v>2.9004641900000001</v>
          </cell>
          <cell r="N25">
            <v>3.1760695400000003</v>
          </cell>
          <cell r="O25">
            <v>3.4516748900000005</v>
          </cell>
        </row>
        <row r="26">
          <cell r="C26" t="str">
            <v>203-TREC</v>
          </cell>
          <cell r="D26">
            <v>0.24216462</v>
          </cell>
          <cell r="E26">
            <v>0.44859422000000004</v>
          </cell>
          <cell r="F26">
            <v>0.73838608000000006</v>
          </cell>
          <cell r="G26">
            <v>0.96871713000000004</v>
          </cell>
          <cell r="H26">
            <v>1.26887058</v>
          </cell>
          <cell r="I26">
            <v>1.56902403</v>
          </cell>
          <cell r="J26">
            <v>1.8691774800000001</v>
          </cell>
          <cell r="K26">
            <v>2.1693309300000001</v>
          </cell>
          <cell r="L26">
            <v>2.4694843799999999</v>
          </cell>
          <cell r="M26">
            <v>2.7696378299999997</v>
          </cell>
          <cell r="N26">
            <v>3.0697912799999996</v>
          </cell>
          <cell r="O26">
            <v>3.3699447299999994</v>
          </cell>
        </row>
        <row r="27">
          <cell r="C27" t="str">
            <v>203-TTECH_SPS</v>
          </cell>
          <cell r="D27">
            <v>0.25618551000000001</v>
          </cell>
          <cell r="E27">
            <v>0.49854364000000001</v>
          </cell>
          <cell r="F27">
            <v>0.83751334</v>
          </cell>
          <cell r="G27">
            <v>0.81222510999999997</v>
          </cell>
          <cell r="H27">
            <v>1.09958029</v>
          </cell>
          <cell r="I27">
            <v>1.3869354700000001</v>
          </cell>
          <cell r="J27">
            <v>1.6742906500000001</v>
          </cell>
          <cell r="K27">
            <v>1.9616458300000001</v>
          </cell>
          <cell r="L27">
            <v>2.2490010100000002</v>
          </cell>
          <cell r="M27">
            <v>2.5363561900000002</v>
          </cell>
          <cell r="N27">
            <v>2.8237113700000003</v>
          </cell>
          <cell r="O27">
            <v>3.1110665500000003</v>
          </cell>
        </row>
        <row r="28">
          <cell r="C28" t="str">
            <v>203-TXLAR</v>
          </cell>
          <cell r="D28">
            <v>0.27947</v>
          </cell>
          <cell r="E28">
            <v>0.35717266000000003</v>
          </cell>
          <cell r="F28">
            <v>0.43655310000000003</v>
          </cell>
          <cell r="G28">
            <v>0.49876862</v>
          </cell>
          <cell r="H28">
            <v>0.63349480000000002</v>
          </cell>
          <cell r="I28">
            <v>0.76822098000000005</v>
          </cell>
          <cell r="J28">
            <v>0.90294716000000008</v>
          </cell>
          <cell r="K28">
            <v>1.03767334</v>
          </cell>
          <cell r="L28">
            <v>1.1723995199999999</v>
          </cell>
          <cell r="M28">
            <v>1.3071256999999998</v>
          </cell>
          <cell r="N28">
            <v>1.4418518799999998</v>
          </cell>
          <cell r="O28">
            <v>1.5765780599999997</v>
          </cell>
        </row>
        <row r="29">
          <cell r="C29" t="str">
            <v>203-UGPLN</v>
          </cell>
          <cell r="H29">
            <v>6.5625000000000004E-4</v>
          </cell>
          <cell r="I29">
            <v>1.3125000000000001E-3</v>
          </cell>
          <cell r="J29">
            <v>1.96875E-3</v>
          </cell>
          <cell r="K29">
            <v>2.6250000000000002E-3</v>
          </cell>
          <cell r="L29">
            <v>3.2812499999999999E-3</v>
          </cell>
          <cell r="M29">
            <v>3.9375E-3</v>
          </cell>
          <cell r="N29">
            <v>4.5937499999999997E-3</v>
          </cell>
          <cell r="O29">
            <v>5.2499999999999995E-3</v>
          </cell>
        </row>
        <row r="30">
          <cell r="C30" t="str">
            <v>203-TM1XX</v>
          </cell>
          <cell r="D30">
            <v>0.26999400000000001</v>
          </cell>
          <cell r="E30">
            <v>0.53386909000000005</v>
          </cell>
          <cell r="F30">
            <v>0.75291923000000005</v>
          </cell>
          <cell r="G30">
            <v>0.84280287000000009</v>
          </cell>
          <cell r="H30">
            <v>1.1290424300000002</v>
          </cell>
          <cell r="I30">
            <v>1.4152819900000002</v>
          </cell>
          <cell r="J30">
            <v>1.7015215500000003</v>
          </cell>
          <cell r="K30">
            <v>1.9877611100000003</v>
          </cell>
          <cell r="L30">
            <v>2.2740006700000004</v>
          </cell>
          <cell r="M30">
            <v>2.5602402300000002</v>
          </cell>
          <cell r="N30">
            <v>2.8464797900000001</v>
          </cell>
          <cell r="O30">
            <v>3.1327193499999999</v>
          </cell>
        </row>
        <row r="31">
          <cell r="C31" t="str">
            <v>203-IPSP</v>
          </cell>
          <cell r="D31">
            <v>0.23044460999999999</v>
          </cell>
          <cell r="E31">
            <v>0.54645940000000004</v>
          </cell>
          <cell r="F31">
            <v>1.2876813899999999</v>
          </cell>
          <cell r="G31">
            <v>1.7486226199999999</v>
          </cell>
          <cell r="H31">
            <v>5.5300278499999997</v>
          </cell>
          <cell r="I31">
            <v>9.3114330800000005</v>
          </cell>
          <cell r="J31">
            <v>13.092838310000001</v>
          </cell>
          <cell r="K31">
            <v>16.874243540000002</v>
          </cell>
          <cell r="L31">
            <v>20.655648770000003</v>
          </cell>
          <cell r="M31">
            <v>24.437054000000003</v>
          </cell>
          <cell r="N31">
            <v>28.218459230000004</v>
          </cell>
          <cell r="O31">
            <v>31.999864460000005</v>
          </cell>
        </row>
        <row r="32">
          <cell r="C32" t="str">
            <v>203-TR&amp;D</v>
          </cell>
          <cell r="D32">
            <v>1.7756169999999998E-2</v>
          </cell>
          <cell r="E32">
            <v>6.9849259999999996E-2</v>
          </cell>
          <cell r="F32">
            <v>0.12866822</v>
          </cell>
          <cell r="G32">
            <v>0.12866822</v>
          </cell>
          <cell r="H32">
            <v>0.13841822000000001</v>
          </cell>
          <cell r="I32">
            <v>0.14816822000000002</v>
          </cell>
          <cell r="J32">
            <v>0.15791822000000003</v>
          </cell>
          <cell r="K32">
            <v>0.16766822000000003</v>
          </cell>
          <cell r="L32">
            <v>0.17741822000000004</v>
          </cell>
          <cell r="M32">
            <v>0.18716822000000005</v>
          </cell>
          <cell r="N32">
            <v>0.19691822000000006</v>
          </cell>
          <cell r="O32">
            <v>0.20666822000000007</v>
          </cell>
        </row>
        <row r="33">
          <cell r="C33" t="str">
            <v>203-TSTNDS</v>
          </cell>
          <cell r="D33">
            <v>0.41848134999999997</v>
          </cell>
          <cell r="E33">
            <v>1.0195720699999999</v>
          </cell>
          <cell r="F33">
            <v>1.8026375199999998</v>
          </cell>
          <cell r="G33">
            <v>2.24136852</v>
          </cell>
          <cell r="H33">
            <v>2.8633446500000002</v>
          </cell>
          <cell r="I33">
            <v>3.4853207800000003</v>
          </cell>
          <cell r="J33">
            <v>4.1072969100000005</v>
          </cell>
          <cell r="K33">
            <v>4.7292730400000007</v>
          </cell>
          <cell r="L33">
            <v>5.3512491700000009</v>
          </cell>
          <cell r="M33">
            <v>5.9732253000000011</v>
          </cell>
          <cell r="N33">
            <v>6.5952014300000013</v>
          </cell>
          <cell r="O33">
            <v>7.2171775600000014</v>
          </cell>
        </row>
        <row r="34">
          <cell r="C34" t="str">
            <v>203-TM2XX</v>
          </cell>
          <cell r="F34">
            <v>1.9574349999999997E-2</v>
          </cell>
          <cell r="G34">
            <v>1.9574349999999997E-2</v>
          </cell>
          <cell r="H34">
            <v>1.9574349999999997E-2</v>
          </cell>
          <cell r="I34">
            <v>1.9574349999999997E-2</v>
          </cell>
          <cell r="J34">
            <v>1.9574349999999997E-2</v>
          </cell>
          <cell r="K34">
            <v>1.9574349999999997E-2</v>
          </cell>
          <cell r="L34">
            <v>1.9574349999999997E-2</v>
          </cell>
          <cell r="M34">
            <v>1.9574349999999997E-2</v>
          </cell>
          <cell r="N34">
            <v>1.9574349999999997E-2</v>
          </cell>
          <cell r="O34">
            <v>1.9574349999999997E-2</v>
          </cell>
        </row>
        <row r="35">
          <cell r="C35" t="str">
            <v>203-TDRWO</v>
          </cell>
          <cell r="D35">
            <v>5.6091419999999996E-2</v>
          </cell>
          <cell r="E35">
            <v>8.1100249999999999E-2</v>
          </cell>
          <cell r="F35">
            <v>0.10339637</v>
          </cell>
          <cell r="G35">
            <v>0.12296207000000001</v>
          </cell>
          <cell r="H35">
            <v>0.20601636000000001</v>
          </cell>
          <cell r="I35">
            <v>0.28907064999999998</v>
          </cell>
          <cell r="J35">
            <v>0.37212493999999996</v>
          </cell>
          <cell r="K35">
            <v>0.45517922999999993</v>
          </cell>
          <cell r="L35">
            <v>0.53823351999999991</v>
          </cell>
          <cell r="M35">
            <v>0.62128780999999988</v>
          </cell>
          <cell r="N35">
            <v>0.70434209999999986</v>
          </cell>
          <cell r="O35">
            <v>0.78739638999999984</v>
          </cell>
        </row>
        <row r="36">
          <cell r="C36" t="str">
            <v>203-TTECH_SPD</v>
          </cell>
          <cell r="D36">
            <v>3.9847499999999996E-3</v>
          </cell>
          <cell r="E36">
            <v>1.472625E-2</v>
          </cell>
          <cell r="F36">
            <v>2.616075E-2</v>
          </cell>
          <cell r="G36">
            <v>2.616075E-2</v>
          </cell>
          <cell r="H36">
            <v>5.9204499999999993E-2</v>
          </cell>
          <cell r="I36">
            <v>9.224824999999999E-2</v>
          </cell>
          <cell r="J36">
            <v>0.12529199999999999</v>
          </cell>
          <cell r="K36">
            <v>0.15833575</v>
          </cell>
          <cell r="L36">
            <v>0.19137949999999998</v>
          </cell>
          <cell r="M36">
            <v>0.22442324999999996</v>
          </cell>
          <cell r="N36">
            <v>0.25746699999999995</v>
          </cell>
          <cell r="O36">
            <v>0.29051074999999993</v>
          </cell>
        </row>
        <row r="37">
          <cell r="C37" t="str">
            <v>203-TM3XX</v>
          </cell>
          <cell r="D37">
            <v>1.5076709999999998E-2</v>
          </cell>
          <cell r="E37">
            <v>3.3870789999999998E-2</v>
          </cell>
          <cell r="F37">
            <v>4.4268119999999994E-2</v>
          </cell>
          <cell r="G37">
            <v>4.4268119999999994E-2</v>
          </cell>
          <cell r="H37">
            <v>5.1650929999999998E-2</v>
          </cell>
          <cell r="I37">
            <v>5.9033740000000001E-2</v>
          </cell>
          <cell r="J37">
            <v>6.6416550000000005E-2</v>
          </cell>
          <cell r="K37">
            <v>7.3799360000000008E-2</v>
          </cell>
          <cell r="L37">
            <v>8.1182170000000012E-2</v>
          </cell>
          <cell r="M37">
            <v>8.8564980000000015E-2</v>
          </cell>
          <cell r="N37">
            <v>9.5947790000000019E-2</v>
          </cell>
          <cell r="O37">
            <v>0.10333060000000002</v>
          </cell>
        </row>
        <row r="38">
          <cell r="C38" t="str">
            <v>203-TM4XX</v>
          </cell>
          <cell r="D38">
            <v>3.86323E-3</v>
          </cell>
          <cell r="E38">
            <v>1.052849E-2</v>
          </cell>
          <cell r="F38">
            <v>1.3406120000000001E-2</v>
          </cell>
          <cell r="G38">
            <v>1.3406120000000001E-2</v>
          </cell>
          <cell r="H38">
            <v>1.479362E-2</v>
          </cell>
          <cell r="I38">
            <v>1.618112E-2</v>
          </cell>
          <cell r="J38">
            <v>1.756862E-2</v>
          </cell>
          <cell r="K38">
            <v>1.895612E-2</v>
          </cell>
          <cell r="L38">
            <v>2.034362E-2</v>
          </cell>
          <cell r="M38">
            <v>2.173112E-2</v>
          </cell>
          <cell r="N38">
            <v>2.3118619999999999E-2</v>
          </cell>
          <cell r="O38">
            <v>2.4506119999999999E-2</v>
          </cell>
        </row>
        <row r="39">
          <cell r="C39" t="str">
            <v>203-TMOther</v>
          </cell>
        </row>
        <row r="40">
          <cell r="C40" t="str">
            <v>ETMUR</v>
          </cell>
        </row>
        <row r="41">
          <cell r="C41" t="str">
            <v>204-TMF01</v>
          </cell>
          <cell r="D41">
            <v>0.28846890000000003</v>
          </cell>
          <cell r="E41">
            <v>1.5118725000000002</v>
          </cell>
          <cell r="F41">
            <v>2.5544915000000001</v>
          </cell>
          <cell r="G41">
            <v>3.4630983000000004</v>
          </cell>
          <cell r="H41">
            <v>5.0569582000000004</v>
          </cell>
          <cell r="I41">
            <v>7.2155954000000007</v>
          </cell>
          <cell r="J41">
            <v>9.7696850000000008</v>
          </cell>
          <cell r="K41">
            <v>12.658608000000001</v>
          </cell>
          <cell r="L41">
            <v>14.306676000000001</v>
          </cell>
          <cell r="M41">
            <v>15.159226500000001</v>
          </cell>
          <cell r="N41">
            <v>15.536098200000001</v>
          </cell>
          <cell r="O41">
            <v>15.536098400000002</v>
          </cell>
        </row>
        <row r="42">
          <cell r="C42" t="str">
            <v>204-TMF02</v>
          </cell>
          <cell r="D42">
            <v>0.34149669999999999</v>
          </cell>
          <cell r="E42">
            <v>0.90143910000000005</v>
          </cell>
          <cell r="F42">
            <v>1.8557800000000002</v>
          </cell>
          <cell r="G42">
            <v>2.3542336000000001</v>
          </cell>
          <cell r="H42">
            <v>2.5416688000000001</v>
          </cell>
          <cell r="I42">
            <v>2.5416688000000001</v>
          </cell>
          <cell r="J42">
            <v>2.5416688000000001</v>
          </cell>
          <cell r="K42">
            <v>2.6967968</v>
          </cell>
          <cell r="L42">
            <v>2.6967968</v>
          </cell>
          <cell r="M42">
            <v>2.7217972000000001</v>
          </cell>
          <cell r="N42">
            <v>2.7842982000000003</v>
          </cell>
          <cell r="O42">
            <v>4.0652335000000006</v>
          </cell>
        </row>
        <row r="43">
          <cell r="C43" t="str">
            <v>204-TMF03</v>
          </cell>
          <cell r="D43">
            <v>0.26058399999999998</v>
          </cell>
          <cell r="E43">
            <v>0.8172801999999999</v>
          </cell>
          <cell r="F43">
            <v>1.4478462999999999</v>
          </cell>
          <cell r="G43">
            <v>1.7772589999999999</v>
          </cell>
          <cell r="H43">
            <v>1.9529289999999999</v>
          </cell>
          <cell r="I43">
            <v>2.1941828999999999</v>
          </cell>
          <cell r="J43">
            <v>2.4448528999999999</v>
          </cell>
          <cell r="K43">
            <v>2.7791977000000001</v>
          </cell>
          <cell r="L43">
            <v>3.2329651000000004</v>
          </cell>
          <cell r="M43">
            <v>3.6301083000000003</v>
          </cell>
          <cell r="N43">
            <v>4.0060478000000002</v>
          </cell>
          <cell r="O43">
            <v>4.4502591000000002</v>
          </cell>
        </row>
        <row r="44">
          <cell r="C44" t="str">
            <v>204-TMOther</v>
          </cell>
        </row>
        <row r="45">
          <cell r="C45" t="str">
            <v>FTMUR</v>
          </cell>
        </row>
        <row r="46">
          <cell r="C46" t="str">
            <v>205-TML01</v>
          </cell>
          <cell r="D46">
            <v>5.8844099999999996E-2</v>
          </cell>
          <cell r="E46">
            <v>0.1470969</v>
          </cell>
          <cell r="F46">
            <v>0.32335990000000003</v>
          </cell>
          <cell r="G46">
            <v>0.46976420000000002</v>
          </cell>
          <cell r="H46">
            <v>0.66695110000000002</v>
          </cell>
          <cell r="I46">
            <v>0.99016689999999996</v>
          </cell>
          <cell r="J46">
            <v>1.2547416</v>
          </cell>
          <cell r="K46">
            <v>1.7075089999999999</v>
          </cell>
          <cell r="L46">
            <v>2.0313957</v>
          </cell>
          <cell r="M46">
            <v>2.4087736</v>
          </cell>
          <cell r="N46">
            <v>2.6839003999999997</v>
          </cell>
          <cell r="O46">
            <v>2.9009989999999997</v>
          </cell>
        </row>
        <row r="47">
          <cell r="C47" t="str">
            <v>205-TML02</v>
          </cell>
          <cell r="D47">
            <v>0.16678879999999999</v>
          </cell>
          <cell r="E47">
            <v>0.35679329999999998</v>
          </cell>
          <cell r="F47">
            <v>0.62682589999999994</v>
          </cell>
          <cell r="G47">
            <v>0.80078869999999991</v>
          </cell>
          <cell r="H47">
            <v>1.0569609999999998</v>
          </cell>
          <cell r="I47">
            <v>1.1932796999999997</v>
          </cell>
          <cell r="J47">
            <v>1.3122663999999997</v>
          </cell>
          <cell r="K47">
            <v>1.3809011999999998</v>
          </cell>
          <cell r="L47">
            <v>1.5359389999999997</v>
          </cell>
          <cell r="M47">
            <v>1.6486143999999998</v>
          </cell>
          <cell r="N47">
            <v>1.7693752999999999</v>
          </cell>
          <cell r="O47">
            <v>1.8500019999999999</v>
          </cell>
        </row>
        <row r="48">
          <cell r="C48" t="str">
            <v>205-TML10</v>
          </cell>
          <cell r="D48">
            <v>0.45115699999999997</v>
          </cell>
          <cell r="E48">
            <v>0.91351309999999997</v>
          </cell>
          <cell r="F48">
            <v>1.2575517999999999</v>
          </cell>
          <cell r="G48">
            <v>1.7661837</v>
          </cell>
          <cell r="H48">
            <v>2.3131908000000001</v>
          </cell>
          <cell r="I48">
            <v>3.0457596000000002</v>
          </cell>
          <cell r="J48">
            <v>3.2816774000000004</v>
          </cell>
          <cell r="K48">
            <v>3.6896562000000004</v>
          </cell>
          <cell r="L48">
            <v>4.3085269000000004</v>
          </cell>
          <cell r="M48">
            <v>4.9092417000000008</v>
          </cell>
          <cell r="N48">
            <v>5.631527600000001</v>
          </cell>
          <cell r="O48">
            <v>6.0999990000000013</v>
          </cell>
        </row>
        <row r="49">
          <cell r="C49" t="str">
            <v>205-TML11</v>
          </cell>
          <cell r="D49">
            <v>5.4231699999999994E-2</v>
          </cell>
          <cell r="E49">
            <v>0.1695856</v>
          </cell>
          <cell r="F49">
            <v>0.42356070000000001</v>
          </cell>
          <cell r="G49">
            <v>0.67257730000000004</v>
          </cell>
          <cell r="H49">
            <v>1.2710568000000002</v>
          </cell>
          <cell r="I49">
            <v>1.9967654000000001</v>
          </cell>
          <cell r="J49">
            <v>2.8191736000000001</v>
          </cell>
          <cell r="K49">
            <v>3.2538194000000003</v>
          </cell>
          <cell r="L49">
            <v>3.8182105000000002</v>
          </cell>
          <cell r="M49">
            <v>4.4496343000000005</v>
          </cell>
          <cell r="N49">
            <v>4.6952928000000007</v>
          </cell>
          <cell r="O49">
            <v>4.7999990000000006</v>
          </cell>
        </row>
        <row r="50">
          <cell r="C50" t="str">
            <v>205-TML12</v>
          </cell>
          <cell r="D50">
            <v>0.172985</v>
          </cell>
          <cell r="E50">
            <v>0.70344600000000002</v>
          </cell>
          <cell r="F50">
            <v>1.0383643</v>
          </cell>
          <cell r="G50">
            <v>1.1466579000000001</v>
          </cell>
          <cell r="H50">
            <v>1.2430202000000001</v>
          </cell>
          <cell r="I50">
            <v>1.4361017</v>
          </cell>
          <cell r="J50">
            <v>1.6341804</v>
          </cell>
          <cell r="K50">
            <v>1.8241536</v>
          </cell>
          <cell r="L50">
            <v>2.1625040000000002</v>
          </cell>
          <cell r="M50">
            <v>2.5954024000000002</v>
          </cell>
          <cell r="N50">
            <v>2.9135272000000003</v>
          </cell>
          <cell r="O50">
            <v>3.1999996000000004</v>
          </cell>
        </row>
        <row r="51">
          <cell r="C51" t="str">
            <v>205-TML13</v>
          </cell>
          <cell r="D51">
            <v>0.14074800000000001</v>
          </cell>
          <cell r="E51">
            <v>0.25677440000000001</v>
          </cell>
          <cell r="F51">
            <v>0.41346139999999998</v>
          </cell>
          <cell r="G51">
            <v>0.52293309999999993</v>
          </cell>
          <cell r="H51">
            <v>1.0611162999999999</v>
          </cell>
          <cell r="I51">
            <v>1.157883</v>
          </cell>
          <cell r="J51">
            <v>1.2477076</v>
          </cell>
          <cell r="K51">
            <v>1.3612531000000001</v>
          </cell>
          <cell r="L51">
            <v>1.4884785</v>
          </cell>
          <cell r="M51">
            <v>1.5681066000000001</v>
          </cell>
          <cell r="N51">
            <v>1.6587358000000001</v>
          </cell>
          <cell r="O51">
            <v>1.7460010000000001</v>
          </cell>
        </row>
        <row r="52">
          <cell r="C52" t="str">
            <v>205-TMOther</v>
          </cell>
        </row>
        <row r="53">
          <cell r="C53" t="str">
            <v>LTMUR</v>
          </cell>
        </row>
        <row r="54">
          <cell r="C54" t="str">
            <v>206-PEPM</v>
          </cell>
          <cell r="D54">
            <v>0.73419392000000006</v>
          </cell>
          <cell r="E54">
            <v>1.8433302500000002</v>
          </cell>
          <cell r="F54">
            <v>3.4875907100000001</v>
          </cell>
          <cell r="G54">
            <v>5.0299155799999999</v>
          </cell>
          <cell r="H54">
            <v>7.72760114</v>
          </cell>
          <cell r="I54">
            <v>9.75891047</v>
          </cell>
          <cell r="J54">
            <v>11.50307909</v>
          </cell>
          <cell r="K54">
            <v>13.42959703</v>
          </cell>
          <cell r="L54">
            <v>15.529642920000001</v>
          </cell>
          <cell r="M54">
            <v>18.013552400000002</v>
          </cell>
          <cell r="N54">
            <v>20.526801560000003</v>
          </cell>
          <cell r="O54">
            <v>22.645</v>
          </cell>
        </row>
        <row r="55">
          <cell r="C55" t="str">
            <v>206-PCPM</v>
          </cell>
          <cell r="D55">
            <v>0.46430278999999997</v>
          </cell>
          <cell r="E55">
            <v>0.97030799000000001</v>
          </cell>
          <cell r="F55">
            <v>1.5363746</v>
          </cell>
          <cell r="G55">
            <v>1.9544559500000001</v>
          </cell>
          <cell r="H55">
            <v>2.8507164</v>
          </cell>
          <cell r="I55">
            <v>3.4734084000000003</v>
          </cell>
          <cell r="J55">
            <v>4.0137730899999999</v>
          </cell>
          <cell r="K55">
            <v>4.7312260100000003</v>
          </cell>
          <cell r="L55">
            <v>5.4236694700000001</v>
          </cell>
          <cell r="M55">
            <v>6.1725382800000004</v>
          </cell>
          <cell r="N55">
            <v>7.0014426700000003</v>
          </cell>
          <cell r="O55">
            <v>7.9310000299999999</v>
          </cell>
        </row>
        <row r="56">
          <cell r="C56" t="str">
            <v>206-APM</v>
          </cell>
          <cell r="D56">
            <v>0.99463402000000001</v>
          </cell>
          <cell r="E56">
            <v>1.7429317800000002</v>
          </cell>
          <cell r="F56">
            <v>2.2841634100000001</v>
          </cell>
          <cell r="G56">
            <v>2.4614005300000001</v>
          </cell>
          <cell r="H56">
            <v>2.8935998500000002</v>
          </cell>
          <cell r="I56">
            <v>3.3257991700000002</v>
          </cell>
          <cell r="J56">
            <v>3.7579984900000003</v>
          </cell>
          <cell r="K56">
            <v>4.1901978099999999</v>
          </cell>
          <cell r="L56">
            <v>4.5575581500000002</v>
          </cell>
          <cell r="M56">
            <v>4.83847863</v>
          </cell>
          <cell r="N56">
            <v>5.0329592500000002</v>
          </cell>
          <cell r="O56">
            <v>5.141</v>
          </cell>
        </row>
        <row r="57">
          <cell r="C57" t="str">
            <v>206-MPM</v>
          </cell>
          <cell r="D57">
            <v>2.1889740000000001E-2</v>
          </cell>
          <cell r="E57">
            <v>3.9843820000000002E-2</v>
          </cell>
          <cell r="F57">
            <v>9.4201380000000001E-2</v>
          </cell>
          <cell r="G57">
            <v>0.12476961</v>
          </cell>
          <cell r="H57">
            <v>0.28087536000000002</v>
          </cell>
          <cell r="I57">
            <v>0.39858567</v>
          </cell>
          <cell r="J57">
            <v>0.53066634000000001</v>
          </cell>
          <cell r="K57">
            <v>0.63891642000000004</v>
          </cell>
          <cell r="L57">
            <v>0.74910209999999999</v>
          </cell>
          <cell r="M57">
            <v>0.88961917999999995</v>
          </cell>
          <cell r="N57">
            <v>1.03192124</v>
          </cell>
          <cell r="O57">
            <v>1.1930000000000001</v>
          </cell>
        </row>
        <row r="58">
          <cell r="C58" t="str">
            <v>206-IPM</v>
          </cell>
          <cell r="D58">
            <v>0.15933472000000001</v>
          </cell>
          <cell r="E58">
            <v>0.44381689000000002</v>
          </cell>
          <cell r="F58">
            <v>0.65875290000000009</v>
          </cell>
          <cell r="G58">
            <v>0.86482446000000013</v>
          </cell>
          <cell r="H58">
            <v>1.1755704300000001</v>
          </cell>
          <cell r="I58">
            <v>1.9652571700000001</v>
          </cell>
          <cell r="J58">
            <v>2.0611697499999999</v>
          </cell>
          <cell r="K58">
            <v>2.3861286100000001</v>
          </cell>
          <cell r="L58">
            <v>2.4976965200000003</v>
          </cell>
          <cell r="M58">
            <v>2.6781189000000003</v>
          </cell>
          <cell r="N58">
            <v>2.8040720700000001</v>
          </cell>
          <cell r="O58">
            <v>3.77499998</v>
          </cell>
        </row>
        <row r="59">
          <cell r="C59" t="str">
            <v>206-EPM</v>
          </cell>
          <cell r="D59">
            <v>0.11842911</v>
          </cell>
          <cell r="E59">
            <v>0.27788341</v>
          </cell>
          <cell r="F59">
            <v>0.48433961000000003</v>
          </cell>
          <cell r="G59">
            <v>0.63474251000000004</v>
          </cell>
          <cell r="H59">
            <v>0.67220114000000009</v>
          </cell>
          <cell r="I59">
            <v>0.70303349000000004</v>
          </cell>
          <cell r="J59">
            <v>0.75830306000000003</v>
          </cell>
          <cell r="K59">
            <v>0.81169044000000001</v>
          </cell>
          <cell r="L59">
            <v>0.85979495000000006</v>
          </cell>
          <cell r="M59">
            <v>0.90850099000000006</v>
          </cell>
          <cell r="N59">
            <v>0.95646720000000007</v>
          </cell>
          <cell r="O59">
            <v>1.0090000100000001</v>
          </cell>
        </row>
        <row r="60">
          <cell r="C60" t="str">
            <v>206-TPM</v>
          </cell>
          <cell r="D60">
            <v>0.18963134000000001</v>
          </cell>
          <cell r="E60">
            <v>0.41770318000000001</v>
          </cell>
          <cell r="F60">
            <v>0.68976177000000005</v>
          </cell>
          <cell r="G60">
            <v>0.82939846000000006</v>
          </cell>
          <cell r="H60">
            <v>0.93803992000000003</v>
          </cell>
          <cell r="I60">
            <v>1.04724913</v>
          </cell>
          <cell r="J60">
            <v>1.17343383</v>
          </cell>
          <cell r="K60">
            <v>1.34055002</v>
          </cell>
          <cell r="L60">
            <v>1.4767921399999999</v>
          </cell>
          <cell r="M60">
            <v>1.65739149</v>
          </cell>
          <cell r="N60">
            <v>1.88724337</v>
          </cell>
          <cell r="O60">
            <v>2.02000001</v>
          </cell>
        </row>
        <row r="61">
          <cell r="C61" t="str">
            <v>206-HVP</v>
          </cell>
          <cell r="D61">
            <v>4.4860540000000004E-2</v>
          </cell>
          <cell r="E61">
            <v>8.8406719999999994E-2</v>
          </cell>
          <cell r="F61">
            <v>0.16167380999999997</v>
          </cell>
          <cell r="G61">
            <v>0.25286792999999996</v>
          </cell>
          <cell r="H61">
            <v>0.38573784</v>
          </cell>
          <cell r="I61">
            <v>0.53697528999999999</v>
          </cell>
          <cell r="J61">
            <v>0.67505623999999997</v>
          </cell>
          <cell r="K61">
            <v>0.82358078999999995</v>
          </cell>
          <cell r="L61">
            <v>0.96288511999999993</v>
          </cell>
          <cell r="M61">
            <v>1.1014692799999999</v>
          </cell>
          <cell r="N61">
            <v>1.2309441699999999</v>
          </cell>
          <cell r="O61">
            <v>1.3419999899999999</v>
          </cell>
        </row>
        <row r="62">
          <cell r="C62" t="str">
            <v>206-TMP-AT</v>
          </cell>
          <cell r="D62">
            <v>7.9697359999999995E-2</v>
          </cell>
          <cell r="E62">
            <v>0.22768336</v>
          </cell>
          <cell r="F62">
            <v>1.1865770599999999</v>
          </cell>
          <cell r="G62">
            <v>1.8523026099999997</v>
          </cell>
          <cell r="H62">
            <v>2.3239721599999998</v>
          </cell>
          <cell r="I62">
            <v>3.1055241599999999</v>
          </cell>
          <cell r="J62">
            <v>3.6072999000000001</v>
          </cell>
          <cell r="K62">
            <v>4.06521256</v>
          </cell>
          <cell r="L62">
            <v>4.9497110800000002</v>
          </cell>
          <cell r="M62">
            <v>5.6886735700000006</v>
          </cell>
          <cell r="N62">
            <v>6.2085642800000009</v>
          </cell>
          <cell r="O62">
            <v>6.9530000200000011</v>
          </cell>
        </row>
        <row r="63">
          <cell r="C63" t="str">
            <v>206-TMP-DHY</v>
          </cell>
          <cell r="D63">
            <v>5.0020200000000003E-3</v>
          </cell>
          <cell r="E63">
            <v>1.4715880000000001E-2</v>
          </cell>
          <cell r="F63">
            <v>1.8855469999999999E-2</v>
          </cell>
          <cell r="G63">
            <v>2.658694E-2</v>
          </cell>
          <cell r="H63">
            <v>5.3626840000000002E-2</v>
          </cell>
          <cell r="I63">
            <v>9.8431690000000002E-2</v>
          </cell>
          <cell r="J63">
            <v>0.12719752000000001</v>
          </cell>
          <cell r="K63">
            <v>0.15344876000000002</v>
          </cell>
          <cell r="L63">
            <v>0.20415534000000002</v>
          </cell>
          <cell r="M63">
            <v>0.24651862000000002</v>
          </cell>
          <cell r="N63">
            <v>0.27632294000000002</v>
          </cell>
          <cell r="O63">
            <v>0.31899999000000001</v>
          </cell>
        </row>
        <row r="64">
          <cell r="C64" t="str">
            <v>206-TMP-LK</v>
          </cell>
          <cell r="D64">
            <v>4.3183329999999999E-2</v>
          </cell>
          <cell r="E64">
            <v>0.45501427</v>
          </cell>
          <cell r="F64">
            <v>0.84390870000000007</v>
          </cell>
          <cell r="G64">
            <v>1.2165274000000001</v>
          </cell>
          <cell r="H64">
            <v>1.2972988000000001</v>
          </cell>
          <cell r="I64">
            <v>1.4311362300000001</v>
          </cell>
          <cell r="J64">
            <v>1.5170631800000001</v>
          </cell>
          <cell r="K64">
            <v>1.59547876</v>
          </cell>
          <cell r="L64">
            <v>1.7469453399999999</v>
          </cell>
          <cell r="M64">
            <v>1.8734894999999998</v>
          </cell>
          <cell r="N64">
            <v>1.9625185699999999</v>
          </cell>
          <cell r="O64">
            <v>2.0900000099999998</v>
          </cell>
        </row>
        <row r="65">
          <cell r="C65" t="str">
            <v>206-TMP-MLR</v>
          </cell>
          <cell r="D65">
            <v>3.4275639999999996E-2</v>
          </cell>
          <cell r="E65">
            <v>5.1028529999999996E-2</v>
          </cell>
          <cell r="F65">
            <v>6.5663289999999999E-2</v>
          </cell>
          <cell r="G65">
            <v>0.21291154000000001</v>
          </cell>
          <cell r="H65">
            <v>0.38944796000000004</v>
          </cell>
          <cell r="I65">
            <v>0.68196714999999997</v>
          </cell>
          <cell r="J65">
            <v>0.86977171999999991</v>
          </cell>
          <cell r="K65">
            <v>1.04115921</v>
          </cell>
          <cell r="L65">
            <v>1.3722092100000001</v>
          </cell>
          <cell r="M65">
            <v>1.6487880100000001</v>
          </cell>
          <cell r="N65">
            <v>1.8433726500000001</v>
          </cell>
          <cell r="O65">
            <v>2.12199998</v>
          </cell>
        </row>
        <row r="66">
          <cell r="C66" t="str">
            <v>206-TMP-RAD</v>
          </cell>
          <cell r="D66">
            <v>6.1658839999999999E-2</v>
          </cell>
          <cell r="E66">
            <v>0.10367439000000001</v>
          </cell>
          <cell r="F66">
            <v>0.14630616000000002</v>
          </cell>
          <cell r="G66">
            <v>0.20356195000000002</v>
          </cell>
          <cell r="H66">
            <v>0.29348483000000003</v>
          </cell>
          <cell r="I66">
            <v>0.44248620000000005</v>
          </cell>
          <cell r="J66">
            <v>0.53814877000000005</v>
          </cell>
          <cell r="K66">
            <v>0.62544893000000001</v>
          </cell>
          <cell r="L66">
            <v>0.79407685000000006</v>
          </cell>
          <cell r="M66">
            <v>0.93495861000000002</v>
          </cell>
          <cell r="N66">
            <v>1.03407476</v>
          </cell>
          <cell r="O66">
            <v>1.17599999</v>
          </cell>
        </row>
        <row r="67">
          <cell r="C67" t="str">
            <v>206-TMP-TCPR</v>
          </cell>
          <cell r="D67">
            <v>1.027494E-2</v>
          </cell>
          <cell r="E67">
            <v>1.38414E-2</v>
          </cell>
          <cell r="F67">
            <v>2.9497229999999999E-2</v>
          </cell>
          <cell r="G67">
            <v>5.0542409999999996E-2</v>
          </cell>
          <cell r="H67">
            <v>0.23081183</v>
          </cell>
          <cell r="I67">
            <v>0.52951656000000002</v>
          </cell>
          <cell r="J67">
            <v>0.72129240000000006</v>
          </cell>
          <cell r="K67">
            <v>0.89630402000000009</v>
          </cell>
          <cell r="L67">
            <v>1.2343543300000002</v>
          </cell>
          <cell r="M67">
            <v>1.5167816000000003</v>
          </cell>
          <cell r="N67">
            <v>1.7154808700000004</v>
          </cell>
          <cell r="O67">
            <v>1.9999999800000003</v>
          </cell>
        </row>
        <row r="68">
          <cell r="C68" t="str">
            <v>206-TMP-ULTC</v>
          </cell>
          <cell r="D68">
            <v>5.7562510000000004E-2</v>
          </cell>
          <cell r="E68">
            <v>8.556221E-2</v>
          </cell>
          <cell r="F68">
            <v>0.12234692999999999</v>
          </cell>
          <cell r="G68">
            <v>0.16472561999999999</v>
          </cell>
          <cell r="H68">
            <v>0.30817441000000001</v>
          </cell>
          <cell r="I68">
            <v>0.54586771000000001</v>
          </cell>
          <cell r="J68">
            <v>0.69847269999999995</v>
          </cell>
          <cell r="K68">
            <v>0.83773760999999991</v>
          </cell>
          <cell r="L68">
            <v>1.1067400199999999</v>
          </cell>
          <cell r="M68">
            <v>1.33148058</v>
          </cell>
          <cell r="N68">
            <v>1.4895948700000001</v>
          </cell>
          <cell r="O68">
            <v>1.7160000100000001</v>
          </cell>
        </row>
        <row r="69">
          <cell r="C69" t="str">
            <v>206-GMPP</v>
          </cell>
          <cell r="D69">
            <v>1.425735E-2</v>
          </cell>
          <cell r="E69">
            <v>6.5541879999999997E-2</v>
          </cell>
          <cell r="F69">
            <v>0.17652953999999998</v>
          </cell>
          <cell r="G69">
            <v>0.24483721999999997</v>
          </cell>
          <cell r="H69">
            <v>0.50891056999999995</v>
          </cell>
          <cell r="I69">
            <v>0.79169951999999999</v>
          </cell>
          <cell r="J69">
            <v>1.0073607200000001</v>
          </cell>
          <cell r="K69">
            <v>1.2482301800000002</v>
          </cell>
          <cell r="L69">
            <v>1.4776676200000001</v>
          </cell>
          <cell r="M69">
            <v>1.73254335</v>
          </cell>
          <cell r="N69">
            <v>2.1746964900000001</v>
          </cell>
          <cell r="O69">
            <v>2.6400000100000001</v>
          </cell>
        </row>
        <row r="70">
          <cell r="C70" t="str">
            <v>206-BMPP</v>
          </cell>
          <cell r="D70">
            <v>4.5900000000000003E-3</v>
          </cell>
          <cell r="E70">
            <v>9.4147499999999995E-3</v>
          </cell>
          <cell r="F70">
            <v>1.6754270000000002E-2</v>
          </cell>
          <cell r="G70">
            <v>2.305277E-2</v>
          </cell>
          <cell r="H70">
            <v>0.238985</v>
          </cell>
          <cell r="I70">
            <v>0.36174388000000002</v>
          </cell>
          <cell r="J70">
            <v>0.49967407000000003</v>
          </cell>
          <cell r="K70">
            <v>0.70019282999999999</v>
          </cell>
          <cell r="L70">
            <v>0.86150972999999997</v>
          </cell>
          <cell r="M70">
            <v>1.14470757</v>
          </cell>
          <cell r="N70">
            <v>1.21885629</v>
          </cell>
          <cell r="O70">
            <v>1.21885629</v>
          </cell>
        </row>
        <row r="71">
          <cell r="C71" t="str">
            <v>206-EPR</v>
          </cell>
          <cell r="E71">
            <v>3.2493000000000002E-4</v>
          </cell>
          <cell r="F71">
            <v>3.5708000000000002E-4</v>
          </cell>
          <cell r="G71">
            <v>9.4115799999999993E-3</v>
          </cell>
          <cell r="H71">
            <v>0.12257516</v>
          </cell>
          <cell r="I71">
            <v>0.23573874</v>
          </cell>
          <cell r="J71">
            <v>0.40550041999999997</v>
          </cell>
          <cell r="K71">
            <v>0.5752621</v>
          </cell>
          <cell r="L71">
            <v>0.77896960000000004</v>
          </cell>
          <cell r="M71">
            <v>1.0053130700000001</v>
          </cell>
          <cell r="N71">
            <v>1.2316565400000001</v>
          </cell>
          <cell r="O71">
            <v>1.4580000100000001</v>
          </cell>
        </row>
        <row r="72">
          <cell r="C72" t="str">
            <v>206-EMPP</v>
          </cell>
          <cell r="D72">
            <v>4.7913999999999997E-4</v>
          </cell>
          <cell r="E72">
            <v>3.0267999999999996E-3</v>
          </cell>
          <cell r="F72">
            <v>3.8858699999999996E-3</v>
          </cell>
          <cell r="G72">
            <v>7.4262900000000003E-3</v>
          </cell>
          <cell r="H72">
            <v>0.21422245000000001</v>
          </cell>
          <cell r="I72">
            <v>0.35811468999999996</v>
          </cell>
          <cell r="J72">
            <v>0.44217039999999996</v>
          </cell>
          <cell r="K72">
            <v>0.55765871</v>
          </cell>
          <cell r="L72">
            <v>0.68051313999999996</v>
          </cell>
          <cell r="M72">
            <v>0.73829219999999995</v>
          </cell>
          <cell r="N72">
            <v>0.79184107999999997</v>
          </cell>
          <cell r="O72">
            <v>0.83000001000000001</v>
          </cell>
        </row>
        <row r="73">
          <cell r="C73" t="str">
            <v>206-GRND</v>
          </cell>
          <cell r="D73">
            <v>2.9068759999999999E-2</v>
          </cell>
          <cell r="E73">
            <v>7.4491990000000008E-2</v>
          </cell>
          <cell r="F73">
            <v>0.13857289</v>
          </cell>
          <cell r="G73">
            <v>0.18693607000000001</v>
          </cell>
          <cell r="H73">
            <v>0.25930998999999999</v>
          </cell>
          <cell r="I73">
            <v>0.33168390999999997</v>
          </cell>
          <cell r="J73">
            <v>0.41281637999999998</v>
          </cell>
          <cell r="K73">
            <v>0.49394884999999999</v>
          </cell>
          <cell r="L73">
            <v>0.58033442999999996</v>
          </cell>
          <cell r="M73">
            <v>0.67022292999999999</v>
          </cell>
          <cell r="N73">
            <v>0.76011143000000003</v>
          </cell>
          <cell r="O73">
            <v>0.84999993000000007</v>
          </cell>
        </row>
        <row r="74">
          <cell r="C74" t="str">
            <v>206-WLC</v>
          </cell>
          <cell r="H74">
            <v>6.6323800000000002E-2</v>
          </cell>
          <cell r="I74">
            <v>0.1326476</v>
          </cell>
          <cell r="J74">
            <v>0.23214285000000001</v>
          </cell>
          <cell r="K74">
            <v>0.33163809999999999</v>
          </cell>
          <cell r="L74">
            <v>0.45102858000000001</v>
          </cell>
          <cell r="M74">
            <v>0.58368573000000001</v>
          </cell>
          <cell r="N74">
            <v>0.71634288000000002</v>
          </cell>
          <cell r="O74">
            <v>0.84900003000000002</v>
          </cell>
        </row>
        <row r="75">
          <cell r="C75" t="str">
            <v>206-OPI</v>
          </cell>
          <cell r="D75">
            <v>9.1617699999999996E-3</v>
          </cell>
          <cell r="E75">
            <v>4.6517070000000001E-2</v>
          </cell>
          <cell r="F75">
            <v>8.6656520000000001E-2</v>
          </cell>
          <cell r="G75">
            <v>0.12018642</v>
          </cell>
          <cell r="H75">
            <v>0.18241311999999998</v>
          </cell>
          <cell r="I75">
            <v>0.24463981999999998</v>
          </cell>
          <cell r="J75">
            <v>0.30686651999999998</v>
          </cell>
          <cell r="K75">
            <v>0.36909322</v>
          </cell>
          <cell r="L75">
            <v>0.43131991999999997</v>
          </cell>
          <cell r="M75">
            <v>0.49354661999999994</v>
          </cell>
          <cell r="N75">
            <v>0.5557733199999999</v>
          </cell>
          <cell r="O75">
            <v>0.61800001999999987</v>
          </cell>
        </row>
        <row r="76">
          <cell r="C76" t="str">
            <v>206-PECPM</v>
          </cell>
          <cell r="D76">
            <v>0.73791461000000003</v>
          </cell>
          <cell r="E76">
            <v>1.7940556700000001</v>
          </cell>
          <cell r="F76">
            <v>2.7828019099999999</v>
          </cell>
          <cell r="G76">
            <v>3.9660492299999999</v>
          </cell>
          <cell r="H76">
            <v>4.7591082599999996</v>
          </cell>
          <cell r="I76">
            <v>5.4988782899999995</v>
          </cell>
          <cell r="J76">
            <v>6.0883920099999997</v>
          </cell>
          <cell r="K76">
            <v>6.87598719</v>
          </cell>
          <cell r="L76">
            <v>7.42033378</v>
          </cell>
          <cell r="M76">
            <v>8.1808758899999994</v>
          </cell>
          <cell r="N76">
            <v>8.916985219999999</v>
          </cell>
          <cell r="O76">
            <v>9.4779999999999998</v>
          </cell>
        </row>
        <row r="77">
          <cell r="C77" t="str">
            <v>206-PCCPM</v>
          </cell>
          <cell r="D77">
            <v>0.27290470999999999</v>
          </cell>
          <cell r="E77">
            <v>0.60965150000000001</v>
          </cell>
          <cell r="F77">
            <v>0.86078016999999996</v>
          </cell>
          <cell r="G77">
            <v>1.0315895900000001</v>
          </cell>
          <cell r="H77">
            <v>1.23167917</v>
          </cell>
          <cell r="I77">
            <v>1.3919053800000001</v>
          </cell>
          <cell r="J77">
            <v>1.50767457</v>
          </cell>
          <cell r="K77">
            <v>1.66300359</v>
          </cell>
          <cell r="L77">
            <v>1.77040379</v>
          </cell>
          <cell r="M77">
            <v>1.8918195900000001</v>
          </cell>
          <cell r="N77">
            <v>2.0144213099999999</v>
          </cell>
          <cell r="O77">
            <v>2.1619999999999999</v>
          </cell>
        </row>
        <row r="78">
          <cell r="C78" t="str">
            <v>206-ACPM</v>
          </cell>
          <cell r="D78">
            <v>0.15175419000000001</v>
          </cell>
          <cell r="E78">
            <v>0.33173607000000005</v>
          </cell>
          <cell r="F78">
            <v>0.5475139</v>
          </cell>
          <cell r="G78">
            <v>0.69200989000000002</v>
          </cell>
          <cell r="H78">
            <v>0.83213365000000006</v>
          </cell>
          <cell r="I78">
            <v>0.9722574100000001</v>
          </cell>
          <cell r="J78">
            <v>1.1123811700000001</v>
          </cell>
          <cell r="K78">
            <v>1.2525049300000002</v>
          </cell>
          <cell r="L78">
            <v>1.3926286900000002</v>
          </cell>
          <cell r="M78">
            <v>1.5327524500000003</v>
          </cell>
          <cell r="N78">
            <v>1.6728762100000003</v>
          </cell>
          <cell r="O78">
            <v>1.8129999700000003</v>
          </cell>
        </row>
        <row r="79">
          <cell r="C79" t="str">
            <v>206-ICPM</v>
          </cell>
          <cell r="D79">
            <v>0.23763398000000002</v>
          </cell>
          <cell r="E79">
            <v>0.52867868000000007</v>
          </cell>
          <cell r="F79">
            <v>0.90002811999999999</v>
          </cell>
          <cell r="G79">
            <v>1.2151668</v>
          </cell>
          <cell r="H79">
            <v>1.0322217300000001</v>
          </cell>
          <cell r="I79">
            <v>0.93334292000000008</v>
          </cell>
          <cell r="J79">
            <v>0.82937489000000009</v>
          </cell>
          <cell r="K79">
            <v>0.80372133000000012</v>
          </cell>
          <cell r="L79">
            <v>0.74965696000000015</v>
          </cell>
          <cell r="M79">
            <v>0.63627271000000019</v>
          </cell>
          <cell r="N79">
            <v>0.49095650000000018</v>
          </cell>
          <cell r="O79">
            <v>0.4755000000000002</v>
          </cell>
        </row>
        <row r="80">
          <cell r="C80" t="str">
            <v>206-TCPM</v>
          </cell>
          <cell r="F80">
            <v>1.8526E-4</v>
          </cell>
          <cell r="G80">
            <v>2.4818100000000001E-3</v>
          </cell>
          <cell r="H80">
            <v>6.6129800000000002E-2</v>
          </cell>
          <cell r="I80">
            <v>0.13011041000000001</v>
          </cell>
          <cell r="J80">
            <v>0.20403617000000002</v>
          </cell>
          <cell r="K80">
            <v>0.30194178999999999</v>
          </cell>
          <cell r="L80">
            <v>0.38175971999999997</v>
          </cell>
          <cell r="M80">
            <v>0.48756448999999996</v>
          </cell>
          <cell r="N80">
            <v>0.62222403999999998</v>
          </cell>
          <cell r="O80">
            <v>0.7</v>
          </cell>
        </row>
        <row r="81">
          <cell r="C81" t="str">
            <v>206-HVCPM</v>
          </cell>
          <cell r="D81">
            <v>8.3008810000000002E-2</v>
          </cell>
          <cell r="E81">
            <v>0.28473221999999998</v>
          </cell>
          <cell r="F81">
            <v>0.40481310999999998</v>
          </cell>
          <cell r="G81">
            <v>0.48405952999999996</v>
          </cell>
          <cell r="H81">
            <v>0.54855208999999994</v>
          </cell>
          <cell r="I81">
            <v>0.61304464999999997</v>
          </cell>
          <cell r="J81">
            <v>0.67753721</v>
          </cell>
          <cell r="K81">
            <v>0.74202977000000003</v>
          </cell>
          <cell r="L81">
            <v>0.80652233000000007</v>
          </cell>
          <cell r="M81">
            <v>0.8710148900000001</v>
          </cell>
          <cell r="N81">
            <v>0.93550745000000013</v>
          </cell>
          <cell r="O81">
            <v>1.0000000100000002</v>
          </cell>
        </row>
        <row r="82">
          <cell r="C82" t="str">
            <v>206-PECDM</v>
          </cell>
          <cell r="D82">
            <v>0.83953095</v>
          </cell>
          <cell r="E82">
            <v>1.9807586399999999</v>
          </cell>
          <cell r="F82">
            <v>3.1869616699999996</v>
          </cell>
          <cell r="G82">
            <v>4.2226684199999998</v>
          </cell>
          <cell r="H82">
            <v>5.2469972699999996</v>
          </cell>
          <cell r="I82">
            <v>6.2024971199999994</v>
          </cell>
          <cell r="J82">
            <v>6.9639233099999993</v>
          </cell>
          <cell r="K82">
            <v>7.9811949599999998</v>
          </cell>
          <cell r="L82">
            <v>8.6842824899999993</v>
          </cell>
          <cell r="M82">
            <v>9.6666119199999994</v>
          </cell>
          <cell r="N82">
            <v>10.61738355</v>
          </cell>
          <cell r="O82">
            <v>11.34200001</v>
          </cell>
        </row>
        <row r="83">
          <cell r="C83" t="str">
            <v>206-PCCDM</v>
          </cell>
          <cell r="D83">
            <v>0.25403366999999999</v>
          </cell>
          <cell r="E83">
            <v>0.66668210999999999</v>
          </cell>
          <cell r="F83">
            <v>1.0200872000000001</v>
          </cell>
          <cell r="G83">
            <v>1.2754408500000001</v>
          </cell>
          <cell r="H83">
            <v>1.6515008600000001</v>
          </cell>
          <cell r="I83">
            <v>1.95263933</v>
          </cell>
          <cell r="J83">
            <v>2.1702226800000002</v>
          </cell>
          <cell r="K83">
            <v>2.4621570900000003</v>
          </cell>
          <cell r="L83">
            <v>2.6640112700000005</v>
          </cell>
          <cell r="M83">
            <v>2.8922072000000005</v>
          </cell>
          <cell r="N83">
            <v>3.1226320100000007</v>
          </cell>
          <cell r="O83">
            <v>3.4</v>
          </cell>
        </row>
        <row r="84">
          <cell r="C84" t="str">
            <v>206-ACDM</v>
          </cell>
          <cell r="D84">
            <v>0.17547395999999998</v>
          </cell>
          <cell r="E84">
            <v>0.38903172999999996</v>
          </cell>
          <cell r="F84">
            <v>0.61552341999999993</v>
          </cell>
          <cell r="G84">
            <v>0.75365625999999997</v>
          </cell>
          <cell r="H84">
            <v>1.0434298</v>
          </cell>
          <cell r="I84">
            <v>1.3332033399999998</v>
          </cell>
          <cell r="J84">
            <v>1.7679053799999997</v>
          </cell>
          <cell r="K84">
            <v>2.2026074199999996</v>
          </cell>
          <cell r="L84">
            <v>2.7242331699999998</v>
          </cell>
          <cell r="M84">
            <v>3.3038219699999996</v>
          </cell>
          <cell r="N84">
            <v>3.8834107699999993</v>
          </cell>
          <cell r="O84">
            <v>4.4629995699999991</v>
          </cell>
        </row>
        <row r="85">
          <cell r="C85" t="str">
            <v>206-MOM</v>
          </cell>
          <cell r="D85">
            <v>0.15752203000000001</v>
          </cell>
          <cell r="E85">
            <v>0.28996538000000005</v>
          </cell>
          <cell r="F85">
            <v>0.45681841000000001</v>
          </cell>
          <cell r="G85">
            <v>0.59115947999999996</v>
          </cell>
          <cell r="H85">
            <v>0.71347721999999991</v>
          </cell>
          <cell r="I85">
            <v>0.76704769999999989</v>
          </cell>
          <cell r="J85">
            <v>0.81975993999999985</v>
          </cell>
          <cell r="K85">
            <v>0.90318433999999981</v>
          </cell>
          <cell r="L85">
            <v>0.95604522999999986</v>
          </cell>
          <cell r="M85">
            <v>1.0279059199999998</v>
          </cell>
          <cell r="N85">
            <v>1.0925492399999999</v>
          </cell>
          <cell r="O85">
            <v>1.17300001</v>
          </cell>
        </row>
        <row r="86">
          <cell r="C86" t="str">
            <v>206-MCDM</v>
          </cell>
          <cell r="D86">
            <v>2.95722E-2</v>
          </cell>
          <cell r="E86">
            <v>7.6316839999999997E-2</v>
          </cell>
          <cell r="F86">
            <v>0.13519808</v>
          </cell>
          <cell r="G86">
            <v>0.14980709</v>
          </cell>
          <cell r="H86">
            <v>0.23733583000000003</v>
          </cell>
          <cell r="I86">
            <v>0.29624643000000001</v>
          </cell>
          <cell r="J86">
            <v>0.34339459999999999</v>
          </cell>
          <cell r="K86">
            <v>0.42046026000000003</v>
          </cell>
          <cell r="L86">
            <v>0.48461710000000002</v>
          </cell>
          <cell r="M86">
            <v>0.54584725000000001</v>
          </cell>
          <cell r="N86">
            <v>0.60231752000000005</v>
          </cell>
          <cell r="O86">
            <v>0.65100003000000006</v>
          </cell>
        </row>
        <row r="87">
          <cell r="C87" t="str">
            <v>206-ICDM</v>
          </cell>
          <cell r="D87">
            <v>6.5623109999999998E-2</v>
          </cell>
          <cell r="E87">
            <v>0.16235321</v>
          </cell>
          <cell r="F87">
            <v>0.28814196000000003</v>
          </cell>
          <cell r="G87">
            <v>0.37352865000000002</v>
          </cell>
          <cell r="H87">
            <v>0.59661722000000006</v>
          </cell>
          <cell r="I87">
            <v>0.71719293000000006</v>
          </cell>
          <cell r="J87">
            <v>0.84397459000000008</v>
          </cell>
          <cell r="K87">
            <v>0.87525729000000008</v>
          </cell>
          <cell r="L87">
            <v>0.94118497000000012</v>
          </cell>
          <cell r="M87">
            <v>1.07944905</v>
          </cell>
          <cell r="N87">
            <v>1.2566518799999999</v>
          </cell>
          <cell r="O87">
            <v>1.2754999899999999</v>
          </cell>
        </row>
        <row r="88">
          <cell r="C88" t="str">
            <v>206-ECDM</v>
          </cell>
          <cell r="D88">
            <v>3.1434200000000001E-3</v>
          </cell>
          <cell r="E88">
            <v>3.73742E-3</v>
          </cell>
          <cell r="F88">
            <v>3.2227220000000001E-2</v>
          </cell>
          <cell r="G88">
            <v>3.5033990000000001E-2</v>
          </cell>
          <cell r="H88">
            <v>6.4200090000000001E-2</v>
          </cell>
          <cell r="I88">
            <v>0.14186775000000001</v>
          </cell>
          <cell r="J88">
            <v>0.38760941000000004</v>
          </cell>
          <cell r="K88">
            <v>0.49621759000000004</v>
          </cell>
          <cell r="L88">
            <v>0.57012068999999999</v>
          </cell>
          <cell r="M88">
            <v>0.64177207000000003</v>
          </cell>
          <cell r="N88">
            <v>0.66831973</v>
          </cell>
          <cell r="O88">
            <v>0.82400001999999994</v>
          </cell>
        </row>
        <row r="89">
          <cell r="C89" t="str">
            <v>206-TCDM</v>
          </cell>
          <cell r="D89">
            <v>4.2538869999999999E-2</v>
          </cell>
          <cell r="E89">
            <v>9.2278890000000002E-2</v>
          </cell>
          <cell r="F89">
            <v>0.12053689000000001</v>
          </cell>
          <cell r="G89">
            <v>0.13425537000000001</v>
          </cell>
          <cell r="H89">
            <v>0.33287620000000001</v>
          </cell>
          <cell r="I89">
            <v>0.48578482000000001</v>
          </cell>
          <cell r="J89">
            <v>0.61695074999999999</v>
          </cell>
          <cell r="K89">
            <v>0.79605570999999997</v>
          </cell>
          <cell r="L89">
            <v>0.97791671999999996</v>
          </cell>
          <cell r="M89">
            <v>1.2250961499999999</v>
          </cell>
          <cell r="N89">
            <v>1.4175834899999999</v>
          </cell>
          <cell r="O89">
            <v>1.5659999899999999</v>
          </cell>
        </row>
        <row r="90">
          <cell r="C90" t="str">
            <v>206-HVCDM</v>
          </cell>
          <cell r="D90">
            <v>0.11419978</v>
          </cell>
          <cell r="E90">
            <v>0.25054894999999999</v>
          </cell>
          <cell r="F90">
            <v>0.39695389000000003</v>
          </cell>
          <cell r="G90">
            <v>0.47925049000000003</v>
          </cell>
          <cell r="H90">
            <v>0.54253221000000007</v>
          </cell>
          <cell r="I90">
            <v>0.61937020000000009</v>
          </cell>
          <cell r="J90">
            <v>0.69321849000000013</v>
          </cell>
          <cell r="K90">
            <v>0.85529699000000015</v>
          </cell>
          <cell r="L90">
            <v>0.94373305000000018</v>
          </cell>
          <cell r="M90">
            <v>1.0341632500000002</v>
          </cell>
          <cell r="N90">
            <v>1.0994914400000002</v>
          </cell>
          <cell r="O90">
            <v>1.1689999800000002</v>
          </cell>
        </row>
        <row r="91">
          <cell r="C91" t="str">
            <v>206-ROWPM</v>
          </cell>
          <cell r="D91">
            <v>1.1787499999999999E-2</v>
          </cell>
          <cell r="E91">
            <v>3.8281789999999996E-2</v>
          </cell>
          <cell r="F91">
            <v>5.9478939999999994E-2</v>
          </cell>
          <cell r="G91">
            <v>0.10553757</v>
          </cell>
          <cell r="H91">
            <v>0.17435086</v>
          </cell>
          <cell r="I91">
            <v>0.31861907</v>
          </cell>
          <cell r="J91">
            <v>0.60040080000000007</v>
          </cell>
          <cell r="K91">
            <v>0.78567802000000009</v>
          </cell>
          <cell r="L91">
            <v>0.95808857000000014</v>
          </cell>
          <cell r="M91">
            <v>1.1636756400000001</v>
          </cell>
          <cell r="N91">
            <v>1.32973966</v>
          </cell>
          <cell r="O91">
            <v>1.4420000100000001</v>
          </cell>
        </row>
        <row r="92">
          <cell r="C92" t="str">
            <v>206-ROWOM</v>
          </cell>
          <cell r="D92">
            <v>1.4866569999999999E-2</v>
          </cell>
          <cell r="E92">
            <v>3.0676180000000001E-2</v>
          </cell>
          <cell r="F92">
            <v>7.9410939999999999E-2</v>
          </cell>
          <cell r="G92">
            <v>0.12806211000000001</v>
          </cell>
          <cell r="H92">
            <v>0.17980549000000001</v>
          </cell>
          <cell r="I92">
            <v>0.28828635000000002</v>
          </cell>
          <cell r="J92">
            <v>0.50016895000000006</v>
          </cell>
          <cell r="K92">
            <v>0.63948607000000002</v>
          </cell>
          <cell r="L92">
            <v>0.76912824000000002</v>
          </cell>
          <cell r="M92">
            <v>0.92371712000000006</v>
          </cell>
          <cell r="N92">
            <v>1.0485870900000001</v>
          </cell>
          <cell r="O92">
            <v>1.133</v>
          </cell>
        </row>
        <row r="93">
          <cell r="C93" t="str">
            <v>206-IWLF</v>
          </cell>
          <cell r="G93">
            <v>4.4674999999999999E-4</v>
          </cell>
          <cell r="H93">
            <v>8.8921699999999992E-2</v>
          </cell>
          <cell r="I93">
            <v>0.17739664999999999</v>
          </cell>
          <cell r="J93">
            <v>0.31012181999999999</v>
          </cell>
          <cell r="K93">
            <v>0.44284699</v>
          </cell>
          <cell r="L93">
            <v>0.60211210000000004</v>
          </cell>
          <cell r="M93">
            <v>0.77907475000000004</v>
          </cell>
          <cell r="N93">
            <v>0.95603740000000004</v>
          </cell>
          <cell r="O93">
            <v>1.1330000500000001</v>
          </cell>
        </row>
        <row r="94">
          <cell r="C94" t="str">
            <v>206-OM-PCB</v>
          </cell>
          <cell r="E94">
            <v>1.48208E-3</v>
          </cell>
          <cell r="F94">
            <v>2.7788999999999999E-3</v>
          </cell>
          <cell r="G94">
            <v>0.11348090999999999</v>
          </cell>
          <cell r="H94">
            <v>0.33769614999999997</v>
          </cell>
          <cell r="I94">
            <v>0.46223169999999997</v>
          </cell>
          <cell r="J94">
            <v>0.58676724999999996</v>
          </cell>
          <cell r="K94">
            <v>0.81098249</v>
          </cell>
          <cell r="L94">
            <v>1.2096158400000001</v>
          </cell>
          <cell r="M94">
            <v>1.60824919</v>
          </cell>
          <cell r="N94">
            <v>1.8324644299999999</v>
          </cell>
          <cell r="O94">
            <v>1.95699998</v>
          </cell>
        </row>
        <row r="95">
          <cell r="C95" t="str">
            <v>206-OM-SYSRES</v>
          </cell>
          <cell r="D95">
            <v>7.0871550000000005E-2</v>
          </cell>
          <cell r="E95">
            <v>0.24161536</v>
          </cell>
          <cell r="F95">
            <v>0.41621923999999999</v>
          </cell>
          <cell r="G95">
            <v>0.59240893999999999</v>
          </cell>
          <cell r="H95">
            <v>0.67673282999999995</v>
          </cell>
          <cell r="I95">
            <v>0.76105671999999991</v>
          </cell>
          <cell r="J95">
            <v>0.84538060999999987</v>
          </cell>
          <cell r="K95">
            <v>0.92970449999999982</v>
          </cell>
          <cell r="L95">
            <v>1.0140283899999998</v>
          </cell>
          <cell r="M95">
            <v>1.0983522799999998</v>
          </cell>
          <cell r="N95">
            <v>1.1826761699999999</v>
          </cell>
          <cell r="O95">
            <v>1.26700006</v>
          </cell>
        </row>
        <row r="96">
          <cell r="C96" t="str">
            <v>206-OM-TECH</v>
          </cell>
          <cell r="D96">
            <v>2.26394E-2</v>
          </cell>
          <cell r="E96">
            <v>4.5515100000000003E-2</v>
          </cell>
          <cell r="F96">
            <v>8.959491E-2</v>
          </cell>
          <cell r="G96">
            <v>0.12136240000000001</v>
          </cell>
          <cell r="H96">
            <v>0.17794211000000001</v>
          </cell>
          <cell r="I96">
            <v>0.23452182000000002</v>
          </cell>
          <cell r="J96">
            <v>0.29110153</v>
          </cell>
          <cell r="K96">
            <v>0.34768124</v>
          </cell>
          <cell r="L96">
            <v>0.40426095000000001</v>
          </cell>
          <cell r="M96">
            <v>0.46084066000000001</v>
          </cell>
          <cell r="N96">
            <v>0.51742036999999996</v>
          </cell>
          <cell r="O96">
            <v>0.57400007999999991</v>
          </cell>
        </row>
        <row r="97">
          <cell r="C97" t="str">
            <v>206-OM-116</v>
          </cell>
          <cell r="D97">
            <v>0.18903696</v>
          </cell>
          <cell r="E97">
            <v>0.28528781000000003</v>
          </cell>
          <cell r="F97">
            <v>0.90267527999999997</v>
          </cell>
          <cell r="G97">
            <v>0.95938782999999994</v>
          </cell>
          <cell r="H97">
            <v>1.05862721</v>
          </cell>
          <cell r="I97">
            <v>1.15749831</v>
          </cell>
          <cell r="J97">
            <v>1.2682650099999999</v>
          </cell>
          <cell r="K97">
            <v>1.3872584299999999</v>
          </cell>
          <cell r="L97">
            <v>1.5092761299999999</v>
          </cell>
          <cell r="M97">
            <v>1.6236350499999999</v>
          </cell>
          <cell r="N97">
            <v>1.72346764</v>
          </cell>
          <cell r="O97">
            <v>1.81499992</v>
          </cell>
        </row>
        <row r="98">
          <cell r="C98" t="str">
            <v>206-OM-117</v>
          </cell>
          <cell r="D98">
            <v>0.38996491999999999</v>
          </cell>
          <cell r="E98">
            <v>0.81922669999999997</v>
          </cell>
          <cell r="F98">
            <v>1.3942311799999998</v>
          </cell>
          <cell r="G98">
            <v>1.8568836399999999</v>
          </cell>
          <cell r="H98">
            <v>2.3313328499999999</v>
          </cell>
          <cell r="I98">
            <v>2.8057820599999999</v>
          </cell>
          <cell r="J98">
            <v>3.30195485</v>
          </cell>
          <cell r="K98">
            <v>3.7981276400000001</v>
          </cell>
          <cell r="L98">
            <v>4.3073295800000002</v>
          </cell>
          <cell r="M98">
            <v>4.8252197100000007</v>
          </cell>
          <cell r="N98">
            <v>5.3431098400000003</v>
          </cell>
          <cell r="O98">
            <v>5.8609999699999999</v>
          </cell>
        </row>
        <row r="99">
          <cell r="C99" t="str">
            <v>206-OM-118</v>
          </cell>
          <cell r="D99">
            <v>2.2862959999999998E-2</v>
          </cell>
          <cell r="E99">
            <v>3.9753120000000003E-2</v>
          </cell>
          <cell r="F99">
            <v>6.3599680000000006E-2</v>
          </cell>
          <cell r="G99">
            <v>0.1259863</v>
          </cell>
          <cell r="H99">
            <v>0.26916234999999999</v>
          </cell>
          <cell r="I99">
            <v>0.39682702999999997</v>
          </cell>
          <cell r="J99">
            <v>0.53882158999999996</v>
          </cell>
          <cell r="K99">
            <v>0.68081614999999995</v>
          </cell>
          <cell r="L99">
            <v>0.83244298999999988</v>
          </cell>
          <cell r="M99">
            <v>0.99891986999999993</v>
          </cell>
          <cell r="N99">
            <v>1.17023619</v>
          </cell>
          <cell r="O99">
            <v>1.30000008</v>
          </cell>
        </row>
        <row r="100">
          <cell r="C100" t="str">
            <v>206-OM-119</v>
          </cell>
          <cell r="E100">
            <v>1.145E-2</v>
          </cell>
          <cell r="F100">
            <v>1.9047919999999999E-2</v>
          </cell>
          <cell r="G100">
            <v>3.5259860000000004E-2</v>
          </cell>
          <cell r="H100">
            <v>0.11460237</v>
          </cell>
          <cell r="I100">
            <v>0.19394487999999999</v>
          </cell>
          <cell r="J100">
            <v>0.27328738999999996</v>
          </cell>
          <cell r="K100">
            <v>0.35262989999999994</v>
          </cell>
          <cell r="L100">
            <v>0.43197240999999992</v>
          </cell>
          <cell r="M100">
            <v>0.5113149199999999</v>
          </cell>
          <cell r="N100">
            <v>0.59065742999999993</v>
          </cell>
          <cell r="O100">
            <v>0.66999993999999996</v>
          </cell>
        </row>
        <row r="101">
          <cell r="C101" t="str">
            <v>206-OM-129</v>
          </cell>
        </row>
        <row r="102">
          <cell r="C102" t="str">
            <v>206-OM-220</v>
          </cell>
          <cell r="G102">
            <v>1.8526E-4</v>
          </cell>
          <cell r="H102">
            <v>2.4309840000000003E-2</v>
          </cell>
          <cell r="I102">
            <v>4.8434420000000006E-2</v>
          </cell>
          <cell r="J102">
            <v>8.4624759999999993E-2</v>
          </cell>
          <cell r="K102">
            <v>0.12081509999999998</v>
          </cell>
          <cell r="L102">
            <v>0.16424211999999999</v>
          </cell>
          <cell r="M102">
            <v>0.21249474999999998</v>
          </cell>
          <cell r="N102">
            <v>0.26074737999999997</v>
          </cell>
          <cell r="O102">
            <v>0.30900000999999999</v>
          </cell>
        </row>
        <row r="103">
          <cell r="C103" t="str">
            <v>206-OM-221</v>
          </cell>
          <cell r="H103">
            <v>1.6092700000000001E-2</v>
          </cell>
          <cell r="I103">
            <v>3.2185400000000003E-2</v>
          </cell>
          <cell r="J103">
            <v>5.6326769999999998E-2</v>
          </cell>
          <cell r="K103">
            <v>8.0468139999999994E-2</v>
          </cell>
          <cell r="L103">
            <v>0.10943684999999999</v>
          </cell>
          <cell r="M103">
            <v>0.14162457000000001</v>
          </cell>
          <cell r="N103">
            <v>0.17381229000000001</v>
          </cell>
          <cell r="O103">
            <v>0.20600001000000001</v>
          </cell>
        </row>
        <row r="104">
          <cell r="C104" t="str">
            <v>206-OPO</v>
          </cell>
          <cell r="D104">
            <v>0.26978742999999999</v>
          </cell>
          <cell r="E104">
            <v>0.76909896</v>
          </cell>
          <cell r="F104">
            <v>1.3368422099999999</v>
          </cell>
          <cell r="G104">
            <v>1.9019326799999998</v>
          </cell>
          <cell r="H104">
            <v>2.3788160999999999</v>
          </cell>
          <cell r="I104">
            <v>2.8556995199999999</v>
          </cell>
          <cell r="J104">
            <v>3.33258294</v>
          </cell>
          <cell r="K104">
            <v>3.8094663600000001</v>
          </cell>
          <cell r="L104">
            <v>4.2863497800000001</v>
          </cell>
          <cell r="M104">
            <v>4.7632332000000002</v>
          </cell>
          <cell r="N104">
            <v>5.2401166200000002</v>
          </cell>
          <cell r="O104">
            <v>5.7170000400000003</v>
          </cell>
        </row>
        <row r="105">
          <cell r="C105" t="str">
            <v>206-OM-450</v>
          </cell>
          <cell r="H105">
            <v>8.0463500000000007E-3</v>
          </cell>
          <cell r="I105">
            <v>1.6092700000000001E-2</v>
          </cell>
          <cell r="J105">
            <v>2.8163380000000002E-2</v>
          </cell>
          <cell r="K105">
            <v>4.0234060000000002E-2</v>
          </cell>
          <cell r="L105">
            <v>5.4718410000000002E-2</v>
          </cell>
          <cell r="M105">
            <v>7.0812260000000002E-2</v>
          </cell>
          <cell r="N105">
            <v>8.6906110000000009E-2</v>
          </cell>
          <cell r="O105">
            <v>0.10299996</v>
          </cell>
        </row>
        <row r="106">
          <cell r="C106" t="str">
            <v>206-TMOther</v>
          </cell>
        </row>
        <row r="107">
          <cell r="C107" t="str">
            <v>STMUR</v>
          </cell>
        </row>
        <row r="108">
          <cell r="C108" t="str">
            <v>213-TM1XX</v>
          </cell>
          <cell r="D108">
            <v>0.59831327000000001</v>
          </cell>
          <cell r="E108">
            <v>1.80860182</v>
          </cell>
          <cell r="F108">
            <v>3.2734478899999999</v>
          </cell>
          <cell r="G108">
            <v>4.6341913300000002</v>
          </cell>
          <cell r="H108">
            <v>5.8893394800000003</v>
          </cell>
          <cell r="I108">
            <v>7.1444876300000004</v>
          </cell>
          <cell r="J108">
            <v>8.3996357800000006</v>
          </cell>
          <cell r="K108">
            <v>9.6547839300000007</v>
          </cell>
          <cell r="L108">
            <v>10.909932080000001</v>
          </cell>
          <cell r="M108">
            <v>12.165080230000001</v>
          </cell>
          <cell r="N108">
            <v>13.420228380000001</v>
          </cell>
          <cell r="O108">
            <v>14.67537695</v>
          </cell>
        </row>
        <row r="109">
          <cell r="C109" t="str">
            <v>213-TM2XX</v>
          </cell>
          <cell r="D109">
            <v>0.12861666999999999</v>
          </cell>
          <cell r="E109">
            <v>0.15740886999999998</v>
          </cell>
          <cell r="F109">
            <v>0.22873086999999998</v>
          </cell>
          <cell r="G109">
            <v>0.27909458999999998</v>
          </cell>
          <cell r="H109">
            <v>0.36153563</v>
          </cell>
          <cell r="I109">
            <v>0.44397666999999996</v>
          </cell>
          <cell r="J109">
            <v>0.52641770999999993</v>
          </cell>
          <cell r="K109">
            <v>0.60885874999999989</v>
          </cell>
          <cell r="L109">
            <v>0.69129978999999986</v>
          </cell>
          <cell r="M109">
            <v>0.77374082999999982</v>
          </cell>
          <cell r="N109">
            <v>0.85618186999999979</v>
          </cell>
          <cell r="O109">
            <v>0.93862290999999975</v>
          </cell>
        </row>
        <row r="110">
          <cell r="C110" t="str">
            <v>213-TM3XX</v>
          </cell>
        </row>
        <row r="111">
          <cell r="C111" t="str">
            <v>213-TM4XX</v>
          </cell>
        </row>
        <row r="112">
          <cell r="C112" t="str">
            <v>213-TMOther</v>
          </cell>
        </row>
        <row r="113">
          <cell r="C113" t="str">
            <v>214-TM1XX</v>
          </cell>
        </row>
        <row r="114">
          <cell r="C114" t="str">
            <v>214-TM2XX</v>
          </cell>
        </row>
        <row r="115">
          <cell r="C115" t="str">
            <v>214-TM3XX</v>
          </cell>
        </row>
        <row r="116">
          <cell r="C116" t="str">
            <v>214-TM4XX</v>
          </cell>
        </row>
        <row r="117">
          <cell r="C117" t="str">
            <v>214-TMOther</v>
          </cell>
        </row>
        <row r="118">
          <cell r="C118" t="str">
            <v>216-TM1XX</v>
          </cell>
          <cell r="D118">
            <v>0</v>
          </cell>
          <cell r="E118">
            <v>1.24598E-2</v>
          </cell>
          <cell r="F118">
            <v>0</v>
          </cell>
          <cell r="G118">
            <v>0</v>
          </cell>
          <cell r="H118">
            <v>0</v>
          </cell>
          <cell r="I118">
            <v>0</v>
          </cell>
          <cell r="J118">
            <v>0</v>
          </cell>
          <cell r="K118">
            <v>0</v>
          </cell>
          <cell r="L118">
            <v>0</v>
          </cell>
          <cell r="M118">
            <v>0</v>
          </cell>
          <cell r="N118">
            <v>0</v>
          </cell>
          <cell r="O118">
            <v>0</v>
          </cell>
        </row>
        <row r="119">
          <cell r="C119" t="str">
            <v>216-TM2XX</v>
          </cell>
          <cell r="D119">
            <v>0</v>
          </cell>
          <cell r="E119">
            <v>1.4536799999999999E-2</v>
          </cell>
          <cell r="F119">
            <v>0.25642273999999998</v>
          </cell>
          <cell r="G119">
            <v>0.32789965999999998</v>
          </cell>
          <cell r="H119">
            <v>1.0123929199999999</v>
          </cell>
          <cell r="I119">
            <v>1.6968861799999999</v>
          </cell>
          <cell r="J119">
            <v>2.3813794399999999</v>
          </cell>
          <cell r="K119">
            <v>3.0658726999999999</v>
          </cell>
          <cell r="L119">
            <v>3.7503659599999999</v>
          </cell>
          <cell r="M119">
            <v>4.4348592199999999</v>
          </cell>
          <cell r="N119">
            <v>5.1193524799999999</v>
          </cell>
          <cell r="O119">
            <v>5.8038457399999999</v>
          </cell>
        </row>
        <row r="120">
          <cell r="C120" t="str">
            <v>216-TM3XX</v>
          </cell>
        </row>
        <row r="121">
          <cell r="C121" t="str">
            <v>216-TM4XX</v>
          </cell>
        </row>
        <row r="122">
          <cell r="C122" t="str">
            <v>216-TMOther</v>
          </cell>
        </row>
        <row r="123">
          <cell r="C123" t="str">
            <v>220 - TM</v>
          </cell>
          <cell r="H123">
            <v>2.5000000000000001E-3</v>
          </cell>
          <cell r="I123">
            <v>5.0000000000000001E-3</v>
          </cell>
          <cell r="J123">
            <v>7.4999999999999997E-3</v>
          </cell>
          <cell r="K123">
            <v>0.01</v>
          </cell>
          <cell r="L123">
            <v>1.2500000000000001E-2</v>
          </cell>
          <cell r="M123">
            <v>1.4999999999999999E-2</v>
          </cell>
          <cell r="N123">
            <v>1.7500000000000002E-2</v>
          </cell>
          <cell r="O123">
            <v>0.02</v>
          </cell>
        </row>
        <row r="124">
          <cell r="C124" t="str">
            <v>222 - TM</v>
          </cell>
          <cell r="H124">
            <v>0.5</v>
          </cell>
          <cell r="I124">
            <v>1</v>
          </cell>
          <cell r="J124">
            <v>1.5</v>
          </cell>
          <cell r="K124">
            <v>2</v>
          </cell>
          <cell r="L124">
            <v>2.5</v>
          </cell>
          <cell r="M124">
            <v>3</v>
          </cell>
          <cell r="N124">
            <v>3.5</v>
          </cell>
          <cell r="O124">
            <v>4</v>
          </cell>
        </row>
        <row r="125">
          <cell r="C125" t="str">
            <v>223 - TM</v>
          </cell>
        </row>
        <row r="126">
          <cell r="C126" t="str">
            <v>224 - TM</v>
          </cell>
        </row>
        <row r="127">
          <cell r="C127" t="str">
            <v>225 - TM</v>
          </cell>
        </row>
        <row r="128">
          <cell r="C128" t="str">
            <v>209 - TM</v>
          </cell>
          <cell r="D128">
            <v>0.27366753000000005</v>
          </cell>
          <cell r="E128">
            <v>5.4711710000000052E-2</v>
          </cell>
          <cell r="F128">
            <v>0.22031066000000007</v>
          </cell>
          <cell r="G128">
            <v>0.25881748000000004</v>
          </cell>
          <cell r="H128">
            <v>0.51965280999999997</v>
          </cell>
          <cell r="I128">
            <v>0.78048813999999989</v>
          </cell>
          <cell r="J128">
            <v>1.0413234699999998</v>
          </cell>
          <cell r="K128">
            <v>1.3021587999999997</v>
          </cell>
          <cell r="L128">
            <v>1.5629941299999996</v>
          </cell>
          <cell r="M128">
            <v>1.8238294599999996</v>
          </cell>
          <cell r="N128">
            <v>2.0846647899999997</v>
          </cell>
          <cell r="O128">
            <v>2.3455001799999997</v>
          </cell>
        </row>
        <row r="129">
          <cell r="C129" t="str">
            <v>211 - TM</v>
          </cell>
          <cell r="D129">
            <v>1.1492078300000002</v>
          </cell>
          <cell r="E129">
            <v>1.7418897500000001</v>
          </cell>
          <cell r="F129">
            <v>3.5738825300000001</v>
          </cell>
          <cell r="G129">
            <v>4.8811647100000002</v>
          </cell>
          <cell r="H129">
            <v>5.7911647100000003</v>
          </cell>
          <cell r="I129">
            <v>7.0383147099999999</v>
          </cell>
          <cell r="J129">
            <v>8.3445897099999993</v>
          </cell>
          <cell r="K129">
            <v>9.7808647099999995</v>
          </cell>
          <cell r="L129">
            <v>11.167139709999999</v>
          </cell>
          <cell r="M129">
            <v>12.428414709999998</v>
          </cell>
          <cell r="N129">
            <v>14.184689709999999</v>
          </cell>
          <cell r="O129">
            <v>16.798451709999998</v>
          </cell>
        </row>
        <row r="130">
          <cell r="C130" t="str">
            <v>212 - TM</v>
          </cell>
          <cell r="D130">
            <v>0</v>
          </cell>
          <cell r="E130">
            <v>0</v>
          </cell>
          <cell r="F130">
            <v>0</v>
          </cell>
          <cell r="G130">
            <v>0</v>
          </cell>
          <cell r="H130">
            <v>0</v>
          </cell>
          <cell r="I130">
            <v>0</v>
          </cell>
          <cell r="J130">
            <v>0</v>
          </cell>
          <cell r="K130">
            <v>0</v>
          </cell>
          <cell r="L130">
            <v>0</v>
          </cell>
          <cell r="M130">
            <v>0</v>
          </cell>
          <cell r="N130">
            <v>0</v>
          </cell>
          <cell r="O130">
            <v>8.5999999999999993E-2</v>
          </cell>
        </row>
        <row r="131">
          <cell r="C131" t="str">
            <v>215 - TM</v>
          </cell>
          <cell r="D131">
            <v>1.51275016</v>
          </cell>
          <cell r="E131">
            <v>3.0255003199999999</v>
          </cell>
          <cell r="F131">
            <v>4.5382504800000003</v>
          </cell>
          <cell r="G131">
            <v>6.0510006399999998</v>
          </cell>
          <cell r="H131">
            <v>7.5637506399999994</v>
          </cell>
          <cell r="I131">
            <v>9.076500639999999</v>
          </cell>
          <cell r="J131">
            <v>10.589250639999999</v>
          </cell>
          <cell r="K131">
            <v>12.10200064</v>
          </cell>
          <cell r="L131">
            <v>13.61475064</v>
          </cell>
          <cell r="M131">
            <v>15.127500640000001</v>
          </cell>
          <cell r="N131">
            <v>16.640250640000001</v>
          </cell>
          <cell r="O131">
            <v>18.153000640000002</v>
          </cell>
        </row>
        <row r="132">
          <cell r="C132" t="str">
            <v>221 - TM</v>
          </cell>
          <cell r="D132">
            <v>6.0416660000000004E-2</v>
          </cell>
          <cell r="E132">
            <v>0.12083332000000001</v>
          </cell>
          <cell r="F132">
            <v>1.79859988</v>
          </cell>
          <cell r="G132">
            <v>1.8590165400000001</v>
          </cell>
          <cell r="H132">
            <v>1.9194332000000001</v>
          </cell>
          <cell r="I132">
            <v>3.5941997600000004</v>
          </cell>
          <cell r="J132">
            <v>3.6546164200000004</v>
          </cell>
          <cell r="K132">
            <v>3.7150330800000004</v>
          </cell>
          <cell r="L132">
            <v>5.3497996400000005</v>
          </cell>
          <cell r="M132">
            <v>5.4102163000000001</v>
          </cell>
          <cell r="N132">
            <v>5.5126329600000004</v>
          </cell>
          <cell r="O132">
            <v>7.2723996199999998</v>
          </cell>
        </row>
        <row r="136">
          <cell r="C136" t="str">
            <v>PC-9001</v>
          </cell>
          <cell r="D136">
            <v>-1.37161354</v>
          </cell>
          <cell r="E136">
            <v>-1.1283820600000001</v>
          </cell>
          <cell r="F136">
            <v>-1.1878071100000001</v>
          </cell>
          <cell r="G136">
            <v>-1.7088315999999999</v>
          </cell>
          <cell r="H136">
            <v>-1.7088315999999999</v>
          </cell>
          <cell r="I136">
            <v>-1.7088315999999999</v>
          </cell>
          <cell r="J136">
            <v>-1.7088315999999999</v>
          </cell>
          <cell r="K136">
            <v>-1.7088315999999999</v>
          </cell>
          <cell r="L136">
            <v>-1.7088315999999999</v>
          </cell>
          <cell r="M136">
            <v>-1.7088315999999999</v>
          </cell>
          <cell r="N136">
            <v>-1.7088315999999999</v>
          </cell>
          <cell r="O136">
            <v>0</v>
          </cell>
        </row>
        <row r="137">
          <cell r="C137" t="str">
            <v>PC-9002</v>
          </cell>
        </row>
        <row r="138">
          <cell r="C138" t="str">
            <v>PC-9003</v>
          </cell>
          <cell r="D138">
            <v>2.2908038329641376</v>
          </cell>
          <cell r="E138">
            <v>4.3284399159282758</v>
          </cell>
          <cell r="F138">
            <v>6.7521452780742406</v>
          </cell>
          <cell r="G138">
            <v>9.0407835310383788</v>
          </cell>
          <cell r="H138">
            <v>11.952941519233766</v>
          </cell>
          <cell r="I138">
            <v>14.814299273610981</v>
          </cell>
          <cell r="J138">
            <v>17.726457261806367</v>
          </cell>
          <cell r="K138">
            <v>20.638615250001752</v>
          </cell>
          <cell r="L138">
            <v>23.499973004378969</v>
          </cell>
          <cell r="M138">
            <v>26.412130992574355</v>
          </cell>
          <cell r="N138">
            <v>29.32428898076974</v>
          </cell>
          <cell r="O138">
            <v>32.153665413919462</v>
          </cell>
        </row>
        <row r="139">
          <cell r="C139" t="str">
            <v>PC-9004</v>
          </cell>
          <cell r="D139">
            <v>3.1298690220000003</v>
          </cell>
          <cell r="E139">
            <v>8.5622158336500007</v>
          </cell>
          <cell r="F139">
            <v>12.5617352505</v>
          </cell>
          <cell r="G139">
            <v>15.867975287849999</v>
          </cell>
          <cell r="H139">
            <v>19.281180876899999</v>
          </cell>
          <cell r="I139">
            <v>22.993629082049999</v>
          </cell>
          <cell r="J139">
            <v>26.605314731099998</v>
          </cell>
          <cell r="K139">
            <v>30.283597575149997</v>
          </cell>
          <cell r="L139">
            <v>33.983396967749997</v>
          </cell>
          <cell r="M139">
            <v>37.680782253899999</v>
          </cell>
          <cell r="N139">
            <v>41.159286850050002</v>
          </cell>
          <cell r="O139">
            <v>45.048202183800001</v>
          </cell>
        </row>
        <row r="140">
          <cell r="C140" t="str">
            <v>PC-9005</v>
          </cell>
          <cell r="D140">
            <v>0.67476337320000002</v>
          </cell>
          <cell r="E140">
            <v>1.5524661155000001</v>
          </cell>
          <cell r="F140">
            <v>2.1119146062</v>
          </cell>
          <cell r="G140">
            <v>2.8895827423</v>
          </cell>
          <cell r="H140">
            <v>3.8404833923999999</v>
          </cell>
          <cell r="I140">
            <v>4.7913840424999998</v>
          </cell>
          <cell r="J140">
            <v>5.7422846926000002</v>
          </cell>
          <cell r="K140">
            <v>6.6931853427000005</v>
          </cell>
          <cell r="L140">
            <v>7.6894153028000005</v>
          </cell>
          <cell r="M140">
            <v>8.9094282229000008</v>
          </cell>
          <cell r="N140">
            <v>10.007489203</v>
          </cell>
          <cell r="O140">
            <v>11.0267699231</v>
          </cell>
        </row>
        <row r="141">
          <cell r="C141" t="str">
            <v>PC-9006</v>
          </cell>
          <cell r="D141">
            <v>5.5492823033672281</v>
          </cell>
          <cell r="E141">
            <v>9.8733841235344517</v>
          </cell>
          <cell r="F141">
            <v>15.639386401036488</v>
          </cell>
          <cell r="G141">
            <v>21.406840909843712</v>
          </cell>
          <cell r="H141">
            <v>26.847119679037867</v>
          </cell>
          <cell r="I141">
            <v>33.197550895952432</v>
          </cell>
          <cell r="J141">
            <v>38.483375012255152</v>
          </cell>
          <cell r="K141">
            <v>43.796423426797872</v>
          </cell>
          <cell r="L141">
            <v>51.065816446211279</v>
          </cell>
          <cell r="M141">
            <v>56.909240213469971</v>
          </cell>
          <cell r="N141">
            <v>62.481319861688675</v>
          </cell>
          <cell r="O141">
            <v>70.026886443440816</v>
          </cell>
        </row>
        <row r="142">
          <cell r="C142" t="str">
            <v>PC-9007</v>
          </cell>
          <cell r="D142">
            <v>1.8381000000000001</v>
          </cell>
          <cell r="E142">
            <v>3.6762000000000001</v>
          </cell>
          <cell r="F142">
            <v>5.5291500000000005</v>
          </cell>
          <cell r="G142">
            <v>7.3672500000000003</v>
          </cell>
          <cell r="H142">
            <v>9.2053499999999708</v>
          </cell>
          <cell r="I142">
            <v>11.058299999999987</v>
          </cell>
          <cell r="J142">
            <v>12.8964</v>
          </cell>
          <cell r="K142">
            <v>14.73449999999997</v>
          </cell>
          <cell r="L142">
            <v>16.586999999999986</v>
          </cell>
          <cell r="M142">
            <v>18.425099999999997</v>
          </cell>
          <cell r="N142">
            <v>20.263199999999969</v>
          </cell>
          <cell r="O142">
            <v>22.134149999999984</v>
          </cell>
        </row>
        <row r="143">
          <cell r="C143" t="str">
            <v>PC-9008</v>
          </cell>
          <cell r="D143">
            <v>0</v>
          </cell>
          <cell r="E143">
            <v>0</v>
          </cell>
          <cell r="F143">
            <v>0</v>
          </cell>
          <cell r="G143">
            <v>0</v>
          </cell>
          <cell r="H143">
            <v>0.112</v>
          </cell>
          <cell r="I143">
            <v>0.224</v>
          </cell>
          <cell r="J143">
            <v>0.33600000000000002</v>
          </cell>
          <cell r="K143">
            <v>0.44800000000000001</v>
          </cell>
          <cell r="L143">
            <v>0.56000000000000005</v>
          </cell>
          <cell r="M143">
            <v>0.67200000000000004</v>
          </cell>
          <cell r="N143">
            <v>0.78400000000000003</v>
          </cell>
          <cell r="O143">
            <v>0.89600000000000002</v>
          </cell>
        </row>
        <row r="144">
          <cell r="C144" t="str">
            <v>PC-9009</v>
          </cell>
          <cell r="D144">
            <v>3.1185676400000001E-2</v>
          </cell>
          <cell r="E144">
            <v>5.5406406800000002E-2</v>
          </cell>
          <cell r="F144">
            <v>8.8249551199999998E-2</v>
          </cell>
          <cell r="G144">
            <v>0.11700729679999999</v>
          </cell>
          <cell r="H144">
            <v>0.16150290429999997</v>
          </cell>
          <cell r="I144">
            <v>0.20599851179999995</v>
          </cell>
          <cell r="J144">
            <v>0.25049411929999993</v>
          </cell>
          <cell r="K144">
            <v>0.29498972679999991</v>
          </cell>
          <cell r="L144">
            <v>0.33948533429999989</v>
          </cell>
          <cell r="M144">
            <v>0.38398094179999986</v>
          </cell>
          <cell r="N144">
            <v>0.42847654929999984</v>
          </cell>
          <cell r="O144">
            <v>0.47297215679999982</v>
          </cell>
        </row>
        <row r="145">
          <cell r="C145" t="str">
            <v>PC-9010</v>
          </cell>
          <cell r="D145">
            <v>0.39668323491000002</v>
          </cell>
          <cell r="E145">
            <v>0.67719156078000009</v>
          </cell>
          <cell r="F145">
            <v>1.1379486882600001</v>
          </cell>
          <cell r="G145">
            <v>1.5135250999200001</v>
          </cell>
          <cell r="H145">
            <v>1.97239071243</v>
          </cell>
          <cell r="I145">
            <v>2.4312563249400001</v>
          </cell>
          <cell r="J145">
            <v>2.89012193745</v>
          </cell>
          <cell r="K145">
            <v>3.3489875499599999</v>
          </cell>
          <cell r="L145">
            <v>3.8078531624699998</v>
          </cell>
          <cell r="M145">
            <v>4.2667187749800002</v>
          </cell>
          <cell r="N145">
            <v>4.7255843874900005</v>
          </cell>
          <cell r="O145">
            <v>5.1844500000000009</v>
          </cell>
        </row>
        <row r="146">
          <cell r="C146" t="str">
            <v>PC-9011</v>
          </cell>
          <cell r="D146">
            <v>2.1601514366700001</v>
          </cell>
          <cell r="E146">
            <v>4.5194392842000006</v>
          </cell>
          <cell r="F146">
            <v>7.2160015441200009</v>
          </cell>
          <cell r="G146">
            <v>9.6671399955000012</v>
          </cell>
          <cell r="H146">
            <v>12.427521744270003</v>
          </cell>
          <cell r="I146">
            <v>15.187903493040004</v>
          </cell>
          <cell r="J146">
            <v>17.948285241810005</v>
          </cell>
          <cell r="K146">
            <v>20.708666990580006</v>
          </cell>
          <cell r="L146">
            <v>23.469048739350008</v>
          </cell>
          <cell r="M146">
            <v>26.229430488120009</v>
          </cell>
          <cell r="N146">
            <v>28.98981223689001</v>
          </cell>
          <cell r="O146">
            <v>31.750193985660012</v>
          </cell>
        </row>
        <row r="147">
          <cell r="C147" t="str">
            <v>PC-9017</v>
          </cell>
          <cell r="D147">
            <v>-0.11088636</v>
          </cell>
          <cell r="E147">
            <v>-0.29211844999999997</v>
          </cell>
          <cell r="F147">
            <v>-0.42820846999999995</v>
          </cell>
          <cell r="G147">
            <v>-0.65425825999999998</v>
          </cell>
          <cell r="H147">
            <v>-1.2856051268091322</v>
          </cell>
          <cell r="I147">
            <v>-1.9713409583491042</v>
          </cell>
          <cell r="J147">
            <v>-2.6149597941683069</v>
          </cell>
          <cell r="K147">
            <v>-3.2547497002913652</v>
          </cell>
          <cell r="L147">
            <v>-3.8913611256509832</v>
          </cell>
          <cell r="M147">
            <v>-4.522576552137286</v>
          </cell>
          <cell r="N147">
            <v>-5.1310984466677967</v>
          </cell>
          <cell r="O147">
            <v>-5.6008879120600001</v>
          </cell>
        </row>
        <row r="148">
          <cell r="C148" t="str">
            <v>PC-9018</v>
          </cell>
          <cell r="D148">
            <v>1.1716506791999999</v>
          </cell>
          <cell r="E148">
            <v>0.99932911919999989</v>
          </cell>
          <cell r="F148">
            <v>-0.93407820623999982</v>
          </cell>
          <cell r="G148">
            <v>1.7165897517599999</v>
          </cell>
          <cell r="H148">
            <v>2.8646538267599997</v>
          </cell>
          <cell r="I148">
            <v>-0.57047145623999995</v>
          </cell>
          <cell r="J148">
            <v>1.9440793767599995</v>
          </cell>
          <cell r="K148">
            <v>4.4581838097599995</v>
          </cell>
          <cell r="L148">
            <v>6.9436526759999673E-2</v>
          </cell>
          <cell r="M148">
            <v>1.2179470017599996</v>
          </cell>
          <cell r="N148">
            <v>3.7324978347599993</v>
          </cell>
          <cell r="O148">
            <v>1.0840967517599998</v>
          </cell>
        </row>
        <row r="152">
          <cell r="C152" t="str">
            <v>PC-9019</v>
          </cell>
          <cell r="D152">
            <v>0</v>
          </cell>
          <cell r="E152">
            <v>0</v>
          </cell>
          <cell r="F152">
            <v>0</v>
          </cell>
          <cell r="G152">
            <v>0</v>
          </cell>
          <cell r="H152">
            <v>-0.28737499750000017</v>
          </cell>
          <cell r="I152">
            <v>-0.57474999500000035</v>
          </cell>
          <cell r="J152">
            <v>-0.86212499250000052</v>
          </cell>
          <cell r="K152">
            <v>-1.1494999900000007</v>
          </cell>
          <cell r="L152">
            <v>-1.4368749875000009</v>
          </cell>
          <cell r="M152">
            <v>-1.724249985000001</v>
          </cell>
          <cell r="N152">
            <v>-2.0116249825000012</v>
          </cell>
          <cell r="O152">
            <v>-2.2989999800000014</v>
          </cell>
        </row>
        <row r="153">
          <cell r="C153" t="str">
            <v>PC-9020</v>
          </cell>
          <cell r="D153">
            <v>3.0709460000000002</v>
          </cell>
          <cell r="E153">
            <v>-2.2801999999999989E-2</v>
          </cell>
          <cell r="F153">
            <v>-2.7171602621835471</v>
          </cell>
          <cell r="G153">
            <v>-0.75266439333968105</v>
          </cell>
          <cell r="H153">
            <v>1.048726026040389</v>
          </cell>
          <cell r="I153">
            <v>-0.87122464002751498</v>
          </cell>
          <cell r="J153">
            <v>-0.54831061888944332</v>
          </cell>
          <cell r="K153">
            <v>0.11531919975381066</v>
          </cell>
          <cell r="L153">
            <v>-0.65136573898586114</v>
          </cell>
          <cell r="M153">
            <v>-1.1610805834365163</v>
          </cell>
          <cell r="N153">
            <v>-2.4079455998302963</v>
          </cell>
          <cell r="O153">
            <v>0</v>
          </cell>
        </row>
        <row r="154">
          <cell r="C154" t="str">
            <v>PC-9021</v>
          </cell>
          <cell r="D154">
            <v>-0.38588499999999998</v>
          </cell>
          <cell r="E154">
            <v>-0.77176999999999996</v>
          </cell>
          <cell r="F154">
            <v>-1.1576549999999999</v>
          </cell>
          <cell r="G154">
            <v>-1.5435399999999999</v>
          </cell>
          <cell r="H154">
            <v>-1.9294249999999999</v>
          </cell>
          <cell r="I154">
            <v>-2.3153099999999998</v>
          </cell>
          <cell r="J154">
            <v>-2.7011949999999998</v>
          </cell>
          <cell r="K154">
            <v>-3.0870799999999998</v>
          </cell>
          <cell r="L154">
            <v>-3.4729649999999999</v>
          </cell>
          <cell r="M154">
            <v>-3.8588499999999999</v>
          </cell>
          <cell r="N154">
            <v>-4.2447349999999995</v>
          </cell>
          <cell r="O154">
            <v>-4.6306199999999995</v>
          </cell>
        </row>
        <row r="155">
          <cell r="C155" t="str">
            <v>PC-9022</v>
          </cell>
          <cell r="D155">
            <v>0.57538345999999996</v>
          </cell>
          <cell r="E155">
            <v>1.4924443599999999</v>
          </cell>
          <cell r="F155">
            <v>3.04863616</v>
          </cell>
          <cell r="G155">
            <v>4.33370605</v>
          </cell>
          <cell r="H155">
            <v>5.7641617900000002</v>
          </cell>
          <cell r="I155">
            <v>7.1946175600000002</v>
          </cell>
          <cell r="J155">
            <v>8.6250733000000004</v>
          </cell>
          <cell r="K155">
            <v>10.05552904</v>
          </cell>
          <cell r="L155">
            <v>11.485984779999999</v>
          </cell>
          <cell r="M155">
            <v>12.916440519999998</v>
          </cell>
          <cell r="N155">
            <v>14.346896259999998</v>
          </cell>
          <cell r="O155">
            <v>15.777351999999997</v>
          </cell>
        </row>
        <row r="156">
          <cell r="C156" t="str">
            <v>PC-9023</v>
          </cell>
          <cell r="D156">
            <v>-0.52</v>
          </cell>
          <cell r="E156">
            <v>-0.82200000000000006</v>
          </cell>
          <cell r="F156">
            <v>-1.367</v>
          </cell>
          <cell r="G156">
            <v>-1.806</v>
          </cell>
          <cell r="H156">
            <v>-2.2802379815268523</v>
          </cell>
          <cell r="I156">
            <v>-2.7661696200997512</v>
          </cell>
          <cell r="J156">
            <v>-3.2830401894633949</v>
          </cell>
          <cell r="K156">
            <v>-3.7579012894405359</v>
          </cell>
          <cell r="L156">
            <v>-4.2475190358103587</v>
          </cell>
          <cell r="M156">
            <v>-4.7036852729677685</v>
          </cell>
          <cell r="N156">
            <v>-5.1278815843016785</v>
          </cell>
          <cell r="O156">
            <v>-5.6092959001499993</v>
          </cell>
        </row>
        <row r="157">
          <cell r="C157" t="str">
            <v>PC-9024</v>
          </cell>
          <cell r="D157">
            <v>-6.7057231100000001</v>
          </cell>
          <cell r="E157">
            <v>-13.096732129999999</v>
          </cell>
          <cell r="F157">
            <v>-21.58083431</v>
          </cell>
          <cell r="G157">
            <v>-28.897398639999999</v>
          </cell>
          <cell r="H157">
            <v>-38.822384076481505</v>
          </cell>
          <cell r="I157">
            <v>-51.070416835998373</v>
          </cell>
          <cell r="J157">
            <v>-62.127377469624506</v>
          </cell>
          <cell r="K157">
            <v>-72.165833209972561</v>
          </cell>
          <cell r="L157">
            <v>-84.019128168950743</v>
          </cell>
          <cell r="M157">
            <v>-92.988039705829877</v>
          </cell>
          <cell r="N157">
            <v>-102.818091025298</v>
          </cell>
          <cell r="O157">
            <v>-112.18543778322399</v>
          </cell>
        </row>
        <row r="158">
          <cell r="C158" t="str">
            <v>PC-9025</v>
          </cell>
          <cell r="D158">
            <v>5.7804674199999999</v>
          </cell>
          <cell r="E158">
            <v>11.56093484</v>
          </cell>
          <cell r="F158">
            <v>17.341402259999999</v>
          </cell>
          <cell r="G158">
            <v>23.12186968</v>
          </cell>
          <cell r="H158">
            <v>28.9023371</v>
          </cell>
          <cell r="I158">
            <v>34.682804519999998</v>
          </cell>
          <cell r="J158">
            <v>40.463271939999998</v>
          </cell>
          <cell r="K158">
            <v>46.243739359999999</v>
          </cell>
          <cell r="L158">
            <v>52.02420678</v>
          </cell>
          <cell r="M158">
            <v>57.804674200000001</v>
          </cell>
          <cell r="N158">
            <v>63.585141620000002</v>
          </cell>
          <cell r="O158">
            <v>69.365609039999995</v>
          </cell>
        </row>
        <row r="159">
          <cell r="C159" t="str">
            <v>PC-9026</v>
          </cell>
          <cell r="D159">
            <v>-0.23044460999999999</v>
          </cell>
          <cell r="E159">
            <v>-0.54645940000000004</v>
          </cell>
          <cell r="F159">
            <v>-1.2876813899999999</v>
          </cell>
          <cell r="G159">
            <v>-1.7486226199999999</v>
          </cell>
          <cell r="H159">
            <v>-5.5300278412499999</v>
          </cell>
          <cell r="I159">
            <v>-9.3114330625000008</v>
          </cell>
          <cell r="J159">
            <v>-13.092838283750002</v>
          </cell>
          <cell r="K159">
            <v>-16.874243505000003</v>
          </cell>
          <cell r="L159">
            <v>-20.655648726250003</v>
          </cell>
          <cell r="M159">
            <v>-24.437053947500004</v>
          </cell>
          <cell r="N159">
            <v>-28.218459168750005</v>
          </cell>
          <cell r="O159">
            <v>-31.999864390000006</v>
          </cell>
        </row>
        <row r="160">
          <cell r="C160" t="str">
            <v>PC-9027</v>
          </cell>
          <cell r="D160">
            <v>1.2083E-2</v>
          </cell>
          <cell r="E160">
            <v>2.4166E-2</v>
          </cell>
          <cell r="F160">
            <v>3.6249000000000003E-2</v>
          </cell>
          <cell r="G160">
            <v>4.8332E-2</v>
          </cell>
          <cell r="H160">
            <v>-1.3895849999999998</v>
          </cell>
          <cell r="I160">
            <v>-2.827502</v>
          </cell>
          <cell r="J160">
            <v>-4.2654189999999996</v>
          </cell>
          <cell r="K160">
            <v>-5.7033359999999993</v>
          </cell>
          <cell r="L160">
            <v>-7.141252999999999</v>
          </cell>
          <cell r="M160">
            <v>-8.5791699999999995</v>
          </cell>
          <cell r="N160">
            <v>-10.017087</v>
          </cell>
          <cell r="O160">
            <v>-11.455</v>
          </cell>
        </row>
        <row r="161">
          <cell r="C161" t="str">
            <v>TMErrors</v>
          </cell>
        </row>
        <row r="162">
          <cell r="C162" t="str">
            <v>TMOther</v>
          </cell>
          <cell r="D162">
            <v>-0.38588499999999998</v>
          </cell>
          <cell r="E162">
            <v>-0.38588499999999992</v>
          </cell>
          <cell r="F162">
            <v>-0.38588500000000003</v>
          </cell>
        </row>
        <row r="166">
          <cell r="D166">
            <v>-287.47791311216093</v>
          </cell>
        </row>
        <row r="170">
          <cell r="O170">
            <v>-0.58022260623397415</v>
          </cell>
        </row>
        <row r="171">
          <cell r="D171">
            <v>36.837654832358069</v>
          </cell>
          <cell r="E171">
            <v>76.630310782546161</v>
          </cell>
          <cell r="F171">
            <v>120.41652375754227</v>
          </cell>
          <cell r="G171">
            <v>167.69307560454456</v>
          </cell>
          <cell r="H171">
            <v>210.06663049562829</v>
          </cell>
          <cell r="I171">
            <v>254.29504683819511</v>
          </cell>
          <cell r="J171">
            <v>304.7735705424189</v>
          </cell>
          <cell r="K171">
            <v>353.66336316145151</v>
          </cell>
          <cell r="L171">
            <v>401.76762113042275</v>
          </cell>
          <cell r="M171">
            <v>450.66980992069495</v>
          </cell>
          <cell r="N171">
            <v>494.81793431656041</v>
          </cell>
          <cell r="O171">
            <v>543.66077739376601</v>
          </cell>
        </row>
        <row r="172">
          <cell r="D172">
            <v>1</v>
          </cell>
          <cell r="E172">
            <v>2</v>
          </cell>
          <cell r="F172">
            <v>3</v>
          </cell>
          <cell r="G172">
            <v>4</v>
          </cell>
          <cell r="H172">
            <v>5</v>
          </cell>
          <cell r="I172">
            <v>6</v>
          </cell>
          <cell r="J172">
            <v>7</v>
          </cell>
          <cell r="K172">
            <v>8</v>
          </cell>
          <cell r="L172">
            <v>9</v>
          </cell>
          <cell r="M172">
            <v>10</v>
          </cell>
          <cell r="N172">
            <v>11</v>
          </cell>
          <cell r="O172">
            <v>12</v>
          </cell>
        </row>
        <row r="173">
          <cell r="C173" t="str">
            <v>Bundle</v>
          </cell>
          <cell r="D173" t="str">
            <v>Jan</v>
          </cell>
          <cell r="E173" t="str">
            <v>Feb</v>
          </cell>
          <cell r="F173" t="str">
            <v>Mar</v>
          </cell>
          <cell r="G173" t="str">
            <v>Apr</v>
          </cell>
          <cell r="H173" t="str">
            <v>May</v>
          </cell>
          <cell r="I173" t="str">
            <v>Jun</v>
          </cell>
          <cell r="J173" t="str">
            <v>Jul</v>
          </cell>
          <cell r="K173" t="str">
            <v>Aug</v>
          </cell>
          <cell r="L173" t="str">
            <v>Sep</v>
          </cell>
          <cell r="M173" t="str">
            <v>Oct</v>
          </cell>
          <cell r="N173" t="str">
            <v>Nov</v>
          </cell>
          <cell r="O173" t="str">
            <v>Dec</v>
          </cell>
        </row>
        <row r="176">
          <cell r="C176" t="str">
            <v>202-D500001</v>
          </cell>
          <cell r="D176">
            <v>3.1814212599999996</v>
          </cell>
          <cell r="E176">
            <v>6.3545195199999993</v>
          </cell>
          <cell r="F176">
            <v>9.7496445499999993</v>
          </cell>
          <cell r="G176">
            <v>12.60437791</v>
          </cell>
          <cell r="H176">
            <v>15.85322158</v>
          </cell>
          <cell r="I176">
            <v>19.109281709999998</v>
          </cell>
          <cell r="J176">
            <v>22.365341839999999</v>
          </cell>
          <cell r="K176">
            <v>25.621401970000001</v>
          </cell>
          <cell r="L176">
            <v>28.88761105</v>
          </cell>
          <cell r="M176">
            <v>32.163969080000001</v>
          </cell>
          <cell r="N176">
            <v>35.440327109999998</v>
          </cell>
          <cell r="O176">
            <v>38.66999998</v>
          </cell>
        </row>
        <row r="177">
          <cell r="C177" t="str">
            <v>202-D500005</v>
          </cell>
          <cell r="D177">
            <v>9.9996299999999989E-3</v>
          </cell>
          <cell r="E177">
            <v>4.1688630000000004E-2</v>
          </cell>
          <cell r="F177">
            <v>9.8352629999999996E-2</v>
          </cell>
          <cell r="G177">
            <v>0.20399962999999999</v>
          </cell>
          <cell r="H177">
            <v>0.22946202999999998</v>
          </cell>
          <cell r="I177">
            <v>0.27083842999999996</v>
          </cell>
          <cell r="J177">
            <v>0.31221482999999994</v>
          </cell>
          <cell r="K177">
            <v>0.35359122999999992</v>
          </cell>
          <cell r="L177">
            <v>0.38701062999999991</v>
          </cell>
          <cell r="M177">
            <v>0.41247302999999991</v>
          </cell>
          <cell r="N177">
            <v>0.4379354299999999</v>
          </cell>
          <cell r="O177">
            <v>0.50000001999999988</v>
          </cell>
        </row>
        <row r="178">
          <cell r="C178" t="str">
            <v>202-D501002</v>
          </cell>
          <cell r="D178">
            <v>0.19688873000000001</v>
          </cell>
          <cell r="E178">
            <v>0.36134816000000003</v>
          </cell>
          <cell r="F178">
            <v>0.53592550000000005</v>
          </cell>
          <cell r="G178">
            <v>0.87791284000000003</v>
          </cell>
          <cell r="H178">
            <v>1.1672241000000001</v>
          </cell>
          <cell r="I178">
            <v>1.4710923900000001</v>
          </cell>
          <cell r="J178">
            <v>1.78951773</v>
          </cell>
          <cell r="K178">
            <v>2.1225000999999999</v>
          </cell>
          <cell r="L178">
            <v>2.4700395099999999</v>
          </cell>
          <cell r="M178">
            <v>2.8321359699999999</v>
          </cell>
          <cell r="N178">
            <v>3.2087894599999998</v>
          </cell>
          <cell r="O178">
            <v>3.6</v>
          </cell>
        </row>
        <row r="179">
          <cell r="C179" t="str">
            <v>202-D502003</v>
          </cell>
          <cell r="D179">
            <v>0.18291985999999999</v>
          </cell>
          <cell r="E179">
            <v>0.24594648999999999</v>
          </cell>
          <cell r="F179">
            <v>0.31252447999999999</v>
          </cell>
          <cell r="G179">
            <v>0.52057386000000005</v>
          </cell>
          <cell r="H179">
            <v>0.83593132999999997</v>
          </cell>
          <cell r="I179">
            <v>1.25074514</v>
          </cell>
          <cell r="J179">
            <v>1.34668017</v>
          </cell>
          <cell r="K179">
            <v>1.4676152</v>
          </cell>
          <cell r="L179">
            <v>1.65857056</v>
          </cell>
          <cell r="M179">
            <v>1.8511925900000001</v>
          </cell>
          <cell r="N179">
            <v>2.0088146200000003</v>
          </cell>
          <cell r="O179">
            <v>2.2597699800000002</v>
          </cell>
        </row>
        <row r="180">
          <cell r="C180" t="str">
            <v>202-D502004</v>
          </cell>
          <cell r="D180">
            <v>-6.1053100000000001E-3</v>
          </cell>
          <cell r="E180">
            <v>3.8378100000000014E-3</v>
          </cell>
          <cell r="F180">
            <v>7.0558989999999988E-2</v>
          </cell>
          <cell r="G180">
            <v>1.0882989999999988E-2</v>
          </cell>
          <cell r="H180">
            <v>7.4594999999999887E-3</v>
          </cell>
          <cell r="I180">
            <v>3.729749999999999E-2</v>
          </cell>
          <cell r="J180">
            <v>5.2216499999999992E-2</v>
          </cell>
          <cell r="K180">
            <v>5.9675999999999993E-2</v>
          </cell>
          <cell r="L180">
            <v>5.9675999999999993E-2</v>
          </cell>
          <cell r="M180">
            <v>5.9675999999999993E-2</v>
          </cell>
          <cell r="N180">
            <v>5.9675999999999993E-2</v>
          </cell>
          <cell r="O180">
            <v>5.9675999999999993E-2</v>
          </cell>
        </row>
        <row r="181">
          <cell r="C181" t="str">
            <v>202-D503002</v>
          </cell>
        </row>
        <row r="182">
          <cell r="C182" t="str">
            <v>202-D503003</v>
          </cell>
          <cell r="D182">
            <v>3.5383830000000005E-2</v>
          </cell>
          <cell r="E182">
            <v>7.0697609999999994E-2</v>
          </cell>
          <cell r="F182">
            <v>0.26735728999999997</v>
          </cell>
          <cell r="G182">
            <v>0.70097283999999993</v>
          </cell>
          <cell r="H182">
            <v>0.87549066999999992</v>
          </cell>
          <cell r="I182">
            <v>1.0993753499999999</v>
          </cell>
          <cell r="J182">
            <v>1.2447323099999998</v>
          </cell>
          <cell r="K182">
            <v>1.5025892699999999</v>
          </cell>
          <cell r="L182">
            <v>1.6728420599999998</v>
          </cell>
          <cell r="M182">
            <v>1.7806990199999997</v>
          </cell>
          <cell r="N182">
            <v>1.8635559799999997</v>
          </cell>
          <cell r="O182">
            <v>1.9338087699999997</v>
          </cell>
        </row>
        <row r="183">
          <cell r="C183" t="str">
            <v>202-D503004</v>
          </cell>
          <cell r="E183">
            <v>-1.296899E-2</v>
          </cell>
          <cell r="F183">
            <v>0.19924617</v>
          </cell>
          <cell r="G183">
            <v>-3.8203829999999994E-2</v>
          </cell>
          <cell r="H183">
            <v>6.2500000000000056E-3</v>
          </cell>
          <cell r="I183">
            <v>0.1575</v>
          </cell>
          <cell r="J183">
            <v>0.4375</v>
          </cell>
          <cell r="K183">
            <v>0.8125</v>
          </cell>
          <cell r="L183">
            <v>1.1087499999999999</v>
          </cell>
          <cell r="M183">
            <v>1.4037500000000001</v>
          </cell>
          <cell r="N183">
            <v>1.57375</v>
          </cell>
          <cell r="O183">
            <v>1.625</v>
          </cell>
        </row>
        <row r="184">
          <cell r="C184" t="str">
            <v>202-D503006</v>
          </cell>
          <cell r="H184">
            <v>7.0000000000000007E-2</v>
          </cell>
          <cell r="I184">
            <v>9.3571430000000011E-2</v>
          </cell>
          <cell r="J184">
            <v>0.11714286000000002</v>
          </cell>
          <cell r="K184">
            <v>0.14071429000000002</v>
          </cell>
          <cell r="L184">
            <v>0.18428572000000001</v>
          </cell>
          <cell r="M184">
            <v>0.20785715000000002</v>
          </cell>
          <cell r="N184">
            <v>0.23142858000000002</v>
          </cell>
          <cell r="O184">
            <v>0.30500000999999999</v>
          </cell>
        </row>
        <row r="185">
          <cell r="C185" t="str">
            <v>202-D504003</v>
          </cell>
          <cell r="D185">
            <v>0.75657978000000004</v>
          </cell>
          <cell r="E185">
            <v>1.4979734200000001</v>
          </cell>
          <cell r="F185">
            <v>2.18804599</v>
          </cell>
          <cell r="G185">
            <v>2.69193236</v>
          </cell>
          <cell r="H185">
            <v>3.4476550100000001</v>
          </cell>
          <cell r="I185">
            <v>4.2044271100000001</v>
          </cell>
          <cell r="J185">
            <v>4.9640884500000002</v>
          </cell>
          <cell r="K185">
            <v>5.7229594500000003</v>
          </cell>
          <cell r="L185">
            <v>6.4828798900000004</v>
          </cell>
          <cell r="M185">
            <v>7.2438497800000006</v>
          </cell>
          <cell r="N185">
            <v>8.0058691199999998</v>
          </cell>
          <cell r="O185">
            <v>8.7691000099999989</v>
          </cell>
        </row>
        <row r="186">
          <cell r="C186" t="str">
            <v>202-D504004</v>
          </cell>
          <cell r="D186">
            <v>0.04</v>
          </cell>
          <cell r="E186">
            <v>3.4448390000000002E-2</v>
          </cell>
          <cell r="F186">
            <v>6.4462519999999995E-2</v>
          </cell>
          <cell r="G186">
            <v>0.19036345999999998</v>
          </cell>
          <cell r="H186">
            <v>0.24299927999999998</v>
          </cell>
          <cell r="I186">
            <v>0.29563509999999998</v>
          </cell>
          <cell r="J186">
            <v>0.34827091999999998</v>
          </cell>
          <cell r="K186">
            <v>0.40090673999999998</v>
          </cell>
          <cell r="L186">
            <v>0.45354255999999998</v>
          </cell>
          <cell r="M186">
            <v>0.50617837999999993</v>
          </cell>
          <cell r="N186">
            <v>0.55881419999999993</v>
          </cell>
          <cell r="O186">
            <v>0.61145001999999993</v>
          </cell>
        </row>
        <row r="187">
          <cell r="C187" t="str">
            <v>202-D504006</v>
          </cell>
          <cell r="D187">
            <v>0.19212760000000001</v>
          </cell>
          <cell r="E187">
            <v>0.29755570000000003</v>
          </cell>
          <cell r="F187">
            <v>0.40149279000000004</v>
          </cell>
          <cell r="G187">
            <v>0.54044508000000002</v>
          </cell>
          <cell r="H187">
            <v>0.66566911000000006</v>
          </cell>
          <cell r="I187">
            <v>0.79502663000000007</v>
          </cell>
          <cell r="J187">
            <v>0.92021154000000005</v>
          </cell>
          <cell r="K187">
            <v>1.04808743</v>
          </cell>
          <cell r="L187">
            <v>1.1724558600000001</v>
          </cell>
          <cell r="M187">
            <v>1.2976890400000001</v>
          </cell>
          <cell r="N187">
            <v>1.4246396400000001</v>
          </cell>
          <cell r="O187">
            <v>1.54500002</v>
          </cell>
        </row>
        <row r="188">
          <cell r="C188" t="str">
            <v>202-DMOther</v>
          </cell>
          <cell r="I188">
            <v>4.2857140000000002E-2</v>
          </cell>
          <cell r="J188">
            <v>8.5714280000000004E-2</v>
          </cell>
          <cell r="K188">
            <v>0.12857141999999999</v>
          </cell>
          <cell r="L188">
            <v>0.17142856000000001</v>
          </cell>
          <cell r="M188">
            <v>0.21428570000000002</v>
          </cell>
          <cell r="N188">
            <v>0.25714284000000004</v>
          </cell>
          <cell r="O188">
            <v>0.29999998000000005</v>
          </cell>
        </row>
        <row r="189">
          <cell r="C189" t="str">
            <v>203-DENV</v>
          </cell>
          <cell r="H189">
            <v>1.940625E-2</v>
          </cell>
          <cell r="I189">
            <v>3.88125E-2</v>
          </cell>
          <cell r="J189">
            <v>5.821875E-2</v>
          </cell>
          <cell r="K189">
            <v>7.7625E-2</v>
          </cell>
          <cell r="L189">
            <v>9.7031249999999999E-2</v>
          </cell>
          <cell r="M189">
            <v>0.1164375</v>
          </cell>
          <cell r="N189">
            <v>0.13584374999999999</v>
          </cell>
          <cell r="O189">
            <v>0.15525</v>
          </cell>
        </row>
        <row r="190">
          <cell r="C190" t="str">
            <v>203-DLAR</v>
          </cell>
          <cell r="D190">
            <v>8.4805789999999992E-2</v>
          </cell>
          <cell r="E190">
            <v>0.35038248999999999</v>
          </cell>
          <cell r="F190">
            <v>0.75718543000000005</v>
          </cell>
          <cell r="G190">
            <v>1.1188154100000001</v>
          </cell>
          <cell r="H190">
            <v>1.6079866600000001</v>
          </cell>
          <cell r="I190">
            <v>2.09715791</v>
          </cell>
          <cell r="J190">
            <v>2.58632916</v>
          </cell>
          <cell r="K190">
            <v>3.0755004100000001</v>
          </cell>
          <cell r="L190">
            <v>3.5646716600000001</v>
          </cell>
          <cell r="M190">
            <v>4.0538429100000002</v>
          </cell>
          <cell r="N190">
            <v>4.5430141600000002</v>
          </cell>
          <cell r="O190">
            <v>5.0321854100000003</v>
          </cell>
        </row>
        <row r="191">
          <cell r="C191" t="str">
            <v>203-DPCB</v>
          </cell>
          <cell r="D191">
            <v>0.54630902000000003</v>
          </cell>
          <cell r="E191">
            <v>0.87468065000000006</v>
          </cell>
          <cell r="F191">
            <v>0.9310790000000001</v>
          </cell>
          <cell r="G191">
            <v>1.1699784700000002</v>
          </cell>
          <cell r="H191">
            <v>1.5057410400000002</v>
          </cell>
          <cell r="I191">
            <v>1.8415036100000002</v>
          </cell>
          <cell r="J191">
            <v>2.1772661800000002</v>
          </cell>
          <cell r="K191">
            <v>2.5130287500000001</v>
          </cell>
          <cell r="L191">
            <v>2.8487913200000001</v>
          </cell>
          <cell r="M191">
            <v>3.1845538900000001</v>
          </cell>
          <cell r="N191">
            <v>3.5203164600000001</v>
          </cell>
          <cell r="O191">
            <v>3.8560790300000001</v>
          </cell>
        </row>
        <row r="192">
          <cell r="C192" t="str">
            <v>203-DREC</v>
          </cell>
          <cell r="D192">
            <v>3.2081279999999997E-2</v>
          </cell>
          <cell r="E192">
            <v>8.665349E-2</v>
          </cell>
          <cell r="F192">
            <v>0.18694671000000002</v>
          </cell>
          <cell r="G192">
            <v>0.25651082000000003</v>
          </cell>
          <cell r="H192">
            <v>0.30178396000000002</v>
          </cell>
          <cell r="I192">
            <v>0.34705710000000001</v>
          </cell>
          <cell r="J192">
            <v>0.39233024</v>
          </cell>
          <cell r="K192">
            <v>0.43760337999999999</v>
          </cell>
          <cell r="L192">
            <v>0.48287651999999998</v>
          </cell>
          <cell r="M192">
            <v>0.52814965999999997</v>
          </cell>
          <cell r="N192">
            <v>0.57342280000000001</v>
          </cell>
          <cell r="O192">
            <v>0.61869594000000006</v>
          </cell>
        </row>
        <row r="193">
          <cell r="C193" t="str">
            <v>203-DM1XX</v>
          </cell>
        </row>
        <row r="194">
          <cell r="C194" t="str">
            <v>203-DR&amp;D</v>
          </cell>
        </row>
        <row r="195">
          <cell r="C195" t="str">
            <v>203-DSTNDS</v>
          </cell>
          <cell r="D195">
            <v>0.25270291</v>
          </cell>
          <cell r="E195">
            <v>0.63416622</v>
          </cell>
          <cell r="F195">
            <v>1.15970957</v>
          </cell>
          <cell r="G195">
            <v>1.4204198399999999</v>
          </cell>
          <cell r="H195">
            <v>1.5448310699999999</v>
          </cell>
          <cell r="I195">
            <v>1.6692422999999998</v>
          </cell>
          <cell r="J195">
            <v>1.7936535299999998</v>
          </cell>
          <cell r="K195">
            <v>1.9180647599999998</v>
          </cell>
          <cell r="L195">
            <v>2.0424759899999998</v>
          </cell>
          <cell r="M195">
            <v>2.16688722</v>
          </cell>
          <cell r="N195">
            <v>2.2912984500000002</v>
          </cell>
          <cell r="O195">
            <v>2.4157096800000004</v>
          </cell>
        </row>
        <row r="196">
          <cell r="C196" t="str">
            <v>203-DM2XX</v>
          </cell>
          <cell r="D196">
            <v>4.0004199999999997E-2</v>
          </cell>
          <cell r="E196">
            <v>7.893348E-2</v>
          </cell>
          <cell r="F196">
            <v>1.8829039999999998E-2</v>
          </cell>
          <cell r="G196">
            <v>1.8829039999999998E-2</v>
          </cell>
          <cell r="H196">
            <v>1.8829039999999998E-2</v>
          </cell>
          <cell r="I196">
            <v>1.8829039999999998E-2</v>
          </cell>
          <cell r="J196">
            <v>1.8829039999999998E-2</v>
          </cell>
          <cell r="K196">
            <v>1.8829039999999998E-2</v>
          </cell>
          <cell r="L196">
            <v>1.8829039999999998E-2</v>
          </cell>
          <cell r="M196">
            <v>1.8829039999999998E-2</v>
          </cell>
          <cell r="N196">
            <v>1.8829039999999998E-2</v>
          </cell>
          <cell r="O196">
            <v>1.8829039999999998E-2</v>
          </cell>
        </row>
        <row r="197">
          <cell r="C197" t="str">
            <v>203-DOM</v>
          </cell>
          <cell r="D197">
            <v>0.17843479999999998</v>
          </cell>
          <cell r="E197">
            <v>0.27739211999999996</v>
          </cell>
          <cell r="F197">
            <v>0.44843260999999995</v>
          </cell>
          <cell r="G197">
            <v>0.55272102999999995</v>
          </cell>
          <cell r="H197">
            <v>0.65330435999999992</v>
          </cell>
          <cell r="I197">
            <v>0.75388768999999989</v>
          </cell>
          <cell r="J197">
            <v>0.85447101999999986</v>
          </cell>
          <cell r="K197">
            <v>0.95505434999999983</v>
          </cell>
          <cell r="L197">
            <v>1.0556376799999998</v>
          </cell>
          <cell r="M197">
            <v>1.1562210099999999</v>
          </cell>
          <cell r="N197">
            <v>1.25680434</v>
          </cell>
          <cell r="O197">
            <v>1.35738767</v>
          </cell>
        </row>
        <row r="198">
          <cell r="C198" t="str">
            <v>203-DM3XX</v>
          </cell>
          <cell r="D198">
            <v>7.4999999999999993E-5</v>
          </cell>
          <cell r="E198">
            <v>9.9999999999999991E-5</v>
          </cell>
          <cell r="F198">
            <v>7.7500000000000008E-4</v>
          </cell>
          <cell r="G198">
            <v>9.0000000000000008E-4</v>
          </cell>
          <cell r="H198">
            <v>1.0375E-3</v>
          </cell>
          <cell r="I198">
            <v>1.175E-3</v>
          </cell>
          <cell r="J198">
            <v>1.3125000000000001E-3</v>
          </cell>
          <cell r="K198">
            <v>1.4500000000000001E-3</v>
          </cell>
          <cell r="L198">
            <v>1.5875000000000002E-3</v>
          </cell>
          <cell r="M198">
            <v>1.7250000000000002E-3</v>
          </cell>
          <cell r="N198">
            <v>1.8625000000000002E-3</v>
          </cell>
          <cell r="O198">
            <v>2E-3</v>
          </cell>
        </row>
        <row r="199">
          <cell r="C199" t="str">
            <v>203-DREVMT</v>
          </cell>
          <cell r="D199">
            <v>4.5006499999999993E-3</v>
          </cell>
          <cell r="E199">
            <v>1.0801559999999998E-2</v>
          </cell>
          <cell r="F199">
            <v>3.8094980000000001E-2</v>
          </cell>
          <cell r="G199">
            <v>3.8094980000000001E-2</v>
          </cell>
          <cell r="H199">
            <v>3.8094980000000001E-2</v>
          </cell>
          <cell r="I199">
            <v>3.8094980000000001E-2</v>
          </cell>
          <cell r="J199">
            <v>3.8094980000000001E-2</v>
          </cell>
          <cell r="K199">
            <v>3.8094980000000001E-2</v>
          </cell>
          <cell r="L199">
            <v>3.8094980000000001E-2</v>
          </cell>
          <cell r="M199">
            <v>3.8094980000000001E-2</v>
          </cell>
          <cell r="N199">
            <v>3.8094980000000001E-2</v>
          </cell>
          <cell r="O199">
            <v>3.8094980000000001E-2</v>
          </cell>
        </row>
        <row r="200">
          <cell r="C200" t="str">
            <v>203-DMOther</v>
          </cell>
        </row>
        <row r="201">
          <cell r="C201" t="str">
            <v>EDMUR</v>
          </cell>
        </row>
        <row r="202">
          <cell r="C202" t="str">
            <v>204-DMF01</v>
          </cell>
          <cell r="D202">
            <v>0.22788639999999999</v>
          </cell>
          <cell r="E202">
            <v>1.0911128000000001</v>
          </cell>
          <cell r="F202">
            <v>3.3773112000000003</v>
          </cell>
          <cell r="G202">
            <v>4.9744318000000005</v>
          </cell>
          <cell r="H202">
            <v>7.9744318000000005</v>
          </cell>
          <cell r="I202">
            <v>11.474431800000001</v>
          </cell>
          <cell r="J202">
            <v>14.974431800000001</v>
          </cell>
          <cell r="K202">
            <v>18.474431800000001</v>
          </cell>
          <cell r="L202">
            <v>22.974431800000001</v>
          </cell>
          <cell r="M202">
            <v>26.974431800000001</v>
          </cell>
          <cell r="N202">
            <v>30.499999800000001</v>
          </cell>
          <cell r="O202">
            <v>30.499999800000001</v>
          </cell>
        </row>
        <row r="203">
          <cell r="C203" t="str">
            <v>204-DMF02</v>
          </cell>
          <cell r="D203">
            <v>5.0014554999999996</v>
          </cell>
          <cell r="E203">
            <v>11.105366099999999</v>
          </cell>
          <cell r="F203">
            <v>19.292561399999997</v>
          </cell>
          <cell r="G203">
            <v>26.393666799999998</v>
          </cell>
          <cell r="H203">
            <v>33.693666799999995</v>
          </cell>
          <cell r="I203">
            <v>39.893666799999998</v>
          </cell>
          <cell r="J203">
            <v>45.893666799999998</v>
          </cell>
          <cell r="K203">
            <v>51.393666799999998</v>
          </cell>
          <cell r="L203">
            <v>59.2002618</v>
          </cell>
          <cell r="M203">
            <v>65.706856799999997</v>
          </cell>
          <cell r="N203">
            <v>71.213451800000001</v>
          </cell>
          <cell r="O203">
            <v>75.700071800000003</v>
          </cell>
        </row>
        <row r="204">
          <cell r="C204" t="str">
            <v>204-DMF03</v>
          </cell>
          <cell r="D204">
            <v>0.4920504</v>
          </cell>
          <cell r="E204">
            <v>1.1562806000000001</v>
          </cell>
          <cell r="F204">
            <v>2.1618699000000001</v>
          </cell>
          <cell r="G204">
            <v>2.7869815999999998</v>
          </cell>
          <cell r="H204">
            <v>3.5889815999999999</v>
          </cell>
          <cell r="I204">
            <v>4.4711815999999995</v>
          </cell>
          <cell r="J204">
            <v>5.1929815999999995</v>
          </cell>
          <cell r="K204">
            <v>5.5939815999999993</v>
          </cell>
          <cell r="L204">
            <v>6.2355815999999997</v>
          </cell>
          <cell r="M204">
            <v>6.8771816000000001</v>
          </cell>
          <cell r="N204">
            <v>7.4385816</v>
          </cell>
          <cell r="O204">
            <v>7.9999815999999999</v>
          </cell>
        </row>
        <row r="205">
          <cell r="C205" t="str">
            <v>204-DMF04</v>
          </cell>
          <cell r="D205">
            <v>0.61055330000000008</v>
          </cell>
          <cell r="E205">
            <v>1.1029263</v>
          </cell>
          <cell r="F205">
            <v>1.6739801999999999</v>
          </cell>
          <cell r="G205">
            <v>2.2500112999999997</v>
          </cell>
          <cell r="H205">
            <v>3.0720251999999997</v>
          </cell>
          <cell r="I205">
            <v>4.0304875999999998</v>
          </cell>
          <cell r="J205">
            <v>5.0360680000000002</v>
          </cell>
          <cell r="K205">
            <v>5.8603842999999998</v>
          </cell>
          <cell r="L205">
            <v>7.0045678000000002</v>
          </cell>
          <cell r="M205">
            <v>8.0052026000000005</v>
          </cell>
          <cell r="N205">
            <v>8.6560760000000005</v>
          </cell>
          <cell r="O205">
            <v>8.9760114000000009</v>
          </cell>
        </row>
        <row r="206">
          <cell r="C206" t="str">
            <v>204-DMOther</v>
          </cell>
        </row>
        <row r="207">
          <cell r="C207" t="str">
            <v>FDMUR</v>
          </cell>
        </row>
        <row r="208">
          <cell r="C208" t="str">
            <v>205-DML01</v>
          </cell>
          <cell r="D208">
            <v>3.0792799999999998</v>
          </cell>
          <cell r="E208">
            <v>5.7042402000000001</v>
          </cell>
          <cell r="F208">
            <v>9.6921605</v>
          </cell>
          <cell r="G208">
            <v>13.629600399999999</v>
          </cell>
          <cell r="H208">
            <v>18.488763200000001</v>
          </cell>
          <cell r="I208">
            <v>24.336095</v>
          </cell>
          <cell r="J208">
            <v>31.551811100000002</v>
          </cell>
          <cell r="K208">
            <v>37.252211299999999</v>
          </cell>
          <cell r="L208">
            <v>42.7736272</v>
          </cell>
          <cell r="M208">
            <v>46.509970799999998</v>
          </cell>
          <cell r="N208">
            <v>50.975312500000001</v>
          </cell>
          <cell r="O208">
            <v>56.018000000000001</v>
          </cell>
        </row>
        <row r="209">
          <cell r="C209" t="str">
            <v>205-DML02</v>
          </cell>
          <cell r="D209">
            <v>0.51825529999999997</v>
          </cell>
          <cell r="E209">
            <v>0.51825529999999997</v>
          </cell>
          <cell r="F209">
            <v>0.51825529999999997</v>
          </cell>
          <cell r="G209">
            <v>0.80888640000000001</v>
          </cell>
          <cell r="H209">
            <v>1.3738256</v>
          </cell>
          <cell r="I209">
            <v>2.0999072999999999</v>
          </cell>
          <cell r="J209">
            <v>3.0672486000000001</v>
          </cell>
          <cell r="K209">
            <v>4.1782515</v>
          </cell>
          <cell r="L209">
            <v>5.0019311999999996</v>
          </cell>
          <cell r="M209">
            <v>5.9077164</v>
          </cell>
          <cell r="N209">
            <v>6.7901365</v>
          </cell>
          <cell r="O209">
            <v>7.9960019999999998</v>
          </cell>
        </row>
        <row r="210">
          <cell r="C210" t="str">
            <v>205-DML03</v>
          </cell>
          <cell r="D210">
            <v>0.67252709999999993</v>
          </cell>
          <cell r="E210">
            <v>1.2966875</v>
          </cell>
          <cell r="F210">
            <v>2.3560252999999998</v>
          </cell>
          <cell r="G210">
            <v>3.6263144</v>
          </cell>
          <cell r="H210">
            <v>4.9347311999999999</v>
          </cell>
          <cell r="I210">
            <v>6.4698627000000002</v>
          </cell>
          <cell r="J210">
            <v>7.8361535</v>
          </cell>
          <cell r="K210">
            <v>9.0740534000000004</v>
          </cell>
          <cell r="L210">
            <v>10.313640400000001</v>
          </cell>
          <cell r="M210">
            <v>11.4274731</v>
          </cell>
          <cell r="N210">
            <v>12.3769879</v>
          </cell>
          <cell r="O210">
            <v>12.846999</v>
          </cell>
        </row>
        <row r="211">
          <cell r="C211" t="str">
            <v>205-DML04</v>
          </cell>
          <cell r="D211">
            <v>0.52518629999999999</v>
          </cell>
          <cell r="E211">
            <v>1.0224070000000001</v>
          </cell>
          <cell r="F211">
            <v>1.7034904000000002</v>
          </cell>
          <cell r="G211">
            <v>2.3931953000000004</v>
          </cell>
          <cell r="H211">
            <v>3.3198590000000001</v>
          </cell>
          <cell r="I211">
            <v>4.5654176</v>
          </cell>
          <cell r="J211">
            <v>5.5466464000000002</v>
          </cell>
          <cell r="K211">
            <v>6.5380940000000001</v>
          </cell>
          <cell r="L211">
            <v>7.6217886999999997</v>
          </cell>
          <cell r="M211">
            <v>8.7500341000000006</v>
          </cell>
          <cell r="N211">
            <v>9.6868431000000008</v>
          </cell>
          <cell r="O211">
            <v>10.155002000000001</v>
          </cell>
        </row>
        <row r="212">
          <cell r="C212" t="str">
            <v>205-DML05</v>
          </cell>
          <cell r="D212">
            <v>0.72309280000000009</v>
          </cell>
          <cell r="E212">
            <v>1.4873907000000002</v>
          </cell>
          <cell r="F212">
            <v>2.6407050000000005</v>
          </cell>
          <cell r="G212">
            <v>3.5154303000000007</v>
          </cell>
          <cell r="H212">
            <v>4.3778242000000009</v>
          </cell>
          <cell r="I212">
            <v>5.5634386000000013</v>
          </cell>
          <cell r="J212">
            <v>6.5635083000000014</v>
          </cell>
          <cell r="K212">
            <v>7.5427655000000016</v>
          </cell>
          <cell r="L212">
            <v>8.6852533000000012</v>
          </cell>
          <cell r="M212">
            <v>9.4867141000000004</v>
          </cell>
          <cell r="N212">
            <v>10.3131696</v>
          </cell>
          <cell r="O212">
            <v>10.43</v>
          </cell>
        </row>
        <row r="213">
          <cell r="C213" t="str">
            <v>205-DML06</v>
          </cell>
          <cell r="D213">
            <v>4.0393489999999997E-2</v>
          </cell>
          <cell r="E213">
            <v>0.20685287000000002</v>
          </cell>
          <cell r="F213">
            <v>0.73245434000000009</v>
          </cell>
          <cell r="G213">
            <v>0.95201232000000013</v>
          </cell>
          <cell r="H213">
            <v>0.84900032000000014</v>
          </cell>
          <cell r="I213">
            <v>0.84900032000000014</v>
          </cell>
          <cell r="J213">
            <v>0.84900032000000014</v>
          </cell>
          <cell r="K213">
            <v>0.84900032000000014</v>
          </cell>
          <cell r="L213">
            <v>0.84900032000000014</v>
          </cell>
          <cell r="M213">
            <v>0.84900032000000014</v>
          </cell>
          <cell r="N213">
            <v>0.84900032000000014</v>
          </cell>
          <cell r="O213">
            <v>0.84900032000000014</v>
          </cell>
        </row>
        <row r="214">
          <cell r="C214" t="str">
            <v>205-DML09</v>
          </cell>
          <cell r="D214">
            <v>0.57698400000000005</v>
          </cell>
          <cell r="E214">
            <v>1.3086978</v>
          </cell>
          <cell r="F214">
            <v>2.3033220999999999</v>
          </cell>
          <cell r="G214">
            <v>2.9807730000000001</v>
          </cell>
          <cell r="H214">
            <v>4.3766135000000004</v>
          </cell>
          <cell r="I214">
            <v>5.5053602000000001</v>
          </cell>
          <cell r="J214">
            <v>6.4000994000000002</v>
          </cell>
          <cell r="K214">
            <v>7.4050568000000005</v>
          </cell>
          <cell r="L214">
            <v>8.6180582000000001</v>
          </cell>
          <cell r="M214">
            <v>9.5840972000000004</v>
          </cell>
          <cell r="N214">
            <v>10.475167800000001</v>
          </cell>
          <cell r="O214">
            <v>11.067997000000002</v>
          </cell>
        </row>
        <row r="215">
          <cell r="C215" t="str">
            <v>205-DML10</v>
          </cell>
          <cell r="D215">
            <v>1.3558117000000001</v>
          </cell>
          <cell r="E215">
            <v>2.6452808999999999</v>
          </cell>
          <cell r="F215">
            <v>4.1530284000000002</v>
          </cell>
          <cell r="G215">
            <v>4.4830448000000001</v>
          </cell>
          <cell r="H215">
            <v>5.3021720999999999</v>
          </cell>
          <cell r="I215">
            <v>6.2179000999999996</v>
          </cell>
          <cell r="J215">
            <v>6.9384556999999996</v>
          </cell>
          <cell r="K215">
            <v>7.6590112999999995</v>
          </cell>
          <cell r="L215">
            <v>8.5264389999999999</v>
          </cell>
          <cell r="M215">
            <v>9.3455662999999998</v>
          </cell>
          <cell r="N215">
            <v>10.261294299999999</v>
          </cell>
          <cell r="O215">
            <v>11.006</v>
          </cell>
        </row>
        <row r="216">
          <cell r="C216" t="str">
            <v>205-DML11</v>
          </cell>
          <cell r="D216">
            <v>0.30877250000000001</v>
          </cell>
          <cell r="E216">
            <v>0.67692649999999999</v>
          </cell>
          <cell r="F216">
            <v>1.2064585999999999</v>
          </cell>
          <cell r="G216">
            <v>1.5249708</v>
          </cell>
          <cell r="H216">
            <v>1.9131202</v>
          </cell>
          <cell r="I216">
            <v>2.4467748999999999</v>
          </cell>
          <cell r="J216">
            <v>2.6230465000000001</v>
          </cell>
          <cell r="K216">
            <v>2.8220922000000002</v>
          </cell>
          <cell r="L216">
            <v>3.2180476000000002</v>
          </cell>
          <cell r="M216">
            <v>3.5306617</v>
          </cell>
          <cell r="N216">
            <v>3.8546811999999999</v>
          </cell>
          <cell r="O216">
            <v>4.0949999999999998</v>
          </cell>
        </row>
        <row r="217">
          <cell r="C217" t="str">
            <v>205-DML12</v>
          </cell>
          <cell r="D217">
            <v>0.76923131</v>
          </cell>
          <cell r="E217">
            <v>1.5380692599999999</v>
          </cell>
          <cell r="F217">
            <v>2.3735287399999998</v>
          </cell>
          <cell r="G217">
            <v>2.9503948399999995</v>
          </cell>
          <cell r="H217">
            <v>2.7610566099999994</v>
          </cell>
          <cell r="I217">
            <v>3.2624949199999991</v>
          </cell>
          <cell r="J217">
            <v>4.1517928599999987</v>
          </cell>
          <cell r="K217">
            <v>5.024767999999999</v>
          </cell>
          <cell r="L217">
            <v>5.601019739999999</v>
          </cell>
          <cell r="M217">
            <v>5.9862112099999987</v>
          </cell>
          <cell r="N217">
            <v>6.4019221199999983</v>
          </cell>
          <cell r="O217">
            <v>6.8100030299999981</v>
          </cell>
        </row>
        <row r="218">
          <cell r="C218" t="str">
            <v>205-DML13</v>
          </cell>
          <cell r="D218">
            <v>0.13500579999999998</v>
          </cell>
          <cell r="E218">
            <v>0.47795359999999998</v>
          </cell>
          <cell r="F218">
            <v>1.1378908000000001</v>
          </cell>
          <cell r="G218">
            <v>2.4035026999999998</v>
          </cell>
          <cell r="H218">
            <v>4.5502412999999997</v>
          </cell>
          <cell r="I218">
            <v>7.0142043999999997</v>
          </cell>
          <cell r="J218">
            <v>9.3274857000000004</v>
          </cell>
          <cell r="K218">
            <v>11.4593779</v>
          </cell>
          <cell r="L218">
            <v>14.3922726</v>
          </cell>
          <cell r="M218">
            <v>16.1875818</v>
          </cell>
          <cell r="N218">
            <v>16.6946352</v>
          </cell>
          <cell r="O218">
            <v>17.159005000000001</v>
          </cell>
        </row>
        <row r="219">
          <cell r="C219" t="str">
            <v>205-DML19</v>
          </cell>
          <cell r="D219">
            <v>0.88819290000000006</v>
          </cell>
          <cell r="E219">
            <v>2.3087585000000002</v>
          </cell>
          <cell r="F219">
            <v>4.7643149000000005</v>
          </cell>
          <cell r="G219">
            <v>6.2541974000000007</v>
          </cell>
          <cell r="H219">
            <v>7.7833984000000012</v>
          </cell>
          <cell r="I219">
            <v>8.8434186000000015</v>
          </cell>
          <cell r="J219">
            <v>9.1484943000000012</v>
          </cell>
          <cell r="K219">
            <v>9.4405636000000008</v>
          </cell>
          <cell r="L219">
            <v>10.0935518</v>
          </cell>
          <cell r="M219">
            <v>10.7189713</v>
          </cell>
          <cell r="N219">
            <v>10.919678899999999</v>
          </cell>
          <cell r="O219">
            <v>11.035993999999999</v>
          </cell>
        </row>
        <row r="220">
          <cell r="C220" t="str">
            <v>205-DMOther</v>
          </cell>
        </row>
        <row r="221">
          <cell r="C221" t="str">
            <v>LDMUR</v>
          </cell>
        </row>
        <row r="222">
          <cell r="C222" t="str">
            <v>206-DSPM</v>
          </cell>
          <cell r="D222">
            <v>0.21818792000000001</v>
          </cell>
          <cell r="E222">
            <v>0.78653216999999997</v>
          </cell>
          <cell r="F222">
            <v>1.67860813</v>
          </cell>
          <cell r="G222">
            <v>2.2356349199999999</v>
          </cell>
          <cell r="H222">
            <v>3.1687365499999998</v>
          </cell>
          <cell r="I222">
            <v>4.0905052399999997</v>
          </cell>
          <cell r="J222">
            <v>5.0068587999999998</v>
          </cell>
          <cell r="K222">
            <v>5.9299458299999994</v>
          </cell>
          <cell r="L222">
            <v>6.9101165499999997</v>
          </cell>
          <cell r="M222">
            <v>7.7496908799999993</v>
          </cell>
          <cell r="N222">
            <v>8.6199921799999988</v>
          </cell>
          <cell r="O222">
            <v>9.4839999999999982</v>
          </cell>
        </row>
        <row r="223">
          <cell r="C223" t="str">
            <v>206-DTPP</v>
          </cell>
          <cell r="D223">
            <v>0.66584221999999993</v>
          </cell>
          <cell r="E223">
            <v>0.66584221999999993</v>
          </cell>
          <cell r="F223">
            <v>1.29086145</v>
          </cell>
          <cell r="G223">
            <v>1.6960620799999999</v>
          </cell>
          <cell r="H223">
            <v>1.899799</v>
          </cell>
          <cell r="I223">
            <v>2.1702180800000002</v>
          </cell>
          <cell r="J223">
            <v>2.38266585</v>
          </cell>
          <cell r="K223">
            <v>2.5661352000000002</v>
          </cell>
          <cell r="L223">
            <v>2.7609827500000002</v>
          </cell>
          <cell r="M223">
            <v>3.0411534900000001</v>
          </cell>
          <cell r="N223">
            <v>3.2225819600000003</v>
          </cell>
          <cell r="O223">
            <v>3.3990000000000005</v>
          </cell>
        </row>
        <row r="224">
          <cell r="C224" t="str">
            <v>206-DSCPM</v>
          </cell>
          <cell r="D224">
            <v>0.2051144</v>
          </cell>
          <cell r="E224">
            <v>0.51520724000000007</v>
          </cell>
          <cell r="F224">
            <v>0.87694741000000009</v>
          </cell>
          <cell r="G224">
            <v>1.1522883000000002</v>
          </cell>
          <cell r="H224">
            <v>1.4040387200000002</v>
          </cell>
          <cell r="I224">
            <v>1.6237702400000003</v>
          </cell>
          <cell r="J224">
            <v>1.8459665900000002</v>
          </cell>
          <cell r="K224">
            <v>2.11712224</v>
          </cell>
          <cell r="L224">
            <v>2.4211972900000003</v>
          </cell>
          <cell r="M224">
            <v>2.7385132600000004</v>
          </cell>
          <cell r="N224">
            <v>3.0977248900000003</v>
          </cell>
          <cell r="O224">
            <v>3.3406080100000004</v>
          </cell>
        </row>
        <row r="225">
          <cell r="C225" t="str">
            <v>206-DSCDM</v>
          </cell>
          <cell r="D225">
            <v>0.11082757</v>
          </cell>
          <cell r="E225">
            <v>0.3896174</v>
          </cell>
          <cell r="F225">
            <v>0.69653612999999992</v>
          </cell>
          <cell r="G225">
            <v>1.0817723499999998</v>
          </cell>
          <cell r="H225">
            <v>1.3669206099999998</v>
          </cell>
          <cell r="I225">
            <v>1.6158022599999997</v>
          </cell>
          <cell r="J225">
            <v>1.8674757299999998</v>
          </cell>
          <cell r="K225">
            <v>2.1746035599999995</v>
          </cell>
          <cell r="L225">
            <v>2.5190179699999993</v>
          </cell>
          <cell r="M225">
            <v>2.8784298599999993</v>
          </cell>
          <cell r="N225">
            <v>3.2852953999999994</v>
          </cell>
          <cell r="O225">
            <v>3.5603999999999996</v>
          </cell>
        </row>
        <row r="226">
          <cell r="C226" t="str">
            <v>206-MDV</v>
          </cell>
          <cell r="H226">
            <v>1.681829E-2</v>
          </cell>
          <cell r="I226">
            <v>2.9970089999999998E-2</v>
          </cell>
          <cell r="J226">
            <v>4.102861E-2</v>
          </cell>
          <cell r="K226">
            <v>5.4190240000000001E-2</v>
          </cell>
          <cell r="L226">
            <v>6.495194E-2</v>
          </cell>
          <cell r="M226">
            <v>7.6510079999999994E-2</v>
          </cell>
          <cell r="N226">
            <v>8.8549839999999991E-2</v>
          </cell>
          <cell r="O226">
            <v>0.10299999999999999</v>
          </cell>
        </row>
        <row r="227">
          <cell r="C227" t="str">
            <v>206-DOM</v>
          </cell>
          <cell r="E227">
            <v>8.7230999999999995E-4</v>
          </cell>
          <cell r="F227">
            <v>7.4705300000000004E-3</v>
          </cell>
          <cell r="G227">
            <v>2.6580610000000001E-2</v>
          </cell>
          <cell r="H227">
            <v>0.15200038000000002</v>
          </cell>
          <cell r="I227">
            <v>0.24654413000000003</v>
          </cell>
          <cell r="J227">
            <v>0.28892847000000005</v>
          </cell>
          <cell r="K227">
            <v>0.35778531000000002</v>
          </cell>
          <cell r="L227">
            <v>0.44865328000000004</v>
          </cell>
          <cell r="M227">
            <v>0.66273563000000002</v>
          </cell>
          <cell r="N227">
            <v>0.7991810800000001</v>
          </cell>
          <cell r="O227">
            <v>0.92700004000000014</v>
          </cell>
        </row>
        <row r="228">
          <cell r="C228" t="str">
            <v>206-DOMO</v>
          </cell>
          <cell r="H228">
            <v>2.2982909999999999E-2</v>
          </cell>
          <cell r="I228">
            <v>4.0307860000000001E-2</v>
          </cell>
          <cell r="J228">
            <v>4.8074699999999998E-2</v>
          </cell>
          <cell r="K228">
            <v>6.0692570000000001E-2</v>
          </cell>
          <cell r="L228">
            <v>7.734394E-2</v>
          </cell>
          <cell r="M228">
            <v>0.11657408</v>
          </cell>
          <cell r="N228">
            <v>0.14157743</v>
          </cell>
          <cell r="O228">
            <v>0.16499999000000001</v>
          </cell>
        </row>
        <row r="229">
          <cell r="C229" t="str">
            <v>206-MMD</v>
          </cell>
          <cell r="D229">
            <v>0.36773491999999997</v>
          </cell>
          <cell r="E229">
            <v>0.85633582999999991</v>
          </cell>
          <cell r="F229">
            <v>1.39394701</v>
          </cell>
          <cell r="G229">
            <v>1.85227535</v>
          </cell>
          <cell r="H229">
            <v>2.2059043100000002</v>
          </cell>
          <cell r="I229">
            <v>2.4824399600000002</v>
          </cell>
          <cell r="J229">
            <v>2.71496139</v>
          </cell>
          <cell r="K229">
            <v>2.99170377</v>
          </cell>
          <cell r="L229">
            <v>3.2179841900000001</v>
          </cell>
          <cell r="M229">
            <v>3.4610108500000001</v>
          </cell>
          <cell r="N229">
            <v>3.7141643100000001</v>
          </cell>
          <cell r="O229">
            <v>4.0179999999999998</v>
          </cell>
        </row>
        <row r="230">
          <cell r="C230" t="str">
            <v>206-MMDIM</v>
          </cell>
          <cell r="D230">
            <v>7.9086000000000004E-2</v>
          </cell>
          <cell r="E230">
            <v>0.15475765</v>
          </cell>
          <cell r="F230">
            <v>0.25886121000000001</v>
          </cell>
          <cell r="G230">
            <v>0.32221228000000002</v>
          </cell>
          <cell r="H230">
            <v>0.45460123000000002</v>
          </cell>
          <cell r="I230">
            <v>0.55812857000000005</v>
          </cell>
          <cell r="J230">
            <v>0.64517818999999998</v>
          </cell>
          <cell r="K230">
            <v>0.74878292000000002</v>
          </cell>
          <cell r="L230">
            <v>0.83349607999999997</v>
          </cell>
          <cell r="M230">
            <v>0.92447857</v>
          </cell>
          <cell r="N230">
            <v>1.01925226</v>
          </cell>
          <cell r="O230">
            <v>1.1329999800000001</v>
          </cell>
        </row>
        <row r="231">
          <cell r="C231" t="str">
            <v>206-DMOther</v>
          </cell>
        </row>
        <row r="232">
          <cell r="C232" t="str">
            <v>SDMUR</v>
          </cell>
        </row>
        <row r="233">
          <cell r="C233" t="str">
            <v>213-DM1XX</v>
          </cell>
          <cell r="D233">
            <v>1.2445350000000001E-2</v>
          </cell>
          <cell r="E233">
            <v>0.14660786000000001</v>
          </cell>
          <cell r="F233">
            <v>0.22581043000000001</v>
          </cell>
          <cell r="G233">
            <v>0.22581043000000001</v>
          </cell>
          <cell r="H233">
            <v>0.42117008</v>
          </cell>
          <cell r="I233">
            <v>0.61652973</v>
          </cell>
          <cell r="J233">
            <v>0.81188937999999999</v>
          </cell>
          <cell r="K233">
            <v>1.0072490300000001</v>
          </cell>
          <cell r="L233">
            <v>1.20260868</v>
          </cell>
          <cell r="M233">
            <v>1.3979683299999999</v>
          </cell>
          <cell r="N233">
            <v>1.5933279799999998</v>
          </cell>
          <cell r="O233">
            <v>1.7886876299999996</v>
          </cell>
        </row>
        <row r="234">
          <cell r="C234" t="str">
            <v>213-DM2XX</v>
          </cell>
          <cell r="D234">
            <v>1.80266E-3</v>
          </cell>
          <cell r="E234">
            <v>2.2449950000000003E-2</v>
          </cell>
          <cell r="F234">
            <v>2.6941270000000003E-2</v>
          </cell>
          <cell r="G234">
            <v>3.4433710000000006E-2</v>
          </cell>
          <cell r="H234">
            <v>0.14404357000000001</v>
          </cell>
          <cell r="I234">
            <v>0.25365343000000001</v>
          </cell>
          <cell r="J234">
            <v>0.36326329000000002</v>
          </cell>
          <cell r="K234">
            <v>0.47287315000000002</v>
          </cell>
          <cell r="L234">
            <v>0.58248301000000002</v>
          </cell>
          <cell r="M234">
            <v>0.69209286999999997</v>
          </cell>
          <cell r="N234">
            <v>0.80170272999999992</v>
          </cell>
          <cell r="O234">
            <v>0.91131258999999987</v>
          </cell>
        </row>
        <row r="235">
          <cell r="C235" t="str">
            <v>213-DM3XX</v>
          </cell>
        </row>
        <row r="236">
          <cell r="C236" t="str">
            <v>213-DM4XX</v>
          </cell>
        </row>
        <row r="237">
          <cell r="C237" t="str">
            <v>213-DMOther</v>
          </cell>
        </row>
        <row r="238">
          <cell r="C238" t="str">
            <v>214-DM1XX</v>
          </cell>
        </row>
        <row r="239">
          <cell r="C239" t="str">
            <v>214-DM2XX</v>
          </cell>
        </row>
        <row r="240">
          <cell r="C240" t="str">
            <v>214-DM3XX</v>
          </cell>
        </row>
        <row r="241">
          <cell r="C241" t="str">
            <v>214-DM4XX</v>
          </cell>
        </row>
        <row r="242">
          <cell r="C242" t="str">
            <v>214-DMOther</v>
          </cell>
        </row>
        <row r="243">
          <cell r="C243" t="str">
            <v>216-DM1XX</v>
          </cell>
        </row>
        <row r="244">
          <cell r="C244" t="str">
            <v>216-DM2XX</v>
          </cell>
          <cell r="E244">
            <v>7.5615749999999995E-2</v>
          </cell>
          <cell r="F244">
            <v>7.5615749999999995E-2</v>
          </cell>
          <cell r="G244">
            <v>8.5788749999999997E-2</v>
          </cell>
          <cell r="H244">
            <v>0.21256514999999998</v>
          </cell>
          <cell r="I244">
            <v>0.33934154999999999</v>
          </cell>
          <cell r="J244">
            <v>0.46611795</v>
          </cell>
          <cell r="K244">
            <v>0.59289435000000001</v>
          </cell>
          <cell r="L244">
            <v>0.71967075000000003</v>
          </cell>
          <cell r="M244">
            <v>0.84644715000000004</v>
          </cell>
          <cell r="N244">
            <v>0.97322355000000005</v>
          </cell>
          <cell r="O244">
            <v>1.0999999499999999</v>
          </cell>
        </row>
        <row r="245">
          <cell r="C245" t="str">
            <v>216-DM3XX</v>
          </cell>
        </row>
        <row r="246">
          <cell r="C246" t="str">
            <v>216-DM4XX</v>
          </cell>
        </row>
        <row r="247">
          <cell r="C247" t="str">
            <v>216-DMOther</v>
          </cell>
        </row>
        <row r="248">
          <cell r="C248" t="str">
            <v>220 - DM</v>
          </cell>
          <cell r="D248">
            <v>9.2199999999999997E-4</v>
          </cell>
          <cell r="E248">
            <v>-1.8075000000000001E-2</v>
          </cell>
          <cell r="F248">
            <v>0.10105600000000001</v>
          </cell>
          <cell r="G248">
            <v>-1.5551999999999996E-2</v>
          </cell>
          <cell r="H248">
            <v>0.10962800000000002</v>
          </cell>
          <cell r="I248">
            <v>0.23480800000000002</v>
          </cell>
          <cell r="J248">
            <v>0.35998800000000003</v>
          </cell>
          <cell r="K248">
            <v>0.48506800000000005</v>
          </cell>
          <cell r="L248">
            <v>0.61014800000000002</v>
          </cell>
          <cell r="M248">
            <v>0.73522799999999999</v>
          </cell>
          <cell r="N248">
            <v>0.86031000000000002</v>
          </cell>
          <cell r="O248">
            <v>0.98</v>
          </cell>
        </row>
        <row r="249">
          <cell r="C249" t="str">
            <v>222 - DM</v>
          </cell>
          <cell r="D249">
            <v>5.5880539999999999E-2</v>
          </cell>
          <cell r="E249">
            <v>9.4541459999999994E-2</v>
          </cell>
          <cell r="F249">
            <v>0.14240343</v>
          </cell>
          <cell r="G249">
            <v>0.68861969000000001</v>
          </cell>
          <cell r="H249">
            <v>1.8456815899999999</v>
          </cell>
          <cell r="I249">
            <v>3.0027434899999998</v>
          </cell>
          <cell r="J249">
            <v>4.1598053899999998</v>
          </cell>
          <cell r="K249">
            <v>5.3168672899999994</v>
          </cell>
          <cell r="L249">
            <v>6.4739291899999998</v>
          </cell>
          <cell r="M249">
            <v>7.6309910900000002</v>
          </cell>
          <cell r="N249">
            <v>8.7880529900000006</v>
          </cell>
          <cell r="O249">
            <v>9.9499998900000008</v>
          </cell>
        </row>
        <row r="250">
          <cell r="C250" t="str">
            <v>223 - DM</v>
          </cell>
          <cell r="D250">
            <v>0.70195200000000002</v>
          </cell>
          <cell r="E250">
            <v>1.3493889999999999</v>
          </cell>
          <cell r="F250">
            <v>2.1228759999999998</v>
          </cell>
          <cell r="G250">
            <v>3.9693769999999997</v>
          </cell>
          <cell r="H250">
            <v>4.9532080000000001</v>
          </cell>
          <cell r="I250">
            <v>6.2132240000000003</v>
          </cell>
          <cell r="J250">
            <v>8.139068</v>
          </cell>
          <cell r="K250">
            <v>10.270256</v>
          </cell>
          <cell r="L250">
            <v>13.024946999999999</v>
          </cell>
          <cell r="M250">
            <v>15.457742</v>
          </cell>
          <cell r="N250">
            <v>17.964758</v>
          </cell>
          <cell r="O250">
            <v>22.112323</v>
          </cell>
        </row>
        <row r="251">
          <cell r="C251" t="str">
            <v>224 - DM</v>
          </cell>
        </row>
        <row r="252">
          <cell r="C252" t="str">
            <v>225 - DM</v>
          </cell>
        </row>
        <row r="253">
          <cell r="C253" t="str">
            <v>209 - DM</v>
          </cell>
          <cell r="D253">
            <v>-0.12541774</v>
          </cell>
          <cell r="E253">
            <v>-2.0272510000000007E-2</v>
          </cell>
          <cell r="F253">
            <v>1.6038289999999997E-2</v>
          </cell>
          <cell r="G253">
            <v>-7.1844400000000037E-3</v>
          </cell>
          <cell r="H253">
            <v>0.26065094999999999</v>
          </cell>
          <cell r="I253">
            <v>0.52848633999999994</v>
          </cell>
          <cell r="J253">
            <v>0.79632172999999995</v>
          </cell>
          <cell r="K253">
            <v>1.06415712</v>
          </cell>
          <cell r="L253">
            <v>1.3319925100000001</v>
          </cell>
          <cell r="M253">
            <v>1.5998279000000002</v>
          </cell>
          <cell r="N253">
            <v>1.8676632900000003</v>
          </cell>
          <cell r="O253">
            <v>2.1355006800000003</v>
          </cell>
        </row>
        <row r="254">
          <cell r="C254" t="str">
            <v>211 - DM</v>
          </cell>
          <cell r="D254">
            <v>7.1146860000000006E-2</v>
          </cell>
          <cell r="E254">
            <v>0.13742372000000003</v>
          </cell>
          <cell r="F254">
            <v>0.56476287000000003</v>
          </cell>
          <cell r="G254">
            <v>0.81569405000000006</v>
          </cell>
          <cell r="H254">
            <v>1.05366505</v>
          </cell>
          <cell r="I254">
            <v>1.2254150500000001</v>
          </cell>
          <cell r="J254">
            <v>1.3671650500000001</v>
          </cell>
          <cell r="K254">
            <v>1.7379150500000002</v>
          </cell>
          <cell r="L254">
            <v>1.8616650500000003</v>
          </cell>
          <cell r="M254">
            <v>1.9854150500000003</v>
          </cell>
          <cell r="N254">
            <v>2.1091650500000001</v>
          </cell>
          <cell r="O254">
            <v>2.1854630500000001</v>
          </cell>
        </row>
        <row r="255">
          <cell r="C255" t="str">
            <v>212 - DM</v>
          </cell>
          <cell r="D255">
            <v>3.6479999999999999E-2</v>
          </cell>
          <cell r="E255">
            <v>7.5651140000000006E-2</v>
          </cell>
          <cell r="F255">
            <v>0.17429074</v>
          </cell>
          <cell r="G255">
            <v>0.21441874</v>
          </cell>
          <cell r="H255">
            <v>0.38941873999999999</v>
          </cell>
          <cell r="I255">
            <v>0.41449873999999998</v>
          </cell>
          <cell r="J255">
            <v>0.43429873999999996</v>
          </cell>
          <cell r="K255">
            <v>0.44749873999999995</v>
          </cell>
          <cell r="L255">
            <v>0.47257873999999994</v>
          </cell>
          <cell r="M255">
            <v>0.49897873999999992</v>
          </cell>
          <cell r="N255">
            <v>0.52273873999999987</v>
          </cell>
          <cell r="O255">
            <v>2.0300007400000002</v>
          </cell>
        </row>
        <row r="256">
          <cell r="C256" t="str">
            <v>215 - DM</v>
          </cell>
        </row>
        <row r="257">
          <cell r="C257" t="str">
            <v>221 - DM</v>
          </cell>
          <cell r="D257">
            <v>6.1233410000000002E-2</v>
          </cell>
          <cell r="E257">
            <v>0.12246682</v>
          </cell>
          <cell r="F257">
            <v>1.2923166100000001</v>
          </cell>
          <cell r="G257">
            <v>1.3535500200000001</v>
          </cell>
          <cell r="H257">
            <v>1.4147834300000002</v>
          </cell>
          <cell r="I257">
            <v>2.5846332100000002</v>
          </cell>
          <cell r="J257">
            <v>2.6458666200000001</v>
          </cell>
          <cell r="K257">
            <v>2.7071000299999999</v>
          </cell>
          <cell r="L257">
            <v>3.8769498200000001</v>
          </cell>
          <cell r="M257">
            <v>3.9381832299999999</v>
          </cell>
          <cell r="N257">
            <v>3.9994166399999997</v>
          </cell>
          <cell r="O257">
            <v>5.1692663799999998</v>
          </cell>
        </row>
        <row r="261">
          <cell r="C261" t="str">
            <v>PC-9050</v>
          </cell>
          <cell r="D261">
            <v>-1.3020891399999999</v>
          </cell>
          <cell r="E261">
            <v>-1.0711854599999999</v>
          </cell>
          <cell r="F261">
            <v>-1.1275987699999999</v>
          </cell>
          <cell r="G261">
            <v>-1.6222166299999998</v>
          </cell>
          <cell r="H261">
            <v>-1.6222166299999998</v>
          </cell>
          <cell r="I261">
            <v>-1.6222166299999998</v>
          </cell>
          <cell r="J261">
            <v>-1.6222166299999998</v>
          </cell>
          <cell r="K261">
            <v>-1.6222166299999998</v>
          </cell>
          <cell r="L261">
            <v>-1.6222166299999998</v>
          </cell>
          <cell r="M261">
            <v>-1.6222166299999998</v>
          </cell>
          <cell r="N261">
            <v>-1.6222166299999998</v>
          </cell>
          <cell r="O261">
            <v>0</v>
          </cell>
        </row>
        <row r="262">
          <cell r="C262" t="str">
            <v>PC-9051</v>
          </cell>
          <cell r="O262">
            <v>0</v>
          </cell>
        </row>
        <row r="263">
          <cell r="C263" t="str">
            <v>PC-9052</v>
          </cell>
          <cell r="D263">
            <v>2.5117199258705325</v>
          </cell>
          <cell r="E263">
            <v>4.745857601741065</v>
          </cell>
          <cell r="F263">
            <v>7.4032955564629512</v>
          </cell>
          <cell r="G263">
            <v>9.9126410623334831</v>
          </cell>
          <cell r="H263">
            <v>13.105636089222767</v>
          </cell>
          <cell r="I263">
            <v>16.242931907963403</v>
          </cell>
          <cell r="J263">
            <v>19.435926934852684</v>
          </cell>
          <cell r="K263">
            <v>22.628921961741963</v>
          </cell>
          <cell r="L263">
            <v>25.766217780482599</v>
          </cell>
          <cell r="M263">
            <v>28.95921280737188</v>
          </cell>
          <cell r="N263">
            <v>32.152207834261162</v>
          </cell>
          <cell r="O263">
            <v>35.254438179203099</v>
          </cell>
        </row>
        <row r="264">
          <cell r="C264" t="str">
            <v>PC-9053</v>
          </cell>
          <cell r="D264">
            <v>4.0652321780000005</v>
          </cell>
          <cell r="E264">
            <v>11.121038956350001</v>
          </cell>
          <cell r="F264">
            <v>16.315817049499998</v>
          </cell>
          <cell r="G264">
            <v>20.610128822149996</v>
          </cell>
          <cell r="H264">
            <v>25.043372863099997</v>
          </cell>
          <cell r="I264">
            <v>29.865288347949996</v>
          </cell>
          <cell r="J264">
            <v>34.556328328899994</v>
          </cell>
          <cell r="K264">
            <v>39.333868114849992</v>
          </cell>
          <cell r="L264">
            <v>44.139354682249994</v>
          </cell>
          <cell r="M264">
            <v>48.941705686099993</v>
          </cell>
          <cell r="N264">
            <v>53.45976337994999</v>
          </cell>
          <cell r="O264">
            <v>58.510883296199992</v>
          </cell>
        </row>
        <row r="265">
          <cell r="C265" t="str">
            <v>PC-9054</v>
          </cell>
          <cell r="D265">
            <v>0.59837506679999997</v>
          </cell>
          <cell r="E265">
            <v>1.3767152344999998</v>
          </cell>
          <cell r="F265">
            <v>1.8728299337999996</v>
          </cell>
          <cell r="G265">
            <v>2.5624601676999994</v>
          </cell>
          <cell r="H265">
            <v>3.4057116875999993</v>
          </cell>
          <cell r="I265">
            <v>4.2489632074999992</v>
          </cell>
          <cell r="J265">
            <v>5.0922147273999991</v>
          </cell>
          <cell r="K265">
            <v>5.9354662472999991</v>
          </cell>
          <cell r="L265">
            <v>6.8189154571999993</v>
          </cell>
          <cell r="M265">
            <v>7.9008137070999993</v>
          </cell>
          <cell r="N265">
            <v>8.8745658970000001</v>
          </cell>
          <cell r="O265">
            <v>9.7784563469000005</v>
          </cell>
        </row>
        <row r="266">
          <cell r="C266" t="str">
            <v>PC-9055</v>
          </cell>
          <cell r="D266">
            <v>4.0848883622008749</v>
          </cell>
          <cell r="E266">
            <v>7.2679077576017486</v>
          </cell>
          <cell r="F266">
            <v>11.512326100762966</v>
          </cell>
          <cell r="G266">
            <v>15.757813447523841</v>
          </cell>
          <cell r="H266">
            <v>19.762463097069528</v>
          </cell>
          <cell r="I266">
            <v>24.437086076187196</v>
          </cell>
          <cell r="J266">
            <v>28.328039939576698</v>
          </cell>
          <cell r="K266">
            <v>32.239033911392866</v>
          </cell>
          <cell r="L266">
            <v>37.590114884016621</v>
          </cell>
          <cell r="M266">
            <v>41.891524046026504</v>
          </cell>
          <cell r="N266">
            <v>45.993193787076372</v>
          </cell>
          <cell r="O266">
            <v>51.547569187532815</v>
          </cell>
        </row>
        <row r="267">
          <cell r="C267" t="str">
            <v>PC-9056</v>
          </cell>
          <cell r="D267">
            <v>2.2465666666666668</v>
          </cell>
          <cell r="E267">
            <v>4.4931333333333319</v>
          </cell>
          <cell r="F267">
            <v>6.7578500000000012</v>
          </cell>
          <cell r="G267">
            <v>9.0044166666666872</v>
          </cell>
          <cell r="H267">
            <v>11.250983333333316</v>
          </cell>
          <cell r="I267">
            <v>13.515700000000002</v>
          </cell>
          <cell r="J267">
            <v>15.762266666666687</v>
          </cell>
          <cell r="K267">
            <v>18.008833333333317</v>
          </cell>
          <cell r="L267">
            <v>20.273000000000003</v>
          </cell>
          <cell r="M267">
            <v>22.519566666666684</v>
          </cell>
          <cell r="N267">
            <v>24.766133333333318</v>
          </cell>
          <cell r="O267">
            <v>27.052850000000003</v>
          </cell>
        </row>
        <row r="268">
          <cell r="C268" t="str">
            <v>PC-9057</v>
          </cell>
          <cell r="D268">
            <v>0</v>
          </cell>
          <cell r="E268">
            <v>0</v>
          </cell>
          <cell r="F268">
            <v>0</v>
          </cell>
          <cell r="G268">
            <v>0</v>
          </cell>
          <cell r="H268">
            <v>8.7999999999999995E-2</v>
          </cell>
          <cell r="I268">
            <v>0.17599999999999999</v>
          </cell>
          <cell r="J268">
            <v>0.26400000000000001</v>
          </cell>
          <cell r="K268">
            <v>0.35199999999999998</v>
          </cell>
          <cell r="L268">
            <v>0.44</v>
          </cell>
          <cell r="M268">
            <v>0.52799999999999991</v>
          </cell>
          <cell r="N268">
            <v>0.61599999999999988</v>
          </cell>
          <cell r="O268">
            <v>0.70399999999999985</v>
          </cell>
        </row>
        <row r="269">
          <cell r="C269" t="str">
            <v>PC-9058</v>
          </cell>
          <cell r="D269">
            <v>0.74845623360000002</v>
          </cell>
          <cell r="E269">
            <v>1.3297537632</v>
          </cell>
          <cell r="F269">
            <v>2.1179892288</v>
          </cell>
          <cell r="G269">
            <v>2.8081751231999998</v>
          </cell>
          <cell r="H269">
            <v>3.8760697031999998</v>
          </cell>
          <cell r="I269">
            <v>4.9439642831999997</v>
          </cell>
          <cell r="J269">
            <v>6.0118588631999996</v>
          </cell>
          <cell r="K269">
            <v>7.0797534431999996</v>
          </cell>
          <cell r="L269">
            <v>8.1476480232000004</v>
          </cell>
          <cell r="M269">
            <v>9.2155426032000012</v>
          </cell>
          <cell r="N269">
            <v>10.283437183200002</v>
          </cell>
          <cell r="O269">
            <v>11.351331763200003</v>
          </cell>
        </row>
        <row r="270">
          <cell r="C270" t="str">
            <v>PC-9059</v>
          </cell>
          <cell r="D270">
            <v>7.3878135089999991E-2</v>
          </cell>
          <cell r="E270">
            <v>0.12611989922</v>
          </cell>
          <cell r="F270">
            <v>0.21193113174</v>
          </cell>
          <cell r="G270">
            <v>0.28187834008000001</v>
          </cell>
          <cell r="H270">
            <v>0.36733729757</v>
          </cell>
          <cell r="I270">
            <v>0.45279625505999999</v>
          </cell>
          <cell r="J270">
            <v>0.53825521254999997</v>
          </cell>
          <cell r="K270">
            <v>0.62371417003999996</v>
          </cell>
          <cell r="L270">
            <v>0.70917312752999995</v>
          </cell>
          <cell r="M270">
            <v>0.79463208501999993</v>
          </cell>
          <cell r="N270">
            <v>0.88009104250999992</v>
          </cell>
          <cell r="O270">
            <v>0.96554999999999991</v>
          </cell>
        </row>
        <row r="271">
          <cell r="C271" t="str">
            <v>PC-9060</v>
          </cell>
          <cell r="D271">
            <v>0.85261207333</v>
          </cell>
          <cell r="E271">
            <v>1.7838233158000001</v>
          </cell>
          <cell r="F271">
            <v>2.8481568158800004</v>
          </cell>
          <cell r="G271">
            <v>3.8156215045000006</v>
          </cell>
          <cell r="H271">
            <v>4.9051445657300006</v>
          </cell>
          <cell r="I271">
            <v>5.994667626960001</v>
          </cell>
          <cell r="J271">
            <v>7.0841906881900014</v>
          </cell>
          <cell r="K271">
            <v>8.173713749420001</v>
          </cell>
          <cell r="L271">
            <v>9.2632368106500014</v>
          </cell>
          <cell r="M271">
            <v>10.352759871880002</v>
          </cell>
          <cell r="N271">
            <v>11.442282933110002</v>
          </cell>
          <cell r="O271">
            <v>12.531805994340003</v>
          </cell>
        </row>
        <row r="272">
          <cell r="C272" t="str">
            <v>PC-9067</v>
          </cell>
          <cell r="D272">
            <v>-8.926953E-2</v>
          </cell>
          <cell r="E272">
            <v>-0.23517117999999998</v>
          </cell>
          <cell r="F272">
            <v>-0.34473102</v>
          </cell>
          <cell r="G272">
            <v>-0.52671334999999997</v>
          </cell>
          <cell r="H272">
            <v>-1.0349817662398428</v>
          </cell>
          <cell r="I272">
            <v>-1.5870362443388095</v>
          </cell>
          <cell r="J272">
            <v>-2.1051842601788175</v>
          </cell>
          <cell r="K272">
            <v>-2.6202497802706661</v>
          </cell>
          <cell r="L272">
            <v>-3.1327564512280484</v>
          </cell>
          <cell r="M272">
            <v>-3.6409190508903064</v>
          </cell>
          <cell r="N272">
            <v>-4.1308121284365296</v>
          </cell>
          <cell r="O272">
            <v>-4.5090180879400004</v>
          </cell>
        </row>
        <row r="273">
          <cell r="C273" t="str">
            <v>PC-9068</v>
          </cell>
          <cell r="D273">
            <v>0.92808172080000007</v>
          </cell>
          <cell r="E273">
            <v>0.79158328080000007</v>
          </cell>
          <cell r="F273">
            <v>-0.73989707376000013</v>
          </cell>
          <cell r="G273">
            <v>1.3597359682399996</v>
          </cell>
          <cell r="H273">
            <v>2.2691343932399999</v>
          </cell>
          <cell r="I273">
            <v>-0.45187882376000044</v>
          </cell>
          <cell r="J273">
            <v>1.5399338432399996</v>
          </cell>
          <cell r="K273">
            <v>3.5313929102399997</v>
          </cell>
          <cell r="L273">
            <v>5.5001693239999483E-2</v>
          </cell>
          <cell r="M273">
            <v>0.96475371823999956</v>
          </cell>
          <cell r="N273">
            <v>2.9565663852399995</v>
          </cell>
          <cell r="O273">
            <v>0.85872896823999945</v>
          </cell>
        </row>
        <row r="277">
          <cell r="C277" t="str">
            <v>PC-9066</v>
          </cell>
          <cell r="D277">
            <v>1.2055113799999999</v>
          </cell>
          <cell r="E277">
            <v>2.5310066899999999</v>
          </cell>
          <cell r="F277">
            <v>4.1482253099999999</v>
          </cell>
          <cell r="G277">
            <v>5.9553441400000002</v>
          </cell>
          <cell r="H277">
            <v>7.4469508199999996</v>
          </cell>
          <cell r="I277">
            <v>9.1717942099999998</v>
          </cell>
          <cell r="J277">
            <v>11.11637198</v>
          </cell>
          <cell r="K277">
            <v>12.578843110000001</v>
          </cell>
          <cell r="L277">
            <v>14.138570750000001</v>
          </cell>
          <cell r="M277">
            <v>15.516678880000001</v>
          </cell>
          <cell r="N277">
            <v>16.49275008</v>
          </cell>
          <cell r="O277">
            <v>18.64999997</v>
          </cell>
        </row>
        <row r="278">
          <cell r="C278" t="str">
            <v>PC-9069</v>
          </cell>
          <cell r="D278">
            <v>0</v>
          </cell>
          <cell r="E278">
            <v>0</v>
          </cell>
          <cell r="F278">
            <v>0</v>
          </cell>
          <cell r="G278">
            <v>0</v>
          </cell>
          <cell r="H278">
            <v>-9.5616097055509854</v>
          </cell>
          <cell r="I278">
            <v>-12.501759683340781</v>
          </cell>
          <cell r="J278">
            <v>-15.384163992796823</v>
          </cell>
          <cell r="K278">
            <v>-18.094279711896224</v>
          </cell>
          <cell r="L278">
            <v>-21.173222841305833</v>
          </cell>
          <cell r="M278">
            <v>-23.848147137972155</v>
          </cell>
          <cell r="N278">
            <v>-26.292188776226801</v>
          </cell>
          <cell r="O278">
            <v>-28.271000000000001</v>
          </cell>
        </row>
        <row r="279">
          <cell r="C279" t="str">
            <v>PC-9070</v>
          </cell>
          <cell r="D279">
            <v>1.897564</v>
          </cell>
          <cell r="E279">
            <v>3.3707570000000002</v>
          </cell>
          <cell r="F279">
            <v>-0.6843425256436193</v>
          </cell>
          <cell r="G279">
            <v>2.9035492621505647</v>
          </cell>
          <cell r="H279">
            <v>4.0977446263556745</v>
          </cell>
          <cell r="I279">
            <v>0.90670563403832594</v>
          </cell>
          <cell r="J279">
            <v>0.6187711581737948</v>
          </cell>
          <cell r="K279">
            <v>4.1724439061030849E-2</v>
          </cell>
          <cell r="L279">
            <v>-2.4972617770400758</v>
          </cell>
          <cell r="M279">
            <v>-2.7107843193148269</v>
          </cell>
          <cell r="N279">
            <v>-4.1377192026789489</v>
          </cell>
          <cell r="O279">
            <v>0</v>
          </cell>
        </row>
        <row r="280">
          <cell r="C280" t="str">
            <v>PC-9071</v>
          </cell>
          <cell r="D280">
            <v>-0.95735599999999998</v>
          </cell>
          <cell r="E280">
            <v>-1.914712</v>
          </cell>
          <cell r="F280">
            <v>-2.8720680000000001</v>
          </cell>
          <cell r="G280">
            <v>-3.8294239999999999</v>
          </cell>
          <cell r="H280">
            <v>-4.7867800000000003</v>
          </cell>
          <cell r="I280">
            <v>-5.7441360000000001</v>
          </cell>
          <cell r="J280">
            <v>-6.701492</v>
          </cell>
          <cell r="K280">
            <v>-7.6588479999999999</v>
          </cell>
          <cell r="L280">
            <v>-8.6162039999999998</v>
          </cell>
          <cell r="M280">
            <v>-9.5735600000000005</v>
          </cell>
          <cell r="N280">
            <v>-10.530916000000001</v>
          </cell>
          <cell r="O280">
            <v>-11.488272000000002</v>
          </cell>
        </row>
        <row r="281">
          <cell r="C281" t="str">
            <v>PC-9072</v>
          </cell>
          <cell r="D281">
            <v>0.22378112999999999</v>
          </cell>
          <cell r="E281">
            <v>0.32193182999999997</v>
          </cell>
          <cell r="F281">
            <v>1.5580456300000001</v>
          </cell>
          <cell r="G281">
            <v>2.10780783</v>
          </cell>
          <cell r="H281">
            <v>3.05339435</v>
          </cell>
          <cell r="I281">
            <v>3.99898088</v>
          </cell>
          <cell r="J281">
            <v>4.9445674000000004</v>
          </cell>
          <cell r="K281">
            <v>5.8901539200000004</v>
          </cell>
          <cell r="L281">
            <v>6.8357404400000004</v>
          </cell>
          <cell r="M281">
            <v>7.7813269600000003</v>
          </cell>
          <cell r="N281">
            <v>8.7269134800000003</v>
          </cell>
          <cell r="O281">
            <v>9.6724999999999994</v>
          </cell>
        </row>
        <row r="282">
          <cell r="C282" t="str">
            <v>PC-9073</v>
          </cell>
          <cell r="D282">
            <v>-0.52100000000000002</v>
          </cell>
          <cell r="E282">
            <v>-1.1619999999999999</v>
          </cell>
          <cell r="F282">
            <v>-1.9950000000000001</v>
          </cell>
          <cell r="G282">
            <v>-2.7250000000000001</v>
          </cell>
          <cell r="H282">
            <v>-3.4126203123574825</v>
          </cell>
          <cell r="I282">
            <v>-4.1758643712876422</v>
          </cell>
          <cell r="J282">
            <v>-4.9382306221098045</v>
          </cell>
          <cell r="K282">
            <v>-5.7015554946495604</v>
          </cell>
          <cell r="L282">
            <v>-6.4646259721529189</v>
          </cell>
          <cell r="M282">
            <v>-7.2300900891419468</v>
          </cell>
          <cell r="N282">
            <v>-7.9951803635827376</v>
          </cell>
          <cell r="O282">
            <v>-8.75711384391</v>
          </cell>
        </row>
        <row r="283">
          <cell r="C283" t="str">
            <v>PC-9074</v>
          </cell>
          <cell r="D283">
            <v>-4.2342901500000005</v>
          </cell>
          <cell r="E283">
            <v>-9.2344686100000004</v>
          </cell>
          <cell r="F283">
            <v>-16.194509719999999</v>
          </cell>
          <cell r="G283">
            <v>-22.777652839999998</v>
          </cell>
          <cell r="H283">
            <v>-29.080543176644657</v>
          </cell>
          <cell r="I283">
            <v>-36.858691347936428</v>
          </cell>
          <cell r="J283">
            <v>-43.880445765245533</v>
          </cell>
          <cell r="K283">
            <v>-50.255395742311194</v>
          </cell>
          <cell r="L283">
            <v>-57.782864546419361</v>
          </cell>
          <cell r="M283">
            <v>-63.478597423590884</v>
          </cell>
          <cell r="N283">
            <v>-69.721199578195282</v>
          </cell>
          <cell r="O283">
            <v>-75.669959880000022</v>
          </cell>
        </row>
        <row r="284">
          <cell r="C284" t="str">
            <v>PC-9075</v>
          </cell>
          <cell r="D284">
            <v>0.38894684000000002</v>
          </cell>
          <cell r="E284">
            <v>0.77789368000000003</v>
          </cell>
          <cell r="F284">
            <v>1.16684052</v>
          </cell>
          <cell r="G284">
            <v>1.5557873600000001</v>
          </cell>
          <cell r="H284">
            <v>1.9447342000000001</v>
          </cell>
          <cell r="I284">
            <v>2.3336810400000001</v>
          </cell>
          <cell r="J284">
            <v>2.7226278800000001</v>
          </cell>
          <cell r="K284">
            <v>3.1115747200000001</v>
          </cell>
          <cell r="L284">
            <v>3.5005215600000001</v>
          </cell>
          <cell r="M284">
            <v>3.8894684000000002</v>
          </cell>
          <cell r="N284">
            <v>4.2784152400000002</v>
          </cell>
          <cell r="O284">
            <v>4.6673620800000002</v>
          </cell>
        </row>
        <row r="285">
          <cell r="C285" t="str">
            <v>PC-9076</v>
          </cell>
        </row>
        <row r="286">
          <cell r="C286" t="str">
            <v>DMErrors</v>
          </cell>
        </row>
        <row r="287">
          <cell r="C287" t="str">
            <v>DMOther</v>
          </cell>
        </row>
        <row r="295">
          <cell r="O295">
            <v>0.20817599547228838</v>
          </cell>
        </row>
        <row r="296">
          <cell r="D296">
            <v>57.588797825666681</v>
          </cell>
          <cell r="E296">
            <v>117.18818289943871</v>
          </cell>
          <cell r="F296">
            <v>189.85145454891475</v>
          </cell>
          <cell r="G296">
            <v>259.37592683126587</v>
          </cell>
          <cell r="H296">
            <v>338.93127269924116</v>
          </cell>
          <cell r="I296">
            <v>431.72115090473807</v>
          </cell>
          <cell r="J296">
            <v>528.11897956128632</v>
          </cell>
          <cell r="K296">
            <v>607.97997883386734</v>
          </cell>
          <cell r="L296">
            <v>700.11479377205933</v>
          </cell>
          <cell r="M296">
            <v>774.26667246193699</v>
          </cell>
          <cell r="N296">
            <v>854.72195098008149</v>
          </cell>
          <cell r="O296">
            <v>930.24517599547232</v>
          </cell>
        </row>
        <row r="297">
          <cell r="D297">
            <v>1</v>
          </cell>
          <cell r="E297">
            <v>2</v>
          </cell>
          <cell r="F297">
            <v>3</v>
          </cell>
          <cell r="G297">
            <v>4</v>
          </cell>
          <cell r="H297">
            <v>5</v>
          </cell>
          <cell r="I297">
            <v>6</v>
          </cell>
          <cell r="J297">
            <v>7</v>
          </cell>
          <cell r="K297">
            <v>8</v>
          </cell>
          <cell r="L297">
            <v>9</v>
          </cell>
          <cell r="M297">
            <v>10</v>
          </cell>
          <cell r="N297">
            <v>11</v>
          </cell>
          <cell r="O297">
            <v>12</v>
          </cell>
        </row>
        <row r="298">
          <cell r="C298" t="str">
            <v>Bundle</v>
          </cell>
          <cell r="D298" t="str">
            <v>Jan</v>
          </cell>
          <cell r="E298" t="str">
            <v>Feb</v>
          </cell>
          <cell r="F298" t="str">
            <v>Mar</v>
          </cell>
          <cell r="G298" t="str">
            <v>Apr</v>
          </cell>
          <cell r="H298" t="str">
            <v>May</v>
          </cell>
          <cell r="I298" t="str">
            <v>Jun</v>
          </cell>
          <cell r="J298" t="str">
            <v>Jul</v>
          </cell>
          <cell r="K298" t="str">
            <v>Aug</v>
          </cell>
          <cell r="L298" t="str">
            <v>Sep</v>
          </cell>
          <cell r="M298" t="str">
            <v>Oct</v>
          </cell>
          <cell r="N298" t="str">
            <v>Nov</v>
          </cell>
          <cell r="O298" t="str">
            <v>Dec</v>
          </cell>
        </row>
        <row r="301">
          <cell r="C301" t="str">
            <v>202-TCOther</v>
          </cell>
        </row>
        <row r="302">
          <cell r="C302" t="str">
            <v>203-17011</v>
          </cell>
          <cell r="D302">
            <v>0.11263282000000001</v>
          </cell>
          <cell r="E302">
            <v>0.23511492000000001</v>
          </cell>
          <cell r="F302">
            <v>0.38547010999999998</v>
          </cell>
          <cell r="G302">
            <v>0.56989941999999993</v>
          </cell>
          <cell r="H302">
            <v>0.77079006999999988</v>
          </cell>
          <cell r="I302">
            <v>1.0189213799999999</v>
          </cell>
          <cell r="J302">
            <v>1.2427871699999999</v>
          </cell>
          <cell r="K302">
            <v>1.4459981899999999</v>
          </cell>
          <cell r="L302">
            <v>1.68607906</v>
          </cell>
          <cell r="M302">
            <v>1.86763145</v>
          </cell>
          <cell r="N302">
            <v>2.06667098</v>
          </cell>
          <cell r="O302">
            <v>2.2610000000000001</v>
          </cell>
        </row>
        <row r="303">
          <cell r="C303" t="str">
            <v>203-17013</v>
          </cell>
          <cell r="D303">
            <v>0.10012144000000001</v>
          </cell>
          <cell r="E303">
            <v>0.26725593999999997</v>
          </cell>
          <cell r="F303">
            <v>0.43954501999999995</v>
          </cell>
          <cell r="G303">
            <v>0.56303252999999998</v>
          </cell>
          <cell r="H303">
            <v>0.67006102000000001</v>
          </cell>
          <cell r="I303">
            <v>0.80225791000000002</v>
          </cell>
          <cell r="J303">
            <v>0.92152686000000006</v>
          </cell>
          <cell r="K303">
            <v>1.02979157</v>
          </cell>
          <cell r="L303">
            <v>1.1576994300000001</v>
          </cell>
          <cell r="M303">
            <v>1.2544250800000001</v>
          </cell>
          <cell r="N303">
            <v>1.3604673500000002</v>
          </cell>
          <cell r="O303">
            <v>1.4640000000000002</v>
          </cell>
        </row>
        <row r="304">
          <cell r="C304" t="str">
            <v>203-17107</v>
          </cell>
          <cell r="D304">
            <v>7.2178199999999998E-3</v>
          </cell>
          <cell r="E304">
            <v>4.574495E-2</v>
          </cell>
          <cell r="F304">
            <v>7.8479999999999994E-2</v>
          </cell>
          <cell r="G304">
            <v>0.1149</v>
          </cell>
          <cell r="H304">
            <v>0.21944958000000001</v>
          </cell>
          <cell r="I304">
            <v>0.34858464</v>
          </cell>
          <cell r="J304">
            <v>0.46509117999999999</v>
          </cell>
          <cell r="K304">
            <v>0.57084835</v>
          </cell>
          <cell r="L304">
            <v>0.69579371000000001</v>
          </cell>
          <cell r="M304">
            <v>0.79027908000000002</v>
          </cell>
          <cell r="N304">
            <v>0.89386527999999998</v>
          </cell>
          <cell r="O304">
            <v>0.99499998999999995</v>
          </cell>
        </row>
        <row r="305">
          <cell r="C305" t="str">
            <v>203-17113</v>
          </cell>
          <cell r="D305">
            <v>3.9740000000000002E-5</v>
          </cell>
          <cell r="E305">
            <v>8.7778999999999993E-4</v>
          </cell>
          <cell r="F305">
            <v>9.5558799999999992E-3</v>
          </cell>
          <cell r="G305">
            <v>2.4564660000000002E-2</v>
          </cell>
          <cell r="H305">
            <v>3.4226920000000001E-2</v>
          </cell>
          <cell r="I305">
            <v>4.6161319999999999E-2</v>
          </cell>
          <cell r="J305">
            <v>5.6928619999999999E-2</v>
          </cell>
          <cell r="K305">
            <v>6.6702479999999995E-2</v>
          </cell>
          <cell r="L305">
            <v>7.8249669999999993E-2</v>
          </cell>
          <cell r="M305">
            <v>8.6981809999999993E-2</v>
          </cell>
          <cell r="N305">
            <v>9.6555029999999986E-2</v>
          </cell>
          <cell r="O305">
            <v>0.10590168999999999</v>
          </cell>
        </row>
        <row r="306">
          <cell r="C306" t="str">
            <v>203-17176</v>
          </cell>
          <cell r="D306">
            <v>5.6388999999999996E-3</v>
          </cell>
          <cell r="E306">
            <v>6.8659299999999993E-3</v>
          </cell>
          <cell r="F306">
            <v>2.2881800000000001E-2</v>
          </cell>
          <cell r="G306">
            <v>4.3173180000000005E-2</v>
          </cell>
          <cell r="H306">
            <v>0.33657093000000005</v>
          </cell>
          <cell r="I306">
            <v>0.69896296000000002</v>
          </cell>
          <cell r="J306">
            <v>1.0259155600000001</v>
          </cell>
          <cell r="K306">
            <v>1.3227021800000001</v>
          </cell>
          <cell r="L306">
            <v>1.6733366599999999</v>
          </cell>
          <cell r="M306">
            <v>1.93849118</v>
          </cell>
          <cell r="N306">
            <v>2.2291854</v>
          </cell>
          <cell r="O306">
            <v>2.51299999</v>
          </cell>
        </row>
        <row r="307">
          <cell r="C307" t="str">
            <v>203-17204</v>
          </cell>
          <cell r="D307">
            <v>6.4571160000000002E-2</v>
          </cell>
          <cell r="E307">
            <v>0.14626349999999999</v>
          </cell>
          <cell r="F307">
            <v>0.27180767</v>
          </cell>
          <cell r="G307">
            <v>0.59157404000000002</v>
          </cell>
          <cell r="H307">
            <v>0.66040569999999998</v>
          </cell>
          <cell r="I307">
            <v>0.74542354</v>
          </cell>
          <cell r="J307">
            <v>0.82212722999999999</v>
          </cell>
          <cell r="K307">
            <v>0.89175391999999998</v>
          </cell>
          <cell r="L307">
            <v>0.97401342000000002</v>
          </cell>
          <cell r="M307">
            <v>1.0362191599999999</v>
          </cell>
          <cell r="N307">
            <v>1.10441656</v>
          </cell>
          <cell r="O307">
            <v>1.1709999899999999</v>
          </cell>
        </row>
        <row r="308">
          <cell r="C308" t="str">
            <v>203-17219</v>
          </cell>
          <cell r="D308">
            <v>0.24789808999999999</v>
          </cell>
          <cell r="E308">
            <v>0.67650920999999997</v>
          </cell>
          <cell r="F308">
            <v>1.54064424</v>
          </cell>
          <cell r="G308">
            <v>2.2342000799999999</v>
          </cell>
          <cell r="H308">
            <v>2.3350314399999998</v>
          </cell>
          <cell r="I308">
            <v>2.45957391</v>
          </cell>
          <cell r="J308">
            <v>2.5719369900000002</v>
          </cell>
          <cell r="K308">
            <v>2.6739329900000004</v>
          </cell>
          <cell r="L308">
            <v>2.7944347700000005</v>
          </cell>
          <cell r="M308">
            <v>2.8855598400000004</v>
          </cell>
          <cell r="N308">
            <v>2.9854620800000005</v>
          </cell>
          <cell r="O308">
            <v>3.0830000100000006</v>
          </cell>
        </row>
        <row r="309">
          <cell r="C309" t="str">
            <v>203-17229</v>
          </cell>
          <cell r="D309">
            <v>5.9009999999999998E-4</v>
          </cell>
          <cell r="E309">
            <v>2.6102400000000002E-3</v>
          </cell>
          <cell r="F309">
            <v>3.6022500000000004E-3</v>
          </cell>
          <cell r="G309">
            <v>2.6710210000000002E-2</v>
          </cell>
          <cell r="H309">
            <v>0.49868704000000003</v>
          </cell>
          <cell r="I309">
            <v>1.0816521000000001</v>
          </cell>
          <cell r="J309">
            <v>1.6076072200000002</v>
          </cell>
          <cell r="K309">
            <v>2.0850355800000004</v>
          </cell>
          <cell r="L309">
            <v>2.6490867600000003</v>
          </cell>
          <cell r="M309">
            <v>3.0756298600000003</v>
          </cell>
          <cell r="N309">
            <v>3.5432576200000003</v>
          </cell>
          <cell r="O309">
            <v>3.9998184100000005</v>
          </cell>
        </row>
        <row r="310">
          <cell r="C310" t="str">
            <v>203-17238</v>
          </cell>
          <cell r="D310">
            <v>0.37805156000000001</v>
          </cell>
          <cell r="E310">
            <v>1.0269072800000001</v>
          </cell>
          <cell r="F310">
            <v>1.5594081000000002</v>
          </cell>
          <cell r="G310">
            <v>1.9230394100000001</v>
          </cell>
          <cell r="H310">
            <v>2.0418275700000001</v>
          </cell>
          <cell r="I310">
            <v>2.1885495000000001</v>
          </cell>
          <cell r="J310">
            <v>2.3209230400000003</v>
          </cell>
          <cell r="K310">
            <v>2.4410832600000001</v>
          </cell>
          <cell r="L310">
            <v>2.5830449</v>
          </cell>
          <cell r="M310">
            <v>2.6903982000000002</v>
          </cell>
          <cell r="N310">
            <v>2.8080917800000003</v>
          </cell>
          <cell r="O310">
            <v>2.923</v>
          </cell>
        </row>
        <row r="311">
          <cell r="C311" t="str">
            <v>203-17276</v>
          </cell>
          <cell r="D311">
            <v>2.5058849999999997E-2</v>
          </cell>
          <cell r="E311">
            <v>0.1000542</v>
          </cell>
          <cell r="F311">
            <v>0.15756381999999999</v>
          </cell>
          <cell r="G311">
            <v>0.1710865</v>
          </cell>
          <cell r="H311">
            <v>0.53470112000000003</v>
          </cell>
          <cell r="I311">
            <v>0.98382194000000012</v>
          </cell>
          <cell r="J311">
            <v>1.3890218600000002</v>
          </cell>
          <cell r="K311">
            <v>1.7568363900000001</v>
          </cell>
          <cell r="L311">
            <v>2.1913858099999999</v>
          </cell>
          <cell r="M311">
            <v>2.5199979399999997</v>
          </cell>
          <cell r="N311">
            <v>2.8802620099999996</v>
          </cell>
          <cell r="O311">
            <v>3.2319999999999998</v>
          </cell>
        </row>
        <row r="312">
          <cell r="C312" t="str">
            <v>203-17350</v>
          </cell>
          <cell r="D312">
            <v>0.39385631999999998</v>
          </cell>
          <cell r="E312">
            <v>0.92472529999999997</v>
          </cell>
          <cell r="F312">
            <v>1.6612841999999999</v>
          </cell>
          <cell r="G312">
            <v>2.0760551</v>
          </cell>
          <cell r="H312">
            <v>2.2149173900000001</v>
          </cell>
          <cell r="I312">
            <v>2.3864339999999999</v>
          </cell>
          <cell r="J312">
            <v>2.54117747</v>
          </cell>
          <cell r="K312">
            <v>2.6816436800000001</v>
          </cell>
          <cell r="L312">
            <v>2.8475955500000003</v>
          </cell>
          <cell r="M312">
            <v>2.9730905900000004</v>
          </cell>
          <cell r="N312">
            <v>3.1106733200000005</v>
          </cell>
          <cell r="O312">
            <v>3.2449999900000006</v>
          </cell>
        </row>
        <row r="313">
          <cell r="C313" t="str">
            <v>203-17402</v>
          </cell>
          <cell r="D313">
            <v>-1.11906792</v>
          </cell>
          <cell r="E313">
            <v>-1.10101944</v>
          </cell>
          <cell r="F313">
            <v>-1.0881131799999999</v>
          </cell>
          <cell r="G313">
            <v>-1.0837901599999999</v>
          </cell>
          <cell r="H313">
            <v>-0.98177202999999991</v>
          </cell>
          <cell r="I313">
            <v>-0.85576371999999989</v>
          </cell>
          <cell r="J313">
            <v>-0.74207814999999988</v>
          </cell>
          <cell r="K313">
            <v>-0.63888166999999985</v>
          </cell>
          <cell r="L313">
            <v>-0.51696160999999985</v>
          </cell>
          <cell r="M313">
            <v>-0.42476401999999985</v>
          </cell>
          <cell r="N313">
            <v>-0.32368594999999983</v>
          </cell>
          <cell r="O313">
            <v>-0.22500000999999983</v>
          </cell>
        </row>
        <row r="314">
          <cell r="C314" t="str">
            <v>203-17404</v>
          </cell>
          <cell r="D314">
            <v>0.1432669</v>
          </cell>
          <cell r="E314">
            <v>0.33361876000000001</v>
          </cell>
          <cell r="F314">
            <v>0.38060045000000003</v>
          </cell>
          <cell r="G314">
            <v>0.68468580999999995</v>
          </cell>
          <cell r="H314">
            <v>0.76312640999999992</v>
          </cell>
          <cell r="I314">
            <v>0.86001279999999991</v>
          </cell>
          <cell r="J314">
            <v>0.9474243699999999</v>
          </cell>
          <cell r="K314">
            <v>1.0267709899999999</v>
          </cell>
          <cell r="L314">
            <v>1.12051397</v>
          </cell>
          <cell r="M314">
            <v>1.1914036699999999</v>
          </cell>
          <cell r="N314">
            <v>1.26912147</v>
          </cell>
          <cell r="O314">
            <v>1.34499999</v>
          </cell>
        </row>
        <row r="315">
          <cell r="C315" t="str">
            <v>203-17456</v>
          </cell>
          <cell r="D315">
            <v>0.20042648999999998</v>
          </cell>
          <cell r="E315">
            <v>0.46890883999999999</v>
          </cell>
          <cell r="F315">
            <v>1.2997615599999999</v>
          </cell>
          <cell r="G315">
            <v>1.7728916099999998</v>
          </cell>
          <cell r="H315">
            <v>2.1134835699999996</v>
          </cell>
          <cell r="I315">
            <v>2.5341678099999996</v>
          </cell>
          <cell r="J315">
            <v>2.9137120499999996</v>
          </cell>
          <cell r="K315">
            <v>3.2582379899999996</v>
          </cell>
          <cell r="L315">
            <v>3.6652734399999995</v>
          </cell>
          <cell r="M315">
            <v>3.9730791299999995</v>
          </cell>
          <cell r="N315">
            <v>4.3105326799999997</v>
          </cell>
          <cell r="O315">
            <v>4.6399999899999997</v>
          </cell>
        </row>
        <row r="316">
          <cell r="C316" t="str">
            <v>203-17488</v>
          </cell>
          <cell r="D316">
            <v>1.1221477</v>
          </cell>
          <cell r="E316">
            <v>1.1139782</v>
          </cell>
          <cell r="F316">
            <v>1.15178056</v>
          </cell>
          <cell r="G316">
            <v>1.1470075899999999</v>
          </cell>
          <cell r="H316">
            <v>1.1428985999999999</v>
          </cell>
          <cell r="I316">
            <v>1.1373043899999999</v>
          </cell>
          <cell r="J316">
            <v>1.1334575499999999</v>
          </cell>
          <cell r="K316">
            <v>1.12990547</v>
          </cell>
          <cell r="L316">
            <v>1.12528223</v>
          </cell>
          <cell r="M316">
            <v>1.1217857900000001</v>
          </cell>
          <cell r="N316">
            <v>1.1178899900000001</v>
          </cell>
          <cell r="O316">
            <v>1.1139782100000002</v>
          </cell>
        </row>
        <row r="317">
          <cell r="C317" t="str">
            <v>203-17577</v>
          </cell>
          <cell r="D317">
            <v>3.4823999999999999E-4</v>
          </cell>
          <cell r="E317">
            <v>1.6529600000000002E-3</v>
          </cell>
          <cell r="F317">
            <v>7.1119300000000007E-3</v>
          </cell>
          <cell r="G317">
            <v>7.1119300000000007E-3</v>
          </cell>
          <cell r="H317">
            <v>7.1119300000000007E-3</v>
          </cell>
          <cell r="I317">
            <v>7.1119300000000007E-3</v>
          </cell>
          <cell r="J317">
            <v>7.1119300000000007E-3</v>
          </cell>
          <cell r="K317">
            <v>7.1119300000000007E-3</v>
          </cell>
          <cell r="L317">
            <v>7.1119300000000007E-3</v>
          </cell>
          <cell r="M317">
            <v>7.1119300000000007E-3</v>
          </cell>
          <cell r="N317">
            <v>7.1119300000000007E-3</v>
          </cell>
          <cell r="O317">
            <v>7.1119300000000007E-3</v>
          </cell>
        </row>
        <row r="318">
          <cell r="C318" t="str">
            <v>203-17677</v>
          </cell>
          <cell r="D318">
            <v>2.4251270000000002E-2</v>
          </cell>
          <cell r="E318">
            <v>3.8848750000000001E-2</v>
          </cell>
          <cell r="F318">
            <v>5.7311200000000007E-2</v>
          </cell>
          <cell r="G318">
            <v>6.9495850000000012E-2</v>
          </cell>
          <cell r="H318">
            <v>0.52987801000000001</v>
          </cell>
          <cell r="I318">
            <v>1.09852185</v>
          </cell>
          <cell r="J318">
            <v>1.6115562699999999</v>
          </cell>
          <cell r="K318">
            <v>2.07725604</v>
          </cell>
          <cell r="L318">
            <v>2.6274506400000002</v>
          </cell>
          <cell r="M318">
            <v>3.0435152100000002</v>
          </cell>
          <cell r="N318">
            <v>3.4996551500000002</v>
          </cell>
          <cell r="O318">
            <v>3.9449999900000003</v>
          </cell>
        </row>
        <row r="319">
          <cell r="C319" t="str">
            <v>203-17690</v>
          </cell>
          <cell r="D319">
            <v>7.71436E-3</v>
          </cell>
          <cell r="E319">
            <v>3.9220989999999997E-2</v>
          </cell>
          <cell r="F319">
            <v>4.4142399999999998E-2</v>
          </cell>
          <cell r="G319">
            <v>5.9197569999999998E-2</v>
          </cell>
          <cell r="H319">
            <v>0.14779355999999999</v>
          </cell>
          <cell r="I319">
            <v>0.25722343999999997</v>
          </cell>
          <cell r="J319">
            <v>0.35595183999999996</v>
          </cell>
          <cell r="K319">
            <v>0.44557114999999997</v>
          </cell>
          <cell r="L319">
            <v>0.55145065999999998</v>
          </cell>
          <cell r="M319">
            <v>0.63151816999999999</v>
          </cell>
          <cell r="N319">
            <v>0.71929778999999994</v>
          </cell>
          <cell r="O319">
            <v>0.80500000000000005</v>
          </cell>
        </row>
        <row r="320">
          <cell r="C320" t="str">
            <v>203-17757</v>
          </cell>
          <cell r="D320">
            <v>2.7047310000000001E-2</v>
          </cell>
          <cell r="E320">
            <v>8.2499260000000005E-2</v>
          </cell>
          <cell r="F320">
            <v>0.14065365000000002</v>
          </cell>
          <cell r="G320">
            <v>0.37802084000000002</v>
          </cell>
          <cell r="H320">
            <v>0.53316182000000001</v>
          </cell>
          <cell r="I320">
            <v>0.72478514999999999</v>
          </cell>
          <cell r="J320">
            <v>0.89766904999999997</v>
          </cell>
          <cell r="K320">
            <v>1.05460197</v>
          </cell>
          <cell r="L320">
            <v>1.24000822</v>
          </cell>
          <cell r="M320">
            <v>1.38021492</v>
          </cell>
          <cell r="N320">
            <v>1.5339263400000001</v>
          </cell>
          <cell r="O320">
            <v>1.6840000000000002</v>
          </cell>
        </row>
        <row r="321">
          <cell r="C321" t="str">
            <v>203-17759</v>
          </cell>
          <cell r="D321">
            <v>3.1573E-3</v>
          </cell>
          <cell r="E321">
            <v>6.0496999999999999E-3</v>
          </cell>
          <cell r="F321">
            <v>8.6737100000000011E-3</v>
          </cell>
          <cell r="G321">
            <v>1.4710030000000001E-2</v>
          </cell>
          <cell r="H321">
            <v>8.0702619999999989E-2</v>
          </cell>
          <cell r="I321">
            <v>0.16221377999999997</v>
          </cell>
          <cell r="J321">
            <v>0.23575370999999995</v>
          </cell>
          <cell r="K321">
            <v>0.30250854999999993</v>
          </cell>
          <cell r="L321">
            <v>0.38137513999999995</v>
          </cell>
          <cell r="M321">
            <v>0.44101510999999993</v>
          </cell>
          <cell r="N321">
            <v>0.50639960999999989</v>
          </cell>
          <cell r="O321">
            <v>0.57023670999999987</v>
          </cell>
        </row>
        <row r="322">
          <cell r="C322" t="str">
            <v>203-17789</v>
          </cell>
          <cell r="D322">
            <v>6.4499999999999996E-5</v>
          </cell>
          <cell r="E322">
            <v>1.2456000000000001E-4</v>
          </cell>
          <cell r="F322">
            <v>2.0018000000000002E-4</v>
          </cell>
          <cell r="G322">
            <v>2.0018000000000002E-4</v>
          </cell>
          <cell r="H322">
            <v>2.0018000000000002E-4</v>
          </cell>
          <cell r="I322">
            <v>2.0018000000000002E-4</v>
          </cell>
          <cell r="J322">
            <v>2.0018000000000002E-4</v>
          </cell>
          <cell r="K322">
            <v>2.0018000000000002E-4</v>
          </cell>
          <cell r="L322">
            <v>2.0018000000000002E-4</v>
          </cell>
          <cell r="M322">
            <v>2.0018000000000002E-4</v>
          </cell>
          <cell r="N322">
            <v>2.0018000000000002E-4</v>
          </cell>
          <cell r="O322">
            <v>2.0018000000000002E-4</v>
          </cell>
        </row>
        <row r="323">
          <cell r="C323" t="str">
            <v>203-17797</v>
          </cell>
          <cell r="D323">
            <v>1.5709400000000001E-3</v>
          </cell>
          <cell r="E323">
            <v>1.259239E-2</v>
          </cell>
          <cell r="F323">
            <v>3.2783220000000002E-2</v>
          </cell>
          <cell r="G323">
            <v>3.4513220000000004E-2</v>
          </cell>
          <cell r="H323">
            <v>3.6249220000000006E-2</v>
          </cell>
          <cell r="I323">
            <v>3.9121220000000005E-2</v>
          </cell>
          <cell r="J323">
            <v>4.2005220000000003E-2</v>
          </cell>
          <cell r="K323">
            <v>4.4901220000000006E-2</v>
          </cell>
          <cell r="L323">
            <v>4.7809220000000006E-2</v>
          </cell>
          <cell r="M323">
            <v>5.0729220000000005E-2</v>
          </cell>
          <cell r="N323">
            <v>5.3661220000000003E-2</v>
          </cell>
          <cell r="O323">
            <v>5.6605220000000005E-2</v>
          </cell>
        </row>
        <row r="324">
          <cell r="C324" t="str">
            <v>203-17915</v>
          </cell>
          <cell r="D324">
            <v>1.7040299999999998E-2</v>
          </cell>
          <cell r="E324">
            <v>5.9987799999999994E-2</v>
          </cell>
          <cell r="F324">
            <v>0.11224793999999999</v>
          </cell>
          <cell r="G324">
            <v>0.15190773999999999</v>
          </cell>
          <cell r="H324">
            <v>0.40423469999999995</v>
          </cell>
          <cell r="I324">
            <v>0.71589788999999993</v>
          </cell>
          <cell r="J324">
            <v>0.99708257999999994</v>
          </cell>
          <cell r="K324">
            <v>1.25232403</v>
          </cell>
          <cell r="L324">
            <v>1.55387553</v>
          </cell>
          <cell r="M324">
            <v>1.7819128399999999</v>
          </cell>
          <cell r="N324">
            <v>2.0319147200000001</v>
          </cell>
          <cell r="O324">
            <v>2.2760000000000002</v>
          </cell>
        </row>
        <row r="325">
          <cell r="C325" t="str">
            <v>203-18108</v>
          </cell>
          <cell r="D325">
            <v>2.421245E-2</v>
          </cell>
          <cell r="E325">
            <v>4.704784E-2</v>
          </cell>
          <cell r="F325">
            <v>0.11895995000000001</v>
          </cell>
          <cell r="G325">
            <v>1.57360174</v>
          </cell>
          <cell r="H325">
            <v>2.2104974899999998</v>
          </cell>
          <cell r="I325">
            <v>2.9971631699999999</v>
          </cell>
          <cell r="J325">
            <v>3.7068984</v>
          </cell>
          <cell r="K325">
            <v>4.3511505699999997</v>
          </cell>
          <cell r="L325">
            <v>5.1122934499999992</v>
          </cell>
          <cell r="M325">
            <v>5.6878799499999992</v>
          </cell>
          <cell r="N325">
            <v>6.3189069799999995</v>
          </cell>
          <cell r="O325">
            <v>6.9349999899999997</v>
          </cell>
        </row>
        <row r="326">
          <cell r="C326" t="str">
            <v>203-18191</v>
          </cell>
          <cell r="D326">
            <v>0.10553422999999999</v>
          </cell>
          <cell r="E326">
            <v>0.21834789999999998</v>
          </cell>
          <cell r="F326">
            <v>0.33710061999999996</v>
          </cell>
          <cell r="G326">
            <v>0.40174439999999995</v>
          </cell>
          <cell r="H326">
            <v>0.52318104999999993</v>
          </cell>
          <cell r="I326">
            <v>0.67317426999999996</v>
          </cell>
          <cell r="J326">
            <v>0.80849919000000003</v>
          </cell>
          <cell r="K326">
            <v>0.93133849000000002</v>
          </cell>
          <cell r="L326">
            <v>1.07646529</v>
          </cell>
          <cell r="M326">
            <v>1.1862121299999999</v>
          </cell>
          <cell r="N326">
            <v>1.3065297899999999</v>
          </cell>
          <cell r="O326">
            <v>1.42399999</v>
          </cell>
        </row>
        <row r="327">
          <cell r="C327" t="str">
            <v>203-18192</v>
          </cell>
          <cell r="D327">
            <v>4.5752999999999999E-4</v>
          </cell>
          <cell r="E327">
            <v>9.7623999999999996E-4</v>
          </cell>
          <cell r="F327">
            <v>3.6377700000000002E-3</v>
          </cell>
          <cell r="G327">
            <v>0.13597453000000001</v>
          </cell>
          <cell r="H327">
            <v>0.53619064999999999</v>
          </cell>
          <cell r="I327">
            <v>1.0305200400000001</v>
          </cell>
          <cell r="J327">
            <v>1.4765074400000002</v>
          </cell>
          <cell r="K327">
            <v>1.8813462300000001</v>
          </cell>
          <cell r="L327">
            <v>2.3596374600000001</v>
          </cell>
          <cell r="M327">
            <v>2.7213277300000001</v>
          </cell>
          <cell r="N327">
            <v>3.11785603</v>
          </cell>
          <cell r="O327">
            <v>3.5050000099999998</v>
          </cell>
        </row>
        <row r="328">
          <cell r="C328" t="str">
            <v>203-18262</v>
          </cell>
          <cell r="D328">
            <v>1.025561E-2</v>
          </cell>
          <cell r="E328">
            <v>4.7246209999999997E-2</v>
          </cell>
          <cell r="F328">
            <v>7.7308740000000001E-2</v>
          </cell>
          <cell r="G328">
            <v>0.14960373999999999</v>
          </cell>
          <cell r="H328">
            <v>0.40861921000000001</v>
          </cell>
          <cell r="I328">
            <v>0.72854375999999998</v>
          </cell>
          <cell r="J328">
            <v>1.0171819100000001</v>
          </cell>
          <cell r="K328">
            <v>1.2791891200000001</v>
          </cell>
          <cell r="L328">
            <v>1.58873394</v>
          </cell>
          <cell r="M328">
            <v>1.8228159100000001</v>
          </cell>
          <cell r="N328">
            <v>2.07944467</v>
          </cell>
          <cell r="O328">
            <v>2.33</v>
          </cell>
        </row>
        <row r="329">
          <cell r="C329" t="str">
            <v>203-18299</v>
          </cell>
          <cell r="D329">
            <v>1.3273370000000001E-2</v>
          </cell>
          <cell r="E329">
            <v>2.6520140000000001E-2</v>
          </cell>
          <cell r="F329">
            <v>7.6869449999999992E-2</v>
          </cell>
          <cell r="G329">
            <v>0.17798501</v>
          </cell>
          <cell r="H329">
            <v>0.22942409</v>
          </cell>
          <cell r="I329">
            <v>0.29295938999999999</v>
          </cell>
          <cell r="J329">
            <v>0.35028137999999998</v>
          </cell>
          <cell r="K329">
            <v>0.40231460999999996</v>
          </cell>
          <cell r="L329">
            <v>0.46378854999999997</v>
          </cell>
          <cell r="M329">
            <v>0.51027596999999991</v>
          </cell>
          <cell r="N329">
            <v>0.56124105999999996</v>
          </cell>
          <cell r="O329">
            <v>0.61099999999999999</v>
          </cell>
        </row>
        <row r="330">
          <cell r="C330" t="str">
            <v>203-18301</v>
          </cell>
          <cell r="D330">
            <v>0.10148422</v>
          </cell>
          <cell r="E330">
            <v>0.19051597000000001</v>
          </cell>
          <cell r="F330">
            <v>0.23648009</v>
          </cell>
          <cell r="G330">
            <v>0.29021669</v>
          </cell>
          <cell r="H330">
            <v>0.35386391</v>
          </cell>
          <cell r="I330">
            <v>0.43247817</v>
          </cell>
          <cell r="J330">
            <v>0.50340450000000003</v>
          </cell>
          <cell r="K330">
            <v>0.56778687999999999</v>
          </cell>
          <cell r="L330">
            <v>0.64385055000000002</v>
          </cell>
          <cell r="M330">
            <v>0.70137093000000006</v>
          </cell>
          <cell r="N330">
            <v>0.76443167000000001</v>
          </cell>
          <cell r="O330">
            <v>0.82600000000000007</v>
          </cell>
        </row>
        <row r="331">
          <cell r="C331" t="str">
            <v>203-18371</v>
          </cell>
          <cell r="D331">
            <v>7.3401279999999999E-2</v>
          </cell>
          <cell r="E331">
            <v>0.12625627</v>
          </cell>
          <cell r="F331">
            <v>0.25807206999999999</v>
          </cell>
          <cell r="G331">
            <v>0.30455819000000001</v>
          </cell>
          <cell r="H331">
            <v>0.30948118000000002</v>
          </cell>
          <cell r="I331">
            <v>0.31556184000000004</v>
          </cell>
          <cell r="J331">
            <v>0.32104786000000002</v>
          </cell>
          <cell r="K331">
            <v>0.32602771000000003</v>
          </cell>
          <cell r="L331">
            <v>0.33191109000000002</v>
          </cell>
          <cell r="M331">
            <v>0.33636018000000001</v>
          </cell>
          <cell r="N331">
            <v>0.34123781000000003</v>
          </cell>
          <cell r="O331">
            <v>0.34600000000000003</v>
          </cell>
        </row>
        <row r="332">
          <cell r="C332" t="str">
            <v>203-18411</v>
          </cell>
          <cell r="D332">
            <v>2.922466E-2</v>
          </cell>
          <cell r="E332">
            <v>9.5891870000000004E-2</v>
          </cell>
          <cell r="F332">
            <v>0.18050548</v>
          </cell>
          <cell r="G332">
            <v>0.18050548</v>
          </cell>
          <cell r="H332">
            <v>0.18050548</v>
          </cell>
          <cell r="I332">
            <v>0.18050548</v>
          </cell>
          <cell r="J332">
            <v>0.18050548</v>
          </cell>
          <cell r="K332">
            <v>0.18050548</v>
          </cell>
          <cell r="L332">
            <v>0.18050548</v>
          </cell>
          <cell r="M332">
            <v>0.18050548</v>
          </cell>
          <cell r="N332">
            <v>0.18050548</v>
          </cell>
          <cell r="O332">
            <v>0.18050548</v>
          </cell>
        </row>
        <row r="333">
          <cell r="C333" t="str">
            <v>203-18437</v>
          </cell>
          <cell r="D333">
            <v>7.3253000000000001E-4</v>
          </cell>
          <cell r="E333">
            <v>9.5964399999999995E-3</v>
          </cell>
          <cell r="F333">
            <v>1.3426229999999999E-2</v>
          </cell>
          <cell r="G333">
            <v>1.5051569999999998E-2</v>
          </cell>
          <cell r="H333">
            <v>9.2617170000000013E-2</v>
          </cell>
          <cell r="I333">
            <v>0.1884228</v>
          </cell>
          <cell r="J333">
            <v>0.27485930000000003</v>
          </cell>
          <cell r="K333">
            <v>0.35332082000000004</v>
          </cell>
          <cell r="L333">
            <v>0.44601810000000003</v>
          </cell>
          <cell r="M333">
            <v>0.51611702999999998</v>
          </cell>
          <cell r="N333">
            <v>0.59296789999999999</v>
          </cell>
          <cell r="O333">
            <v>0.66800000000000004</v>
          </cell>
        </row>
        <row r="334">
          <cell r="C334" t="str">
            <v>203-18498</v>
          </cell>
          <cell r="D334">
            <v>2.8205040000000001E-2</v>
          </cell>
          <cell r="E334">
            <v>5.690274E-2</v>
          </cell>
          <cell r="F334">
            <v>9.1420829999999995E-2</v>
          </cell>
          <cell r="G334">
            <v>0.17680054000000001</v>
          </cell>
          <cell r="H334">
            <v>0.24453616</v>
          </cell>
          <cell r="I334">
            <v>0.32820021999999999</v>
          </cell>
          <cell r="J334">
            <v>0.40368251999999999</v>
          </cell>
          <cell r="K334">
            <v>0.47220050999999996</v>
          </cell>
          <cell r="L334">
            <v>0.55315015000000001</v>
          </cell>
          <cell r="M334">
            <v>0.61436535999999997</v>
          </cell>
          <cell r="N334">
            <v>0.68147681999999998</v>
          </cell>
          <cell r="O334">
            <v>0.74700001000000005</v>
          </cell>
        </row>
        <row r="335">
          <cell r="C335" t="str">
            <v>203-18538</v>
          </cell>
          <cell r="D335">
            <v>0.78978232999999998</v>
          </cell>
          <cell r="E335">
            <v>1.6094475399999999</v>
          </cell>
          <cell r="F335">
            <v>3.08012066</v>
          </cell>
          <cell r="G335">
            <v>3.50071215</v>
          </cell>
          <cell r="H335">
            <v>3.5214162999999998</v>
          </cell>
          <cell r="I335">
            <v>3.5469891599999999</v>
          </cell>
          <cell r="J335">
            <v>3.5700611699999998</v>
          </cell>
          <cell r="K335">
            <v>3.5910044599999997</v>
          </cell>
          <cell r="L335">
            <v>3.6157476199999996</v>
          </cell>
          <cell r="M335">
            <v>3.6344587299999995</v>
          </cell>
          <cell r="N335">
            <v>3.6549720999999997</v>
          </cell>
          <cell r="O335">
            <v>3.6749999999999998</v>
          </cell>
        </row>
        <row r="336">
          <cell r="C336" t="str">
            <v>203-18589</v>
          </cell>
          <cell r="D336">
            <v>6.471716000000001E-2</v>
          </cell>
          <cell r="E336">
            <v>8.9943740000000008E-2</v>
          </cell>
          <cell r="F336">
            <v>0.10065665000000001</v>
          </cell>
          <cell r="G336">
            <v>0.10065665000000001</v>
          </cell>
          <cell r="H336">
            <v>0.10065665000000001</v>
          </cell>
          <cell r="I336">
            <v>0.10065665000000001</v>
          </cell>
          <cell r="J336">
            <v>0.10065665000000001</v>
          </cell>
          <cell r="K336">
            <v>0.10065665000000001</v>
          </cell>
          <cell r="L336">
            <v>0.10065665000000001</v>
          </cell>
          <cell r="M336">
            <v>0.10065665000000001</v>
          </cell>
          <cell r="N336">
            <v>0.10065665000000001</v>
          </cell>
          <cell r="O336">
            <v>0.10065665000000001</v>
          </cell>
        </row>
        <row r="337">
          <cell r="C337" t="str">
            <v>203-18684</v>
          </cell>
          <cell r="D337">
            <v>0.16352812</v>
          </cell>
          <cell r="E337">
            <v>0.43361408999999995</v>
          </cell>
          <cell r="F337">
            <v>0.92707456999999993</v>
          </cell>
          <cell r="G337">
            <v>1.45667312</v>
          </cell>
          <cell r="H337">
            <v>1.5245995700000001</v>
          </cell>
          <cell r="I337">
            <v>1.6084993400000001</v>
          </cell>
          <cell r="J337">
            <v>1.68419429</v>
          </cell>
          <cell r="K337">
            <v>1.75290532</v>
          </cell>
          <cell r="L337">
            <v>1.83408302</v>
          </cell>
          <cell r="M337">
            <v>1.89547069</v>
          </cell>
          <cell r="N337">
            <v>1.96277122</v>
          </cell>
          <cell r="O337">
            <v>2.0284790099999999</v>
          </cell>
        </row>
        <row r="338">
          <cell r="C338" t="str">
            <v>203-18811</v>
          </cell>
          <cell r="D338">
            <v>8.4002699999999996E-3</v>
          </cell>
          <cell r="E338">
            <v>1.4695949999999999E-2</v>
          </cell>
          <cell r="F338">
            <v>1.7992319999999999E-2</v>
          </cell>
          <cell r="G338">
            <v>1.7992319999999999E-2</v>
          </cell>
          <cell r="H338">
            <v>1.7992319999999999E-2</v>
          </cell>
          <cell r="I338">
            <v>1.7992319999999999E-2</v>
          </cell>
          <cell r="J338">
            <v>1.7992319999999999E-2</v>
          </cell>
          <cell r="K338">
            <v>1.7992319999999999E-2</v>
          </cell>
          <cell r="L338">
            <v>1.7992319999999999E-2</v>
          </cell>
          <cell r="M338">
            <v>1.7992319999999999E-2</v>
          </cell>
          <cell r="N338">
            <v>1.7992319999999999E-2</v>
          </cell>
          <cell r="O338">
            <v>1.7992319999999999E-2</v>
          </cell>
        </row>
        <row r="339">
          <cell r="C339" t="str">
            <v>203-18884</v>
          </cell>
          <cell r="D339">
            <v>1.06177896</v>
          </cell>
          <cell r="E339">
            <v>1.92736683</v>
          </cell>
          <cell r="F339">
            <v>2.7348724</v>
          </cell>
          <cell r="G339">
            <v>4.6429521899999999</v>
          </cell>
          <cell r="H339">
            <v>5.2554537799999999</v>
          </cell>
          <cell r="I339">
            <v>6.0119888599999998</v>
          </cell>
          <cell r="J339">
            <v>6.6945400599999996</v>
          </cell>
          <cell r="K339">
            <v>7.3141162999999993</v>
          </cell>
          <cell r="L339">
            <v>8.0461061399999991</v>
          </cell>
          <cell r="M339">
            <v>8.5996467199999991</v>
          </cell>
          <cell r="N339">
            <v>9.2065043699999993</v>
          </cell>
          <cell r="O339">
            <v>9.7989999999999995</v>
          </cell>
        </row>
        <row r="340">
          <cell r="C340" t="str">
            <v>203-19211</v>
          </cell>
          <cell r="D340">
            <v>1.24701E-2</v>
          </cell>
          <cell r="E340">
            <v>2.100757E-2</v>
          </cell>
          <cell r="F340">
            <v>3.7732219999999997E-2</v>
          </cell>
          <cell r="G340">
            <v>4.3497439999999998E-2</v>
          </cell>
          <cell r="H340">
            <v>6.8860019999999994E-2</v>
          </cell>
          <cell r="I340">
            <v>0.10018675999999999</v>
          </cell>
          <cell r="J340">
            <v>0.12844995999999997</v>
          </cell>
          <cell r="K340">
            <v>0.15410547999999996</v>
          </cell>
          <cell r="L340">
            <v>0.18441584999999996</v>
          </cell>
          <cell r="M340">
            <v>0.20733695999999996</v>
          </cell>
          <cell r="N340">
            <v>0.23246582999999996</v>
          </cell>
          <cell r="O340">
            <v>0.25699999999999995</v>
          </cell>
        </row>
        <row r="341">
          <cell r="C341" t="str">
            <v>203-19245</v>
          </cell>
          <cell r="D341">
            <v>0.30976505999999998</v>
          </cell>
          <cell r="E341">
            <v>0.38032625999999997</v>
          </cell>
          <cell r="F341">
            <v>0.45935685999999998</v>
          </cell>
          <cell r="G341">
            <v>0.53729280000000001</v>
          </cell>
          <cell r="H341">
            <v>1.08453665</v>
          </cell>
          <cell r="I341">
            <v>1.7604682399999998</v>
          </cell>
          <cell r="J341">
            <v>2.3702984099999997</v>
          </cell>
          <cell r="K341">
            <v>2.9238631599999998</v>
          </cell>
          <cell r="L341">
            <v>3.5778646399999996</v>
          </cell>
          <cell r="M341">
            <v>4.07242937</v>
          </cell>
          <cell r="N341">
            <v>4.6146306099999999</v>
          </cell>
          <cell r="O341">
            <v>5.1440000000000001</v>
          </cell>
        </row>
        <row r="342">
          <cell r="C342" t="str">
            <v>203-19408</v>
          </cell>
          <cell r="D342">
            <v>3.9785190000000005E-2</v>
          </cell>
          <cell r="E342">
            <v>0.11867728</v>
          </cell>
          <cell r="F342">
            <v>0.19797089000000001</v>
          </cell>
          <cell r="G342">
            <v>0.19797089000000001</v>
          </cell>
          <cell r="H342">
            <v>0.19797089000000001</v>
          </cell>
          <cell r="I342">
            <v>0.19797089000000001</v>
          </cell>
          <cell r="J342">
            <v>0.19797089000000001</v>
          </cell>
          <cell r="K342">
            <v>0.19797089000000001</v>
          </cell>
          <cell r="L342">
            <v>0.19797089000000001</v>
          </cell>
          <cell r="M342">
            <v>0.19797089000000001</v>
          </cell>
          <cell r="N342">
            <v>0.19797089000000001</v>
          </cell>
          <cell r="O342">
            <v>0.19797089000000001</v>
          </cell>
        </row>
        <row r="343">
          <cell r="C343" t="str">
            <v>203-TC1XX</v>
          </cell>
          <cell r="D343">
            <v>0.66658443000000001</v>
          </cell>
          <cell r="E343">
            <v>1.6946965999999999</v>
          </cell>
          <cell r="F343">
            <v>3.7733594099999999</v>
          </cell>
          <cell r="G343">
            <v>7.3739681099999999</v>
          </cell>
          <cell r="H343">
            <v>8.0222951800000004</v>
          </cell>
          <cell r="I343">
            <v>8.8204294500000007</v>
          </cell>
          <cell r="J343">
            <v>9.5466276900000011</v>
          </cell>
          <cell r="K343">
            <v>10.205520630000001</v>
          </cell>
          <cell r="L343">
            <v>10.981781570000001</v>
          </cell>
          <cell r="M343">
            <v>11.568807410000002</v>
          </cell>
          <cell r="N343">
            <v>12.212053650000001</v>
          </cell>
          <cell r="O343">
            <v>12.839526550000002</v>
          </cell>
        </row>
        <row r="344">
          <cell r="C344" t="str">
            <v>203-17248</v>
          </cell>
          <cell r="D344">
            <v>1.396917E-2</v>
          </cell>
          <cell r="E344">
            <v>3.1335250000000002E-2</v>
          </cell>
          <cell r="F344">
            <v>5.0614470000000002E-2</v>
          </cell>
          <cell r="G344">
            <v>6.5232719999999994E-2</v>
          </cell>
          <cell r="H344">
            <v>0.10179326999999999</v>
          </cell>
          <cell r="I344">
            <v>0.14695125999999997</v>
          </cell>
          <cell r="J344">
            <v>0.18769310999999997</v>
          </cell>
          <cell r="K344">
            <v>0.22467594999999996</v>
          </cell>
          <cell r="L344">
            <v>0.26836881999999995</v>
          </cell>
          <cell r="M344">
            <v>0.30140995999999998</v>
          </cell>
          <cell r="N344">
            <v>0.33763361999999997</v>
          </cell>
          <cell r="O344">
            <v>0.37299999999999994</v>
          </cell>
        </row>
        <row r="345">
          <cell r="C345" t="str">
            <v>203-18679</v>
          </cell>
          <cell r="D345">
            <v>5.3042779999999998E-2</v>
          </cell>
          <cell r="E345">
            <v>6.117206E-2</v>
          </cell>
          <cell r="F345">
            <v>6.205521E-2</v>
          </cell>
          <cell r="G345">
            <v>0.24954121000000001</v>
          </cell>
          <cell r="H345">
            <v>0.41525821000000002</v>
          </cell>
          <cell r="I345">
            <v>0.57038621</v>
          </cell>
          <cell r="J345">
            <v>0.70356521000000005</v>
          </cell>
          <cell r="K345">
            <v>0.83727521000000005</v>
          </cell>
          <cell r="L345">
            <v>0.97151521000000007</v>
          </cell>
          <cell r="M345">
            <v>1.10628521</v>
          </cell>
          <cell r="N345">
            <v>1.2415862099999999</v>
          </cell>
          <cell r="O345">
            <v>-0.12458279000000005</v>
          </cell>
        </row>
        <row r="346">
          <cell r="C346" t="str">
            <v>203-19469</v>
          </cell>
          <cell r="D346">
            <v>6.1286500000000001E-2</v>
          </cell>
          <cell r="E346">
            <v>0.19485049999999998</v>
          </cell>
          <cell r="F346">
            <v>0.28766438999999999</v>
          </cell>
          <cell r="G346">
            <v>0.28766438999999999</v>
          </cell>
          <cell r="H346">
            <v>0.28766438999999999</v>
          </cell>
          <cell r="I346">
            <v>0.28766438999999999</v>
          </cell>
          <cell r="J346">
            <v>0.28766438999999999</v>
          </cell>
          <cell r="K346">
            <v>0.28766438999999999</v>
          </cell>
          <cell r="L346">
            <v>0.28766438999999999</v>
          </cell>
          <cell r="M346">
            <v>0.28766438999999999</v>
          </cell>
          <cell r="N346">
            <v>0.28766438999999999</v>
          </cell>
          <cell r="O346">
            <v>0.28766438999999999</v>
          </cell>
        </row>
        <row r="347">
          <cell r="C347" t="str">
            <v>203-TC12X</v>
          </cell>
          <cell r="D347">
            <v>0.22427876999999999</v>
          </cell>
          <cell r="E347">
            <v>0.39045050999999997</v>
          </cell>
          <cell r="F347">
            <v>0.20498530999999995</v>
          </cell>
          <cell r="G347">
            <v>0.22617484999999996</v>
          </cell>
          <cell r="H347">
            <v>0.27044853999999996</v>
          </cell>
          <cell r="I347">
            <v>0.32513345999999999</v>
          </cell>
          <cell r="J347">
            <v>0.37447058</v>
          </cell>
          <cell r="K347">
            <v>0.41925564999999998</v>
          </cell>
          <cell r="L347">
            <v>0.47216634999999996</v>
          </cell>
          <cell r="M347">
            <v>0.51217813999999995</v>
          </cell>
          <cell r="N347">
            <v>0.55604387</v>
          </cell>
          <cell r="O347">
            <v>0.59887146000000002</v>
          </cell>
        </row>
        <row r="348">
          <cell r="C348" t="str">
            <v>203-17037</v>
          </cell>
          <cell r="D348">
            <v>0.51996036000000001</v>
          </cell>
          <cell r="E348">
            <v>0.85542351999999999</v>
          </cell>
          <cell r="F348">
            <v>1.68176032</v>
          </cell>
          <cell r="G348">
            <v>2.4457815199999997</v>
          </cell>
          <cell r="H348">
            <v>3.1730572699999997</v>
          </cell>
          <cell r="I348">
            <v>4.0713563599999993</v>
          </cell>
          <cell r="J348">
            <v>4.8818080299999993</v>
          </cell>
          <cell r="K348">
            <v>5.6174841199999994</v>
          </cell>
          <cell r="L348">
            <v>6.4866385399999995</v>
          </cell>
          <cell r="M348">
            <v>7.1439048199999995</v>
          </cell>
          <cell r="N348">
            <v>7.8644790399999991</v>
          </cell>
          <cell r="O348">
            <v>8.5679999999999996</v>
          </cell>
        </row>
        <row r="349">
          <cell r="C349" t="str">
            <v>203-17503</v>
          </cell>
          <cell r="D349">
            <v>2.157922E-2</v>
          </cell>
          <cell r="E349">
            <v>4.6579990000000002E-2</v>
          </cell>
          <cell r="F349">
            <v>9.29701E-2</v>
          </cell>
          <cell r="G349">
            <v>9.1999139999999993E-2</v>
          </cell>
          <cell r="H349">
            <v>9.1163249999999987E-2</v>
          </cell>
          <cell r="I349">
            <v>9.0025219999999989E-2</v>
          </cell>
          <cell r="J349">
            <v>8.9242659999999988E-2</v>
          </cell>
          <cell r="K349">
            <v>8.8520059999999984E-2</v>
          </cell>
          <cell r="L349">
            <v>8.7579559999999987E-2</v>
          </cell>
          <cell r="M349">
            <v>8.6868279999999992E-2</v>
          </cell>
          <cell r="N349">
            <v>8.6075759999999987E-2</v>
          </cell>
          <cell r="O349">
            <v>8.5279989999999986E-2</v>
          </cell>
        </row>
        <row r="350">
          <cell r="C350" t="str">
            <v>203-17909</v>
          </cell>
          <cell r="D350">
            <v>0.18226110999999998</v>
          </cell>
          <cell r="E350">
            <v>0.41562594999999997</v>
          </cell>
          <cell r="F350">
            <v>0.57222823999999994</v>
          </cell>
          <cell r="G350">
            <v>0.62499660999999995</v>
          </cell>
          <cell r="H350">
            <v>0.67333357999999999</v>
          </cell>
          <cell r="I350">
            <v>0.73303728000000001</v>
          </cell>
          <cell r="J350">
            <v>0.78690236999999996</v>
          </cell>
          <cell r="K350">
            <v>0.83579764999999995</v>
          </cell>
          <cell r="L350">
            <v>0.89356430999999992</v>
          </cell>
          <cell r="M350">
            <v>0.9372482299999999</v>
          </cell>
          <cell r="N350">
            <v>0.98513978999999985</v>
          </cell>
          <cell r="O350">
            <v>1.0318979399999999</v>
          </cell>
        </row>
        <row r="351">
          <cell r="C351" t="str">
            <v>203-18533</v>
          </cell>
          <cell r="D351">
            <v>1.29216E-2</v>
          </cell>
          <cell r="E351">
            <v>2.2502059999999997E-2</v>
          </cell>
          <cell r="F351">
            <v>2.7968379999999998E-2</v>
          </cell>
          <cell r="G351">
            <v>2.7968379999999998E-2</v>
          </cell>
          <cell r="H351">
            <v>2.7968379999999998E-2</v>
          </cell>
          <cell r="I351">
            <v>2.7968379999999998E-2</v>
          </cell>
          <cell r="J351">
            <v>2.7968379999999998E-2</v>
          </cell>
          <cell r="K351">
            <v>2.7968379999999998E-2</v>
          </cell>
          <cell r="L351">
            <v>2.7968379999999998E-2</v>
          </cell>
          <cell r="M351">
            <v>2.7968379999999998E-2</v>
          </cell>
          <cell r="N351">
            <v>2.7968379999999998E-2</v>
          </cell>
          <cell r="O351">
            <v>2.7968379999999998E-2</v>
          </cell>
        </row>
        <row r="352">
          <cell r="C352" t="str">
            <v>203-18671</v>
          </cell>
          <cell r="D352">
            <v>1.2150719999999999E-2</v>
          </cell>
          <cell r="E352">
            <v>2.0122469999999996E-2</v>
          </cell>
          <cell r="F352">
            <v>5.8705479999999997E-2</v>
          </cell>
          <cell r="G352">
            <v>0.12691342999999999</v>
          </cell>
          <cell r="H352">
            <v>0.21875057999999997</v>
          </cell>
          <cell r="I352">
            <v>0.33218379999999997</v>
          </cell>
          <cell r="J352">
            <v>0.43452404</v>
          </cell>
          <cell r="K352">
            <v>0.52742195000000003</v>
          </cell>
          <cell r="L352">
            <v>0.63717491000000004</v>
          </cell>
          <cell r="M352">
            <v>0.72017158000000003</v>
          </cell>
          <cell r="N352">
            <v>0.81116249000000007</v>
          </cell>
          <cell r="O352">
            <v>0.89999999000000008</v>
          </cell>
        </row>
        <row r="353">
          <cell r="C353" t="str">
            <v>203-18805</v>
          </cell>
          <cell r="D353">
            <v>1.5462450000000001E-2</v>
          </cell>
          <cell r="E353">
            <v>2.3117990000000001E-2</v>
          </cell>
          <cell r="F353">
            <v>4.9769260000000003E-2</v>
          </cell>
          <cell r="G353">
            <v>6.9518690000000008E-2</v>
          </cell>
          <cell r="H353">
            <v>0.65522459</v>
          </cell>
          <cell r="I353">
            <v>1.37866281</v>
          </cell>
          <cell r="J353">
            <v>2.0313537899999998</v>
          </cell>
          <cell r="K353">
            <v>2.6238248399999997</v>
          </cell>
          <cell r="L353">
            <v>3.3237916299999997</v>
          </cell>
          <cell r="M353">
            <v>3.8531159499999994</v>
          </cell>
          <cell r="N353">
            <v>4.4334248299999999</v>
          </cell>
          <cell r="O353">
            <v>4.9999999900000001</v>
          </cell>
        </row>
        <row r="354">
          <cell r="C354" t="str">
            <v>203-18807</v>
          </cell>
          <cell r="D354">
            <v>-1.62563551</v>
          </cell>
          <cell r="E354">
            <v>-0.90796623999999992</v>
          </cell>
          <cell r="F354">
            <v>0.21418076000000008</v>
          </cell>
          <cell r="G354">
            <v>4.5346790000000081E-2</v>
          </cell>
          <cell r="H354">
            <v>-0.10000041999999992</v>
          </cell>
          <cell r="I354">
            <v>-0.29788396999999989</v>
          </cell>
          <cell r="J354">
            <v>-0.4339581099999999</v>
          </cell>
          <cell r="K354">
            <v>-0.55960577999999983</v>
          </cell>
          <cell r="L354">
            <v>-0.72314347999999984</v>
          </cell>
          <cell r="M354">
            <v>-0.8468228299999998</v>
          </cell>
          <cell r="N354">
            <v>-0.98462872999999984</v>
          </cell>
          <cell r="O354">
            <v>-1.1229999999999998</v>
          </cell>
        </row>
        <row r="355">
          <cell r="C355" t="str">
            <v>203-18808</v>
          </cell>
          <cell r="D355">
            <v>3.1336219999999998E-2</v>
          </cell>
          <cell r="E355">
            <v>6.9738469999999997E-2</v>
          </cell>
          <cell r="F355">
            <v>0.10959589</v>
          </cell>
          <cell r="G355">
            <v>0.12537466</v>
          </cell>
          <cell r="H355">
            <v>0.19114138999999999</v>
          </cell>
          <cell r="I355">
            <v>0.27237356999999995</v>
          </cell>
          <cell r="J355">
            <v>0.34566179999999996</v>
          </cell>
          <cell r="K355">
            <v>0.41218815999999997</v>
          </cell>
          <cell r="L355">
            <v>0.49078481999999995</v>
          </cell>
          <cell r="M355">
            <v>0.55022066999999997</v>
          </cell>
          <cell r="N355">
            <v>0.61538139000000003</v>
          </cell>
          <cell r="O355">
            <v>0.67900000000000005</v>
          </cell>
        </row>
        <row r="356">
          <cell r="C356" t="str">
            <v>203-18826</v>
          </cell>
          <cell r="D356">
            <v>0.49761134999999995</v>
          </cell>
          <cell r="E356">
            <v>0.89185161999999996</v>
          </cell>
          <cell r="F356">
            <v>1.3391197899999998</v>
          </cell>
          <cell r="G356">
            <v>1.4783114499999999</v>
          </cell>
          <cell r="H356">
            <v>2.0844743399999999</v>
          </cell>
          <cell r="I356">
            <v>2.8331801400000001</v>
          </cell>
          <cell r="J356">
            <v>3.5086677000000002</v>
          </cell>
          <cell r="K356">
            <v>4.1218320300000002</v>
          </cell>
          <cell r="L356">
            <v>4.8462466099999997</v>
          </cell>
          <cell r="M356">
            <v>5.3940586699999997</v>
          </cell>
          <cell r="N356">
            <v>5.9946360299999997</v>
          </cell>
          <cell r="O356">
            <v>6.5809999999999995</v>
          </cell>
        </row>
        <row r="357">
          <cell r="C357" t="str">
            <v>203-18862</v>
          </cell>
          <cell r="D357">
            <v>0.9723338199999999</v>
          </cell>
          <cell r="E357">
            <v>1.8229707399999999</v>
          </cell>
          <cell r="F357">
            <v>3.07405054</v>
          </cell>
          <cell r="G357">
            <v>3.8812311199999998</v>
          </cell>
          <cell r="H357">
            <v>4.3384373199999997</v>
          </cell>
          <cell r="I357">
            <v>4.9031583599999999</v>
          </cell>
          <cell r="J357">
            <v>5.4126535999999996</v>
          </cell>
          <cell r="K357">
            <v>5.87514073</v>
          </cell>
          <cell r="L357">
            <v>6.4215397999999997</v>
          </cell>
          <cell r="M357">
            <v>6.8347341400000001</v>
          </cell>
          <cell r="N357">
            <v>7.2877273900000006</v>
          </cell>
          <cell r="O357">
            <v>7.73</v>
          </cell>
        </row>
        <row r="358">
          <cell r="C358" t="str">
            <v>203-19902</v>
          </cell>
          <cell r="D358">
            <v>0</v>
          </cell>
          <cell r="E358">
            <v>0</v>
          </cell>
          <cell r="F358">
            <v>0</v>
          </cell>
          <cell r="G358">
            <v>0</v>
          </cell>
          <cell r="H358">
            <v>0</v>
          </cell>
          <cell r="I358">
            <v>0</v>
          </cell>
          <cell r="J358">
            <v>0</v>
          </cell>
          <cell r="K358">
            <v>0</v>
          </cell>
          <cell r="L358">
            <v>0</v>
          </cell>
          <cell r="M358">
            <v>0</v>
          </cell>
          <cell r="N358">
            <v>0</v>
          </cell>
          <cell r="O358">
            <v>0</v>
          </cell>
        </row>
        <row r="359">
          <cell r="C359" t="str">
            <v>203-TC211</v>
          </cell>
          <cell r="D359">
            <v>0.26977021000000001</v>
          </cell>
          <cell r="E359">
            <v>0.27585916999999999</v>
          </cell>
          <cell r="F359">
            <v>0.64682112999999997</v>
          </cell>
          <cell r="G359">
            <v>0.72755189999999992</v>
          </cell>
          <cell r="H359">
            <v>0.83866402999999989</v>
          </cell>
          <cell r="I359">
            <v>0.97534542999999985</v>
          </cell>
          <cell r="J359">
            <v>1.09889299</v>
          </cell>
          <cell r="K359">
            <v>1.21126103</v>
          </cell>
          <cell r="L359">
            <v>1.34358507</v>
          </cell>
          <cell r="M359">
            <v>1.44423027</v>
          </cell>
          <cell r="N359">
            <v>1.55196147</v>
          </cell>
          <cell r="O359">
            <v>1.6571430899999999</v>
          </cell>
        </row>
        <row r="360">
          <cell r="C360" t="str">
            <v>203-TC212</v>
          </cell>
          <cell r="D360">
            <v>1.8324236100000002</v>
          </cell>
          <cell r="E360">
            <v>1.9746153700000002</v>
          </cell>
          <cell r="F360">
            <v>2.2483142600000003</v>
          </cell>
          <cell r="G360">
            <v>1.8913264900000004</v>
          </cell>
          <cell r="H360">
            <v>1.9337340700000003</v>
          </cell>
          <cell r="I360">
            <v>1.9861140600000002</v>
          </cell>
          <cell r="J360">
            <v>2.0333716500000003</v>
          </cell>
          <cell r="K360">
            <v>2.0762690800000003</v>
          </cell>
          <cell r="L360">
            <v>2.1269496500000002</v>
          </cell>
          <cell r="M360">
            <v>2.1652749800000004</v>
          </cell>
          <cell r="N360">
            <v>2.2072918200000005</v>
          </cell>
          <cell r="O360">
            <v>2.2483142800000007</v>
          </cell>
        </row>
        <row r="361">
          <cell r="C361" t="str">
            <v>203-17052</v>
          </cell>
          <cell r="D361">
            <v>0.95663782999999991</v>
          </cell>
          <cell r="E361">
            <v>1.99014683</v>
          </cell>
          <cell r="F361">
            <v>2.6708301800000003</v>
          </cell>
          <cell r="G361">
            <v>2.9513224000000005</v>
          </cell>
          <cell r="H361">
            <v>2.9907233300000007</v>
          </cell>
          <cell r="I361">
            <v>3.0393896200000006</v>
          </cell>
          <cell r="J361">
            <v>3.0832966900000005</v>
          </cell>
          <cell r="K361">
            <v>3.1231527100000007</v>
          </cell>
          <cell r="L361">
            <v>3.1702400600000007</v>
          </cell>
          <cell r="M361">
            <v>3.2058481500000009</v>
          </cell>
          <cell r="N361">
            <v>3.244886010000001</v>
          </cell>
          <cell r="O361">
            <v>3.2829999900000009</v>
          </cell>
        </row>
        <row r="362">
          <cell r="C362" t="str">
            <v>203-17128</v>
          </cell>
          <cell r="D362">
            <v>3.7809678300000003</v>
          </cell>
          <cell r="E362">
            <v>4.0146136200000004</v>
          </cell>
          <cell r="F362">
            <v>4.8573055300000005</v>
          </cell>
          <cell r="G362">
            <v>12.303308640000001</v>
          </cell>
          <cell r="H362">
            <v>17.924430600000001</v>
          </cell>
          <cell r="I362">
            <v>24.867393740000001</v>
          </cell>
          <cell r="J362">
            <v>31.131383249999999</v>
          </cell>
          <cell r="K362">
            <v>36.817431549999995</v>
          </cell>
          <cell r="L362">
            <v>43.535135259999997</v>
          </cell>
          <cell r="M362">
            <v>48.615153319999997</v>
          </cell>
          <cell r="N362">
            <v>54.184479079999996</v>
          </cell>
          <cell r="O362">
            <v>59.621999999999993</v>
          </cell>
        </row>
        <row r="363">
          <cell r="C363" t="str">
            <v>203-17136</v>
          </cell>
          <cell r="D363">
            <v>4.0593459999999998E-2</v>
          </cell>
          <cell r="E363">
            <v>7.2049139999999998E-2</v>
          </cell>
          <cell r="F363">
            <v>0.10507844999999999</v>
          </cell>
          <cell r="G363">
            <v>0.15308812999999999</v>
          </cell>
          <cell r="H363">
            <v>0.41596622999999999</v>
          </cell>
          <cell r="I363">
            <v>0.74066171999999997</v>
          </cell>
          <cell r="J363">
            <v>1.0336042400000001</v>
          </cell>
          <cell r="K363">
            <v>1.2995186900000002</v>
          </cell>
          <cell r="L363">
            <v>1.6136796700000002</v>
          </cell>
          <cell r="M363">
            <v>1.8512524300000002</v>
          </cell>
          <cell r="N363">
            <v>2.1117082200000001</v>
          </cell>
          <cell r="O363">
            <v>2.36600001</v>
          </cell>
        </row>
        <row r="364">
          <cell r="C364" t="str">
            <v>203-17215</v>
          </cell>
          <cell r="D364">
            <v>0.35892352</v>
          </cell>
          <cell r="E364">
            <v>1.1445263800000001</v>
          </cell>
          <cell r="F364">
            <v>1.6280438800000001</v>
          </cell>
          <cell r="G364">
            <v>1.6975370400000001</v>
          </cell>
          <cell r="H364">
            <v>1.83824276</v>
          </cell>
          <cell r="I364">
            <v>2.0120363000000001</v>
          </cell>
          <cell r="J364">
            <v>2.1688340300000002</v>
          </cell>
          <cell r="K364">
            <v>2.3111649700000001</v>
          </cell>
          <cell r="L364">
            <v>2.4793199000000001</v>
          </cell>
          <cell r="M364">
            <v>2.6064809200000001</v>
          </cell>
          <cell r="N364">
            <v>2.7458901</v>
          </cell>
          <cell r="O364">
            <v>2.8820000000000001</v>
          </cell>
        </row>
        <row r="365">
          <cell r="C365" t="str">
            <v>203-17240</v>
          </cell>
          <cell r="D365">
            <v>1.4005599399999999</v>
          </cell>
          <cell r="E365">
            <v>2.9894751399999997</v>
          </cell>
          <cell r="F365">
            <v>5.6773683399999992</v>
          </cell>
          <cell r="G365">
            <v>7.2057593699999991</v>
          </cell>
          <cell r="H365">
            <v>8.6863031799999995</v>
          </cell>
          <cell r="I365">
            <v>10.515005909999999</v>
          </cell>
          <cell r="J365">
            <v>12.1648742</v>
          </cell>
          <cell r="K365">
            <v>13.66251892</v>
          </cell>
          <cell r="L365">
            <v>15.431890710000001</v>
          </cell>
          <cell r="M365">
            <v>16.769913500000001</v>
          </cell>
          <cell r="N365">
            <v>18.23681474</v>
          </cell>
          <cell r="O365">
            <v>19.66899999</v>
          </cell>
        </row>
        <row r="366">
          <cell r="C366" t="str">
            <v>203-17259</v>
          </cell>
          <cell r="D366">
            <v>-0.28622389000000004</v>
          </cell>
          <cell r="E366">
            <v>0.19367172999999999</v>
          </cell>
          <cell r="F366">
            <v>-4.0608100000000258E-3</v>
          </cell>
          <cell r="G366">
            <v>0.10990674999999997</v>
          </cell>
          <cell r="H366">
            <v>0.36009555999999998</v>
          </cell>
          <cell r="I366">
            <v>0.66911779999999998</v>
          </cell>
          <cell r="J366">
            <v>0.94791980999999992</v>
          </cell>
          <cell r="K366">
            <v>1.20099841</v>
          </cell>
          <cell r="L366">
            <v>1.4999946399999999</v>
          </cell>
          <cell r="M366">
            <v>1.7260996199999998</v>
          </cell>
          <cell r="N366">
            <v>1.9739830499999997</v>
          </cell>
          <cell r="O366">
            <v>2.2160000199999996</v>
          </cell>
        </row>
        <row r="367">
          <cell r="C367" t="str">
            <v>203-17260</v>
          </cell>
          <cell r="D367">
            <v>0.42448166999999998</v>
          </cell>
          <cell r="E367">
            <v>1.68127688</v>
          </cell>
          <cell r="F367">
            <v>2.8621341300000003</v>
          </cell>
          <cell r="G367">
            <v>3.8963664400000004</v>
          </cell>
          <cell r="H367">
            <v>8.0779498400000005</v>
          </cell>
          <cell r="I367">
            <v>13.24285813</v>
          </cell>
          <cell r="J367">
            <v>17.902674220000002</v>
          </cell>
          <cell r="K367">
            <v>22.13255668</v>
          </cell>
          <cell r="L367">
            <v>27.129893240000001</v>
          </cell>
          <cell r="M367">
            <v>30.908946490000002</v>
          </cell>
          <cell r="N367">
            <v>35.051998410000003</v>
          </cell>
          <cell r="O367">
            <v>39.09699999</v>
          </cell>
        </row>
        <row r="368">
          <cell r="C368" t="str">
            <v>203-17298</v>
          </cell>
          <cell r="D368">
            <v>1.2827453</v>
          </cell>
          <cell r="E368">
            <v>2.6453628499999997</v>
          </cell>
          <cell r="F368">
            <v>4.3362336999999993</v>
          </cell>
          <cell r="G368">
            <v>5.7325242299999992</v>
          </cell>
          <cell r="H368">
            <v>7.9968911599999988</v>
          </cell>
          <cell r="I368">
            <v>10.79373781</v>
          </cell>
          <cell r="J368">
            <v>13.317072270000001</v>
          </cell>
          <cell r="K368">
            <v>15.607593600000001</v>
          </cell>
          <cell r="L368">
            <v>18.313698580000001</v>
          </cell>
          <cell r="M368">
            <v>20.360091629999999</v>
          </cell>
          <cell r="N368">
            <v>22.603593400000001</v>
          </cell>
          <cell r="O368">
            <v>24.79399999</v>
          </cell>
        </row>
        <row r="369">
          <cell r="C369" t="str">
            <v>203-17389</v>
          </cell>
          <cell r="D369">
            <v>1.9220049999999999E-2</v>
          </cell>
          <cell r="E369">
            <v>2.2881869999999999E-2</v>
          </cell>
          <cell r="F369">
            <v>6.2553819999999996E-2</v>
          </cell>
          <cell r="G369">
            <v>7.1072329999999989E-2</v>
          </cell>
          <cell r="H369">
            <v>0.17702696000000001</v>
          </cell>
          <cell r="I369">
            <v>0.30789746000000001</v>
          </cell>
          <cell r="J369">
            <v>0.42596973999999999</v>
          </cell>
          <cell r="K369">
            <v>0.53314819000000002</v>
          </cell>
          <cell r="L369">
            <v>0.65977269000000005</v>
          </cell>
          <cell r="M369">
            <v>0.75552785</v>
          </cell>
          <cell r="N369">
            <v>0.86050614999999997</v>
          </cell>
          <cell r="O369">
            <v>0.96300001000000002</v>
          </cell>
        </row>
        <row r="370">
          <cell r="C370" t="str">
            <v>203-17425</v>
          </cell>
          <cell r="D370">
            <v>1.0026436299999999</v>
          </cell>
          <cell r="E370">
            <v>1.9099017599999999</v>
          </cell>
          <cell r="F370">
            <v>3.3406174100000001</v>
          </cell>
          <cell r="G370">
            <v>4.4375688699999998</v>
          </cell>
          <cell r="H370">
            <v>5.3671740999999997</v>
          </cell>
          <cell r="I370">
            <v>6.51538168</v>
          </cell>
          <cell r="J370">
            <v>7.5513025200000001</v>
          </cell>
          <cell r="K370">
            <v>8.4916450799999996</v>
          </cell>
          <cell r="L370">
            <v>9.6025998900000005</v>
          </cell>
          <cell r="M370">
            <v>10.44271889</v>
          </cell>
          <cell r="N370">
            <v>11.36375821</v>
          </cell>
          <cell r="O370">
            <v>12.26300002</v>
          </cell>
        </row>
        <row r="371">
          <cell r="C371" t="str">
            <v>203-17517</v>
          </cell>
          <cell r="D371">
            <v>0.19734452999999999</v>
          </cell>
          <cell r="E371">
            <v>0.41851920999999997</v>
          </cell>
          <cell r="F371">
            <v>1.0764457599999999</v>
          </cell>
          <cell r="G371">
            <v>2.2146519399999995</v>
          </cell>
          <cell r="H371">
            <v>2.3753012099999995</v>
          </cell>
          <cell r="I371">
            <v>2.5737281399999996</v>
          </cell>
          <cell r="J371">
            <v>2.7527502899999998</v>
          </cell>
          <cell r="K371">
            <v>2.9152551299999998</v>
          </cell>
          <cell r="L371">
            <v>3.10724424</v>
          </cell>
          <cell r="M371">
            <v>3.2524289899999999</v>
          </cell>
          <cell r="N371">
            <v>3.41159795</v>
          </cell>
          <cell r="O371">
            <v>3.5669999799999998</v>
          </cell>
        </row>
        <row r="372">
          <cell r="C372" t="str">
            <v>203-17778</v>
          </cell>
          <cell r="D372">
            <v>4.7323999999999999E-4</v>
          </cell>
          <cell r="E372">
            <v>9.1385000000000001E-4</v>
          </cell>
          <cell r="F372">
            <v>-9.3138410000000005E-2</v>
          </cell>
          <cell r="G372">
            <v>2.2276859999999996E-2</v>
          </cell>
          <cell r="H372">
            <v>0.59779529999999992</v>
          </cell>
          <cell r="I372">
            <v>1.3086504199999998</v>
          </cell>
          <cell r="J372">
            <v>1.9499888399999998</v>
          </cell>
          <cell r="K372">
            <v>2.53215477</v>
          </cell>
          <cell r="L372">
            <v>3.2199467099999999</v>
          </cell>
          <cell r="M372">
            <v>3.7400642399999997</v>
          </cell>
          <cell r="N372">
            <v>4.3102795299999999</v>
          </cell>
          <cell r="O372">
            <v>4.8669999900000001</v>
          </cell>
        </row>
        <row r="373">
          <cell r="C373" t="str">
            <v>203-17811</v>
          </cell>
          <cell r="D373">
            <v>0.61602575000000004</v>
          </cell>
          <cell r="E373">
            <v>1.6967854400000002</v>
          </cell>
          <cell r="F373">
            <v>3.9827801700000003</v>
          </cell>
          <cell r="G373">
            <v>5.8363448299999998</v>
          </cell>
          <cell r="H373">
            <v>7.4995224899999995</v>
          </cell>
          <cell r="I373">
            <v>9.5538065400000001</v>
          </cell>
          <cell r="J373">
            <v>11.40719586</v>
          </cell>
          <cell r="K373">
            <v>13.089583919999999</v>
          </cell>
          <cell r="L373">
            <v>15.077218199999999</v>
          </cell>
          <cell r="M373">
            <v>16.580294029999997</v>
          </cell>
          <cell r="N373">
            <v>18.228146229999997</v>
          </cell>
          <cell r="O373">
            <v>19.837000009999997</v>
          </cell>
        </row>
        <row r="374">
          <cell r="C374" t="str">
            <v>203-17859</v>
          </cell>
          <cell r="D374">
            <v>7.6052899999999993E-2</v>
          </cell>
          <cell r="E374">
            <v>0.21330370999999998</v>
          </cell>
          <cell r="F374">
            <v>0.59534559999999992</v>
          </cell>
          <cell r="G374">
            <v>1.74435787</v>
          </cell>
          <cell r="H374">
            <v>6.7642633999999999</v>
          </cell>
          <cell r="I374">
            <v>12.964630379999999</v>
          </cell>
          <cell r="J374">
            <v>18.558644489999999</v>
          </cell>
          <cell r="K374">
            <v>23.63653205</v>
          </cell>
          <cell r="L374">
            <v>29.635732599999997</v>
          </cell>
          <cell r="M374">
            <v>34.17240889</v>
          </cell>
          <cell r="N374">
            <v>39.146058159999995</v>
          </cell>
          <cell r="O374">
            <v>44.001999999999995</v>
          </cell>
        </row>
        <row r="375">
          <cell r="C375" t="str">
            <v>203-17875</v>
          </cell>
          <cell r="D375">
            <v>0.60597182999999999</v>
          </cell>
          <cell r="E375">
            <v>1.1247201100000002</v>
          </cell>
          <cell r="F375">
            <v>1.8502396000000001</v>
          </cell>
          <cell r="G375">
            <v>2.3488838900000002</v>
          </cell>
          <cell r="H375">
            <v>2.7143044700000001</v>
          </cell>
          <cell r="I375">
            <v>3.1656559400000002</v>
          </cell>
          <cell r="J375">
            <v>3.5728683600000002</v>
          </cell>
          <cell r="K375">
            <v>3.9425097100000004</v>
          </cell>
          <cell r="L375">
            <v>4.3792173999999999</v>
          </cell>
          <cell r="M375">
            <v>4.7094616399999998</v>
          </cell>
          <cell r="N375">
            <v>5.0715150299999996</v>
          </cell>
          <cell r="O375">
            <v>5.4249999899999999</v>
          </cell>
        </row>
        <row r="376">
          <cell r="C376" t="str">
            <v>203-18049</v>
          </cell>
          <cell r="D376">
            <v>1.2597800000000001E-3</v>
          </cell>
          <cell r="E376">
            <v>2.4394100000000004E-3</v>
          </cell>
          <cell r="F376">
            <v>-0.35302984000000004</v>
          </cell>
          <cell r="G376">
            <v>-0.37025802000000002</v>
          </cell>
          <cell r="H376">
            <v>-0.36821144</v>
          </cell>
          <cell r="I376">
            <v>-0.36568359</v>
          </cell>
          <cell r="J376">
            <v>-0.36340294000000001</v>
          </cell>
          <cell r="K376">
            <v>-0.36133272</v>
          </cell>
          <cell r="L376">
            <v>-0.35888688000000002</v>
          </cell>
          <cell r="M376">
            <v>-0.35703731</v>
          </cell>
          <cell r="N376">
            <v>-0.35500957999999999</v>
          </cell>
          <cell r="O376">
            <v>-0.35302983999999998</v>
          </cell>
        </row>
        <row r="377">
          <cell r="C377" t="str">
            <v>203-18238</v>
          </cell>
          <cell r="D377">
            <v>1.8325000000000001E-4</v>
          </cell>
          <cell r="E377">
            <v>3.5386E-4</v>
          </cell>
          <cell r="F377">
            <v>3.7517400000000004E-3</v>
          </cell>
          <cell r="G377">
            <v>5.881850000000001E-3</v>
          </cell>
          <cell r="H377">
            <v>4.4503559999999998E-2</v>
          </cell>
          <cell r="I377">
            <v>9.2207399999999995E-2</v>
          </cell>
          <cell r="J377">
            <v>0.13524613999999999</v>
          </cell>
          <cell r="K377">
            <v>0.17431395</v>
          </cell>
          <cell r="L377">
            <v>0.22047006999999999</v>
          </cell>
          <cell r="M377">
            <v>0.25537394999999996</v>
          </cell>
          <cell r="N377">
            <v>0.29363977999999996</v>
          </cell>
          <cell r="O377">
            <v>0.33099999999999996</v>
          </cell>
        </row>
        <row r="378">
          <cell r="C378" t="str">
            <v>203-18260</v>
          </cell>
          <cell r="D378">
            <v>0.10151582000000001</v>
          </cell>
          <cell r="E378">
            <v>0.31769659</v>
          </cell>
          <cell r="F378">
            <v>0.56511306000000006</v>
          </cell>
          <cell r="G378">
            <v>0.79095738999999998</v>
          </cell>
          <cell r="H378">
            <v>1.2909615400000001</v>
          </cell>
          <cell r="I378">
            <v>1.9085447200000001</v>
          </cell>
          <cell r="J378">
            <v>2.4657325500000002</v>
          </cell>
          <cell r="K378">
            <v>2.97151196</v>
          </cell>
          <cell r="L378">
            <v>3.5690580999999999</v>
          </cell>
          <cell r="M378">
            <v>4.0209305400000002</v>
          </cell>
          <cell r="N378">
            <v>4.51632736</v>
          </cell>
          <cell r="O378">
            <v>5.0000000199999999</v>
          </cell>
        </row>
        <row r="379">
          <cell r="C379" t="str">
            <v>203-18325</v>
          </cell>
          <cell r="D379">
            <v>1.2981224299999998</v>
          </cell>
          <cell r="E379">
            <v>2.3680048499999997</v>
          </cell>
          <cell r="F379">
            <v>3.6040755499999997</v>
          </cell>
          <cell r="G379">
            <v>4.4750493699999998</v>
          </cell>
          <cell r="H379">
            <v>4.9365537100000001</v>
          </cell>
          <cell r="I379">
            <v>5.5065836099999999</v>
          </cell>
          <cell r="J379">
            <v>6.0208685399999995</v>
          </cell>
          <cell r="K379">
            <v>6.4877034499999997</v>
          </cell>
          <cell r="L379">
            <v>7.0392391399999994</v>
          </cell>
          <cell r="M379">
            <v>7.4563178599999995</v>
          </cell>
          <cell r="N379">
            <v>7.9135696299999996</v>
          </cell>
          <cell r="O379">
            <v>8.3599999900000004</v>
          </cell>
        </row>
        <row r="380">
          <cell r="C380" t="str">
            <v>203-18390</v>
          </cell>
          <cell r="D380">
            <v>0.61231526000000003</v>
          </cell>
          <cell r="E380">
            <v>1.33468615</v>
          </cell>
          <cell r="F380">
            <v>1.9323599499999999</v>
          </cell>
          <cell r="G380">
            <v>2.3471305299999998</v>
          </cell>
          <cell r="H380">
            <v>5.6152249799999998</v>
          </cell>
          <cell r="I380">
            <v>9.6518318100000009</v>
          </cell>
          <cell r="J380">
            <v>13.2936865</v>
          </cell>
          <cell r="K380">
            <v>16.599528830000001</v>
          </cell>
          <cell r="L380">
            <v>20.50517086</v>
          </cell>
          <cell r="M380">
            <v>23.458669990000001</v>
          </cell>
          <cell r="N380">
            <v>26.69665036</v>
          </cell>
          <cell r="O380">
            <v>29.858000009999998</v>
          </cell>
        </row>
        <row r="381">
          <cell r="C381" t="str">
            <v>203-18505</v>
          </cell>
          <cell r="D381">
            <v>1.7457E-4</v>
          </cell>
          <cell r="E381">
            <v>3.3710000000000001E-4</v>
          </cell>
          <cell r="F381">
            <v>2.6653699999999998E-3</v>
          </cell>
          <cell r="G381">
            <v>2.85353E-3</v>
          </cell>
          <cell r="H381">
            <v>0.43456412999999999</v>
          </cell>
          <cell r="I381">
            <v>0.96779411000000004</v>
          </cell>
          <cell r="J381">
            <v>1.4488779000000001</v>
          </cell>
          <cell r="K381">
            <v>1.8855749400000001</v>
          </cell>
          <cell r="L381">
            <v>2.4015046600000001</v>
          </cell>
          <cell r="M381">
            <v>2.7916576700000002</v>
          </cell>
          <cell r="N381">
            <v>3.2193902400000001</v>
          </cell>
          <cell r="O381">
            <v>3.637</v>
          </cell>
        </row>
        <row r="382">
          <cell r="C382" t="str">
            <v>203-18506</v>
          </cell>
        </row>
        <row r="383">
          <cell r="C383" t="str">
            <v>203-18530</v>
          </cell>
          <cell r="D383">
            <v>1.5320120000000001E-2</v>
          </cell>
          <cell r="E383">
            <v>5.9842579999999999E-2</v>
          </cell>
          <cell r="F383">
            <v>0.10475231</v>
          </cell>
          <cell r="G383">
            <v>0.16742319999999999</v>
          </cell>
          <cell r="H383">
            <v>0.20966318</v>
          </cell>
          <cell r="I383">
            <v>0.26183614999999999</v>
          </cell>
          <cell r="J383">
            <v>0.30890696000000001</v>
          </cell>
          <cell r="K383">
            <v>0.35163483000000001</v>
          </cell>
          <cell r="L383">
            <v>0.40211508000000001</v>
          </cell>
          <cell r="M383">
            <v>0.44028893000000002</v>
          </cell>
          <cell r="N383">
            <v>0.48213969000000001</v>
          </cell>
          <cell r="O383">
            <v>0.52300000000000002</v>
          </cell>
        </row>
        <row r="384">
          <cell r="C384" t="str">
            <v>203-18623</v>
          </cell>
          <cell r="D384">
            <v>1.61618134</v>
          </cell>
          <cell r="E384">
            <v>1.70358838</v>
          </cell>
          <cell r="F384">
            <v>9.570299799999999</v>
          </cell>
          <cell r="G384">
            <v>12.735582809999999</v>
          </cell>
          <cell r="H384">
            <v>14.344562659999999</v>
          </cell>
          <cell r="I384">
            <v>16.331903950000001</v>
          </cell>
          <cell r="J384">
            <v>18.124897050000001</v>
          </cell>
          <cell r="K384">
            <v>19.7524613</v>
          </cell>
          <cell r="L384">
            <v>21.675324740000001</v>
          </cell>
          <cell r="M384">
            <v>23.129419980000002</v>
          </cell>
          <cell r="N384">
            <v>24.723573780000002</v>
          </cell>
          <cell r="O384">
            <v>26.28</v>
          </cell>
        </row>
        <row r="385">
          <cell r="C385" t="str">
            <v>203-18666</v>
          </cell>
          <cell r="D385">
            <v>2.0581290000000002E-2</v>
          </cell>
          <cell r="E385">
            <v>5.6956860000000005E-2</v>
          </cell>
          <cell r="F385">
            <v>8.2985520000000007E-2</v>
          </cell>
          <cell r="G385">
            <v>0.12073971</v>
          </cell>
          <cell r="H385">
            <v>0.18658186999999998</v>
          </cell>
          <cell r="I385">
            <v>0.26790720999999995</v>
          </cell>
          <cell r="J385">
            <v>0.34127949999999996</v>
          </cell>
          <cell r="K385">
            <v>0.40788215999999999</v>
          </cell>
          <cell r="L385">
            <v>0.48656895999999999</v>
          </cell>
          <cell r="M385">
            <v>0.54607298000000004</v>
          </cell>
          <cell r="N385">
            <v>0.61130843000000001</v>
          </cell>
          <cell r="O385">
            <v>0.67500000000000004</v>
          </cell>
        </row>
        <row r="386">
          <cell r="C386" t="str">
            <v>203-18717</v>
          </cell>
          <cell r="D386">
            <v>0.23331158999999999</v>
          </cell>
          <cell r="E386">
            <v>0.34159806999999998</v>
          </cell>
          <cell r="F386">
            <v>0.48556263</v>
          </cell>
          <cell r="G386">
            <v>0.60721793000000002</v>
          </cell>
          <cell r="H386">
            <v>0.76031601999999998</v>
          </cell>
          <cell r="I386">
            <v>0.94941606000000001</v>
          </cell>
          <cell r="J386">
            <v>1.12002343</v>
          </cell>
          <cell r="K386">
            <v>1.27488987</v>
          </cell>
          <cell r="L386">
            <v>1.4578546999999999</v>
          </cell>
          <cell r="M386">
            <v>1.59621517</v>
          </cell>
          <cell r="N386">
            <v>1.74790253</v>
          </cell>
          <cell r="O386">
            <v>1.89600002</v>
          </cell>
        </row>
        <row r="387">
          <cell r="C387" t="str">
            <v>203-18839</v>
          </cell>
          <cell r="D387">
            <v>15.05530853</v>
          </cell>
          <cell r="E387">
            <v>32.64603297</v>
          </cell>
          <cell r="F387">
            <v>45.551349469999998</v>
          </cell>
          <cell r="G387">
            <v>53.883485639999996</v>
          </cell>
          <cell r="H387">
            <v>68.615760199999997</v>
          </cell>
          <cell r="I387">
            <v>86.812419129999995</v>
          </cell>
          <cell r="J387">
            <v>103.22957106</v>
          </cell>
          <cell r="K387">
            <v>118.13200963</v>
          </cell>
          <cell r="L387">
            <v>135.73829108000001</v>
          </cell>
          <cell r="M387">
            <v>149.05239835</v>
          </cell>
          <cell r="N387">
            <v>163.64892137000001</v>
          </cell>
          <cell r="O387">
            <v>177.9</v>
          </cell>
        </row>
        <row r="388">
          <cell r="C388" t="str">
            <v>203-18877</v>
          </cell>
          <cell r="D388">
            <v>-0.27963309999999997</v>
          </cell>
          <cell r="E388">
            <v>-0.18663225999999997</v>
          </cell>
          <cell r="F388">
            <v>-4.2886079999999965E-2</v>
          </cell>
          <cell r="G388">
            <v>-6.8297399999999661E-3</v>
          </cell>
          <cell r="H388">
            <v>8.4739320000000035E-2</v>
          </cell>
          <cell r="I388">
            <v>0.19784140000000006</v>
          </cell>
          <cell r="J388">
            <v>0.29988288000000007</v>
          </cell>
          <cell r="K388">
            <v>0.39250960000000007</v>
          </cell>
          <cell r="L388">
            <v>0.50194217000000008</v>
          </cell>
          <cell r="M388">
            <v>0.58469655000000009</v>
          </cell>
          <cell r="N388">
            <v>0.67542184000000005</v>
          </cell>
          <cell r="O388">
            <v>0.76400000000000001</v>
          </cell>
        </row>
        <row r="389">
          <cell r="C389" t="str">
            <v>203-19206</v>
          </cell>
        </row>
        <row r="390">
          <cell r="C390" t="str">
            <v>203-19921</v>
          </cell>
        </row>
        <row r="391">
          <cell r="C391" t="str">
            <v>203-19978</v>
          </cell>
        </row>
        <row r="392">
          <cell r="C392" t="str">
            <v>203-20171</v>
          </cell>
          <cell r="F392">
            <v>4.6900000000000002E-4</v>
          </cell>
          <cell r="G392">
            <v>4.6900000000000002E-4</v>
          </cell>
          <cell r="H392">
            <v>4.6900000000000002E-4</v>
          </cell>
          <cell r="I392">
            <v>4.6900000000000002E-4</v>
          </cell>
          <cell r="J392">
            <v>4.6900000000000002E-4</v>
          </cell>
          <cell r="K392">
            <v>4.6900000000000002E-4</v>
          </cell>
          <cell r="L392">
            <v>4.6900000000000002E-4</v>
          </cell>
          <cell r="M392">
            <v>4.6900000000000002E-4</v>
          </cell>
          <cell r="N392">
            <v>4.6900000000000002E-4</v>
          </cell>
          <cell r="O392">
            <v>4.6900000000000002E-4</v>
          </cell>
        </row>
        <row r="393">
          <cell r="C393" t="str">
            <v>203-TC2XX</v>
          </cell>
          <cell r="D393">
            <v>1.0360388299999999</v>
          </cell>
          <cell r="E393">
            <v>1.6528961799999999</v>
          </cell>
          <cell r="F393">
            <v>2.5152888299999998</v>
          </cell>
          <cell r="G393">
            <v>2.4913325999999998</v>
          </cell>
          <cell r="H393">
            <v>2.6060857399999997</v>
          </cell>
          <cell r="I393">
            <v>2.7478237499999998</v>
          </cell>
          <cell r="J393">
            <v>2.8757007399999996</v>
          </cell>
          <cell r="K393">
            <v>2.9917792999999997</v>
          </cell>
          <cell r="L393">
            <v>3.1289187299999996</v>
          </cell>
          <cell r="M393">
            <v>3.2326254199999997</v>
          </cell>
          <cell r="N393">
            <v>3.3463211299999998</v>
          </cell>
          <cell r="O393">
            <v>3.4573261</v>
          </cell>
        </row>
        <row r="394">
          <cell r="C394" t="str">
            <v>203-TC3XX</v>
          </cell>
          <cell r="D394">
            <v>3.5376769999999995E-2</v>
          </cell>
          <cell r="E394">
            <v>7.2458129999999996E-2</v>
          </cell>
          <cell r="F394">
            <v>8.9124479999999992E-2</v>
          </cell>
          <cell r="G394">
            <v>9.3607009999999991E-2</v>
          </cell>
          <cell r="H394">
            <v>9.3989009999999984E-2</v>
          </cell>
          <cell r="I394">
            <v>9.446083999999999E-2</v>
          </cell>
          <cell r="J394">
            <v>9.4886529999999997E-2</v>
          </cell>
          <cell r="K394">
            <v>9.527294E-2</v>
          </cell>
          <cell r="L394">
            <v>9.5729460000000002E-2</v>
          </cell>
          <cell r="M394">
            <v>9.6074690000000004E-2</v>
          </cell>
          <cell r="N394">
            <v>9.6453170000000005E-2</v>
          </cell>
          <cell r="O394">
            <v>9.6822690000000003E-2</v>
          </cell>
        </row>
        <row r="395">
          <cell r="C395" t="str">
            <v>203-AFR</v>
          </cell>
          <cell r="D395">
            <v>4.9286700000000004E-3</v>
          </cell>
          <cell r="E395">
            <v>7.4240199999999999E-3</v>
          </cell>
          <cell r="F395">
            <v>5.6991420000000001E-2</v>
          </cell>
          <cell r="G395">
            <v>0.10465178</v>
          </cell>
          <cell r="H395">
            <v>0.27429590999999998</v>
          </cell>
          <cell r="I395">
            <v>0.48383288999999996</v>
          </cell>
          <cell r="J395">
            <v>0.67287860999999993</v>
          </cell>
          <cell r="K395">
            <v>0.84448219999999996</v>
          </cell>
          <cell r="L395">
            <v>1.0472208999999999</v>
          </cell>
          <cell r="M395">
            <v>1.2005346399999999</v>
          </cell>
          <cell r="N395">
            <v>1.3686155699999998</v>
          </cell>
          <cell r="O395">
            <v>1.5327186599999998</v>
          </cell>
        </row>
        <row r="396">
          <cell r="C396" t="str">
            <v>203-CAPBANK</v>
          </cell>
          <cell r="E396">
            <v>3.7599999999999996E-6</v>
          </cell>
          <cell r="F396">
            <v>8.4999999999999999E-6</v>
          </cell>
          <cell r="G396">
            <v>8.4999999999999999E-6</v>
          </cell>
          <cell r="H396">
            <v>8.4999999999999999E-6</v>
          </cell>
          <cell r="I396">
            <v>8.4999999999999999E-6</v>
          </cell>
          <cell r="J396">
            <v>8.4999999999999999E-6</v>
          </cell>
          <cell r="K396">
            <v>8.4999999999999999E-6</v>
          </cell>
          <cell r="L396">
            <v>8.4999999999999999E-6</v>
          </cell>
          <cell r="M396">
            <v>8.4999999999999999E-6</v>
          </cell>
          <cell r="N396">
            <v>8.4999999999999999E-6</v>
          </cell>
          <cell r="O396">
            <v>8.4999999999999999E-6</v>
          </cell>
        </row>
        <row r="397">
          <cell r="C397" t="str">
            <v>203-CATHR</v>
          </cell>
          <cell r="D397">
            <v>5.0376899999999992E-3</v>
          </cell>
          <cell r="E397">
            <v>8.7618999999999995E-3</v>
          </cell>
          <cell r="F397">
            <v>1.2435399999999999E-2</v>
          </cell>
          <cell r="G397">
            <v>1.2435399999999999E-2</v>
          </cell>
          <cell r="H397">
            <v>1.2435399999999999E-2</v>
          </cell>
          <cell r="I397">
            <v>1.2435399999999999E-2</v>
          </cell>
          <cell r="J397">
            <v>1.2435399999999999E-2</v>
          </cell>
          <cell r="K397">
            <v>1.2435399999999999E-2</v>
          </cell>
          <cell r="L397">
            <v>1.2435399999999999E-2</v>
          </cell>
          <cell r="M397">
            <v>1.2435399999999999E-2</v>
          </cell>
          <cell r="N397">
            <v>1.2435399999999999E-2</v>
          </cell>
          <cell r="O397">
            <v>1.2435399999999999E-2</v>
          </cell>
        </row>
        <row r="398">
          <cell r="C398" t="str">
            <v>203-Civil</v>
          </cell>
          <cell r="D398">
            <v>3.6551000000000001E-3</v>
          </cell>
          <cell r="E398">
            <v>1.085882E-2</v>
          </cell>
          <cell r="F398">
            <v>3.8420650000000001E-2</v>
          </cell>
          <cell r="G398">
            <v>3.8420650000000001E-2</v>
          </cell>
          <cell r="H398">
            <v>3.8420650000000001E-2</v>
          </cell>
          <cell r="I398">
            <v>3.8420650000000001E-2</v>
          </cell>
          <cell r="J398">
            <v>3.8420650000000001E-2</v>
          </cell>
          <cell r="K398">
            <v>3.8420650000000001E-2</v>
          </cell>
          <cell r="L398">
            <v>3.8420650000000001E-2</v>
          </cell>
          <cell r="M398">
            <v>3.8420650000000001E-2</v>
          </cell>
          <cell r="N398">
            <v>3.8420650000000001E-2</v>
          </cell>
          <cell r="O398">
            <v>3.8420650000000001E-2</v>
          </cell>
        </row>
        <row r="399">
          <cell r="C399" t="str">
            <v>203-CSWITCH</v>
          </cell>
          <cell r="D399">
            <v>1.767962E-2</v>
          </cell>
          <cell r="E399">
            <v>3.4728800000000004E-2</v>
          </cell>
          <cell r="F399">
            <v>6.247635E-2</v>
          </cell>
          <cell r="G399">
            <v>8.863726999999999E-2</v>
          </cell>
          <cell r="H399">
            <v>0.26652787</v>
          </cell>
          <cell r="I399">
            <v>0.48625053000000001</v>
          </cell>
          <cell r="J399">
            <v>0.68448584000000001</v>
          </cell>
          <cell r="K399">
            <v>0.86443115000000004</v>
          </cell>
          <cell r="L399">
            <v>1.0770250700000001</v>
          </cell>
          <cell r="M399">
            <v>1.2377914600000002</v>
          </cell>
          <cell r="N399">
            <v>1.4140428700000003</v>
          </cell>
          <cell r="O399">
            <v>1.5861230900000003</v>
          </cell>
        </row>
        <row r="400">
          <cell r="C400" t="str">
            <v>203-DELUG</v>
          </cell>
          <cell r="D400">
            <v>0.13600914</v>
          </cell>
          <cell r="E400">
            <v>0.47938447000000006</v>
          </cell>
          <cell r="F400">
            <v>0.69794196000000008</v>
          </cell>
          <cell r="G400">
            <v>1.0129478199999999</v>
          </cell>
          <cell r="H400">
            <v>1.09665971</v>
          </cell>
          <cell r="I400">
            <v>1.20005696</v>
          </cell>
          <cell r="J400">
            <v>1.2933426699999999</v>
          </cell>
          <cell r="K400">
            <v>1.3780214599999998</v>
          </cell>
          <cell r="L400">
            <v>1.4780640599999999</v>
          </cell>
          <cell r="M400">
            <v>1.5537176199999998</v>
          </cell>
          <cell r="N400">
            <v>1.6366581399999998</v>
          </cell>
          <cell r="O400">
            <v>1.7176357699999998</v>
          </cell>
        </row>
        <row r="401">
          <cell r="C401" t="str">
            <v>203-DETECT</v>
          </cell>
          <cell r="D401">
            <v>8.2752610000000004E-2</v>
          </cell>
          <cell r="E401">
            <v>0.12991780999999999</v>
          </cell>
          <cell r="F401">
            <v>0.13934600999999999</v>
          </cell>
          <cell r="G401">
            <v>0.13896591999999999</v>
          </cell>
          <cell r="H401">
            <v>0.13901106999999999</v>
          </cell>
          <cell r="I401">
            <v>0.13906684</v>
          </cell>
          <cell r="J401">
            <v>0.13911715999999999</v>
          </cell>
          <cell r="K401">
            <v>0.13916282999999999</v>
          </cell>
          <cell r="L401">
            <v>0.13921678999999998</v>
          </cell>
          <cell r="M401">
            <v>0.13925759999999998</v>
          </cell>
          <cell r="N401">
            <v>0.13930233999999997</v>
          </cell>
          <cell r="O401">
            <v>0.13934601999999996</v>
          </cell>
        </row>
        <row r="402">
          <cell r="C402" t="str">
            <v>203-DFR</v>
          </cell>
          <cell r="D402">
            <v>3.2043899999999997E-3</v>
          </cell>
          <cell r="E402">
            <v>8.8846199999999993E-3</v>
          </cell>
          <cell r="F402">
            <v>5.3593189999999999E-2</v>
          </cell>
          <cell r="G402">
            <v>6.6265610000000003E-2</v>
          </cell>
          <cell r="H402">
            <v>0.15972403000000002</v>
          </cell>
          <cell r="I402">
            <v>0.27515976000000003</v>
          </cell>
          <cell r="J402">
            <v>0.37930668000000001</v>
          </cell>
          <cell r="K402">
            <v>0.47384458000000002</v>
          </cell>
          <cell r="L402">
            <v>0.58553507999999999</v>
          </cell>
          <cell r="M402">
            <v>0.66999693999999999</v>
          </cell>
          <cell r="N402">
            <v>0.76259418000000001</v>
          </cell>
          <cell r="O402">
            <v>0.85299999000000004</v>
          </cell>
        </row>
        <row r="403">
          <cell r="C403" t="str">
            <v>203-DieselGen</v>
          </cell>
          <cell r="D403">
            <v>1.00771E-3</v>
          </cell>
          <cell r="E403">
            <v>1.0623900000000001E-3</v>
          </cell>
          <cell r="F403">
            <v>3.9964400000000004E-3</v>
          </cell>
          <cell r="G403">
            <v>3.9964400000000004E-3</v>
          </cell>
          <cell r="H403">
            <v>3.9964400000000004E-3</v>
          </cell>
          <cell r="I403">
            <v>3.9964400000000004E-3</v>
          </cell>
          <cell r="J403">
            <v>3.9964400000000004E-3</v>
          </cell>
          <cell r="K403">
            <v>3.9964400000000004E-3</v>
          </cell>
          <cell r="L403">
            <v>3.9964400000000004E-3</v>
          </cell>
          <cell r="M403">
            <v>3.9964400000000004E-3</v>
          </cell>
          <cell r="N403">
            <v>3.9964400000000004E-3</v>
          </cell>
          <cell r="O403">
            <v>3.9964400000000004E-3</v>
          </cell>
        </row>
        <row r="404">
          <cell r="C404" t="str">
            <v>203-FDRPR</v>
          </cell>
          <cell r="O404">
            <v>0</v>
          </cell>
        </row>
        <row r="405">
          <cell r="C405" t="str">
            <v>203-GAREPL</v>
          </cell>
          <cell r="D405">
            <v>4.2195699999999997E-3</v>
          </cell>
          <cell r="E405">
            <v>7.6360300000000002E-3</v>
          </cell>
          <cell r="F405">
            <v>8.574E-3</v>
          </cell>
          <cell r="G405">
            <v>8.574E-3</v>
          </cell>
          <cell r="H405">
            <v>8.574E-3</v>
          </cell>
          <cell r="I405">
            <v>8.574E-3</v>
          </cell>
          <cell r="J405">
            <v>8.574E-3</v>
          </cell>
          <cell r="K405">
            <v>8.574E-3</v>
          </cell>
          <cell r="L405">
            <v>8.574E-3</v>
          </cell>
          <cell r="M405">
            <v>8.574E-3</v>
          </cell>
          <cell r="N405">
            <v>8.574E-3</v>
          </cell>
          <cell r="O405">
            <v>8.574E-3</v>
          </cell>
        </row>
        <row r="406">
          <cell r="C406" t="str">
            <v>203-GRND</v>
          </cell>
          <cell r="D406">
            <v>1.6508180000000001E-2</v>
          </cell>
          <cell r="E406">
            <v>3.0258340000000002E-2</v>
          </cell>
          <cell r="F406">
            <v>4.73827E-2</v>
          </cell>
          <cell r="G406">
            <v>4.73827E-2</v>
          </cell>
          <cell r="H406">
            <v>4.73827E-2</v>
          </cell>
          <cell r="I406">
            <v>4.73827E-2</v>
          </cell>
          <cell r="J406">
            <v>4.73827E-2</v>
          </cell>
          <cell r="K406">
            <v>4.73827E-2</v>
          </cell>
          <cell r="L406">
            <v>4.73827E-2</v>
          </cell>
          <cell r="M406">
            <v>4.73827E-2</v>
          </cell>
          <cell r="N406">
            <v>4.73827E-2</v>
          </cell>
          <cell r="O406">
            <v>4.73827E-2</v>
          </cell>
        </row>
        <row r="407">
          <cell r="C407" t="str">
            <v>203-HVAC</v>
          </cell>
          <cell r="D407">
            <v>8.2626190000000002E-2</v>
          </cell>
          <cell r="E407">
            <v>0.18941226</v>
          </cell>
          <cell r="F407">
            <v>0.11085942</v>
          </cell>
          <cell r="G407">
            <v>0.11085942</v>
          </cell>
          <cell r="H407">
            <v>0.11085942</v>
          </cell>
          <cell r="I407">
            <v>0.11085942</v>
          </cell>
          <cell r="J407">
            <v>0.11085942</v>
          </cell>
          <cell r="K407">
            <v>0.11085942</v>
          </cell>
          <cell r="L407">
            <v>0.11085942</v>
          </cell>
          <cell r="M407">
            <v>0.11085942</v>
          </cell>
          <cell r="N407">
            <v>0.11085942</v>
          </cell>
          <cell r="O407">
            <v>0.11085942</v>
          </cell>
        </row>
        <row r="408">
          <cell r="C408" t="str">
            <v>203-IED Syn</v>
          </cell>
          <cell r="D408">
            <v>1.5425899999999999E-3</v>
          </cell>
          <cell r="E408">
            <v>2.4926200000000001E-3</v>
          </cell>
          <cell r="F408">
            <v>3.69469E-3</v>
          </cell>
          <cell r="G408">
            <v>3.69469E-3</v>
          </cell>
          <cell r="H408">
            <v>3.69469E-3</v>
          </cell>
          <cell r="I408">
            <v>3.69469E-3</v>
          </cell>
          <cell r="J408">
            <v>3.69469E-3</v>
          </cell>
          <cell r="K408">
            <v>3.69469E-3</v>
          </cell>
          <cell r="L408">
            <v>3.69469E-3</v>
          </cell>
          <cell r="M408">
            <v>3.69469E-3</v>
          </cell>
          <cell r="N408">
            <v>3.69469E-3</v>
          </cell>
          <cell r="O408">
            <v>3.69469E-3</v>
          </cell>
        </row>
        <row r="409">
          <cell r="C409" t="str">
            <v>203-MCR</v>
          </cell>
          <cell r="O409">
            <v>0</v>
          </cell>
        </row>
        <row r="410">
          <cell r="C410" t="str">
            <v>203-OCB</v>
          </cell>
          <cell r="D410">
            <v>1.3222262900000001</v>
          </cell>
          <cell r="E410">
            <v>2.7999667300000004</v>
          </cell>
          <cell r="F410">
            <v>4.3468660000000003</v>
          </cell>
          <cell r="G410">
            <v>5.0872439200000006</v>
          </cell>
          <cell r="H410">
            <v>6.7931389100000006</v>
          </cell>
          <cell r="I410">
            <v>8.9001855200000008</v>
          </cell>
          <cell r="J410">
            <v>10.801177590000002</v>
          </cell>
          <cell r="K410">
            <v>12.526776390000002</v>
          </cell>
          <cell r="L410">
            <v>14.565461400000002</v>
          </cell>
          <cell r="M410">
            <v>16.107142470000003</v>
          </cell>
          <cell r="N410">
            <v>17.797318380000004</v>
          </cell>
          <cell r="O410">
            <v>19.447494220000003</v>
          </cell>
        </row>
        <row r="411">
          <cell r="C411" t="str">
            <v>203-PCT-BOX</v>
          </cell>
          <cell r="D411">
            <v>1.8525698500000001</v>
          </cell>
          <cell r="E411">
            <v>4.3181351499999998</v>
          </cell>
          <cell r="F411">
            <v>6.62360975</v>
          </cell>
          <cell r="G411">
            <v>9.1578607999999999</v>
          </cell>
          <cell r="H411">
            <v>11.558324349999999</v>
          </cell>
          <cell r="I411">
            <v>14.523271569999999</v>
          </cell>
          <cell r="J411">
            <v>17.198267529999999</v>
          </cell>
          <cell r="K411">
            <v>19.62645745</v>
          </cell>
          <cell r="L411">
            <v>22.4952091</v>
          </cell>
          <cell r="M411">
            <v>24.664597749999999</v>
          </cell>
          <cell r="N411">
            <v>27.042942069999999</v>
          </cell>
          <cell r="O411">
            <v>29.364999989999998</v>
          </cell>
        </row>
        <row r="412">
          <cell r="C412" t="str">
            <v>203-PLC</v>
          </cell>
          <cell r="D412">
            <v>0.15063736999999999</v>
          </cell>
          <cell r="E412">
            <v>0.37319912</v>
          </cell>
          <cell r="F412">
            <v>0.96098499000000004</v>
          </cell>
          <cell r="G412">
            <v>1.5460139499999999</v>
          </cell>
          <cell r="H412">
            <v>1.88077052</v>
          </cell>
          <cell r="I412">
            <v>2.2942471499999999</v>
          </cell>
          <cell r="J412">
            <v>2.6672886399999998</v>
          </cell>
          <cell r="K412">
            <v>3.0059117999999998</v>
          </cell>
          <cell r="L412">
            <v>3.4059734799999997</v>
          </cell>
          <cell r="M412">
            <v>3.7085055199999997</v>
          </cell>
          <cell r="N412">
            <v>4.0401774599999998</v>
          </cell>
          <cell r="O412">
            <v>4.3639999899999999</v>
          </cell>
        </row>
        <row r="413">
          <cell r="C413" t="str">
            <v>203-POTH</v>
          </cell>
          <cell r="D413">
            <v>1.747274E-2</v>
          </cell>
          <cell r="E413">
            <v>3.980935E-2</v>
          </cell>
          <cell r="F413">
            <v>5.0225770000000003E-2</v>
          </cell>
          <cell r="G413">
            <v>5.6343650000000002E-2</v>
          </cell>
          <cell r="H413">
            <v>8.8139309999999998E-2</v>
          </cell>
          <cell r="I413">
            <v>0.12741190999999999</v>
          </cell>
          <cell r="J413">
            <v>0.16284391999999998</v>
          </cell>
          <cell r="K413">
            <v>0.19500682999999996</v>
          </cell>
          <cell r="L413">
            <v>0.23300525999999996</v>
          </cell>
          <cell r="M413">
            <v>0.26174018999999998</v>
          </cell>
          <cell r="N413">
            <v>0.29324286999999999</v>
          </cell>
          <cell r="O413">
            <v>0.32400000000000001</v>
          </cell>
        </row>
        <row r="414">
          <cell r="C414" t="str">
            <v>203-PROTRP</v>
          </cell>
          <cell r="D414">
            <v>0.32306573</v>
          </cell>
          <cell r="E414">
            <v>0.83216783999999988</v>
          </cell>
          <cell r="F414">
            <v>1.65506961</v>
          </cell>
          <cell r="G414">
            <v>2.37692842</v>
          </cell>
          <cell r="H414">
            <v>3.0224057200000001</v>
          </cell>
          <cell r="I414">
            <v>3.8196709499999999</v>
          </cell>
          <cell r="J414">
            <v>4.5389691699999997</v>
          </cell>
          <cell r="K414">
            <v>5.1919019999999998</v>
          </cell>
          <cell r="L414">
            <v>5.9633005299999997</v>
          </cell>
          <cell r="M414">
            <v>6.5466424999999999</v>
          </cell>
          <cell r="N414">
            <v>7.186172</v>
          </cell>
          <cell r="O414">
            <v>7.8105662599999999</v>
          </cell>
        </row>
        <row r="415">
          <cell r="C415" t="str">
            <v>203-PTONER</v>
          </cell>
          <cell r="D415">
            <v>0.17987510999999998</v>
          </cell>
          <cell r="E415">
            <v>0.40382268999999993</v>
          </cell>
          <cell r="F415">
            <v>0.58254855999999999</v>
          </cell>
          <cell r="G415">
            <v>0.72106716000000004</v>
          </cell>
          <cell r="H415">
            <v>1.22396518</v>
          </cell>
          <cell r="I415">
            <v>1.8451227400000001</v>
          </cell>
          <cell r="J415">
            <v>2.4055354000000002</v>
          </cell>
          <cell r="K415">
            <v>2.9142421000000001</v>
          </cell>
          <cell r="L415">
            <v>3.5152466499999999</v>
          </cell>
          <cell r="M415">
            <v>3.9697343899999997</v>
          </cell>
          <cell r="N415">
            <v>4.4679984199999998</v>
          </cell>
          <cell r="O415">
            <v>4.9544704299999998</v>
          </cell>
        </row>
        <row r="416">
          <cell r="C416" t="str">
            <v>203-RTU</v>
          </cell>
          <cell r="D416">
            <v>0.86544030000000005</v>
          </cell>
          <cell r="E416">
            <v>1.8657877599999999</v>
          </cell>
          <cell r="F416">
            <v>3.2447293500000001</v>
          </cell>
          <cell r="G416">
            <v>3.9784919400000001</v>
          </cell>
          <cell r="H416">
            <v>4.5949133900000003</v>
          </cell>
          <cell r="I416">
            <v>5.3562901000000007</v>
          </cell>
          <cell r="J416">
            <v>6.0432094500000009</v>
          </cell>
          <cell r="K416">
            <v>6.6667508200000007</v>
          </cell>
          <cell r="L416">
            <v>7.4034252200000008</v>
          </cell>
          <cell r="M416">
            <v>7.9605083200000006</v>
          </cell>
          <cell r="N416">
            <v>8.57124971</v>
          </cell>
          <cell r="O416">
            <v>9.1675371600000002</v>
          </cell>
        </row>
        <row r="417">
          <cell r="C417" t="str">
            <v>203-SER</v>
          </cell>
          <cell r="D417">
            <v>2.335127E-2</v>
          </cell>
          <cell r="E417">
            <v>3.4929750000000002E-2</v>
          </cell>
          <cell r="F417">
            <v>5.6695660000000002E-2</v>
          </cell>
          <cell r="G417">
            <v>7.4579859999999998E-2</v>
          </cell>
          <cell r="H417">
            <v>0.11744934</v>
          </cell>
          <cell r="I417">
            <v>0.17039984</v>
          </cell>
          <cell r="J417">
            <v>0.21817215000000001</v>
          </cell>
          <cell r="K417">
            <v>0.26153679000000002</v>
          </cell>
          <cell r="L417">
            <v>0.31276935</v>
          </cell>
          <cell r="M417">
            <v>0.35151209999999999</v>
          </cell>
          <cell r="N417">
            <v>0.39398655999999999</v>
          </cell>
          <cell r="O417">
            <v>0.43545581</v>
          </cell>
        </row>
        <row r="418">
          <cell r="C418" t="str">
            <v>203-SERA</v>
          </cell>
          <cell r="D418">
            <v>1.5525999999999999E-3</v>
          </cell>
          <cell r="E418">
            <v>3.3364699999999998E-3</v>
          </cell>
          <cell r="F418">
            <v>5.5828399999999995E-3</v>
          </cell>
          <cell r="G418">
            <v>6.8602899999999998E-3</v>
          </cell>
          <cell r="H418">
            <v>8.9689030000000017E-2</v>
          </cell>
          <cell r="I418">
            <v>0.19199546000000001</v>
          </cell>
          <cell r="J418">
            <v>0.28429703000000001</v>
          </cell>
          <cell r="K418">
            <v>0.36808247999999999</v>
          </cell>
          <cell r="L418">
            <v>0.46706965</v>
          </cell>
          <cell r="M418">
            <v>0.54192507999999995</v>
          </cell>
          <cell r="N418">
            <v>0.6239905899999999</v>
          </cell>
          <cell r="O418">
            <v>0.70411391999999995</v>
          </cell>
        </row>
        <row r="419">
          <cell r="C419" t="str">
            <v>203-SGROUND</v>
          </cell>
          <cell r="D419">
            <v>6.8669359999999999E-2</v>
          </cell>
          <cell r="E419">
            <v>8.6521189999999998E-2</v>
          </cell>
          <cell r="F419">
            <v>0.11477609</v>
          </cell>
          <cell r="G419">
            <v>0.23919296000000001</v>
          </cell>
          <cell r="H419">
            <v>0.52177822000000007</v>
          </cell>
          <cell r="I419">
            <v>0.87081512999999999</v>
          </cell>
          <cell r="J419">
            <v>1.1857186500000001</v>
          </cell>
          <cell r="K419">
            <v>1.4715678900000002</v>
          </cell>
          <cell r="L419">
            <v>1.8092805400000003</v>
          </cell>
          <cell r="M419">
            <v>2.0646634000000001</v>
          </cell>
          <cell r="N419">
            <v>2.3446447500000001</v>
          </cell>
          <cell r="O419">
            <v>2.6180000100000003</v>
          </cell>
        </row>
        <row r="420">
          <cell r="C420" t="str">
            <v>203-SHIELDW</v>
          </cell>
          <cell r="D420">
            <v>2.542954E-2</v>
          </cell>
          <cell r="E420">
            <v>0.32278808999999997</v>
          </cell>
          <cell r="F420">
            <v>1.0067703400000001</v>
          </cell>
          <cell r="G420">
            <v>1.08953316</v>
          </cell>
          <cell r="H420">
            <v>1.1732849700000001</v>
          </cell>
          <cell r="I420">
            <v>1.27673152</v>
          </cell>
          <cell r="J420">
            <v>1.37006172</v>
          </cell>
          <cell r="K420">
            <v>1.4547808900000001</v>
          </cell>
          <cell r="L420">
            <v>1.5548711900000001</v>
          </cell>
          <cell r="M420">
            <v>1.6305608200000001</v>
          </cell>
          <cell r="N420">
            <v>1.7135408900000002</v>
          </cell>
          <cell r="O420">
            <v>1.7945571300000003</v>
          </cell>
        </row>
        <row r="421">
          <cell r="C421" t="str">
            <v>203-SPBrkRepl</v>
          </cell>
          <cell r="D421">
            <v>2.8932800000000002E-3</v>
          </cell>
          <cell r="E421">
            <v>3.0791100000000004E-3</v>
          </cell>
          <cell r="F421">
            <v>5.2221000000000004E-3</v>
          </cell>
          <cell r="G421">
            <v>5.2221000000000004E-3</v>
          </cell>
          <cell r="H421">
            <v>5.2221000000000004E-3</v>
          </cell>
          <cell r="I421">
            <v>5.2221000000000004E-3</v>
          </cell>
          <cell r="J421">
            <v>5.2221000000000004E-3</v>
          </cell>
          <cell r="K421">
            <v>5.2221000000000004E-3</v>
          </cell>
          <cell r="L421">
            <v>5.2221000000000004E-3</v>
          </cell>
          <cell r="M421">
            <v>5.2221000000000004E-3</v>
          </cell>
          <cell r="N421">
            <v>5.2221000000000004E-3</v>
          </cell>
          <cell r="O421">
            <v>5.2221000000000004E-3</v>
          </cell>
        </row>
        <row r="422">
          <cell r="C422" t="str">
            <v>203-SSMETER</v>
          </cell>
          <cell r="D422">
            <v>2.6989999999999997E-5</v>
          </cell>
          <cell r="E422">
            <v>5.2119999999999996E-5</v>
          </cell>
          <cell r="F422">
            <v>8.3759999999999998E-5</v>
          </cell>
          <cell r="G422">
            <v>8.3759999999999998E-5</v>
          </cell>
          <cell r="H422">
            <v>8.3759999999999998E-5</v>
          </cell>
          <cell r="I422">
            <v>8.3759999999999998E-5</v>
          </cell>
          <cell r="J422">
            <v>8.3759999999999998E-5</v>
          </cell>
          <cell r="K422">
            <v>8.3759999999999998E-5</v>
          </cell>
          <cell r="L422">
            <v>8.3759999999999998E-5</v>
          </cell>
          <cell r="M422">
            <v>8.3759999999999998E-5</v>
          </cell>
          <cell r="N422">
            <v>8.3759999999999998E-5</v>
          </cell>
          <cell r="O422">
            <v>8.3759999999999998E-5</v>
          </cell>
        </row>
        <row r="423">
          <cell r="C423" t="str">
            <v>203-SSUB</v>
          </cell>
          <cell r="D423">
            <v>0.17556441</v>
          </cell>
          <cell r="E423">
            <v>0.3314705</v>
          </cell>
          <cell r="F423">
            <v>0.49649071</v>
          </cell>
          <cell r="G423">
            <v>0.56521482000000001</v>
          </cell>
          <cell r="H423">
            <v>0.63004004000000002</v>
          </cell>
          <cell r="I423">
            <v>0.71010930000000005</v>
          </cell>
          <cell r="J423">
            <v>0.78234835000000003</v>
          </cell>
          <cell r="K423">
            <v>0.84792233000000006</v>
          </cell>
          <cell r="L423">
            <v>0.92539381000000009</v>
          </cell>
          <cell r="M423">
            <v>0.98397878000000005</v>
          </cell>
          <cell r="N423">
            <v>1.04820666</v>
          </cell>
          <cell r="O423">
            <v>1.11091451</v>
          </cell>
        </row>
        <row r="424">
          <cell r="C424" t="str">
            <v>203-SSUD</v>
          </cell>
          <cell r="D424">
            <v>0.11896025</v>
          </cell>
          <cell r="E424">
            <v>0.18311836000000001</v>
          </cell>
          <cell r="F424">
            <v>0.28117456000000002</v>
          </cell>
          <cell r="G424">
            <v>0.39347222000000004</v>
          </cell>
          <cell r="H424">
            <v>0.44513449000000005</v>
          </cell>
          <cell r="I424">
            <v>0.50894546000000007</v>
          </cell>
          <cell r="J424">
            <v>0.56651616000000005</v>
          </cell>
          <cell r="K424">
            <v>0.61877515999999999</v>
          </cell>
          <cell r="L424">
            <v>0.68051583000000004</v>
          </cell>
          <cell r="M424">
            <v>0.72720496000000001</v>
          </cell>
          <cell r="N424">
            <v>0.77839119000000001</v>
          </cell>
          <cell r="O424">
            <v>0.82836602999999998</v>
          </cell>
        </row>
        <row r="425">
          <cell r="C425" t="str">
            <v>203-TRANSFTC</v>
          </cell>
          <cell r="D425">
            <v>7.6987249999999993E-2</v>
          </cell>
          <cell r="E425">
            <v>3.2546171300000002</v>
          </cell>
          <cell r="F425">
            <v>6.2806847500000007</v>
          </cell>
          <cell r="G425">
            <v>10.559701950000001</v>
          </cell>
          <cell r="H425">
            <v>12.43070522</v>
          </cell>
          <cell r="I425">
            <v>14.74168635</v>
          </cell>
          <cell r="J425">
            <v>16.826669559999999</v>
          </cell>
          <cell r="K425">
            <v>18.71928372</v>
          </cell>
          <cell r="L425">
            <v>20.955286730000001</v>
          </cell>
          <cell r="M425">
            <v>22.646182330000002</v>
          </cell>
          <cell r="N425">
            <v>24.499945120000003</v>
          </cell>
          <cell r="O425">
            <v>26.309836380000004</v>
          </cell>
        </row>
        <row r="426">
          <cell r="C426" t="str">
            <v>203-TXSTATIONS</v>
          </cell>
        </row>
        <row r="427">
          <cell r="C427" t="str">
            <v>203-WPOLE</v>
          </cell>
          <cell r="D427">
            <v>2.0757028900000001</v>
          </cell>
          <cell r="E427">
            <v>4.2312388700000003</v>
          </cell>
          <cell r="F427">
            <v>5.9958073199999999</v>
          </cell>
          <cell r="G427">
            <v>7.6877006799999998</v>
          </cell>
          <cell r="H427">
            <v>8.7111249100000006</v>
          </cell>
          <cell r="I427">
            <v>9.9752136</v>
          </cell>
          <cell r="J427">
            <v>11.11568319</v>
          </cell>
          <cell r="K427">
            <v>12.1509284</v>
          </cell>
          <cell r="L427">
            <v>13.374004639999999</v>
          </cell>
          <cell r="M427">
            <v>14.29891138</v>
          </cell>
          <cell r="N427">
            <v>15.312905199999999</v>
          </cell>
          <cell r="O427">
            <v>16.302901630000001</v>
          </cell>
        </row>
        <row r="428">
          <cell r="C428" t="str">
            <v>203-ANFENC</v>
          </cell>
          <cell r="D428">
            <v>6.0875000000000002E-4</v>
          </cell>
          <cell r="E428">
            <v>6.4840000000000004E-4</v>
          </cell>
          <cell r="F428">
            <v>7.0453000000000009E-4</v>
          </cell>
          <cell r="G428">
            <v>7.0453000000000009E-4</v>
          </cell>
          <cell r="H428">
            <v>7.0453000000000009E-4</v>
          </cell>
          <cell r="I428">
            <v>7.0453000000000009E-4</v>
          </cell>
          <cell r="J428">
            <v>7.0453000000000009E-4</v>
          </cell>
          <cell r="K428">
            <v>7.0453000000000009E-4</v>
          </cell>
          <cell r="L428">
            <v>7.0453000000000009E-4</v>
          </cell>
          <cell r="M428">
            <v>7.0453000000000009E-4</v>
          </cell>
          <cell r="N428">
            <v>7.0453000000000009E-4</v>
          </cell>
          <cell r="O428">
            <v>7.0453000000000009E-4</v>
          </cell>
        </row>
        <row r="429">
          <cell r="C429" t="str">
            <v>203-ENBLR</v>
          </cell>
        </row>
        <row r="430">
          <cell r="C430" t="str">
            <v>203-RODGAP</v>
          </cell>
          <cell r="O430">
            <v>0</v>
          </cell>
        </row>
        <row r="431">
          <cell r="C431" t="str">
            <v>203-CblMonitor</v>
          </cell>
          <cell r="D431">
            <v>1.9987E-3</v>
          </cell>
          <cell r="E431">
            <v>3.8595499999999998E-3</v>
          </cell>
          <cell r="F431">
            <v>6.2028499999999993E-3</v>
          </cell>
          <cell r="G431">
            <v>6.2028499999999993E-3</v>
          </cell>
          <cell r="H431">
            <v>6.2028499999999993E-3</v>
          </cell>
          <cell r="I431">
            <v>6.2028499999999993E-3</v>
          </cell>
          <cell r="J431">
            <v>6.2028499999999993E-3</v>
          </cell>
          <cell r="K431">
            <v>6.2028499999999993E-3</v>
          </cell>
          <cell r="L431">
            <v>6.2028499999999993E-3</v>
          </cell>
          <cell r="M431">
            <v>6.2028499999999993E-3</v>
          </cell>
          <cell r="N431">
            <v>6.2028499999999993E-3</v>
          </cell>
          <cell r="O431">
            <v>6.2028499999999993E-3</v>
          </cell>
        </row>
        <row r="432">
          <cell r="C432" t="str">
            <v>203-HUB</v>
          </cell>
          <cell r="D432">
            <v>0.30491904999999997</v>
          </cell>
          <cell r="E432">
            <v>0.48691183999999998</v>
          </cell>
          <cell r="F432">
            <v>0.66184379999999998</v>
          </cell>
          <cell r="G432">
            <v>0.80430710999999999</v>
          </cell>
          <cell r="H432">
            <v>0.83230574000000002</v>
          </cell>
          <cell r="I432">
            <v>0.86688841999999999</v>
          </cell>
          <cell r="J432">
            <v>0.89808915</v>
          </cell>
          <cell r="K432">
            <v>0.92641116999999995</v>
          </cell>
          <cell r="L432">
            <v>0.95987183999999992</v>
          </cell>
          <cell r="M432">
            <v>0.98517524999999995</v>
          </cell>
          <cell r="N432">
            <v>1.01291588</v>
          </cell>
          <cell r="O432">
            <v>1.04</v>
          </cell>
        </row>
        <row r="433">
          <cell r="C433" t="str">
            <v>203-SCADA</v>
          </cell>
          <cell r="D433">
            <v>5.4907700000000007E-3</v>
          </cell>
          <cell r="E433">
            <v>1.060287E-2</v>
          </cell>
          <cell r="F433">
            <v>1.7040320000000001E-2</v>
          </cell>
          <cell r="G433">
            <v>1.7040320000000001E-2</v>
          </cell>
          <cell r="H433">
            <v>1.7040320000000001E-2</v>
          </cell>
          <cell r="I433">
            <v>1.7040320000000001E-2</v>
          </cell>
          <cell r="J433">
            <v>1.7040320000000001E-2</v>
          </cell>
          <cell r="K433">
            <v>1.7040320000000001E-2</v>
          </cell>
          <cell r="L433">
            <v>1.7040320000000001E-2</v>
          </cell>
          <cell r="M433">
            <v>1.7040320000000001E-2</v>
          </cell>
          <cell r="N433">
            <v>1.7040320000000001E-2</v>
          </cell>
          <cell r="O433">
            <v>1.7040320000000001E-2</v>
          </cell>
        </row>
        <row r="434">
          <cell r="C434" t="str">
            <v>203-TCOther</v>
          </cell>
          <cell r="D434">
            <v>1.7077999999999999E-4</v>
          </cell>
          <cell r="E434">
            <v>3.2978E-4</v>
          </cell>
          <cell r="F434">
            <v>5.2999999999999998E-4</v>
          </cell>
          <cell r="G434">
            <v>5.2999999999999998E-4</v>
          </cell>
          <cell r="H434">
            <v>5.2999999999999998E-4</v>
          </cell>
          <cell r="I434">
            <v>5.2999999999999998E-4</v>
          </cell>
          <cell r="J434">
            <v>5.2999999999999998E-4</v>
          </cell>
          <cell r="K434">
            <v>5.2999999999999998E-4</v>
          </cell>
          <cell r="L434">
            <v>5.2999999999999998E-4</v>
          </cell>
          <cell r="M434">
            <v>5.2999999999999998E-4</v>
          </cell>
          <cell r="N434">
            <v>5.2999999999999998E-4</v>
          </cell>
          <cell r="O434">
            <v>5.2999999999999998E-4</v>
          </cell>
        </row>
        <row r="435">
          <cell r="C435" t="str">
            <v>ECSADJ</v>
          </cell>
        </row>
        <row r="436">
          <cell r="C436" t="str">
            <v>ETCUR</v>
          </cell>
        </row>
        <row r="437">
          <cell r="C437" t="str">
            <v>204-TCOther</v>
          </cell>
        </row>
        <row r="438">
          <cell r="C438" t="str">
            <v>205-TCL01</v>
          </cell>
          <cell r="D438">
            <v>1.1396968999999999</v>
          </cell>
          <cell r="E438">
            <v>1.9622264999999999</v>
          </cell>
          <cell r="F438">
            <v>3.2547347999999996</v>
          </cell>
          <cell r="G438">
            <v>4.5581053999999996</v>
          </cell>
          <cell r="H438">
            <v>4.7711931999999999</v>
          </cell>
          <cell r="I438">
            <v>5.3935659999999999</v>
          </cell>
          <cell r="J438">
            <v>5.6396964000000001</v>
          </cell>
          <cell r="K438">
            <v>6.0014858000000002</v>
          </cell>
          <cell r="L438">
            <v>6.3339025000000007</v>
          </cell>
          <cell r="M438">
            <v>6.5454339000000008</v>
          </cell>
          <cell r="N438">
            <v>6.8370287000000012</v>
          </cell>
          <cell r="O438">
            <v>7.6890810000000016</v>
          </cell>
        </row>
        <row r="439">
          <cell r="C439" t="str">
            <v>205-TCL02</v>
          </cell>
          <cell r="D439">
            <v>1.4392864999999999</v>
          </cell>
          <cell r="E439">
            <v>4.4140318999999995</v>
          </cell>
          <cell r="F439">
            <v>7.4179324999999992</v>
          </cell>
          <cell r="G439">
            <v>8.9888736999999992</v>
          </cell>
          <cell r="H439">
            <v>9.768453899999999</v>
          </cell>
          <cell r="I439">
            <v>10.732169299999999</v>
          </cell>
          <cell r="J439">
            <v>11.201127699999999</v>
          </cell>
          <cell r="K439">
            <v>12.1290596</v>
          </cell>
          <cell r="L439">
            <v>12.953968999999999</v>
          </cell>
          <cell r="M439">
            <v>13.563546199999999</v>
          </cell>
          <cell r="N439">
            <v>14.029386499999999</v>
          </cell>
          <cell r="O439">
            <v>14.154027999999998</v>
          </cell>
        </row>
        <row r="440">
          <cell r="C440" t="str">
            <v>205-TCL10</v>
          </cell>
          <cell r="D440">
            <v>1.0977600000000001E-2</v>
          </cell>
          <cell r="E440">
            <v>2.74942E-2</v>
          </cell>
          <cell r="F440">
            <v>0.39682110000000004</v>
          </cell>
          <cell r="G440">
            <v>0.78256490000000001</v>
          </cell>
          <cell r="H440">
            <v>1.4633324000000001</v>
          </cell>
          <cell r="I440">
            <v>2.2162850000000001</v>
          </cell>
          <cell r="J440">
            <v>2.7162850000000001</v>
          </cell>
          <cell r="K440">
            <v>3.116285</v>
          </cell>
          <cell r="L440">
            <v>3.616285</v>
          </cell>
          <cell r="M440">
            <v>4.0162849999999999</v>
          </cell>
          <cell r="N440">
            <v>4.3162849999999997</v>
          </cell>
          <cell r="O440">
            <v>4.5232849999999996</v>
          </cell>
        </row>
        <row r="441">
          <cell r="C441" t="str">
            <v>205-TCL11</v>
          </cell>
          <cell r="D441">
            <v>2.4940199999999999E-2</v>
          </cell>
          <cell r="E441">
            <v>6.7283200000000001E-2</v>
          </cell>
          <cell r="F441">
            <v>0.40665299999999999</v>
          </cell>
          <cell r="G441">
            <v>0.68822589999999995</v>
          </cell>
          <cell r="H441">
            <v>0.71355679999999999</v>
          </cell>
          <cell r="I441">
            <v>0.73857850000000003</v>
          </cell>
          <cell r="J441">
            <v>0.84812410000000005</v>
          </cell>
          <cell r="K441">
            <v>1.3583261000000002</v>
          </cell>
          <cell r="L441">
            <v>1.8246355000000003</v>
          </cell>
          <cell r="M441">
            <v>2.2267873000000002</v>
          </cell>
          <cell r="N441">
            <v>2.4377126000000002</v>
          </cell>
          <cell r="O441">
            <v>2.4689430000000003</v>
          </cell>
        </row>
        <row r="442">
          <cell r="C442" t="str">
            <v>205-TCL19</v>
          </cell>
          <cell r="D442">
            <v>7.2466000000000006E-3</v>
          </cell>
          <cell r="E442">
            <v>0.16407339999999998</v>
          </cell>
          <cell r="F442">
            <v>0.26621050000000002</v>
          </cell>
          <cell r="G442">
            <v>0.35681630000000003</v>
          </cell>
          <cell r="H442">
            <v>0.47060590000000002</v>
          </cell>
          <cell r="I442">
            <v>0.59143630000000003</v>
          </cell>
          <cell r="J442">
            <v>0.83751280000000006</v>
          </cell>
          <cell r="K442">
            <v>1.6950803000000001</v>
          </cell>
          <cell r="L442">
            <v>2.4856574</v>
          </cell>
          <cell r="M442">
            <v>3.17456</v>
          </cell>
          <cell r="N442">
            <v>3.5791211000000001</v>
          </cell>
          <cell r="O442">
            <v>3.7075499999999999</v>
          </cell>
        </row>
        <row r="443">
          <cell r="C443" t="str">
            <v>205-TCOther</v>
          </cell>
        </row>
        <row r="444">
          <cell r="C444" t="str">
            <v>LTCUR</v>
          </cell>
        </row>
        <row r="445">
          <cell r="C445" t="str">
            <v>206-BCCP</v>
          </cell>
          <cell r="D445">
            <v>7.3528019999999999E-2</v>
          </cell>
          <cell r="E445">
            <v>0.11802212000000001</v>
          </cell>
          <cell r="F445">
            <v>0.38670913000000001</v>
          </cell>
          <cell r="G445">
            <v>0.38670913000000001</v>
          </cell>
          <cell r="H445">
            <v>0.56773983000000006</v>
          </cell>
          <cell r="I445">
            <v>1.0506297600000001</v>
          </cell>
          <cell r="J445">
            <v>1.3191835700000001</v>
          </cell>
          <cell r="K445">
            <v>1.70857225</v>
          </cell>
          <cell r="L445">
            <v>1.7802893500000001</v>
          </cell>
          <cell r="M445">
            <v>2.0225041300000002</v>
          </cell>
          <cell r="N445">
            <v>2.1933387800000004</v>
          </cell>
          <cell r="O445">
            <v>2.4035309600000003</v>
          </cell>
        </row>
        <row r="446">
          <cell r="C446" t="str">
            <v>206-BCTP</v>
          </cell>
          <cell r="D446">
            <v>7.7475100000000005E-2</v>
          </cell>
          <cell r="E446">
            <v>0.13330399000000001</v>
          </cell>
          <cell r="F446">
            <v>0.24484155000000002</v>
          </cell>
          <cell r="G446">
            <v>0.31491858</v>
          </cell>
          <cell r="H446">
            <v>0.36549651</v>
          </cell>
          <cell r="I446">
            <v>0.50041051000000003</v>
          </cell>
          <cell r="J446">
            <v>0.57544141999999998</v>
          </cell>
          <cell r="K446">
            <v>0.68423221999999995</v>
          </cell>
          <cell r="L446">
            <v>0.70426917</v>
          </cell>
          <cell r="M446">
            <v>0.77194123999999997</v>
          </cell>
          <cell r="N446">
            <v>0.81967051999999996</v>
          </cell>
          <cell r="O446">
            <v>0.87839583999999993</v>
          </cell>
        </row>
        <row r="447">
          <cell r="C447" t="str">
            <v>206-ICP</v>
          </cell>
          <cell r="D447">
            <v>0.16699032999999999</v>
          </cell>
          <cell r="E447">
            <v>0.27824835999999997</v>
          </cell>
          <cell r="F447">
            <v>0.64087117000000005</v>
          </cell>
          <cell r="G447">
            <v>1.0050782600000001</v>
          </cell>
          <cell r="H447">
            <v>1.3653791800000001</v>
          </cell>
          <cell r="I447">
            <v>1.63877424</v>
          </cell>
          <cell r="J447">
            <v>1.8267836</v>
          </cell>
          <cell r="K447">
            <v>2.1452146499999998</v>
          </cell>
          <cell r="L447">
            <v>2.5140024999999997</v>
          </cell>
          <cell r="M447">
            <v>3.0523552999999999</v>
          </cell>
          <cell r="N447">
            <v>3.81794908</v>
          </cell>
          <cell r="O447">
            <v>4.2540220099999999</v>
          </cell>
        </row>
        <row r="448">
          <cell r="C448" t="str">
            <v>206-TCP</v>
          </cell>
          <cell r="D448">
            <v>1.3963969999999999E-2</v>
          </cell>
          <cell r="E448">
            <v>2.2725299999999997E-2</v>
          </cell>
          <cell r="F448">
            <v>0.17283959000000002</v>
          </cell>
          <cell r="G448">
            <v>0.57342393000000003</v>
          </cell>
          <cell r="H448">
            <v>0.59331306000000006</v>
          </cell>
          <cell r="I448">
            <v>0.62085899000000011</v>
          </cell>
          <cell r="J448">
            <v>0.64045815000000006</v>
          </cell>
          <cell r="K448">
            <v>0.66759840000000004</v>
          </cell>
          <cell r="L448">
            <v>0.69912309000000006</v>
          </cell>
          <cell r="M448">
            <v>0.74145534000000002</v>
          </cell>
          <cell r="N448">
            <v>0.76728890999999999</v>
          </cell>
          <cell r="O448">
            <v>0.79390402999999998</v>
          </cell>
        </row>
        <row r="449">
          <cell r="C449" t="str">
            <v>206-SCP</v>
          </cell>
          <cell r="D449">
            <v>0.22205084</v>
          </cell>
          <cell r="E449">
            <v>0.38100198000000002</v>
          </cell>
          <cell r="F449">
            <v>0.59917712000000001</v>
          </cell>
          <cell r="G449">
            <v>0.99381412000000002</v>
          </cell>
          <cell r="H449">
            <v>1.4727947800000001</v>
          </cell>
          <cell r="I449">
            <v>1.7095617000000001</v>
          </cell>
          <cell r="J449">
            <v>1.9382076700000002</v>
          </cell>
          <cell r="K449">
            <v>2.1366487100000002</v>
          </cell>
          <cell r="L449">
            <v>2.4647059500000004</v>
          </cell>
          <cell r="M449">
            <v>2.7679585600000003</v>
          </cell>
          <cell r="N449">
            <v>3.1299739000000004</v>
          </cell>
          <cell r="O449">
            <v>3.3728114500000004</v>
          </cell>
        </row>
        <row r="450">
          <cell r="C450" t="str">
            <v>206-BRC</v>
          </cell>
          <cell r="D450">
            <v>1.6134510000000001E-2</v>
          </cell>
          <cell r="E450">
            <v>1.835989E-2</v>
          </cell>
          <cell r="F450">
            <v>2.364496E-2</v>
          </cell>
          <cell r="G450">
            <v>2.625864E-2</v>
          </cell>
          <cell r="H450">
            <v>0.24568656000000003</v>
          </cell>
          <cell r="I450">
            <v>0.47787566000000004</v>
          </cell>
          <cell r="J450">
            <v>0.6758809400000001</v>
          </cell>
          <cell r="K450">
            <v>0.81563390000000013</v>
          </cell>
          <cell r="L450">
            <v>0.88818433000000008</v>
          </cell>
          <cell r="M450">
            <v>0.94336228000000011</v>
          </cell>
          <cell r="N450">
            <v>1.02668844</v>
          </cell>
          <cell r="O450">
            <v>1.18999999</v>
          </cell>
        </row>
        <row r="451">
          <cell r="C451" t="str">
            <v>206-TRM</v>
          </cell>
          <cell r="D451">
            <v>3.4435919999999995E-2</v>
          </cell>
          <cell r="E451">
            <v>7.6193629999999984E-2</v>
          </cell>
          <cell r="F451">
            <v>0.15739276999999999</v>
          </cell>
          <cell r="G451">
            <v>0.28655964</v>
          </cell>
          <cell r="H451">
            <v>0.42673969</v>
          </cell>
          <cell r="I451">
            <v>0.56691974000000001</v>
          </cell>
          <cell r="J451">
            <v>0.70709979000000001</v>
          </cell>
          <cell r="K451">
            <v>0.84727984000000001</v>
          </cell>
          <cell r="L451">
            <v>0.98745989000000001</v>
          </cell>
          <cell r="M451">
            <v>1.1276399399999999</v>
          </cell>
          <cell r="N451">
            <v>1.26781999</v>
          </cell>
          <cell r="O451">
            <v>1.4080000400000001</v>
          </cell>
        </row>
        <row r="452">
          <cell r="C452" t="str">
            <v>206-HVIT</v>
          </cell>
          <cell r="D452">
            <v>0.20913145000000002</v>
          </cell>
          <cell r="E452">
            <v>0.35340071000000006</v>
          </cell>
          <cell r="F452">
            <v>0.54338013000000007</v>
          </cell>
          <cell r="G452">
            <v>0.73386075000000006</v>
          </cell>
          <cell r="H452">
            <v>0.91189565000000006</v>
          </cell>
          <cell r="I452">
            <v>1.18140527</v>
          </cell>
          <cell r="J452">
            <v>1.35597597</v>
          </cell>
          <cell r="K452">
            <v>1.62063892</v>
          </cell>
          <cell r="L452">
            <v>1.9376822199999999</v>
          </cell>
          <cell r="M452">
            <v>2.38384193</v>
          </cell>
          <cell r="N452">
            <v>2.6328942199999998</v>
          </cell>
          <cell r="O452">
            <v>2.8912834999999997</v>
          </cell>
        </row>
        <row r="453">
          <cell r="C453" t="str">
            <v>206-HPAS</v>
          </cell>
          <cell r="D453">
            <v>1.5803270000000001E-2</v>
          </cell>
          <cell r="E453">
            <v>4.8503860000000003E-2</v>
          </cell>
          <cell r="F453">
            <v>0.15815885000000002</v>
          </cell>
          <cell r="G453">
            <v>0.19451703000000001</v>
          </cell>
          <cell r="H453">
            <v>0.2972284</v>
          </cell>
          <cell r="I453">
            <v>0.44052638</v>
          </cell>
          <cell r="J453">
            <v>0.52984103000000005</v>
          </cell>
          <cell r="K453">
            <v>0.62711058000000008</v>
          </cell>
          <cell r="L453">
            <v>0.72264317000000011</v>
          </cell>
          <cell r="M453">
            <v>0.81565595000000013</v>
          </cell>
          <cell r="N453">
            <v>0.9381170900000001</v>
          </cell>
          <cell r="O453">
            <v>1.0580000100000002</v>
          </cell>
        </row>
        <row r="454">
          <cell r="C454" t="str">
            <v>206-SACP</v>
          </cell>
          <cell r="D454">
            <v>0.11353110000000001</v>
          </cell>
          <cell r="E454">
            <v>0.13217520000000002</v>
          </cell>
          <cell r="F454">
            <v>0.15083436000000003</v>
          </cell>
          <cell r="G454">
            <v>0.15804069000000004</v>
          </cell>
          <cell r="H454">
            <v>0.16945946000000003</v>
          </cell>
          <cell r="I454">
            <v>0.17429090000000003</v>
          </cell>
          <cell r="J454">
            <v>0.18354357000000002</v>
          </cell>
          <cell r="K454">
            <v>0.18992803000000003</v>
          </cell>
          <cell r="L454">
            <v>0.20334709000000004</v>
          </cell>
          <cell r="M454">
            <v>0.21823819000000003</v>
          </cell>
          <cell r="N454">
            <v>0.23228574000000002</v>
          </cell>
          <cell r="O454">
            <v>0.25000000999999999</v>
          </cell>
        </row>
        <row r="455">
          <cell r="C455" t="str">
            <v>206-CBL</v>
          </cell>
          <cell r="D455">
            <v>4.0420999999999995E-4</v>
          </cell>
          <cell r="E455">
            <v>7.8054999999999986E-4</v>
          </cell>
          <cell r="F455">
            <v>1.2544599999999998E-3</v>
          </cell>
          <cell r="G455">
            <v>3.3634199999999998E-3</v>
          </cell>
          <cell r="H455">
            <v>7.1692990000000012E-2</v>
          </cell>
          <cell r="I455">
            <v>0.14002256000000002</v>
          </cell>
          <cell r="J455">
            <v>0.20835213000000002</v>
          </cell>
          <cell r="K455">
            <v>0.27668170000000003</v>
          </cell>
          <cell r="L455">
            <v>0.34501127000000004</v>
          </cell>
          <cell r="M455">
            <v>0.41334084000000004</v>
          </cell>
          <cell r="N455">
            <v>0.48167041000000005</v>
          </cell>
          <cell r="O455">
            <v>0.54999998000000005</v>
          </cell>
        </row>
        <row r="456">
          <cell r="C456" t="str">
            <v>206-DC-115</v>
          </cell>
          <cell r="H456">
            <v>0.11903554</v>
          </cell>
          <cell r="I456">
            <v>0.23807107999999999</v>
          </cell>
          <cell r="J456">
            <v>0.35710661999999999</v>
          </cell>
          <cell r="K456">
            <v>0.47614215999999998</v>
          </cell>
          <cell r="L456">
            <v>0.59517770000000003</v>
          </cell>
          <cell r="M456">
            <v>0.71421324000000008</v>
          </cell>
          <cell r="N456">
            <v>0.83324878000000013</v>
          </cell>
          <cell r="O456">
            <v>0.95228432000000018</v>
          </cell>
        </row>
        <row r="457">
          <cell r="C457" t="str">
            <v>206-DC-117</v>
          </cell>
          <cell r="H457">
            <v>0.52416315000000002</v>
          </cell>
          <cell r="I457">
            <v>1.0483263</v>
          </cell>
          <cell r="J457">
            <v>1.73524411</v>
          </cell>
          <cell r="K457">
            <v>2.5523422099999999</v>
          </cell>
          <cell r="L457">
            <v>3.4020146799999997</v>
          </cell>
          <cell r="M457">
            <v>4.1214677999999996</v>
          </cell>
          <cell r="N457">
            <v>4.61309565</v>
          </cell>
          <cell r="O457">
            <v>4.9745432100000002</v>
          </cell>
        </row>
        <row r="458">
          <cell r="C458" t="str">
            <v>206-DC-118</v>
          </cell>
        </row>
        <row r="459">
          <cell r="C459" t="str">
            <v>206-DC-119</v>
          </cell>
          <cell r="H459">
            <v>0.13629217000000002</v>
          </cell>
          <cell r="I459">
            <v>0.27258434000000004</v>
          </cell>
          <cell r="J459">
            <v>0.40887651000000003</v>
          </cell>
          <cell r="K459">
            <v>0.54516868000000007</v>
          </cell>
          <cell r="L459">
            <v>0.66101416000000013</v>
          </cell>
          <cell r="M459">
            <v>0.74960121000000013</v>
          </cell>
          <cell r="N459">
            <v>0.81092982000000013</v>
          </cell>
          <cell r="O459">
            <v>0.84499999999999997</v>
          </cell>
        </row>
        <row r="460">
          <cell r="C460" t="str">
            <v>206-DC-121</v>
          </cell>
          <cell r="D460">
            <v>5.1018999999999999E-4</v>
          </cell>
          <cell r="E460">
            <v>2.6436699999999999E-3</v>
          </cell>
          <cell r="F460">
            <v>3.0999599999999997E-3</v>
          </cell>
          <cell r="G460">
            <v>1.946933E-2</v>
          </cell>
          <cell r="H460">
            <v>0.18314464</v>
          </cell>
          <cell r="I460">
            <v>0.34681994999999999</v>
          </cell>
          <cell r="J460">
            <v>0.54281937999999996</v>
          </cell>
          <cell r="K460">
            <v>0.73881880999999994</v>
          </cell>
          <cell r="L460">
            <v>0.95420526999999988</v>
          </cell>
          <cell r="M460">
            <v>1.1825195199999998</v>
          </cell>
          <cell r="N460">
            <v>1.4108337699999998</v>
          </cell>
          <cell r="O460">
            <v>1.6391480199999997</v>
          </cell>
        </row>
        <row r="461">
          <cell r="C461" t="str">
            <v>206-DC-200</v>
          </cell>
        </row>
        <row r="462">
          <cell r="C462" t="str">
            <v>206-DC-308</v>
          </cell>
          <cell r="D462">
            <v>1.6645099999999999E-3</v>
          </cell>
          <cell r="E462">
            <v>2.3098799999999998E-3</v>
          </cell>
          <cell r="H462">
            <v>2.9201999999999999E-2</v>
          </cell>
          <cell r="I462">
            <v>5.6094119999999997E-2</v>
          </cell>
          <cell r="J462">
            <v>8.2986239999999989E-2</v>
          </cell>
          <cell r="K462">
            <v>0.10987835999999998</v>
          </cell>
          <cell r="L462">
            <v>0.13677047999999997</v>
          </cell>
          <cell r="M462">
            <v>0.16366259999999996</v>
          </cell>
          <cell r="N462">
            <v>0.19055471999999996</v>
          </cell>
          <cell r="O462">
            <v>0.21744683999999995</v>
          </cell>
        </row>
        <row r="463">
          <cell r="C463" t="str">
            <v>206-TCOther</v>
          </cell>
          <cell r="O463">
            <v>0</v>
          </cell>
        </row>
        <row r="464">
          <cell r="C464" t="str">
            <v>STCUR</v>
          </cell>
        </row>
        <row r="465">
          <cell r="C465" t="str">
            <v>213-TC1XX</v>
          </cell>
          <cell r="H465">
            <v>0.21119750000000001</v>
          </cell>
          <cell r="I465">
            <v>0.42239500000000002</v>
          </cell>
          <cell r="J465">
            <v>0.6335925</v>
          </cell>
          <cell r="K465">
            <v>0.84479000000000004</v>
          </cell>
          <cell r="L465">
            <v>1.0559875000000001</v>
          </cell>
          <cell r="M465">
            <v>1.267185</v>
          </cell>
          <cell r="N465">
            <v>1.4783824999999999</v>
          </cell>
          <cell r="O465">
            <v>1.6895799999999999</v>
          </cell>
        </row>
        <row r="466">
          <cell r="C466" t="str">
            <v>213-TC2XX</v>
          </cell>
          <cell r="D466">
            <v>1.0681600000000001E-3</v>
          </cell>
          <cell r="E466">
            <v>2.06266E-3</v>
          </cell>
          <cell r="F466">
            <v>3.3150000000000002E-3</v>
          </cell>
          <cell r="G466">
            <v>4.4200000000000003E-3</v>
          </cell>
          <cell r="H466">
            <v>4.4200000000000003E-3</v>
          </cell>
          <cell r="I466">
            <v>4.4200000000000003E-3</v>
          </cell>
          <cell r="J466">
            <v>4.4200000000000003E-3</v>
          </cell>
          <cell r="K466">
            <v>4.4200000000000003E-3</v>
          </cell>
          <cell r="L466">
            <v>4.4200000000000003E-3</v>
          </cell>
          <cell r="M466">
            <v>4.4200000000000003E-3</v>
          </cell>
          <cell r="N466">
            <v>4.4200000000000003E-3</v>
          </cell>
          <cell r="O466">
            <v>4.4200000000000003E-3</v>
          </cell>
        </row>
        <row r="467">
          <cell r="C467" t="str">
            <v>213-TC3XX</v>
          </cell>
        </row>
        <row r="468">
          <cell r="C468" t="str">
            <v>213-TC4XX</v>
          </cell>
        </row>
        <row r="469">
          <cell r="C469" t="str">
            <v>213-TCOther</v>
          </cell>
        </row>
        <row r="470">
          <cell r="C470" t="str">
            <v>214-TC1XX</v>
          </cell>
        </row>
        <row r="471">
          <cell r="C471" t="str">
            <v>214-TC2XX</v>
          </cell>
        </row>
        <row r="472">
          <cell r="C472" t="str">
            <v>214-TC3XX</v>
          </cell>
        </row>
        <row r="473">
          <cell r="C473" t="str">
            <v>214-TC4XX</v>
          </cell>
        </row>
        <row r="474">
          <cell r="C474" t="str">
            <v>214-TCOther</v>
          </cell>
        </row>
        <row r="475">
          <cell r="C475" t="str">
            <v>216-TC1XX</v>
          </cell>
        </row>
        <row r="476">
          <cell r="C476" t="str">
            <v>216-TC2XX</v>
          </cell>
        </row>
        <row r="477">
          <cell r="C477" t="str">
            <v>216-TC3XX</v>
          </cell>
        </row>
        <row r="478">
          <cell r="C478" t="str">
            <v>216-TC4XX</v>
          </cell>
        </row>
        <row r="479">
          <cell r="C479" t="str">
            <v>216-TCOther</v>
          </cell>
        </row>
        <row r="480">
          <cell r="C480" t="str">
            <v>220 - TC</v>
          </cell>
        </row>
        <row r="481">
          <cell r="C481" t="str">
            <v>222 - TC</v>
          </cell>
          <cell r="H481">
            <v>0.166958</v>
          </cell>
          <cell r="I481">
            <v>0.33391599999999999</v>
          </cell>
          <cell r="J481">
            <v>0.50087400000000004</v>
          </cell>
          <cell r="K481">
            <v>0.66783199999999998</v>
          </cell>
          <cell r="L481">
            <v>0.83478999999999992</v>
          </cell>
          <cell r="M481">
            <v>1.0017479999999999</v>
          </cell>
          <cell r="N481">
            <v>1.1687059999999998</v>
          </cell>
          <cell r="O481">
            <v>1.3356639999999997</v>
          </cell>
        </row>
        <row r="482">
          <cell r="C482" t="str">
            <v>223 - TC</v>
          </cell>
        </row>
        <row r="483">
          <cell r="C483" t="str">
            <v>224 - TC</v>
          </cell>
        </row>
        <row r="484">
          <cell r="C484" t="str">
            <v>225 - TC</v>
          </cell>
        </row>
        <row r="485">
          <cell r="C485" t="str">
            <v>209 - TC</v>
          </cell>
        </row>
        <row r="486">
          <cell r="C486" t="str">
            <v>211 - TC</v>
          </cell>
          <cell r="D486">
            <v>1.3508181799999999</v>
          </cell>
          <cell r="E486">
            <v>1.71093787</v>
          </cell>
          <cell r="F486">
            <v>2.4795406899999999</v>
          </cell>
          <cell r="G486">
            <v>3.32203852</v>
          </cell>
          <cell r="H486">
            <v>3.7765482600000002</v>
          </cell>
          <cell r="I486">
            <v>5.2325875100000001</v>
          </cell>
          <cell r="J486">
            <v>6.6336012100000001</v>
          </cell>
          <cell r="K486">
            <v>7.8772129800000004</v>
          </cell>
          <cell r="L486">
            <v>9.1508608599999999</v>
          </cell>
          <cell r="M486">
            <v>10.29415713</v>
          </cell>
          <cell r="N486">
            <v>11.496957050000001</v>
          </cell>
          <cell r="O486">
            <v>13.2564063</v>
          </cell>
        </row>
        <row r="487">
          <cell r="C487" t="str">
            <v>212 - TC</v>
          </cell>
        </row>
        <row r="488">
          <cell r="C488" t="str">
            <v>215 - TC</v>
          </cell>
          <cell r="D488">
            <v>0.90300000000000002</v>
          </cell>
          <cell r="E488">
            <v>1.9710000000000001</v>
          </cell>
          <cell r="F488">
            <v>3.403</v>
          </cell>
          <cell r="G488">
            <v>5.0869999999999997</v>
          </cell>
          <cell r="H488">
            <v>5.3081250000000004</v>
          </cell>
          <cell r="I488">
            <v>5.5292499999999993</v>
          </cell>
          <cell r="J488">
            <v>5.7503749999999991</v>
          </cell>
          <cell r="K488">
            <v>5.9714999999999989</v>
          </cell>
          <cell r="L488">
            <v>6.1926249999999987</v>
          </cell>
          <cell r="M488">
            <v>6.4137500000000003</v>
          </cell>
          <cell r="N488">
            <v>6.6348749999999983</v>
          </cell>
          <cell r="O488">
            <v>6.8559999999999981</v>
          </cell>
        </row>
        <row r="489">
          <cell r="C489" t="str">
            <v>221 - TC</v>
          </cell>
          <cell r="J489">
            <v>9.6999999999999993</v>
          </cell>
          <cell r="K489">
            <v>9.6999999999999993</v>
          </cell>
          <cell r="L489">
            <v>9.6999999999999993</v>
          </cell>
          <cell r="M489">
            <v>9.6999999999999993</v>
          </cell>
          <cell r="N489">
            <v>9.6999999999999993</v>
          </cell>
          <cell r="O489">
            <v>9.6999999999999993</v>
          </cell>
        </row>
        <row r="493">
          <cell r="C493" t="str">
            <v>OU-TC</v>
          </cell>
          <cell r="D493">
            <v>2.820802</v>
          </cell>
          <cell r="E493">
            <v>1.4991243183053671</v>
          </cell>
          <cell r="F493">
            <v>-0.71575529038527774</v>
          </cell>
          <cell r="G493">
            <v>-1.3566319746384106</v>
          </cell>
          <cell r="H493">
            <v>0.15457562469226938</v>
          </cell>
          <cell r="I493">
            <v>-1.7966105814948541</v>
          </cell>
          <cell r="J493">
            <v>-2.1131781226843751</v>
          </cell>
          <cell r="K493">
            <v>-1.6496375474942426</v>
          </cell>
          <cell r="L493">
            <v>-2.1907508949797103</v>
          </cell>
          <cell r="M493">
            <v>-2.2903085991803738</v>
          </cell>
          <cell r="N493">
            <v>-3.2538479460194405</v>
          </cell>
          <cell r="O493">
            <v>0</v>
          </cell>
        </row>
        <row r="494">
          <cell r="C494" t="str">
            <v>Ops-TC</v>
          </cell>
        </row>
        <row r="495">
          <cell r="C495" t="str">
            <v>Plug-TC</v>
          </cell>
          <cell r="D495">
            <v>0</v>
          </cell>
          <cell r="E495">
            <v>0</v>
          </cell>
          <cell r="F495">
            <v>0</v>
          </cell>
          <cell r="G495">
            <v>-0.90806198342901667</v>
          </cell>
          <cell r="H495">
            <v>-1.8161239668580333</v>
          </cell>
          <cell r="I495">
            <v>-2.7241859502870502</v>
          </cell>
          <cell r="J495">
            <v>-3.6322479337160667</v>
          </cell>
          <cell r="K495">
            <v>-4.5403099171450831</v>
          </cell>
          <cell r="L495">
            <v>-5.4483719005740996</v>
          </cell>
          <cell r="M495">
            <v>-6.356433884003116</v>
          </cell>
          <cell r="N495">
            <v>-7.2644958674321325</v>
          </cell>
          <cell r="O495">
            <v>-8.1725578508611498</v>
          </cell>
        </row>
        <row r="496">
          <cell r="C496" t="str">
            <v>BU215cap</v>
          </cell>
        </row>
        <row r="497">
          <cell r="C497" t="str">
            <v>TAA-TC</v>
          </cell>
        </row>
        <row r="498">
          <cell r="C498" t="str">
            <v>MFA-T</v>
          </cell>
        </row>
        <row r="499">
          <cell r="C499" t="str">
            <v>TCErrors</v>
          </cell>
        </row>
        <row r="500">
          <cell r="C500" t="str">
            <v>TCOther</v>
          </cell>
        </row>
        <row r="501">
          <cell r="C501" t="str">
            <v>OPS-CAP-T</v>
          </cell>
          <cell r="D501">
            <v>0</v>
          </cell>
          <cell r="E501">
            <v>0</v>
          </cell>
          <cell r="F501">
            <v>0</v>
          </cell>
          <cell r="G501">
            <v>0</v>
          </cell>
          <cell r="H501">
            <v>0</v>
          </cell>
          <cell r="I501">
            <v>0</v>
          </cell>
          <cell r="J501">
            <v>0</v>
          </cell>
          <cell r="K501">
            <v>0</v>
          </cell>
          <cell r="L501">
            <v>0</v>
          </cell>
          <cell r="M501">
            <v>0</v>
          </cell>
          <cell r="N501">
            <v>0</v>
          </cell>
          <cell r="O501">
            <v>0</v>
          </cell>
        </row>
        <row r="502">
          <cell r="C502" t="str">
            <v>IMS-CAP-T</v>
          </cell>
          <cell r="D502">
            <v>-7.2373750400000006E-2</v>
          </cell>
          <cell r="E502">
            <v>0.57795825359999997</v>
          </cell>
          <cell r="F502">
            <v>0.96067552000000001</v>
          </cell>
          <cell r="G502">
            <v>1.8459802536000003</v>
          </cell>
          <cell r="H502">
            <v>2.8491863385066671</v>
          </cell>
          <cell r="I502">
            <v>4.3418869528533337</v>
          </cell>
          <cell r="J502">
            <v>5.4790941568533338</v>
          </cell>
          <cell r="K502">
            <v>6.5839828305066668</v>
          </cell>
          <cell r="L502">
            <v>7.6620431643466667</v>
          </cell>
          <cell r="M502">
            <v>8.6945579365866674</v>
          </cell>
          <cell r="N502">
            <v>9.535525289733334</v>
          </cell>
          <cell r="O502">
            <v>9.2055053477333324</v>
          </cell>
        </row>
        <row r="503">
          <cell r="C503" t="str">
            <v>CNRST-T</v>
          </cell>
          <cell r="D503">
            <v>1.1120981928</v>
          </cell>
          <cell r="E503">
            <v>2.0961090304000001</v>
          </cell>
          <cell r="F503">
            <v>2.7576702440000003</v>
          </cell>
          <cell r="G503">
            <v>3.7214368352</v>
          </cell>
          <cell r="H503">
            <v>5.5791883503999999</v>
          </cell>
          <cell r="I503">
            <v>7.4074414792000001</v>
          </cell>
          <cell r="J503">
            <v>9.2356945744000001</v>
          </cell>
          <cell r="K503">
            <v>11.063947669599999</v>
          </cell>
          <cell r="L503">
            <v>12.892200764799998</v>
          </cell>
          <cell r="M503">
            <v>14.720453859999999</v>
          </cell>
          <cell r="N503">
            <v>16.548706955199997</v>
          </cell>
          <cell r="O503">
            <v>18.37696</v>
          </cell>
        </row>
        <row r="504">
          <cell r="C504" t="str">
            <v>CCGO-T</v>
          </cell>
          <cell r="D504">
            <v>0</v>
          </cell>
          <cell r="E504">
            <v>0</v>
          </cell>
          <cell r="F504">
            <v>0</v>
          </cell>
          <cell r="G504">
            <v>0</v>
          </cell>
          <cell r="H504">
            <v>0</v>
          </cell>
          <cell r="I504">
            <v>0</v>
          </cell>
          <cell r="J504">
            <v>0</v>
          </cell>
          <cell r="K504">
            <v>0</v>
          </cell>
          <cell r="L504">
            <v>0</v>
          </cell>
          <cell r="M504">
            <v>0</v>
          </cell>
          <cell r="N504">
            <v>0</v>
          </cell>
          <cell r="O504">
            <v>0</v>
          </cell>
        </row>
        <row r="505">
          <cell r="C505" t="str">
            <v>FRE-CAP-T</v>
          </cell>
          <cell r="D505">
            <v>0.51024736000000004</v>
          </cell>
          <cell r="E505">
            <v>1.0204947312000001</v>
          </cell>
          <cell r="F505">
            <v>1.5307420967999998</v>
          </cell>
          <cell r="G505">
            <v>2.5512368224000004</v>
          </cell>
          <cell r="H505">
            <v>4.8923168223999998</v>
          </cell>
          <cell r="I505">
            <v>7.2333968224000005</v>
          </cell>
          <cell r="J505">
            <v>9.5744768223999994</v>
          </cell>
          <cell r="K505">
            <v>11.915556822400001</v>
          </cell>
          <cell r="L505">
            <v>14.3966368224</v>
          </cell>
          <cell r="M505">
            <v>16.737716822400003</v>
          </cell>
          <cell r="N505">
            <v>19.078796822400005</v>
          </cell>
          <cell r="O505">
            <v>21.5598768224</v>
          </cell>
        </row>
        <row r="506">
          <cell r="C506" t="str">
            <v>CORPADJ-T</v>
          </cell>
          <cell r="D506">
            <v>0</v>
          </cell>
          <cell r="E506">
            <v>0</v>
          </cell>
          <cell r="F506">
            <v>0</v>
          </cell>
          <cell r="G506">
            <v>0</v>
          </cell>
          <cell r="H506">
            <v>0</v>
          </cell>
          <cell r="I506">
            <v>0</v>
          </cell>
          <cell r="J506">
            <v>0</v>
          </cell>
          <cell r="K506">
            <v>0</v>
          </cell>
          <cell r="L506">
            <v>0</v>
          </cell>
          <cell r="M506">
            <v>0</v>
          </cell>
          <cell r="N506">
            <v>0</v>
          </cell>
          <cell r="O506">
            <v>0</v>
          </cell>
        </row>
        <row r="507">
          <cell r="C507" t="str">
            <v>T&amp;WE-T</v>
          </cell>
          <cell r="D507">
            <v>0.73360455839999728</v>
          </cell>
          <cell r="E507">
            <v>1.0665934295999997</v>
          </cell>
          <cell r="F507">
            <v>1.7661667199999995</v>
          </cell>
          <cell r="G507">
            <v>3.9460699199999998</v>
          </cell>
          <cell r="H507">
            <v>6.0045599999999997</v>
          </cell>
          <cell r="I507">
            <v>7.204559999999999</v>
          </cell>
          <cell r="J507">
            <v>9.6045599999999993</v>
          </cell>
          <cell r="K507">
            <v>9.6045599999999993</v>
          </cell>
          <cell r="L507">
            <v>10.804559999999999</v>
          </cell>
          <cell r="M507">
            <v>12.00456</v>
          </cell>
          <cell r="N507">
            <v>14.644559999999998</v>
          </cell>
          <cell r="O507">
            <v>14.644559999999998</v>
          </cell>
        </row>
        <row r="508">
          <cell r="C508" t="str">
            <v>SE-T</v>
          </cell>
          <cell r="D508">
            <v>0.10190999999999999</v>
          </cell>
          <cell r="E508">
            <v>0.13888999999999999</v>
          </cell>
          <cell r="F508">
            <v>0.22015999999999999</v>
          </cell>
          <cell r="G508">
            <v>0.29583999999999999</v>
          </cell>
          <cell r="H508">
            <v>0.90213999999999994</v>
          </cell>
          <cell r="I508">
            <v>1.50844</v>
          </cell>
          <cell r="J508">
            <v>2.1147399999999998</v>
          </cell>
          <cell r="K508">
            <v>2.7210399999999999</v>
          </cell>
          <cell r="L508">
            <v>3.32734</v>
          </cell>
          <cell r="M508">
            <v>3.93364</v>
          </cell>
          <cell r="N508">
            <v>4.5399399999999996</v>
          </cell>
          <cell r="O508">
            <v>5.1462399999999997</v>
          </cell>
        </row>
        <row r="509">
          <cell r="C509" t="str">
            <v>Tools-T</v>
          </cell>
          <cell r="D509">
            <v>0</v>
          </cell>
          <cell r="E509">
            <v>0</v>
          </cell>
          <cell r="F509">
            <v>0</v>
          </cell>
          <cell r="G509">
            <v>0</v>
          </cell>
          <cell r="H509">
            <v>0</v>
          </cell>
          <cell r="I509">
            <v>0</v>
          </cell>
          <cell r="J509">
            <v>0</v>
          </cell>
          <cell r="K509">
            <v>0</v>
          </cell>
          <cell r="L509">
            <v>0</v>
          </cell>
          <cell r="M509">
            <v>0</v>
          </cell>
          <cell r="N509">
            <v>0</v>
          </cell>
          <cell r="O509">
            <v>0</v>
          </cell>
        </row>
        <row r="510">
          <cell r="C510" t="str">
            <v>OPS-MFA-T</v>
          </cell>
          <cell r="D510">
            <v>0</v>
          </cell>
          <cell r="E510">
            <v>0</v>
          </cell>
          <cell r="F510">
            <v>0</v>
          </cell>
          <cell r="G510">
            <v>0</v>
          </cell>
          <cell r="H510">
            <v>0</v>
          </cell>
          <cell r="I510">
            <v>0</v>
          </cell>
          <cell r="J510">
            <v>0</v>
          </cell>
          <cell r="K510">
            <v>0</v>
          </cell>
          <cell r="L510">
            <v>0</v>
          </cell>
          <cell r="M510">
            <v>0</v>
          </cell>
          <cell r="N510">
            <v>0</v>
          </cell>
          <cell r="O510">
            <v>0</v>
          </cell>
        </row>
        <row r="511">
          <cell r="C511" t="str">
            <v>IMS-MFA-T</v>
          </cell>
          <cell r="D511">
            <v>-4.1276817999999918E-3</v>
          </cell>
          <cell r="E511">
            <v>7.6426093E-2</v>
          </cell>
          <cell r="F511">
            <v>0.13104763849999998</v>
          </cell>
          <cell r="G511">
            <v>1.3647130848</v>
          </cell>
          <cell r="H511">
            <v>1.9475396900999999</v>
          </cell>
          <cell r="I511">
            <v>2.5780034154</v>
          </cell>
          <cell r="J511">
            <v>3.5734072807000001</v>
          </cell>
          <cell r="K511">
            <v>4.2778400360000006</v>
          </cell>
          <cell r="L511">
            <v>5.4070533094000002</v>
          </cell>
          <cell r="M511">
            <v>6.5427165828000007</v>
          </cell>
          <cell r="N511">
            <v>7.4538661062000005</v>
          </cell>
          <cell r="O511">
            <v>8.6476639261999999</v>
          </cell>
        </row>
        <row r="512">
          <cell r="C512" t="str">
            <v>LBSS-MFA-T</v>
          </cell>
          <cell r="D512">
            <v>2.6731666666666681E-2</v>
          </cell>
          <cell r="E512">
            <v>5.3463333333333189E-2</v>
          </cell>
          <cell r="F512">
            <v>8.0195000000000002E-2</v>
          </cell>
          <cell r="G512">
            <v>0.13365833333333363</v>
          </cell>
          <cell r="H512">
            <v>0.16039</v>
          </cell>
          <cell r="I512">
            <v>0.1871216666666668</v>
          </cell>
          <cell r="J512">
            <v>0.3858533333333336</v>
          </cell>
          <cell r="K512">
            <v>0.58458499999999991</v>
          </cell>
          <cell r="L512">
            <v>0.7833166666666681</v>
          </cell>
          <cell r="M512">
            <v>1.9688983333333316</v>
          </cell>
          <cell r="N512">
            <v>4.4702800000000007</v>
          </cell>
          <cell r="O512">
            <v>4.4702800000000007</v>
          </cell>
        </row>
        <row r="513">
          <cell r="C513" t="str">
            <v>CorpAdj-MFA-T</v>
          </cell>
          <cell r="D513">
            <v>0</v>
          </cell>
          <cell r="E513">
            <v>0</v>
          </cell>
          <cell r="F513">
            <v>0</v>
          </cell>
          <cell r="G513">
            <v>0</v>
          </cell>
          <cell r="H513">
            <v>0</v>
          </cell>
          <cell r="I513">
            <v>0</v>
          </cell>
          <cell r="J513">
            <v>0</v>
          </cell>
          <cell r="K513">
            <v>0</v>
          </cell>
          <cell r="L513">
            <v>0</v>
          </cell>
          <cell r="M513">
            <v>0</v>
          </cell>
          <cell r="N513">
            <v>0</v>
          </cell>
          <cell r="O513">
            <v>0</v>
          </cell>
        </row>
        <row r="523">
          <cell r="O523">
            <v>-0.31861297955356349</v>
          </cell>
        </row>
        <row r="524">
          <cell r="D524">
            <v>41.999397020999993</v>
          </cell>
          <cell r="E524">
            <v>79.267607881092474</v>
          </cell>
          <cell r="F524">
            <v>123.3888800289125</v>
          </cell>
          <cell r="G524">
            <v>171.99894023095126</v>
          </cell>
          <cell r="H524">
            <v>230.65146069806815</v>
          </cell>
          <cell r="I524">
            <v>288.4460830432198</v>
          </cell>
          <cell r="J524">
            <v>345.75935028166185</v>
          </cell>
          <cell r="K524">
            <v>393.35138126689839</v>
          </cell>
          <cell r="L524">
            <v>447.94102015065266</v>
          </cell>
          <cell r="M524">
            <v>495.90334757130847</v>
          </cell>
          <cell r="N524">
            <v>549.13410230864258</v>
          </cell>
          <cell r="O524">
            <v>634.93538702044646</v>
          </cell>
        </row>
        <row r="525">
          <cell r="D525">
            <v>1</v>
          </cell>
          <cell r="E525">
            <v>2</v>
          </cell>
          <cell r="F525">
            <v>3</v>
          </cell>
          <cell r="G525">
            <v>4</v>
          </cell>
          <cell r="H525">
            <v>5</v>
          </cell>
          <cell r="I525">
            <v>6</v>
          </cell>
          <cell r="J525">
            <v>7</v>
          </cell>
          <cell r="K525">
            <v>8</v>
          </cell>
          <cell r="L525">
            <v>9</v>
          </cell>
          <cell r="M525">
            <v>10</v>
          </cell>
          <cell r="N525">
            <v>11</v>
          </cell>
          <cell r="O525">
            <v>12</v>
          </cell>
        </row>
        <row r="526">
          <cell r="C526" t="str">
            <v>Bundle</v>
          </cell>
          <cell r="D526" t="str">
            <v>Jan</v>
          </cell>
          <cell r="E526" t="str">
            <v>Feb</v>
          </cell>
          <cell r="F526" t="str">
            <v>Mar</v>
          </cell>
          <cell r="G526" t="str">
            <v>Apr</v>
          </cell>
          <cell r="H526" t="str">
            <v>May</v>
          </cell>
          <cell r="I526" t="str">
            <v>Jun</v>
          </cell>
          <cell r="J526" t="str">
            <v>Jul</v>
          </cell>
          <cell r="K526" t="str">
            <v>Aug</v>
          </cell>
          <cell r="L526" t="str">
            <v>Sep</v>
          </cell>
          <cell r="M526" t="str">
            <v>Oct</v>
          </cell>
          <cell r="N526" t="str">
            <v>Nov</v>
          </cell>
          <cell r="O526" t="str">
            <v>Dec</v>
          </cell>
        </row>
        <row r="529">
          <cell r="C529" t="str">
            <v>202-DCOther</v>
          </cell>
        </row>
        <row r="530">
          <cell r="C530" t="str">
            <v>203-17561</v>
          </cell>
          <cell r="D530">
            <v>5.5154809999999999E-2</v>
          </cell>
          <cell r="E530">
            <v>6.7357299999999995E-2</v>
          </cell>
          <cell r="F530">
            <v>7.2223929999999992E-2</v>
          </cell>
          <cell r="G530">
            <v>7.2223929999999992E-2</v>
          </cell>
          <cell r="H530">
            <v>7.2223929999999992E-2</v>
          </cell>
          <cell r="I530">
            <v>7.2223929999999992E-2</v>
          </cell>
          <cell r="J530">
            <v>7.2223929999999992E-2</v>
          </cell>
          <cell r="K530">
            <v>7.2223929999999992E-2</v>
          </cell>
          <cell r="L530">
            <v>7.2223929999999992E-2</v>
          </cell>
          <cell r="M530">
            <v>7.2223929999999992E-2</v>
          </cell>
          <cell r="N530">
            <v>7.2223929999999992E-2</v>
          </cell>
          <cell r="O530">
            <v>7.2223929999999992E-2</v>
          </cell>
        </row>
        <row r="531">
          <cell r="C531" t="str">
            <v>203-DTRNSF</v>
          </cell>
          <cell r="D531">
            <v>2.376298E-2</v>
          </cell>
          <cell r="E531">
            <v>4.6347529999999998E-2</v>
          </cell>
          <cell r="F531">
            <v>6.9891029999999993E-2</v>
          </cell>
          <cell r="G531">
            <v>6.9891029999999993E-2</v>
          </cell>
          <cell r="H531">
            <v>6.9891029999999993E-2</v>
          </cell>
          <cell r="I531">
            <v>6.9891029999999993E-2</v>
          </cell>
          <cell r="J531">
            <v>6.9891029999999993E-2</v>
          </cell>
          <cell r="K531">
            <v>6.9891029999999993E-2</v>
          </cell>
          <cell r="L531">
            <v>6.9891029999999993E-2</v>
          </cell>
          <cell r="M531">
            <v>6.9891029999999993E-2</v>
          </cell>
          <cell r="N531">
            <v>6.9891029999999993E-2</v>
          </cell>
          <cell r="O531">
            <v>6.9891029999999993E-2</v>
          </cell>
        </row>
        <row r="532">
          <cell r="C532" t="str">
            <v>203-DC1XX</v>
          </cell>
          <cell r="D532">
            <v>0.25834046999999999</v>
          </cell>
          <cell r="E532">
            <v>0.32675964000000002</v>
          </cell>
          <cell r="F532">
            <v>0.38291098000000001</v>
          </cell>
          <cell r="G532">
            <v>0.40685777000000001</v>
          </cell>
          <cell r="H532">
            <v>0.56910397999999995</v>
          </cell>
          <cell r="I532">
            <v>0.73721963000000001</v>
          </cell>
          <cell r="J532">
            <v>0.86553230000000003</v>
          </cell>
          <cell r="K532">
            <v>0.96290903999999999</v>
          </cell>
          <cell r="L532">
            <v>1.1048907299999999</v>
          </cell>
          <cell r="M532">
            <v>1.19465321</v>
          </cell>
          <cell r="N532">
            <v>1.25700159</v>
          </cell>
          <cell r="O532">
            <v>1.28788108</v>
          </cell>
        </row>
        <row r="533">
          <cell r="C533" t="str">
            <v>203-15584</v>
          </cell>
          <cell r="D533">
            <v>3.1256060000000002E-2</v>
          </cell>
        </row>
        <row r="534">
          <cell r="C534" t="str">
            <v>203-17414</v>
          </cell>
          <cell r="D534">
            <v>0.11106422000000001</v>
          </cell>
          <cell r="E534">
            <v>3.9724740000000001E-2</v>
          </cell>
          <cell r="F534">
            <v>0.10230083000000001</v>
          </cell>
          <cell r="G534">
            <v>0.13610736000000001</v>
          </cell>
          <cell r="H534">
            <v>0.19317612000000001</v>
          </cell>
          <cell r="I534">
            <v>0.25230940000000002</v>
          </cell>
          <cell r="J534">
            <v>0.29744232000000004</v>
          </cell>
          <cell r="K534">
            <v>0.33169378000000005</v>
          </cell>
          <cell r="L534">
            <v>0.38163466000000007</v>
          </cell>
          <cell r="M534">
            <v>0.41320787000000009</v>
          </cell>
          <cell r="N534">
            <v>0.43513840000000009</v>
          </cell>
          <cell r="O534">
            <v>0.44600001000000011</v>
          </cell>
        </row>
        <row r="535">
          <cell r="C535" t="str">
            <v>203-17671</v>
          </cell>
          <cell r="D535">
            <v>7.8410900000000002E-3</v>
          </cell>
          <cell r="E535">
            <v>0.19787505999999999</v>
          </cell>
          <cell r="F535">
            <v>0.23031157999999999</v>
          </cell>
          <cell r="G535">
            <v>0.23031157999999999</v>
          </cell>
          <cell r="H535">
            <v>0.23031157999999999</v>
          </cell>
          <cell r="I535">
            <v>0.23031157999999999</v>
          </cell>
          <cell r="J535">
            <v>0.23031157999999999</v>
          </cell>
          <cell r="K535">
            <v>0.23031157999999999</v>
          </cell>
          <cell r="L535">
            <v>0.23031157999999999</v>
          </cell>
          <cell r="M535">
            <v>0.23031157999999999</v>
          </cell>
          <cell r="N535">
            <v>0.23031157999999999</v>
          </cell>
          <cell r="O535">
            <v>0.23031157999999999</v>
          </cell>
        </row>
        <row r="536">
          <cell r="C536" t="str">
            <v>203-17765</v>
          </cell>
          <cell r="D536">
            <v>0.24155407000000001</v>
          </cell>
          <cell r="E536">
            <v>2.2134830000000001E-2</v>
          </cell>
          <cell r="F536">
            <v>3.6441929999999997E-2</v>
          </cell>
          <cell r="G536">
            <v>4.9628319999999997E-2</v>
          </cell>
          <cell r="H536">
            <v>0.20125761</v>
          </cell>
          <cell r="I536">
            <v>0.35837225000000006</v>
          </cell>
          <cell r="J536">
            <v>0.47828851000000006</v>
          </cell>
          <cell r="K536">
            <v>0.56929320000000005</v>
          </cell>
          <cell r="L536">
            <v>0.70198402000000004</v>
          </cell>
          <cell r="M536">
            <v>0.78587270000000009</v>
          </cell>
          <cell r="N536">
            <v>0.84414118000000005</v>
          </cell>
          <cell r="O536">
            <v>0.87300001000000005</v>
          </cell>
        </row>
        <row r="537">
          <cell r="C537" t="str">
            <v>203-17897</v>
          </cell>
          <cell r="D537">
            <v>0.15532003</v>
          </cell>
          <cell r="E537">
            <v>0.51822575999999998</v>
          </cell>
          <cell r="F537">
            <v>1.04933612</v>
          </cell>
          <cell r="G537">
            <v>1.2883162699999999</v>
          </cell>
          <cell r="H537">
            <v>1.6900876199999999</v>
          </cell>
          <cell r="I537">
            <v>2.1063934799999999</v>
          </cell>
          <cell r="J537">
            <v>2.4241349699999999</v>
          </cell>
          <cell r="K537">
            <v>2.6652696200000001</v>
          </cell>
          <cell r="L537">
            <v>3.0168598000000002</v>
          </cell>
          <cell r="M537">
            <v>3.2391392100000003</v>
          </cell>
          <cell r="N537">
            <v>3.3935329200000002</v>
          </cell>
          <cell r="O537">
            <v>3.4700000100000001</v>
          </cell>
        </row>
        <row r="538">
          <cell r="C538" t="str">
            <v>203-17929</v>
          </cell>
          <cell r="D538">
            <v>8.8307999999999998E-3</v>
          </cell>
          <cell r="E538">
            <v>0.22335625999999997</v>
          </cell>
          <cell r="F538">
            <v>0.27036107999999998</v>
          </cell>
          <cell r="G538">
            <v>0.31127655999999998</v>
          </cell>
          <cell r="H538">
            <v>0.46370725000000002</v>
          </cell>
          <cell r="I538">
            <v>0.62165229</v>
          </cell>
          <cell r="J538">
            <v>0.74220233999999996</v>
          </cell>
          <cell r="K538">
            <v>0.83368800999999992</v>
          </cell>
          <cell r="L538">
            <v>0.96708013999999998</v>
          </cell>
          <cell r="M538">
            <v>1.0514121999999999</v>
          </cell>
          <cell r="N538">
            <v>1.1099886499999998</v>
          </cell>
          <cell r="O538">
            <v>1.1389999999999998</v>
          </cell>
        </row>
        <row r="539">
          <cell r="C539" t="str">
            <v>203-18860</v>
          </cell>
          <cell r="D539">
            <v>4.020721E-2</v>
          </cell>
          <cell r="E539">
            <v>2.0308699999999999E-2</v>
          </cell>
          <cell r="F539">
            <v>3.6370659999999999E-2</v>
          </cell>
          <cell r="G539">
            <v>5.0395379999999997E-2</v>
          </cell>
          <cell r="H539">
            <v>0.53447014000000004</v>
          </cell>
          <cell r="I539">
            <v>1.0360568300000002</v>
          </cell>
          <cell r="J539">
            <v>1.4188881000000002</v>
          </cell>
          <cell r="K539">
            <v>1.7094195100000003</v>
          </cell>
          <cell r="L539">
            <v>2.1330334200000003</v>
          </cell>
          <cell r="M539">
            <v>2.4008470600000003</v>
          </cell>
          <cell r="N539">
            <v>2.5868685300000003</v>
          </cell>
          <cell r="O539">
            <v>2.6790000100000002</v>
          </cell>
        </row>
        <row r="540">
          <cell r="C540" t="str">
            <v>203-18141</v>
          </cell>
          <cell r="D540">
            <v>3.4116300000000002E-2</v>
          </cell>
          <cell r="E540">
            <v>5.2073080000000001E-2</v>
          </cell>
          <cell r="F540">
            <v>9.0597289999999997E-2</v>
          </cell>
          <cell r="G540">
            <v>0.10522213</v>
          </cell>
          <cell r="H540">
            <v>0.1116267</v>
          </cell>
          <cell r="I540">
            <v>0.11826296</v>
          </cell>
          <cell r="J540">
            <v>0.12332803000000001</v>
          </cell>
          <cell r="K540">
            <v>0.12717191999999999</v>
          </cell>
          <cell r="L540">
            <v>0.13277655999999999</v>
          </cell>
          <cell r="M540">
            <v>0.13631987999999998</v>
          </cell>
          <cell r="N540">
            <v>0.13878104999999999</v>
          </cell>
          <cell r="O540">
            <v>0.14000000000000001</v>
          </cell>
        </row>
        <row r="541">
          <cell r="C541" t="str">
            <v>203-18142</v>
          </cell>
          <cell r="D541">
            <v>4.7888500000000007E-3</v>
          </cell>
          <cell r="E541">
            <v>7.7097799999999994E-2</v>
          </cell>
          <cell r="F541">
            <v>8.0878849999999988E-2</v>
          </cell>
          <cell r="G541">
            <v>9.403236999999999E-2</v>
          </cell>
          <cell r="H541">
            <v>0.10010357999999998</v>
          </cell>
          <cell r="I541">
            <v>0.10639441999999999</v>
          </cell>
          <cell r="J541">
            <v>0.11119583999999999</v>
          </cell>
          <cell r="K541">
            <v>0.11483964999999999</v>
          </cell>
          <cell r="L541">
            <v>0.12015255999999999</v>
          </cell>
          <cell r="M541">
            <v>0.12351144999999999</v>
          </cell>
          <cell r="N541">
            <v>0.12584450999999999</v>
          </cell>
          <cell r="O541">
            <v>0.12700001</v>
          </cell>
        </row>
        <row r="542">
          <cell r="C542" t="str">
            <v>203-18524</v>
          </cell>
          <cell r="D542">
            <v>4.3891099999999995E-2</v>
          </cell>
          <cell r="E542">
            <v>3.5333000000000003E-2</v>
          </cell>
          <cell r="F542">
            <v>4.1777030000000007E-2</v>
          </cell>
          <cell r="G542">
            <v>7.5313660000000004E-2</v>
          </cell>
          <cell r="H542">
            <v>9.8827940000000003E-2</v>
          </cell>
          <cell r="I542">
            <v>0.12319287000000001</v>
          </cell>
          <cell r="J542">
            <v>0.14178917000000002</v>
          </cell>
          <cell r="K542">
            <v>0.15590194000000002</v>
          </cell>
          <cell r="L542">
            <v>0.17647929000000001</v>
          </cell>
          <cell r="M542">
            <v>0.18948853000000002</v>
          </cell>
          <cell r="N542">
            <v>0.19852466000000002</v>
          </cell>
          <cell r="O542">
            <v>0.20300001000000001</v>
          </cell>
        </row>
        <row r="543">
          <cell r="C543" t="str">
            <v>203-18872</v>
          </cell>
          <cell r="D543">
            <v>-9.5248999999999996E-4</v>
          </cell>
          <cell r="E543">
            <v>0.10255417</v>
          </cell>
          <cell r="F543">
            <v>0.18308809999999998</v>
          </cell>
          <cell r="G543">
            <v>0.34184836999999996</v>
          </cell>
          <cell r="H543">
            <v>0.53063675999999993</v>
          </cell>
          <cell r="I543">
            <v>0.72625476999999994</v>
          </cell>
          <cell r="J543">
            <v>0.87555835999999987</v>
          </cell>
          <cell r="K543">
            <v>0.98886514999999986</v>
          </cell>
          <cell r="L543">
            <v>1.1540738999999998</v>
          </cell>
          <cell r="M543">
            <v>1.2585207999999997</v>
          </cell>
          <cell r="N543">
            <v>1.3310688799999997</v>
          </cell>
          <cell r="O543">
            <v>1.3670000099999997</v>
          </cell>
        </row>
        <row r="544">
          <cell r="C544" t="str">
            <v>203-19213</v>
          </cell>
          <cell r="D544">
            <v>-2.970824E-2</v>
          </cell>
          <cell r="E544">
            <v>2.207843E-2</v>
          </cell>
          <cell r="F544">
            <v>-9.5407999999999951E-4</v>
          </cell>
          <cell r="G544">
            <v>-1.2690999999999996E-3</v>
          </cell>
          <cell r="H544">
            <v>-1.2110899999999995E-3</v>
          </cell>
          <cell r="I544">
            <v>-1.1509799999999996E-3</v>
          </cell>
          <cell r="J544">
            <v>-1.1050999999999995E-3</v>
          </cell>
          <cell r="K544">
            <v>-1.0702799999999994E-3</v>
          </cell>
          <cell r="L544">
            <v>-1.0195099999999995E-3</v>
          </cell>
          <cell r="M544">
            <v>-9.8740999999999955E-4</v>
          </cell>
          <cell r="N544">
            <v>-9.6511999999999954E-4</v>
          </cell>
          <cell r="O544">
            <v>-9.5407999999999951E-4</v>
          </cell>
        </row>
        <row r="545">
          <cell r="C545" t="str">
            <v>203-19261</v>
          </cell>
          <cell r="D545">
            <v>1.3198482</v>
          </cell>
          <cell r="E545">
            <v>-2.2376420000000001E-2</v>
          </cell>
          <cell r="F545">
            <v>3.3646289999999995E-2</v>
          </cell>
          <cell r="G545">
            <v>3.3646289999999995E-2</v>
          </cell>
          <cell r="H545">
            <v>3.3646289999999995E-2</v>
          </cell>
          <cell r="I545">
            <v>3.3646289999999995E-2</v>
          </cell>
          <cell r="J545">
            <v>3.3646289999999995E-2</v>
          </cell>
          <cell r="K545">
            <v>3.3646289999999995E-2</v>
          </cell>
          <cell r="L545">
            <v>3.3646289999999995E-2</v>
          </cell>
          <cell r="M545">
            <v>3.3646289999999995E-2</v>
          </cell>
          <cell r="N545">
            <v>3.3646289999999995E-2</v>
          </cell>
          <cell r="O545">
            <v>3.3646289999999995E-2</v>
          </cell>
        </row>
        <row r="546">
          <cell r="C546" t="str">
            <v>203-DGE</v>
          </cell>
          <cell r="D546">
            <v>-0.29105296999999997</v>
          </cell>
        </row>
        <row r="547">
          <cell r="C547" t="str">
            <v>203-WRM</v>
          </cell>
          <cell r="D547">
            <v>2.8383E-4</v>
          </cell>
          <cell r="E547">
            <v>2.1135607800000002</v>
          </cell>
          <cell r="F547">
            <v>3.3755279900000001</v>
          </cell>
          <cell r="G547">
            <v>4.3930434900000002</v>
          </cell>
          <cell r="H547">
            <v>5.0860302300000004</v>
          </cell>
          <cell r="I547">
            <v>5.8041770400000008</v>
          </cell>
          <cell r="J547">
            <v>6.3523156400000005</v>
          </cell>
          <cell r="K547">
            <v>6.7683235300000009</v>
          </cell>
          <cell r="L547">
            <v>7.3748473800000012</v>
          </cell>
          <cell r="M547">
            <v>7.758309660000001</v>
          </cell>
          <cell r="N547">
            <v>8.0246479000000015</v>
          </cell>
          <cell r="O547">
            <v>8.1565336900000016</v>
          </cell>
        </row>
        <row r="548">
          <cell r="C548" t="str">
            <v>203-DC2XX</v>
          </cell>
          <cell r="E548">
            <v>0.35297732000000004</v>
          </cell>
          <cell r="F548">
            <v>6.5696340000000075E-2</v>
          </cell>
          <cell r="G548">
            <v>-0.11506383999999992</v>
          </cell>
          <cell r="H548">
            <v>0.1434381500000001</v>
          </cell>
          <cell r="I548">
            <v>0.41238501000000011</v>
          </cell>
          <cell r="J548">
            <v>0.61789621000000006</v>
          </cell>
          <cell r="K548">
            <v>0.77415412000000006</v>
          </cell>
          <cell r="L548">
            <v>1.00146862</v>
          </cell>
          <cell r="M548">
            <v>1.1453105100000001</v>
          </cell>
          <cell r="N548">
            <v>1.24507765</v>
          </cell>
          <cell r="O548">
            <v>1.2941944400000001</v>
          </cell>
        </row>
        <row r="549">
          <cell r="C549" t="str">
            <v>203-17518</v>
          </cell>
          <cell r="E549">
            <v>5.4808999999999999E-4</v>
          </cell>
          <cell r="F549">
            <v>8.8086000000000002E-4</v>
          </cell>
          <cell r="G549">
            <v>8.8086000000000002E-4</v>
          </cell>
          <cell r="H549">
            <v>8.8086000000000002E-4</v>
          </cell>
          <cell r="I549">
            <v>8.8086000000000002E-4</v>
          </cell>
          <cell r="J549">
            <v>8.8086000000000002E-4</v>
          </cell>
          <cell r="K549">
            <v>8.8086000000000002E-4</v>
          </cell>
          <cell r="L549">
            <v>8.8086000000000002E-4</v>
          </cell>
          <cell r="M549">
            <v>8.8086000000000002E-4</v>
          </cell>
          <cell r="N549">
            <v>8.8086000000000002E-4</v>
          </cell>
          <cell r="O549">
            <v>8.8086000000000002E-4</v>
          </cell>
        </row>
        <row r="550">
          <cell r="C550" t="str">
            <v>203-DCOther</v>
          </cell>
          <cell r="F550">
            <v>4.1599999999999998E-2</v>
          </cell>
          <cell r="G550">
            <v>4.1599999999999998E-2</v>
          </cell>
          <cell r="H550">
            <v>4.1599999999999998E-2</v>
          </cell>
          <cell r="I550">
            <v>4.1599999999999998E-2</v>
          </cell>
          <cell r="J550">
            <v>4.1599999999999998E-2</v>
          </cell>
          <cell r="K550">
            <v>4.1599999999999998E-2</v>
          </cell>
          <cell r="L550">
            <v>4.1599999999999998E-2</v>
          </cell>
          <cell r="M550">
            <v>4.1599999999999998E-2</v>
          </cell>
          <cell r="N550">
            <v>4.1599999999999998E-2</v>
          </cell>
          <cell r="O550">
            <v>4.1599999999999998E-2</v>
          </cell>
        </row>
        <row r="551">
          <cell r="C551" t="str">
            <v>EDCUR</v>
          </cell>
        </row>
        <row r="552">
          <cell r="C552" t="str">
            <v>204-DCOther</v>
          </cell>
        </row>
        <row r="553">
          <cell r="C553" t="str">
            <v>205-DCL01</v>
          </cell>
          <cell r="D553">
            <v>0.86902649999999992</v>
          </cell>
          <cell r="E553">
            <v>1.7878908999999998</v>
          </cell>
          <cell r="F553">
            <v>3.2178534999999995</v>
          </cell>
          <cell r="G553">
            <v>5.0280533999999992</v>
          </cell>
          <cell r="H553">
            <v>6.7008508999999989</v>
          </cell>
          <cell r="I553">
            <v>9.7834306999999985</v>
          </cell>
          <cell r="J553">
            <v>12.161664</v>
          </cell>
          <cell r="K553">
            <v>15.004585499999999</v>
          </cell>
          <cell r="L553">
            <v>17.501000000000001</v>
          </cell>
          <cell r="M553">
            <v>19.4424606</v>
          </cell>
          <cell r="N553">
            <v>21.044122999999999</v>
          </cell>
          <cell r="O553">
            <v>22.275006999999999</v>
          </cell>
        </row>
        <row r="554">
          <cell r="C554" t="str">
            <v>205-DCL02</v>
          </cell>
          <cell r="D554">
            <v>0.26526440000000001</v>
          </cell>
          <cell r="E554">
            <v>0.53505010000000008</v>
          </cell>
          <cell r="F554">
            <v>0.72353420000000013</v>
          </cell>
          <cell r="G554">
            <v>0.91483680000000012</v>
          </cell>
          <cell r="H554">
            <v>0.92838740000000008</v>
          </cell>
          <cell r="I554">
            <v>0.9432929000000001</v>
          </cell>
          <cell r="J554">
            <v>0.95752090000000012</v>
          </cell>
          <cell r="K554">
            <v>0.97174890000000014</v>
          </cell>
          <cell r="L554">
            <v>0.98597690000000016</v>
          </cell>
          <cell r="M554">
            <v>0.99952750000000012</v>
          </cell>
          <cell r="N554">
            <v>1.0144330000000001</v>
          </cell>
          <cell r="O554">
            <v>1.0290000000000001</v>
          </cell>
        </row>
        <row r="555">
          <cell r="C555" t="str">
            <v>205-DCL03</v>
          </cell>
          <cell r="D555">
            <v>0.3097029</v>
          </cell>
          <cell r="E555">
            <v>0.68748030000000004</v>
          </cell>
          <cell r="F555">
            <v>1.3549263</v>
          </cell>
          <cell r="G555">
            <v>1.9749393</v>
          </cell>
          <cell r="H555">
            <v>2.0917035999999998</v>
          </cell>
          <cell r="I555">
            <v>2.2330802999999997</v>
          </cell>
          <cell r="J555">
            <v>2.3541319999999999</v>
          </cell>
          <cell r="K555">
            <v>2.4680725999999997</v>
          </cell>
          <cell r="L555">
            <v>2.6731067999999998</v>
          </cell>
          <cell r="M555">
            <v>2.9514853999999997</v>
          </cell>
          <cell r="N555">
            <v>3.2009026999999999</v>
          </cell>
          <cell r="O555">
            <v>3.396001</v>
          </cell>
        </row>
        <row r="556">
          <cell r="C556" t="str">
            <v>205-DCL04</v>
          </cell>
          <cell r="D556">
            <v>0.26147589999999998</v>
          </cell>
          <cell r="E556">
            <v>0.44920129999999997</v>
          </cell>
          <cell r="F556">
            <v>0.65612009999999998</v>
          </cell>
          <cell r="G556">
            <v>0.9239638</v>
          </cell>
          <cell r="H556">
            <v>1.4576776</v>
          </cell>
          <cell r="I556">
            <v>1.9129275000000001</v>
          </cell>
          <cell r="J556">
            <v>2.3984882000000001</v>
          </cell>
          <cell r="K556">
            <v>3.1134054</v>
          </cell>
          <cell r="L556">
            <v>3.5872460999999998</v>
          </cell>
          <cell r="M556">
            <v>3.7253516999999996</v>
          </cell>
          <cell r="N556">
            <v>3.9944224999999998</v>
          </cell>
          <cell r="O556">
            <v>4.2190019999999997</v>
          </cell>
        </row>
        <row r="557">
          <cell r="C557" t="str">
            <v>205-DCL05</v>
          </cell>
          <cell r="D557">
            <v>3.4661827999999999</v>
          </cell>
          <cell r="E557">
            <v>6.1336896999999997</v>
          </cell>
          <cell r="F557">
            <v>9.2245284000000005</v>
          </cell>
          <cell r="G557">
            <v>12.6095576</v>
          </cell>
          <cell r="H557">
            <v>18.428085899999999</v>
          </cell>
          <cell r="I557">
            <v>25.994527499999997</v>
          </cell>
          <cell r="J557">
            <v>33.811358599999998</v>
          </cell>
          <cell r="K557">
            <v>41.372146000000001</v>
          </cell>
          <cell r="L557">
            <v>49.244640799999999</v>
          </cell>
          <cell r="M557">
            <v>54.142893899999997</v>
          </cell>
          <cell r="N557">
            <v>58.7814367</v>
          </cell>
          <cell r="O557">
            <v>63.365637</v>
          </cell>
        </row>
        <row r="558">
          <cell r="C558" t="str">
            <v>205-DCL06</v>
          </cell>
          <cell r="D558">
            <v>1.4183964</v>
          </cell>
          <cell r="E558">
            <v>2.7441078999999999</v>
          </cell>
          <cell r="F558">
            <v>4.1261016000000001</v>
          </cell>
          <cell r="G558">
            <v>5.1538262000000001</v>
          </cell>
          <cell r="H558">
            <v>6.2285594</v>
          </cell>
          <cell r="I558">
            <v>8.1089757000000002</v>
          </cell>
          <cell r="J558">
            <v>10.1717475</v>
          </cell>
          <cell r="K558">
            <v>12.1441274</v>
          </cell>
          <cell r="L558">
            <v>14.314746100000001</v>
          </cell>
          <cell r="M558">
            <v>15.872274300000001</v>
          </cell>
          <cell r="N558">
            <v>17.846374700000002</v>
          </cell>
          <cell r="O558">
            <v>20.008931</v>
          </cell>
        </row>
        <row r="559">
          <cell r="C559" t="str">
            <v>205-DCL07</v>
          </cell>
          <cell r="D559">
            <v>1.2477963999999999</v>
          </cell>
          <cell r="E559">
            <v>2.2404766</v>
          </cell>
          <cell r="F559">
            <v>3.3063014000000002</v>
          </cell>
          <cell r="G559">
            <v>4.1871758999999997</v>
          </cell>
          <cell r="H559">
            <v>6.4035029999999997</v>
          </cell>
          <cell r="I559">
            <v>8.1951882999999999</v>
          </cell>
          <cell r="J559">
            <v>10.2649556</v>
          </cell>
          <cell r="K559">
            <v>12.146223200000001</v>
          </cell>
          <cell r="L559">
            <v>14.382245000000001</v>
          </cell>
          <cell r="M559">
            <v>16.0439589</v>
          </cell>
          <cell r="N559">
            <v>16.841450099999999</v>
          </cell>
          <cell r="O559">
            <v>17.169964999999998</v>
          </cell>
        </row>
        <row r="560">
          <cell r="C560" t="str">
            <v>205-DCL08</v>
          </cell>
          <cell r="D560">
            <v>0.13987029999999998</v>
          </cell>
          <cell r="E560">
            <v>0.38560209999999995</v>
          </cell>
          <cell r="F560">
            <v>0.80786509999999989</v>
          </cell>
          <cell r="G560">
            <v>1.2811637999999999</v>
          </cell>
          <cell r="H560">
            <v>1.6154432999999999</v>
          </cell>
          <cell r="I560">
            <v>1.8856758</v>
          </cell>
          <cell r="J560">
            <v>2.1978502</v>
          </cell>
          <cell r="K560">
            <v>2.4815944999999999</v>
          </cell>
          <cell r="L560">
            <v>2.8188445</v>
          </cell>
          <cell r="M560">
            <v>3.0694743999999998</v>
          </cell>
          <cell r="N560">
            <v>3.1897564999999997</v>
          </cell>
          <cell r="O560">
            <v>3.2393049999999999</v>
          </cell>
        </row>
        <row r="561">
          <cell r="C561" t="str">
            <v>205-DCL09</v>
          </cell>
          <cell r="D561">
            <v>2.7919168999999999</v>
          </cell>
          <cell r="E561">
            <v>3.9056229</v>
          </cell>
          <cell r="F561">
            <v>5.3750467999999998</v>
          </cell>
          <cell r="G561">
            <v>6.4931457999999997</v>
          </cell>
          <cell r="H561">
            <v>9.0592439000000002</v>
          </cell>
          <cell r="I561">
            <v>11.479096200000001</v>
          </cell>
          <cell r="J561">
            <v>13.898948499999999</v>
          </cell>
          <cell r="K561">
            <v>16.318800799999998</v>
          </cell>
          <cell r="L561">
            <v>18.738653099999997</v>
          </cell>
          <cell r="M561">
            <v>21.658505399999996</v>
          </cell>
          <cell r="N561">
            <v>24.578357699999994</v>
          </cell>
          <cell r="O561">
            <v>28.403006999999995</v>
          </cell>
        </row>
        <row r="562">
          <cell r="C562" t="str">
            <v>205-DCL10</v>
          </cell>
          <cell r="D562">
            <v>3.59509568</v>
          </cell>
          <cell r="E562">
            <v>6.0801403599999997</v>
          </cell>
          <cell r="F562">
            <v>9.316541019999999</v>
          </cell>
          <cell r="G562">
            <v>12.292716249999998</v>
          </cell>
          <cell r="H562">
            <v>14.396290309999998</v>
          </cell>
          <cell r="I562">
            <v>16.822771569999997</v>
          </cell>
          <cell r="J562">
            <v>19.156744619999998</v>
          </cell>
          <cell r="K562">
            <v>21.508889969999998</v>
          </cell>
          <cell r="L562">
            <v>24.04934192</v>
          </cell>
          <cell r="M562">
            <v>25.958591079999998</v>
          </cell>
          <cell r="N562">
            <v>28.256548239999997</v>
          </cell>
          <cell r="O562">
            <v>30.411032999999996</v>
          </cell>
        </row>
        <row r="563">
          <cell r="C563" t="str">
            <v>205-DCL11</v>
          </cell>
          <cell r="D563">
            <v>2.0665820000000001E-2</v>
          </cell>
          <cell r="E563">
            <v>0.16317476</v>
          </cell>
          <cell r="F563">
            <v>0.41669058000000003</v>
          </cell>
          <cell r="G563">
            <v>0.57065303000000001</v>
          </cell>
          <cell r="H563">
            <v>1.0889152</v>
          </cell>
          <cell r="I563">
            <v>1.89775746</v>
          </cell>
          <cell r="J563">
            <v>2.4698811699999998</v>
          </cell>
          <cell r="K563">
            <v>3.0420048799999999</v>
          </cell>
          <cell r="L563">
            <v>3.61412859</v>
          </cell>
          <cell r="M563">
            <v>3.94953376</v>
          </cell>
          <cell r="N563">
            <v>4.75837602</v>
          </cell>
          <cell r="O563">
            <v>40.448858010000002</v>
          </cell>
        </row>
        <row r="564">
          <cell r="C564" t="str">
            <v>205-DCL12</v>
          </cell>
          <cell r="D564">
            <v>5.7447100000000001E-2</v>
          </cell>
          <cell r="E564">
            <v>7.36927E-2</v>
          </cell>
          <cell r="F564">
            <v>0.1288349</v>
          </cell>
          <cell r="G564">
            <v>0.2050371</v>
          </cell>
          <cell r="H564">
            <v>0.23556179999999999</v>
          </cell>
          <cell r="I564">
            <v>0.28463909999999998</v>
          </cell>
          <cell r="J564">
            <v>0.3094401</v>
          </cell>
          <cell r="K564">
            <v>0.33424110000000001</v>
          </cell>
          <cell r="L564">
            <v>0.35904210000000003</v>
          </cell>
          <cell r="M564">
            <v>0.40956680000000001</v>
          </cell>
          <cell r="N564">
            <v>0.4586441</v>
          </cell>
          <cell r="O564">
            <v>4.2955839999999998</v>
          </cell>
        </row>
        <row r="565">
          <cell r="C565" t="str">
            <v>205-DCL15</v>
          </cell>
          <cell r="D565">
            <v>2.56183E-2</v>
          </cell>
          <cell r="E565">
            <v>7.0370799999999997E-2</v>
          </cell>
          <cell r="F565">
            <v>8.4723699999999999E-2</v>
          </cell>
          <cell r="G565">
            <v>0.13157050000000001</v>
          </cell>
          <cell r="H565">
            <v>0.32371650000000002</v>
          </cell>
          <cell r="I565">
            <v>0.53507839999999995</v>
          </cell>
          <cell r="J565">
            <v>0.73683309999999991</v>
          </cell>
          <cell r="K565">
            <v>0.93858779999999986</v>
          </cell>
          <cell r="L565">
            <v>1.1403424999999998</v>
          </cell>
          <cell r="M565">
            <v>1.3324884999999997</v>
          </cell>
          <cell r="N565">
            <v>1.5438503999999997</v>
          </cell>
          <cell r="O565">
            <v>1.7504079999999997</v>
          </cell>
        </row>
        <row r="566">
          <cell r="C566" t="str">
            <v>205-DCL18</v>
          </cell>
          <cell r="D566">
            <v>3.4931529000000001</v>
          </cell>
          <cell r="E566">
            <v>7.9290308999999999</v>
          </cell>
          <cell r="F566">
            <v>14.922064300000001</v>
          </cell>
          <cell r="G566">
            <v>20.2553299</v>
          </cell>
          <cell r="H566">
            <v>25.252822500000001</v>
          </cell>
          <cell r="I566">
            <v>29.213199400000001</v>
          </cell>
          <cell r="J566">
            <v>31.506126099999999</v>
          </cell>
          <cell r="K566">
            <v>34.549025899999997</v>
          </cell>
          <cell r="L566">
            <v>37.787064799999996</v>
          </cell>
          <cell r="M566">
            <v>40.858249299999997</v>
          </cell>
          <cell r="N566">
            <v>43.946710599999996</v>
          </cell>
          <cell r="O566">
            <v>46.393892999999998</v>
          </cell>
        </row>
        <row r="567">
          <cell r="C567" t="str">
            <v>205-DCL19</v>
          </cell>
          <cell r="D567">
            <v>0.54140409999999994</v>
          </cell>
          <cell r="E567">
            <v>2.4309286999999999</v>
          </cell>
          <cell r="F567">
            <v>4.9600200000000001</v>
          </cell>
          <cell r="G567">
            <v>7.0322677000000002</v>
          </cell>
          <cell r="H567">
            <v>10.2642905</v>
          </cell>
          <cell r="I567">
            <v>13.6734951</v>
          </cell>
          <cell r="J567">
            <v>15.823700000000001</v>
          </cell>
          <cell r="K567">
            <v>18.009150999999999</v>
          </cell>
          <cell r="L567">
            <v>21.244589699999999</v>
          </cell>
          <cell r="M567">
            <v>24.098279599999998</v>
          </cell>
          <cell r="N567">
            <v>27.311710199999997</v>
          </cell>
          <cell r="O567">
            <v>30.111708999999998</v>
          </cell>
        </row>
        <row r="568">
          <cell r="C568" t="str">
            <v>205-DCL27</v>
          </cell>
          <cell r="D568">
            <v>0.63426119999999997</v>
          </cell>
          <cell r="E568">
            <v>1.3401955000000001</v>
          </cell>
          <cell r="F568">
            <v>2.3173219999999999</v>
          </cell>
          <cell r="G568">
            <v>3.0036719000000001</v>
          </cell>
          <cell r="H568">
            <v>3.2980949000000002</v>
          </cell>
          <cell r="I568">
            <v>3.8219042000000001</v>
          </cell>
          <cell r="J568">
            <v>4.1502433999999999</v>
          </cell>
          <cell r="K568">
            <v>4.6064021000000004</v>
          </cell>
          <cell r="L568">
            <v>5.2379684000000006</v>
          </cell>
          <cell r="M568">
            <v>5.9851180000000008</v>
          </cell>
          <cell r="N568">
            <v>6.6347139000000013</v>
          </cell>
          <cell r="O568">
            <v>7.5924880000000012</v>
          </cell>
        </row>
        <row r="569">
          <cell r="C569" t="str">
            <v>205-DCL28</v>
          </cell>
          <cell r="D569">
            <v>2.2647502999999998</v>
          </cell>
        </row>
        <row r="570">
          <cell r="C570" t="str">
            <v>205-DCL29</v>
          </cell>
          <cell r="D570">
            <v>2.2647502999999998</v>
          </cell>
          <cell r="E570">
            <v>4.1904456999999997</v>
          </cell>
          <cell r="F570">
            <v>6.9590934999999998</v>
          </cell>
          <cell r="G570">
            <v>10.192774999999999</v>
          </cell>
          <cell r="H570">
            <v>12.930881799999998</v>
          </cell>
          <cell r="I570">
            <v>16.065175499999999</v>
          </cell>
          <cell r="J570">
            <v>18.1129052</v>
          </cell>
          <cell r="K570">
            <v>20.6719355</v>
          </cell>
          <cell r="L570">
            <v>25.093945599999998</v>
          </cell>
          <cell r="M570">
            <v>28.148381499999999</v>
          </cell>
          <cell r="N570">
            <v>31.944844700000001</v>
          </cell>
          <cell r="O570">
            <v>35.686133099999999</v>
          </cell>
        </row>
        <row r="571">
          <cell r="C571" t="str">
            <v>205-DCOther</v>
          </cell>
        </row>
        <row r="572">
          <cell r="C572" t="str">
            <v>LDCUR</v>
          </cell>
        </row>
        <row r="573">
          <cell r="C573" t="str">
            <v>206-DSR</v>
          </cell>
          <cell r="D573">
            <v>0.12673867</v>
          </cell>
          <cell r="E573">
            <v>0.27070687000000004</v>
          </cell>
          <cell r="F573">
            <v>0.58030344</v>
          </cell>
          <cell r="G573">
            <v>1.0684155500000001</v>
          </cell>
          <cell r="H573">
            <v>2.3323030999999999</v>
          </cell>
          <cell r="I573">
            <v>2.8786957099999997</v>
          </cell>
          <cell r="J573">
            <v>3.4939221599999994</v>
          </cell>
          <cell r="K573">
            <v>4.1132185999999997</v>
          </cell>
          <cell r="L573">
            <v>5.36520405</v>
          </cell>
          <cell r="M573">
            <v>6.0945848199999997</v>
          </cell>
          <cell r="N573">
            <v>7.57142114</v>
          </cell>
          <cell r="O573">
            <v>8.8701542199999999</v>
          </cell>
        </row>
        <row r="574">
          <cell r="C574" t="str">
            <v>206-MUS</v>
          </cell>
          <cell r="D574">
            <v>8.9516410000000005E-2</v>
          </cell>
          <cell r="E574">
            <v>0.18561966000000002</v>
          </cell>
          <cell r="F574">
            <v>0.25528380000000001</v>
          </cell>
          <cell r="G574">
            <v>0.27380071</v>
          </cell>
          <cell r="H574">
            <v>0.45037070000000001</v>
          </cell>
          <cell r="I574">
            <v>0.62694068999999997</v>
          </cell>
          <cell r="J574">
            <v>0.89182109999999992</v>
          </cell>
          <cell r="K574">
            <v>1.15670151</v>
          </cell>
          <cell r="L574">
            <v>1.4745478300000001</v>
          </cell>
          <cell r="M574">
            <v>1.8277132300000001</v>
          </cell>
          <cell r="N574">
            <v>2.18087863</v>
          </cell>
          <cell r="O574">
            <v>2.53404403</v>
          </cell>
        </row>
        <row r="575">
          <cell r="C575" t="str">
            <v>206-MCPD</v>
          </cell>
          <cell r="E575">
            <v>3.2737600000000001E-3</v>
          </cell>
          <cell r="F575">
            <v>8.8939599999999994E-3</v>
          </cell>
          <cell r="G575">
            <v>3.044212E-2</v>
          </cell>
          <cell r="H575">
            <v>0.17469344999999997</v>
          </cell>
          <cell r="I575">
            <v>0.31894477999999993</v>
          </cell>
          <cell r="J575">
            <v>0.53534253999999992</v>
          </cell>
          <cell r="K575">
            <v>0.75174029999999992</v>
          </cell>
          <cell r="L575">
            <v>1.0114093099999999</v>
          </cell>
          <cell r="M575">
            <v>1.2999327399999998</v>
          </cell>
          <cell r="N575">
            <v>1.5884561699999997</v>
          </cell>
          <cell r="O575">
            <v>1.8799795999999998</v>
          </cell>
        </row>
        <row r="576">
          <cell r="C576" t="str">
            <v>206-MCPS</v>
          </cell>
          <cell r="F576">
            <v>0.15</v>
          </cell>
          <cell r="G576">
            <v>0.5</v>
          </cell>
          <cell r="H576">
            <v>0.5625</v>
          </cell>
          <cell r="I576">
            <v>0.625</v>
          </cell>
          <cell r="J576">
            <v>0.6875</v>
          </cell>
          <cell r="K576">
            <v>0.75</v>
          </cell>
          <cell r="L576">
            <v>0.8125</v>
          </cell>
          <cell r="M576">
            <v>0.875</v>
          </cell>
          <cell r="N576">
            <v>0.9375</v>
          </cell>
          <cell r="O576">
            <v>1</v>
          </cell>
        </row>
        <row r="577">
          <cell r="C577" t="str">
            <v>206-DSD</v>
          </cell>
          <cell r="D577">
            <v>0.39079079</v>
          </cell>
          <cell r="E577">
            <v>1.02082348</v>
          </cell>
          <cell r="F577">
            <v>1.3658426100000001</v>
          </cell>
          <cell r="G577">
            <v>1.5840275500000001</v>
          </cell>
          <cell r="H577">
            <v>1.5840275500000001</v>
          </cell>
          <cell r="I577">
            <v>1.5840275500000001</v>
          </cell>
          <cell r="J577">
            <v>1.5840275500000001</v>
          </cell>
          <cell r="K577">
            <v>1.5840275500000001</v>
          </cell>
          <cell r="L577">
            <v>1.5840275500000001</v>
          </cell>
          <cell r="M577">
            <v>1.5840275500000001</v>
          </cell>
          <cell r="N577">
            <v>1.5840275500000001</v>
          </cell>
          <cell r="O577">
            <v>1.5840275500000001</v>
          </cell>
        </row>
        <row r="578">
          <cell r="C578" t="str">
            <v>206-DCOther</v>
          </cell>
        </row>
        <row r="579">
          <cell r="C579" t="str">
            <v>SDCUR</v>
          </cell>
        </row>
        <row r="580">
          <cell r="C580" t="str">
            <v>213-DC1XX</v>
          </cell>
        </row>
        <row r="581">
          <cell r="C581" t="str">
            <v>213-DC2XX</v>
          </cell>
        </row>
        <row r="582">
          <cell r="C582" t="str">
            <v>213-DC3XX</v>
          </cell>
        </row>
        <row r="583">
          <cell r="C583" t="str">
            <v>213-DC4XX</v>
          </cell>
        </row>
        <row r="584">
          <cell r="C584" t="str">
            <v>213-DCOther</v>
          </cell>
        </row>
        <row r="585">
          <cell r="C585" t="str">
            <v>214-DC1XX</v>
          </cell>
        </row>
        <row r="586">
          <cell r="C586" t="str">
            <v>214-DC2XX</v>
          </cell>
        </row>
        <row r="587">
          <cell r="C587" t="str">
            <v>214-DC3XX</v>
          </cell>
        </row>
        <row r="588">
          <cell r="C588" t="str">
            <v>214-DC4XX</v>
          </cell>
        </row>
        <row r="589">
          <cell r="C589" t="str">
            <v>214-DCOther</v>
          </cell>
        </row>
        <row r="590">
          <cell r="C590" t="str">
            <v>216-DC1XX</v>
          </cell>
        </row>
        <row r="591">
          <cell r="C591" t="str">
            <v>216-DC2XX</v>
          </cell>
        </row>
        <row r="592">
          <cell r="C592" t="str">
            <v>216-DC3XX</v>
          </cell>
        </row>
        <row r="593">
          <cell r="C593" t="str">
            <v>216-DC4XX</v>
          </cell>
        </row>
        <row r="594">
          <cell r="C594" t="str">
            <v>216-DCOther</v>
          </cell>
        </row>
        <row r="595">
          <cell r="C595" t="str">
            <v>220 - DC</v>
          </cell>
        </row>
        <row r="596">
          <cell r="C596" t="str">
            <v>222 - DC</v>
          </cell>
          <cell r="H596">
            <v>2.072254</v>
          </cell>
          <cell r="I596">
            <v>4.1445080000000001</v>
          </cell>
          <cell r="J596">
            <v>6.2167620000000001</v>
          </cell>
          <cell r="K596">
            <v>8.2890160000000002</v>
          </cell>
          <cell r="L596">
            <v>10.361270000000001</v>
          </cell>
          <cell r="M596">
            <v>12.433524000000002</v>
          </cell>
          <cell r="N596">
            <v>14.505778000000003</v>
          </cell>
          <cell r="O596">
            <v>16.578032000000004</v>
          </cell>
        </row>
        <row r="597">
          <cell r="C597" t="str">
            <v>223 - DC</v>
          </cell>
          <cell r="D597">
            <v>9.2930949999999992</v>
          </cell>
          <cell r="E597">
            <v>21.888528999999998</v>
          </cell>
          <cell r="F597">
            <v>35.182888999999996</v>
          </cell>
          <cell r="G597">
            <v>43.414206999999998</v>
          </cell>
          <cell r="H597">
            <v>55.167261999999994</v>
          </cell>
          <cell r="I597">
            <v>66.745038999999991</v>
          </cell>
          <cell r="J597">
            <v>76.159634999999994</v>
          </cell>
          <cell r="K597">
            <v>82.713226999999989</v>
          </cell>
          <cell r="L597">
            <v>88.25125899999999</v>
          </cell>
          <cell r="M597">
            <v>93.623429999999985</v>
          </cell>
          <cell r="N597">
            <v>97.870972999999992</v>
          </cell>
          <cell r="O597">
            <v>103.107283</v>
          </cell>
        </row>
        <row r="598">
          <cell r="C598" t="str">
            <v>224 - DC</v>
          </cell>
        </row>
        <row r="599">
          <cell r="C599" t="str">
            <v>225 - DC</v>
          </cell>
        </row>
        <row r="600">
          <cell r="C600" t="str">
            <v>209 - DC</v>
          </cell>
        </row>
        <row r="601">
          <cell r="C601" t="str">
            <v>211 - DC</v>
          </cell>
          <cell r="D601">
            <v>1.647767E-2</v>
          </cell>
          <cell r="E601">
            <v>4.5364390000000004E-2</v>
          </cell>
          <cell r="F601">
            <v>7.3265690000000008E-2</v>
          </cell>
          <cell r="G601">
            <v>9.0173810000000007E-2</v>
          </cell>
          <cell r="H601">
            <v>9.9005890000000013E-2</v>
          </cell>
          <cell r="I601">
            <v>0.77757053000000009</v>
          </cell>
          <cell r="J601">
            <v>1.2815249200000001</v>
          </cell>
          <cell r="K601">
            <v>1.6547846000000002</v>
          </cell>
          <cell r="L601">
            <v>2.08575775</v>
          </cell>
          <cell r="M601">
            <v>2.49099424</v>
          </cell>
          <cell r="N601">
            <v>2.8962491200000002</v>
          </cell>
          <cell r="O601">
            <v>4.3108834500000004</v>
          </cell>
        </row>
        <row r="602">
          <cell r="C602" t="str">
            <v>212 - DC</v>
          </cell>
          <cell r="D602">
            <v>-1.6295499999999996E-3</v>
          </cell>
          <cell r="E602">
            <v>0.53706690000000001</v>
          </cell>
          <cell r="F602">
            <v>1.5211528599999999</v>
          </cell>
          <cell r="G602">
            <v>1.73078416</v>
          </cell>
          <cell r="H602">
            <v>2.13388416</v>
          </cell>
          <cell r="I602">
            <v>2.92975216</v>
          </cell>
          <cell r="J602">
            <v>3.5416201599999999</v>
          </cell>
          <cell r="K602">
            <v>4.4484881600000001</v>
          </cell>
          <cell r="L602">
            <v>5.0063561600000002</v>
          </cell>
          <cell r="M602">
            <v>5.2796031600000006</v>
          </cell>
          <cell r="N602">
            <v>5.6054711600000005</v>
          </cell>
          <cell r="O602">
            <v>7.05828816</v>
          </cell>
        </row>
        <row r="603">
          <cell r="C603" t="str">
            <v>215 - DC</v>
          </cell>
        </row>
        <row r="604">
          <cell r="C604" t="str">
            <v>221 - DC</v>
          </cell>
        </row>
        <row r="608">
          <cell r="C608" t="str">
            <v>OU-DC</v>
          </cell>
          <cell r="D608">
            <v>2.697114</v>
          </cell>
          <cell r="E608">
            <v>3.3364815088924722</v>
          </cell>
          <cell r="F608">
            <v>-9.8209451787493851E-2</v>
          </cell>
          <cell r="G608">
            <v>2.5089856158275321</v>
          </cell>
          <cell r="H608">
            <v>2.3106254798940591</v>
          </cell>
          <cell r="I608">
            <v>-0.40894221896455862</v>
          </cell>
          <cell r="J608">
            <v>-0.40162422714621215</v>
          </cell>
          <cell r="K608">
            <v>-0.48494032754681626</v>
          </cell>
          <cell r="L608">
            <v>-2.0490767914760668</v>
          </cell>
          <cell r="M608">
            <v>-2.425648170103913</v>
          </cell>
          <cell r="N608">
            <v>-3.4553040984799361</v>
          </cell>
          <cell r="O608">
            <v>0</v>
          </cell>
        </row>
        <row r="609">
          <cell r="C609" t="str">
            <v>Ops-DC</v>
          </cell>
        </row>
        <row r="610">
          <cell r="C610" t="str">
            <v>Plug-DC</v>
          </cell>
          <cell r="D610">
            <v>0</v>
          </cell>
          <cell r="E610">
            <v>0</v>
          </cell>
          <cell r="F610">
            <v>0</v>
          </cell>
          <cell r="G610">
            <v>-0.29004640887631111</v>
          </cell>
          <cell r="H610">
            <v>-0.58009281775262223</v>
          </cell>
          <cell r="I610">
            <v>-0.87013922662893339</v>
          </cell>
          <cell r="J610">
            <v>-1.1601856355052445</v>
          </cell>
          <cell r="K610">
            <v>-1.4502320443815555</v>
          </cell>
          <cell r="L610">
            <v>-1.7402784532578666</v>
          </cell>
          <cell r="M610">
            <v>-2.0303248621341776</v>
          </cell>
          <cell r="N610">
            <v>-2.3203712710104889</v>
          </cell>
          <cell r="O610">
            <v>-2.6104176798868002</v>
          </cell>
        </row>
        <row r="611">
          <cell r="C611" t="str">
            <v>TAA-DC</v>
          </cell>
        </row>
        <row r="612">
          <cell r="C612" t="str">
            <v>MFA-D</v>
          </cell>
        </row>
        <row r="613">
          <cell r="C613" t="str">
            <v>DCErrors</v>
          </cell>
        </row>
        <row r="614">
          <cell r="C614" t="str">
            <v>DCOther</v>
          </cell>
        </row>
        <row r="615">
          <cell r="C615" t="str">
            <v>OPS-CAP-D</v>
          </cell>
          <cell r="D615">
            <v>0</v>
          </cell>
          <cell r="E615">
            <v>0</v>
          </cell>
          <cell r="F615">
            <v>0</v>
          </cell>
          <cell r="G615">
            <v>0</v>
          </cell>
          <cell r="H615">
            <v>0</v>
          </cell>
          <cell r="I615">
            <v>0</v>
          </cell>
          <cell r="J615">
            <v>0</v>
          </cell>
          <cell r="K615">
            <v>0</v>
          </cell>
          <cell r="L615">
            <v>0</v>
          </cell>
          <cell r="M615">
            <v>0</v>
          </cell>
          <cell r="N615">
            <v>0</v>
          </cell>
          <cell r="O615">
            <v>0</v>
          </cell>
        </row>
        <row r="616">
          <cell r="C616" t="str">
            <v>IMS-CAP-D</v>
          </cell>
          <cell r="D616">
            <v>-5.6865089599999995E-2</v>
          </cell>
          <cell r="E616">
            <v>0.45411005639999996</v>
          </cell>
          <cell r="F616">
            <v>0.7548164799999999</v>
          </cell>
          <cell r="G616">
            <v>1.4504130564</v>
          </cell>
          <cell r="H616">
            <v>2.2386464088266669</v>
          </cell>
          <cell r="I616">
            <v>3.4114826058133336</v>
          </cell>
          <cell r="J616">
            <v>4.3050025518133337</v>
          </cell>
          <cell r="K616">
            <v>5.1731293668266662</v>
          </cell>
          <cell r="L616">
            <v>6.0201767719866668</v>
          </cell>
          <cell r="M616">
            <v>6.8314383787466664</v>
          </cell>
          <cell r="N616">
            <v>7.4921984419333327</v>
          </cell>
          <cell r="O616">
            <v>7.2328970589333323</v>
          </cell>
        </row>
        <row r="617">
          <cell r="C617" t="str">
            <v>CNRST-D</v>
          </cell>
          <cell r="D617">
            <v>0.87379143719999997</v>
          </cell>
          <cell r="E617">
            <v>1.6469428095999998</v>
          </cell>
          <cell r="F617">
            <v>2.1667409060000002</v>
          </cell>
          <cell r="G617">
            <v>2.9239860847999997</v>
          </cell>
          <cell r="H617">
            <v>4.3836479896</v>
          </cell>
          <cell r="I617">
            <v>5.8201325908000001</v>
          </cell>
          <cell r="J617">
            <v>7.2566171655999989</v>
          </cell>
          <cell r="K617">
            <v>8.6931017403999995</v>
          </cell>
          <cell r="L617">
            <v>10.129586315199997</v>
          </cell>
          <cell r="M617">
            <v>11.566070889999997</v>
          </cell>
          <cell r="N617">
            <v>13.002555464799997</v>
          </cell>
          <cell r="O617">
            <v>14.439039999999999</v>
          </cell>
        </row>
        <row r="618">
          <cell r="C618" t="str">
            <v>CCGO-D</v>
          </cell>
          <cell r="D618">
            <v>0</v>
          </cell>
          <cell r="E618">
            <v>0</v>
          </cell>
          <cell r="F618">
            <v>0</v>
          </cell>
          <cell r="G618">
            <v>0</v>
          </cell>
          <cell r="H618">
            <v>0</v>
          </cell>
          <cell r="I618">
            <v>0</v>
          </cell>
          <cell r="J618">
            <v>0</v>
          </cell>
          <cell r="K618">
            <v>0</v>
          </cell>
          <cell r="L618">
            <v>0</v>
          </cell>
          <cell r="M618">
            <v>0</v>
          </cell>
          <cell r="N618">
            <v>0</v>
          </cell>
          <cell r="O618">
            <v>0</v>
          </cell>
        </row>
        <row r="619">
          <cell r="C619" t="str">
            <v>FRE-CAP-D</v>
          </cell>
          <cell r="D619">
            <v>0.40090863999999998</v>
          </cell>
          <cell r="E619">
            <v>0.80181728880000003</v>
          </cell>
          <cell r="F619">
            <v>1.2027259331999998</v>
          </cell>
          <cell r="G619">
            <v>2.0045432176000002</v>
          </cell>
          <cell r="H619">
            <v>3.8439632175999994</v>
          </cell>
          <cell r="I619">
            <v>5.6833832175999994</v>
          </cell>
          <cell r="J619">
            <v>7.522803217599999</v>
          </cell>
          <cell r="K619">
            <v>9.3622232176000004</v>
          </cell>
          <cell r="L619">
            <v>11.311643217599999</v>
          </cell>
          <cell r="M619">
            <v>13.151063217600001</v>
          </cell>
          <cell r="N619">
            <v>14.990483217600001</v>
          </cell>
          <cell r="O619">
            <v>16.939903217599998</v>
          </cell>
        </row>
        <row r="620">
          <cell r="C620" t="str">
            <v>CORPADJ-D</v>
          </cell>
          <cell r="D620">
            <v>0</v>
          </cell>
          <cell r="E620">
            <v>0</v>
          </cell>
          <cell r="F620">
            <v>0</v>
          </cell>
          <cell r="G620">
            <v>0</v>
          </cell>
          <cell r="H620">
            <v>0</v>
          </cell>
          <cell r="I620">
            <v>0</v>
          </cell>
          <cell r="J620">
            <v>0</v>
          </cell>
          <cell r="K620">
            <v>0</v>
          </cell>
          <cell r="L620">
            <v>0</v>
          </cell>
          <cell r="M620">
            <v>0</v>
          </cell>
          <cell r="N620">
            <v>0</v>
          </cell>
          <cell r="O620">
            <v>0</v>
          </cell>
        </row>
        <row r="621">
          <cell r="C621" t="str">
            <v>T&amp;WE-D</v>
          </cell>
          <cell r="D621">
            <v>2.3230811015999917</v>
          </cell>
          <cell r="E621">
            <v>3.3775458603999993</v>
          </cell>
          <cell r="F621">
            <v>5.5928612799999993</v>
          </cell>
          <cell r="G621">
            <v>12.49588808</v>
          </cell>
          <cell r="H621">
            <v>19.01444</v>
          </cell>
          <cell r="I621">
            <v>22.814439999999998</v>
          </cell>
          <cell r="J621">
            <v>30.414439999999999</v>
          </cell>
          <cell r="K621">
            <v>30.414439999999999</v>
          </cell>
          <cell r="L621">
            <v>34.214439999999996</v>
          </cell>
          <cell r="M621">
            <v>38.01444</v>
          </cell>
          <cell r="N621">
            <v>46.37444</v>
          </cell>
          <cell r="O621">
            <v>46.37444</v>
          </cell>
        </row>
        <row r="622">
          <cell r="C622" t="str">
            <v>SE-D</v>
          </cell>
          <cell r="D622">
            <v>0.13508999999999999</v>
          </cell>
          <cell r="E622">
            <v>0.18410999999999997</v>
          </cell>
          <cell r="F622">
            <v>0.29183999999999999</v>
          </cell>
          <cell r="G622">
            <v>0.39215999999999995</v>
          </cell>
          <cell r="H622">
            <v>1.1958599999999999</v>
          </cell>
          <cell r="I622">
            <v>1.9995599999999998</v>
          </cell>
          <cell r="J622">
            <v>2.8032599999999999</v>
          </cell>
          <cell r="K622">
            <v>3.6069599999999999</v>
          </cell>
          <cell r="L622">
            <v>4.41066</v>
          </cell>
          <cell r="M622">
            <v>5.2143599999999992</v>
          </cell>
          <cell r="N622">
            <v>6.0180599999999993</v>
          </cell>
          <cell r="O622">
            <v>6.8217599999999994</v>
          </cell>
        </row>
        <row r="623">
          <cell r="C623" t="str">
            <v>Tools-D</v>
          </cell>
          <cell r="D623">
            <v>0</v>
          </cell>
          <cell r="E623">
            <v>0</v>
          </cell>
          <cell r="F623">
            <v>0</v>
          </cell>
          <cell r="G623">
            <v>0</v>
          </cell>
          <cell r="H623">
            <v>0</v>
          </cell>
          <cell r="I623">
            <v>0</v>
          </cell>
          <cell r="J623">
            <v>0</v>
          </cell>
          <cell r="K623">
            <v>0</v>
          </cell>
          <cell r="L623">
            <v>0</v>
          </cell>
          <cell r="M623">
            <v>0</v>
          </cell>
          <cell r="N623">
            <v>0</v>
          </cell>
          <cell r="O623">
            <v>0</v>
          </cell>
        </row>
        <row r="624">
          <cell r="C624" t="str">
            <v>OPS-MFA-D</v>
          </cell>
          <cell r="D624">
            <v>0</v>
          </cell>
          <cell r="E624">
            <v>0</v>
          </cell>
          <cell r="F624">
            <v>0</v>
          </cell>
          <cell r="G624">
            <v>0</v>
          </cell>
          <cell r="H624">
            <v>0</v>
          </cell>
          <cell r="I624">
            <v>0</v>
          </cell>
          <cell r="J624">
            <v>0</v>
          </cell>
          <cell r="K624">
            <v>0</v>
          </cell>
          <cell r="L624">
            <v>0</v>
          </cell>
          <cell r="M624">
            <v>0</v>
          </cell>
          <cell r="N624">
            <v>0</v>
          </cell>
          <cell r="O624">
            <v>0</v>
          </cell>
        </row>
        <row r="625">
          <cell r="C625" t="str">
            <v>IMS-MFA-D</v>
          </cell>
          <cell r="D625">
            <v>-5.4715781999999883E-3</v>
          </cell>
          <cell r="E625">
            <v>0.10130900699999999</v>
          </cell>
          <cell r="F625">
            <v>0.17371431149999997</v>
          </cell>
          <cell r="G625">
            <v>1.8090382752</v>
          </cell>
          <cell r="H625">
            <v>2.5816223798999998</v>
          </cell>
          <cell r="I625">
            <v>3.4173533645999998</v>
          </cell>
          <cell r="J625">
            <v>4.7368422092999998</v>
          </cell>
          <cell r="K625">
            <v>5.6706251640000005</v>
          </cell>
          <cell r="L625">
            <v>7.1674892706</v>
          </cell>
          <cell r="M625">
            <v>8.6729033772000008</v>
          </cell>
          <cell r="N625">
            <v>9.8807062337999998</v>
          </cell>
          <cell r="O625">
            <v>11.4631824138</v>
          </cell>
        </row>
        <row r="626">
          <cell r="C626" t="str">
            <v>LBSS-MFA-D</v>
          </cell>
          <cell r="D626">
            <v>3.5435000000000015E-2</v>
          </cell>
          <cell r="E626">
            <v>7.0869999999999808E-2</v>
          </cell>
          <cell r="F626">
            <v>0.106305</v>
          </cell>
          <cell r="G626">
            <v>0.17717500000000039</v>
          </cell>
          <cell r="H626">
            <v>0.21260999999999999</v>
          </cell>
          <cell r="I626">
            <v>0.24804500000000015</v>
          </cell>
          <cell r="J626">
            <v>0.51148000000000038</v>
          </cell>
          <cell r="K626">
            <v>0.77491499999999991</v>
          </cell>
          <cell r="L626">
            <v>1.0383500000000019</v>
          </cell>
          <cell r="M626">
            <v>2.6099349999999975</v>
          </cell>
          <cell r="N626">
            <v>5.9257200000000001</v>
          </cell>
          <cell r="O626">
            <v>5.9257200000000001</v>
          </cell>
        </row>
        <row r="627">
          <cell r="C627" t="str">
            <v>CorpAdj-MFA-D</v>
          </cell>
          <cell r="D627">
            <v>0</v>
          </cell>
          <cell r="E627">
            <v>0</v>
          </cell>
          <cell r="F627">
            <v>0</v>
          </cell>
          <cell r="G627">
            <v>0</v>
          </cell>
          <cell r="H627">
            <v>0</v>
          </cell>
          <cell r="I627">
            <v>0</v>
          </cell>
          <cell r="J627">
            <v>0</v>
          </cell>
          <cell r="K627">
            <v>0</v>
          </cell>
          <cell r="L627">
            <v>0</v>
          </cell>
          <cell r="M627">
            <v>0</v>
          </cell>
          <cell r="N627">
            <v>0</v>
          </cell>
          <cell r="O627">
            <v>0</v>
          </cell>
        </row>
        <row r="637">
          <cell r="O637">
            <v>-12.190209465903877</v>
          </cell>
        </row>
        <row r="638">
          <cell r="D638">
            <v>28.888957611069436</v>
          </cell>
          <cell r="E638">
            <v>58.260981642138859</v>
          </cell>
          <cell r="F638">
            <v>84.009535406336624</v>
          </cell>
          <cell r="G638">
            <v>116.3120081074061</v>
          </cell>
          <cell r="H638">
            <v>146.65298157484824</v>
          </cell>
          <cell r="I638">
            <v>170.98440535102611</v>
          </cell>
          <cell r="J638">
            <v>203.94025382081045</v>
          </cell>
          <cell r="K638">
            <v>237.10257513270574</v>
          </cell>
          <cell r="L638">
            <v>261.51352513821041</v>
          </cell>
          <cell r="M638">
            <v>293.71648606308185</v>
          </cell>
          <cell r="N638">
            <v>327.20415551202484</v>
          </cell>
          <cell r="O638">
            <v>355.96679053409611</v>
          </cell>
        </row>
        <row r="639">
          <cell r="D639">
            <v>1</v>
          </cell>
          <cell r="E639">
            <v>2</v>
          </cell>
          <cell r="F639">
            <v>3</v>
          </cell>
          <cell r="G639">
            <v>4</v>
          </cell>
          <cell r="H639">
            <v>5</v>
          </cell>
          <cell r="I639">
            <v>6</v>
          </cell>
          <cell r="J639">
            <v>7</v>
          </cell>
          <cell r="K639">
            <v>8</v>
          </cell>
          <cell r="L639">
            <v>9</v>
          </cell>
          <cell r="M639">
            <v>10</v>
          </cell>
          <cell r="N639">
            <v>11</v>
          </cell>
          <cell r="O639">
            <v>12</v>
          </cell>
        </row>
        <row r="640">
          <cell r="C640" t="str">
            <v>Bundle</v>
          </cell>
          <cell r="D640" t="str">
            <v>Jan</v>
          </cell>
          <cell r="E640" t="str">
            <v>Feb</v>
          </cell>
          <cell r="F640" t="str">
            <v>Mar</v>
          </cell>
          <cell r="G640" t="str">
            <v>Apr</v>
          </cell>
          <cell r="H640" t="str">
            <v>May</v>
          </cell>
          <cell r="I640" t="str">
            <v>Jun</v>
          </cell>
          <cell r="J640" t="str">
            <v>Jul</v>
          </cell>
          <cell r="K640" t="str">
            <v>Aug</v>
          </cell>
          <cell r="L640" t="str">
            <v>Sep</v>
          </cell>
          <cell r="M640" t="str">
            <v>Oct</v>
          </cell>
          <cell r="N640" t="str">
            <v>Nov</v>
          </cell>
          <cell r="O640" t="str">
            <v>Dec</v>
          </cell>
        </row>
        <row r="642">
          <cell r="C642" t="str">
            <v>OHREC-M</v>
          </cell>
        </row>
        <row r="643">
          <cell r="C643" t="str">
            <v>OHREC-C</v>
          </cell>
          <cell r="D643">
            <v>-0.20015589</v>
          </cell>
          <cell r="E643">
            <v>-0.52728962999999995</v>
          </cell>
          <cell r="F643">
            <v>-0.77293948999999995</v>
          </cell>
          <cell r="G643">
            <v>-1.1809716099999998</v>
          </cell>
          <cell r="H643">
            <v>-2.3205868930489748</v>
          </cell>
          <cell r="I643">
            <v>-3.5583772026879137</v>
          </cell>
          <cell r="J643">
            <v>-4.7201440543471245</v>
          </cell>
          <cell r="K643">
            <v>-5.8749994805620318</v>
          </cell>
          <cell r="L643">
            <v>-7.024117576879032</v>
          </cell>
          <cell r="M643">
            <v>-8.1634956030275916</v>
          </cell>
          <cell r="N643">
            <v>-9.2619105751043271</v>
          </cell>
          <cell r="O643">
            <v>-10.109906000000001</v>
          </cell>
        </row>
        <row r="644">
          <cell r="C644" t="str">
            <v>ERROPS</v>
          </cell>
        </row>
        <row r="645">
          <cell r="C645" t="str">
            <v>OTHCOM</v>
          </cell>
        </row>
        <row r="646">
          <cell r="C646" t="str">
            <v>STDS</v>
          </cell>
          <cell r="D646">
            <v>0.80185600000000001</v>
          </cell>
          <cell r="E646">
            <v>0.86689000000000005</v>
          </cell>
          <cell r="F646">
            <v>1.0035830000000001</v>
          </cell>
          <cell r="G646">
            <v>1.0394880000000002</v>
          </cell>
          <cell r="H646">
            <v>1.0861770000000002</v>
          </cell>
          <cell r="I646">
            <v>1.1328660000000002</v>
          </cell>
          <cell r="J646">
            <v>1.1795550000000001</v>
          </cell>
          <cell r="K646">
            <v>1.2262440000000001</v>
          </cell>
          <cell r="L646">
            <v>1.2729330000000001</v>
          </cell>
          <cell r="M646">
            <v>1.3196220000000001</v>
          </cell>
          <cell r="N646">
            <v>1.3663110000000001</v>
          </cell>
          <cell r="O646">
            <v>1.413</v>
          </cell>
        </row>
        <row r="647">
          <cell r="C647" t="str">
            <v>CP</v>
          </cell>
          <cell r="D647">
            <v>2.2908999999999999E-2</v>
          </cell>
          <cell r="E647">
            <v>0.14828799999999998</v>
          </cell>
          <cell r="F647">
            <v>0.30063399999999996</v>
          </cell>
          <cell r="G647">
            <v>0.43691599999999997</v>
          </cell>
          <cell r="H647">
            <v>0.42377364125</v>
          </cell>
          <cell r="I647">
            <v>0.41063128250000003</v>
          </cell>
          <cell r="J647">
            <v>0.39748892375000006</v>
          </cell>
          <cell r="K647">
            <v>0.38434656500000008</v>
          </cell>
          <cell r="L647">
            <v>0.37120420625000011</v>
          </cell>
          <cell r="M647">
            <v>0.35806184750000014</v>
          </cell>
          <cell r="N647">
            <v>0.34491948875000017</v>
          </cell>
          <cell r="O647">
            <v>0.3317771300000002</v>
          </cell>
        </row>
        <row r="648">
          <cell r="C648" t="str">
            <v>AMPP</v>
          </cell>
          <cell r="D648">
            <v>0.53853799999999996</v>
          </cell>
          <cell r="E648">
            <v>0.84633899999999995</v>
          </cell>
          <cell r="F648">
            <v>1.7619069999999999</v>
          </cell>
          <cell r="G648">
            <v>2.1717849999999999</v>
          </cell>
          <cell r="H648">
            <v>2.4601314112499999</v>
          </cell>
          <cell r="I648">
            <v>2.7484778224999999</v>
          </cell>
          <cell r="J648">
            <v>3.03682423375</v>
          </cell>
          <cell r="K648">
            <v>3.325170645</v>
          </cell>
          <cell r="L648">
            <v>3.6135170562500001</v>
          </cell>
          <cell r="M648">
            <v>3.9018634675000001</v>
          </cell>
          <cell r="N648">
            <v>4.1902098787500002</v>
          </cell>
          <cell r="O648">
            <v>4.4785562900000002</v>
          </cell>
        </row>
        <row r="649">
          <cell r="C649" t="str">
            <v>WRKPGM</v>
          </cell>
          <cell r="D649">
            <v>0.34927599999999998</v>
          </cell>
          <cell r="E649">
            <v>0.70111999999999997</v>
          </cell>
          <cell r="F649">
            <v>1.19767</v>
          </cell>
          <cell r="G649">
            <v>1.4881500000000001</v>
          </cell>
          <cell r="H649">
            <v>2.3032318825</v>
          </cell>
          <cell r="I649">
            <v>3.1183137649999999</v>
          </cell>
          <cell r="J649">
            <v>3.9333956474999998</v>
          </cell>
          <cell r="K649">
            <v>4.7484775299999997</v>
          </cell>
          <cell r="L649">
            <v>5.5635594125000001</v>
          </cell>
          <cell r="M649">
            <v>6.3786412949999995</v>
          </cell>
          <cell r="N649">
            <v>7.193723177499999</v>
          </cell>
          <cell r="O649">
            <v>8.0088050599999985</v>
          </cell>
        </row>
        <row r="650">
          <cell r="C650" t="str">
            <v>SVPO</v>
          </cell>
          <cell r="D650">
            <v>0.120091</v>
          </cell>
          <cell r="E650">
            <v>0.17255700000000002</v>
          </cell>
          <cell r="F650">
            <v>0.24022400000000002</v>
          </cell>
          <cell r="G650">
            <v>1.750691</v>
          </cell>
          <cell r="H650">
            <v>2.2697022499999999</v>
          </cell>
          <cell r="I650">
            <v>2.7887135000000001</v>
          </cell>
          <cell r="J650">
            <v>3.3077247500000002</v>
          </cell>
          <cell r="K650">
            <v>3.8267360000000004</v>
          </cell>
          <cell r="L650">
            <v>4.3457472500000005</v>
          </cell>
          <cell r="M650">
            <v>4.8647585000000007</v>
          </cell>
          <cell r="N650">
            <v>5.3837697500000008</v>
          </cell>
          <cell r="O650">
            <v>5.9028800000000006</v>
          </cell>
        </row>
        <row r="651">
          <cell r="C651" t="str">
            <v>BI</v>
          </cell>
          <cell r="D651">
            <v>0.21251875883466903</v>
          </cell>
          <cell r="E651">
            <v>0.65466351766933806</v>
          </cell>
          <cell r="F651">
            <v>1.0564768345371887</v>
          </cell>
          <cell r="G651">
            <v>1.1504665933718576</v>
          </cell>
          <cell r="H651">
            <v>1.9308424522065264</v>
          </cell>
          <cell r="I651">
            <v>2.604718869074377</v>
          </cell>
          <cell r="J651">
            <v>3.3850947279090455</v>
          </cell>
          <cell r="K651">
            <v>4.1654705867437141</v>
          </cell>
          <cell r="L651">
            <v>4.8393470036115644</v>
          </cell>
          <cell r="M651">
            <v>5.619722862446233</v>
          </cell>
          <cell r="N651">
            <v>6.4000987212809015</v>
          </cell>
          <cell r="O651">
            <v>7.0068293431225595</v>
          </cell>
        </row>
        <row r="652">
          <cell r="C652" t="str">
            <v>DD</v>
          </cell>
          <cell r="D652">
            <v>0.11688900000000001</v>
          </cell>
          <cell r="E652">
            <v>0.57764300000000002</v>
          </cell>
          <cell r="F652">
            <v>1.2802060000000002</v>
          </cell>
          <cell r="G652">
            <v>1.8605820000000002</v>
          </cell>
          <cell r="H652">
            <v>2.5416717500000003</v>
          </cell>
          <cell r="I652">
            <v>3.2227615000000003</v>
          </cell>
          <cell r="J652">
            <v>3.9038512500000002</v>
          </cell>
          <cell r="K652">
            <v>4.5849410000000006</v>
          </cell>
          <cell r="L652">
            <v>5.2660307500000005</v>
          </cell>
          <cell r="M652">
            <v>5.9471205000000005</v>
          </cell>
          <cell r="N652">
            <v>6.6282102500000004</v>
          </cell>
          <cell r="O652">
            <v>7.3093000000000004</v>
          </cell>
        </row>
        <row r="653">
          <cell r="C653" t="str">
            <v>STR</v>
          </cell>
          <cell r="D653">
            <v>0.115194</v>
          </cell>
          <cell r="E653">
            <v>0.24462099999999998</v>
          </cell>
          <cell r="F653">
            <v>0.41415099999999994</v>
          </cell>
          <cell r="G653">
            <v>0.47630399999999995</v>
          </cell>
          <cell r="H653">
            <v>0.78583300999999994</v>
          </cell>
          <cell r="I653">
            <v>1.09536202</v>
          </cell>
          <cell r="J653">
            <v>1.4048910299999999</v>
          </cell>
          <cell r="K653">
            <v>1.7144200399999998</v>
          </cell>
          <cell r="L653">
            <v>2.0239490499999997</v>
          </cell>
          <cell r="M653">
            <v>2.3334780599999996</v>
          </cell>
          <cell r="N653">
            <v>2.6430070699999995</v>
          </cell>
          <cell r="O653">
            <v>2.9525360799999993</v>
          </cell>
        </row>
        <row r="654">
          <cell r="C654" t="str">
            <v>SI</v>
          </cell>
        </row>
        <row r="655">
          <cell r="C655" t="str">
            <v>SIP</v>
          </cell>
          <cell r="D655">
            <v>1.345421</v>
          </cell>
          <cell r="E655">
            <v>2.3223590000000001</v>
          </cell>
          <cell r="F655">
            <v>3.1228579999999999</v>
          </cell>
          <cell r="G655">
            <v>3.9076870000000001</v>
          </cell>
          <cell r="H655">
            <v>5.1526158587499999</v>
          </cell>
          <cell r="I655">
            <v>6.3975447174999998</v>
          </cell>
          <cell r="J655">
            <v>7.6424735762499996</v>
          </cell>
          <cell r="K655">
            <v>8.8874024349999985</v>
          </cell>
          <cell r="L655">
            <v>10.132331293749999</v>
          </cell>
          <cell r="M655">
            <v>11.3772601525</v>
          </cell>
          <cell r="N655">
            <v>12.622189011250001</v>
          </cell>
          <cell r="O655">
            <v>13.867117870000001</v>
          </cell>
        </row>
        <row r="656">
          <cell r="C656" t="str">
            <v>TSD</v>
          </cell>
          <cell r="D656">
            <v>1.1798310000000001</v>
          </cell>
          <cell r="E656">
            <v>2.5398170000000002</v>
          </cell>
          <cell r="F656">
            <v>3.7777310000000002</v>
          </cell>
          <cell r="G656">
            <v>4.6713550000000001</v>
          </cell>
          <cell r="H656">
            <v>6.1045983525</v>
          </cell>
          <cell r="I656">
            <v>7.5378417049999999</v>
          </cell>
          <cell r="J656">
            <v>8.9710850574999998</v>
          </cell>
          <cell r="K656">
            <v>10.40432841</v>
          </cell>
          <cell r="L656">
            <v>11.8375717625</v>
          </cell>
          <cell r="M656">
            <v>13.270815115</v>
          </cell>
          <cell r="N656">
            <v>14.704058467499999</v>
          </cell>
          <cell r="O656">
            <v>16.137301820000001</v>
          </cell>
        </row>
        <row r="657">
          <cell r="C657" t="str">
            <v>CORP-ERR</v>
          </cell>
        </row>
        <row r="658">
          <cell r="C658" t="str">
            <v>CORPADJ - O</v>
          </cell>
          <cell r="D658">
            <v>2.0997323999999997</v>
          </cell>
          <cell r="E658">
            <v>1.7909123999999998</v>
          </cell>
          <cell r="F658">
            <v>-1.6739752800000001</v>
          </cell>
          <cell r="G658">
            <v>3.0763257200000003</v>
          </cell>
          <cell r="H658">
            <v>5.1337882200000005</v>
          </cell>
          <cell r="I658">
            <v>-1.0223502799999995</v>
          </cell>
          <cell r="J658">
            <v>3.4840132200000005</v>
          </cell>
          <cell r="K658">
            <v>7.9895767200000005</v>
          </cell>
          <cell r="L658">
            <v>0.12443822000000093</v>
          </cell>
          <cell r="M658">
            <v>2.182700720000001</v>
          </cell>
          <cell r="N658">
            <v>6.6890642200000006</v>
          </cell>
          <cell r="O658">
            <v>1.942825720000001</v>
          </cell>
        </row>
        <row r="659">
          <cell r="C659" t="str">
            <v>HOI</v>
          </cell>
          <cell r="D659">
            <v>0.40052199999999999</v>
          </cell>
          <cell r="E659">
            <v>0.80104399999999998</v>
          </cell>
          <cell r="F659">
            <v>1.2015659999999999</v>
          </cell>
          <cell r="G659">
            <v>1.602088</v>
          </cell>
          <cell r="H659">
            <v>2.0026099999999998</v>
          </cell>
          <cell r="I659">
            <v>2.4031319999999998</v>
          </cell>
          <cell r="J659">
            <v>2.8036539999999999</v>
          </cell>
          <cell r="K659">
            <v>3.2041759999999999</v>
          </cell>
          <cell r="L659">
            <v>3.604698</v>
          </cell>
          <cell r="M659">
            <v>4.0052199999999996</v>
          </cell>
          <cell r="N659">
            <v>4.4057419999999992</v>
          </cell>
          <cell r="O659">
            <v>4.8062639999999988</v>
          </cell>
        </row>
        <row r="660">
          <cell r="C660" t="str">
            <v>FIN-TAX</v>
          </cell>
          <cell r="D660">
            <v>0.12910416692566667</v>
          </cell>
          <cell r="E660">
            <v>0.25820833385133335</v>
          </cell>
          <cell r="F660">
            <v>0.43859074537170006</v>
          </cell>
          <cell r="G660">
            <v>0.56769491229736668</v>
          </cell>
          <cell r="H660">
            <v>0.69679907922303341</v>
          </cell>
          <cell r="I660">
            <v>0.87718149074340013</v>
          </cell>
          <cell r="J660">
            <v>1.0062856576690669</v>
          </cell>
          <cell r="K660">
            <v>1.1353898245947336</v>
          </cell>
          <cell r="L660">
            <v>1.3157722361151003</v>
          </cell>
          <cell r="M660">
            <v>1.444876403040767</v>
          </cell>
          <cell r="N660">
            <v>1.5739805699664338</v>
          </cell>
          <cell r="O660">
            <v>1.8134428910868003</v>
          </cell>
        </row>
        <row r="661">
          <cell r="C661" t="str">
            <v>FIN-PF</v>
          </cell>
          <cell r="D661">
            <v>0</v>
          </cell>
          <cell r="E661">
            <v>0</v>
          </cell>
          <cell r="F661">
            <v>0.05</v>
          </cell>
          <cell r="G661">
            <v>0.05</v>
          </cell>
          <cell r="H661">
            <v>0.05</v>
          </cell>
          <cell r="I661">
            <v>0.05</v>
          </cell>
          <cell r="J661">
            <v>0.05</v>
          </cell>
          <cell r="K661">
            <v>0.05</v>
          </cell>
          <cell r="L661">
            <v>0.05</v>
          </cell>
          <cell r="M661">
            <v>0.05</v>
          </cell>
          <cell r="N661">
            <v>0.05</v>
          </cell>
          <cell r="O661">
            <v>0.05</v>
          </cell>
        </row>
        <row r="662">
          <cell r="C662" t="str">
            <v>FIN-TR</v>
          </cell>
          <cell r="D662">
            <v>0.36075357999999996</v>
          </cell>
          <cell r="E662">
            <v>0.72150716000000004</v>
          </cell>
          <cell r="F662">
            <v>1.1214963600000001</v>
          </cell>
          <cell r="G662">
            <v>1.48224994</v>
          </cell>
          <cell r="H662">
            <v>1.8430035199999999</v>
          </cell>
          <cell r="I662">
            <v>2.2429927200000002</v>
          </cell>
          <cell r="J662">
            <v>2.6037463000000001</v>
          </cell>
          <cell r="K662">
            <v>2.9644998800000004</v>
          </cell>
          <cell r="L662">
            <v>3.3644890800000002</v>
          </cell>
          <cell r="M662">
            <v>3.7252426600000006</v>
          </cell>
          <cell r="N662">
            <v>4.0859962400000001</v>
          </cell>
          <cell r="O662">
            <v>4.5352186899999998</v>
          </cell>
        </row>
        <row r="663">
          <cell r="C663" t="str">
            <v>FIN-CC</v>
          </cell>
          <cell r="D663">
            <v>2.274</v>
          </cell>
          <cell r="E663">
            <v>4.24870926</v>
          </cell>
          <cell r="F663">
            <v>7.0626892400000001</v>
          </cell>
          <cell r="G663">
            <v>9.6210106300000007</v>
          </cell>
          <cell r="H663">
            <v>11.72939045625</v>
          </cell>
          <cell r="I663">
            <v>14.235851132500001</v>
          </cell>
          <cell r="J663">
            <v>16.34423095875</v>
          </cell>
          <cell r="K663">
            <v>18.452610785000001</v>
          </cell>
          <cell r="L663">
            <v>20.959071461250002</v>
          </cell>
          <cell r="M663">
            <v>23.067451287500003</v>
          </cell>
          <cell r="N663">
            <v>25.175831113750004</v>
          </cell>
          <cell r="O663">
            <v>28.084223740000002</v>
          </cell>
        </row>
        <row r="664">
          <cell r="C664" t="str">
            <v>CS-IMIT</v>
          </cell>
          <cell r="D664">
            <v>1.6240163199999997</v>
          </cell>
          <cell r="E664">
            <v>3.1275764199999996</v>
          </cell>
          <cell r="F664">
            <v>4.4159882999999995</v>
          </cell>
          <cell r="G664">
            <v>5.6518218499999993</v>
          </cell>
          <cell r="H664">
            <v>7.1577232312499994</v>
          </cell>
          <cell r="I664">
            <v>8.904552322499999</v>
          </cell>
          <cell r="J664">
            <v>10.392381417083332</v>
          </cell>
          <cell r="K664">
            <v>11.978610511666664</v>
          </cell>
          <cell r="L664">
            <v>13.807839606249997</v>
          </cell>
          <cell r="M664">
            <v>15.39406870083333</v>
          </cell>
          <cell r="N664">
            <v>16.980297795416664</v>
          </cell>
          <cell r="O664">
            <v>18.980514999999997</v>
          </cell>
        </row>
        <row r="665">
          <cell r="C665" t="str">
            <v>CS-HR</v>
          </cell>
          <cell r="D665">
            <v>0.90900000000000003</v>
          </cell>
          <cell r="E665">
            <v>1.7789282599999998</v>
          </cell>
          <cell r="F665">
            <v>3.04182804</v>
          </cell>
          <cell r="G665">
            <v>4.4881863200000005</v>
          </cell>
          <cell r="H665">
            <v>5.8545417100000012</v>
          </cell>
          <cell r="I665">
            <v>7.3200060700000007</v>
          </cell>
          <cell r="J665">
            <v>8.4034454299999997</v>
          </cell>
          <cell r="K665">
            <v>9.5175224200000006</v>
          </cell>
          <cell r="L665">
            <v>11.31579548</v>
          </cell>
          <cell r="M665">
            <v>12.563352530000001</v>
          </cell>
          <cell r="N665">
            <v>13.874166850000002</v>
          </cell>
          <cell r="O665">
            <v>15.172680240000002</v>
          </cell>
        </row>
        <row r="666">
          <cell r="C666" t="str">
            <v>CS-SVPO</v>
          </cell>
          <cell r="D666">
            <v>6.8567626666666673E-2</v>
          </cell>
          <cell r="E666">
            <v>0.13713525333333335</v>
          </cell>
          <cell r="F666">
            <v>0.25866688000000004</v>
          </cell>
          <cell r="G666">
            <v>0.3272345066666667</v>
          </cell>
          <cell r="H666">
            <v>0.39580213333333336</v>
          </cell>
          <cell r="I666">
            <v>0.51733376000000009</v>
          </cell>
          <cell r="J666">
            <v>0.5859013866666668</v>
          </cell>
          <cell r="K666">
            <v>0.65446901333333352</v>
          </cell>
          <cell r="L666">
            <v>0.77600064000000024</v>
          </cell>
          <cell r="M666">
            <v>0.84456826666666696</v>
          </cell>
          <cell r="N666">
            <v>0.91313589333333367</v>
          </cell>
          <cell r="O666">
            <v>1.0620193300000003</v>
          </cell>
        </row>
        <row r="667">
          <cell r="C667" t="str">
            <v>CS-LR</v>
          </cell>
          <cell r="D667">
            <v>7.7647469999999996E-2</v>
          </cell>
          <cell r="E667">
            <v>0.15814711999999997</v>
          </cell>
          <cell r="F667">
            <v>0.26922007999999997</v>
          </cell>
          <cell r="G667">
            <v>0.34361942000000001</v>
          </cell>
          <cell r="H667">
            <v>0.45098365148669062</v>
          </cell>
          <cell r="I667">
            <v>0.60091917467590628</v>
          </cell>
          <cell r="J667">
            <v>0.70828340616259688</v>
          </cell>
          <cell r="K667">
            <v>0.81564763764928749</v>
          </cell>
          <cell r="L667">
            <v>0.96558316083850315</v>
          </cell>
          <cell r="M667">
            <v>1.0729473923251938</v>
          </cell>
          <cell r="N667">
            <v>1.1803116238118845</v>
          </cell>
          <cell r="O667">
            <v>1.3947974186011001</v>
          </cell>
        </row>
        <row r="668">
          <cell r="C668" t="str">
            <v>CS-CORPSEC</v>
          </cell>
          <cell r="D668">
            <v>0.11955017</v>
          </cell>
          <cell r="E668">
            <v>0.33466072000000008</v>
          </cell>
          <cell r="F668">
            <v>0.5728200200000001</v>
          </cell>
          <cell r="G668">
            <v>0.72532437000000005</v>
          </cell>
          <cell r="H668">
            <v>0.92912708338304073</v>
          </cell>
          <cell r="I668">
            <v>1.2072439324113065</v>
          </cell>
          <cell r="J668">
            <v>1.4110466457943471</v>
          </cell>
          <cell r="K668">
            <v>1.6148493591773878</v>
          </cell>
          <cell r="L668">
            <v>1.8929662082056535</v>
          </cell>
          <cell r="M668">
            <v>2.0967689215886942</v>
          </cell>
          <cell r="N668">
            <v>2.3005716349717349</v>
          </cell>
          <cell r="O668">
            <v>2.6771550000000004</v>
          </cell>
        </row>
        <row r="669">
          <cell r="C669" t="str">
            <v>EXTREL</v>
          </cell>
          <cell r="D669">
            <v>0.11273114999999999</v>
          </cell>
          <cell r="E669">
            <v>0.15149874999999999</v>
          </cell>
          <cell r="F669">
            <v>0.18399320999999999</v>
          </cell>
          <cell r="G669">
            <v>0.18399320999999999</v>
          </cell>
          <cell r="H669">
            <v>0.21590499999999999</v>
          </cell>
          <cell r="I669">
            <v>0.21590499999999999</v>
          </cell>
          <cell r="J669">
            <v>0.21590499999999999</v>
          </cell>
          <cell r="K669">
            <v>0.21590499999999999</v>
          </cell>
          <cell r="L669">
            <v>0.21590499999999999</v>
          </cell>
          <cell r="M669">
            <v>0.21590499999999999</v>
          </cell>
          <cell r="N669">
            <v>0.21590499999999999</v>
          </cell>
          <cell r="O669">
            <v>0.21590499999999999</v>
          </cell>
        </row>
        <row r="670">
          <cell r="C670" t="str">
            <v>AUDIT</v>
          </cell>
          <cell r="D670">
            <v>0.20072361593066668</v>
          </cell>
          <cell r="E670">
            <v>0.40144723186133335</v>
          </cell>
          <cell r="F670">
            <v>0.69215507103820006</v>
          </cell>
          <cell r="G670">
            <v>0.89287868696886674</v>
          </cell>
          <cell r="H670">
            <v>1.0936023028995334</v>
          </cell>
          <cell r="I670">
            <v>1.3843101420764001</v>
          </cell>
          <cell r="J670">
            <v>1.5850337580070668</v>
          </cell>
          <cell r="K670">
            <v>1.7857573739377335</v>
          </cell>
          <cell r="L670">
            <v>2.0764652131146</v>
          </cell>
          <cell r="M670">
            <v>2.2771888290452669</v>
          </cell>
          <cell r="N670">
            <v>2.4779124449759333</v>
          </cell>
          <cell r="O670">
            <v>2.8922504653528001</v>
          </cell>
        </row>
        <row r="671">
          <cell r="C671" t="str">
            <v>CRA-SUP</v>
          </cell>
          <cell r="D671">
            <v>0.28028343883145668</v>
          </cell>
          <cell r="E671">
            <v>0.56056687766291335</v>
          </cell>
          <cell r="F671">
            <v>0.86738229961424507</v>
          </cell>
          <cell r="G671">
            <v>1.1476657384457019</v>
          </cell>
          <cell r="H671">
            <v>1.4279491772771586</v>
          </cell>
          <cell r="I671">
            <v>1.7347645992284904</v>
          </cell>
          <cell r="J671">
            <v>2.0150480380599469</v>
          </cell>
          <cell r="K671">
            <v>2.2953314768914037</v>
          </cell>
          <cell r="L671">
            <v>2.6021468988427352</v>
          </cell>
          <cell r="M671">
            <v>2.882430337674192</v>
          </cell>
          <cell r="N671">
            <v>3.1627137765056488</v>
          </cell>
          <cell r="O671">
            <v>3.4990691532569804</v>
          </cell>
        </row>
        <row r="672">
          <cell r="C672" t="str">
            <v>CRA-SVPO</v>
          </cell>
          <cell r="D672">
            <v>4.7722892677083337E-2</v>
          </cell>
          <cell r="E672">
            <v>9.5445785354166673E-2</v>
          </cell>
          <cell r="F672">
            <v>0.199443052165625</v>
          </cell>
          <cell r="G672">
            <v>0.24716594484270832</v>
          </cell>
          <cell r="H672">
            <v>0.29488883751979167</v>
          </cell>
          <cell r="I672">
            <v>0.39888610433124999</v>
          </cell>
          <cell r="J672">
            <v>0.44660899700833334</v>
          </cell>
          <cell r="K672">
            <v>0.49433188968541669</v>
          </cell>
          <cell r="L672">
            <v>0.59832915649687501</v>
          </cell>
          <cell r="M672">
            <v>0.64605204917395831</v>
          </cell>
          <cell r="N672">
            <v>0.6937749418510416</v>
          </cell>
          <cell r="O672">
            <v>0.83278252546249998</v>
          </cell>
        </row>
        <row r="673">
          <cell r="C673" t="str">
            <v>CRA-ABOR</v>
          </cell>
          <cell r="D673">
            <v>5.4967850000000006E-2</v>
          </cell>
          <cell r="E673">
            <v>0.12718764000000002</v>
          </cell>
          <cell r="F673">
            <v>0.26047783000000002</v>
          </cell>
          <cell r="G673">
            <v>0.34378217</v>
          </cell>
          <cell r="H673">
            <v>0.5413369948366058</v>
          </cell>
          <cell r="I673">
            <v>0.78627699741883661</v>
          </cell>
          <cell r="J673">
            <v>0.98383182225544252</v>
          </cell>
          <cell r="K673">
            <v>1.1813866470920484</v>
          </cell>
          <cell r="L673">
            <v>1.4263266496742792</v>
          </cell>
          <cell r="M673">
            <v>1.6238814745108852</v>
          </cell>
          <cell r="N673">
            <v>1.8214362993474911</v>
          </cell>
          <cell r="O673">
            <v>2.137491007929722</v>
          </cell>
        </row>
        <row r="674">
          <cell r="C674" t="str">
            <v>CRA-CC</v>
          </cell>
          <cell r="D674">
            <v>0.36607510453656</v>
          </cell>
          <cell r="E674">
            <v>0.63136770907312001</v>
          </cell>
          <cell r="F674">
            <v>0.99310793360967997</v>
          </cell>
          <cell r="G674">
            <v>1.17633730814624</v>
          </cell>
          <cell r="H674">
            <v>1.6055225363186834</v>
          </cell>
          <cell r="I674">
            <v>2.0606135482805517</v>
          </cell>
          <cell r="J674">
            <v>2.4897987764529947</v>
          </cell>
          <cell r="K674">
            <v>2.9189840046254378</v>
          </cell>
          <cell r="L674">
            <v>3.3740750165873061</v>
          </cell>
          <cell r="M674">
            <v>4.3332602447597495</v>
          </cell>
          <cell r="N674">
            <v>4.7624454729321926</v>
          </cell>
          <cell r="O674">
            <v>5.2470764396940606</v>
          </cell>
        </row>
        <row r="675">
          <cell r="C675" t="str">
            <v>CRA-REG</v>
          </cell>
          <cell r="D675">
            <v>0.85146527999999988</v>
          </cell>
          <cell r="E675">
            <v>1.3446743399999999</v>
          </cell>
          <cell r="F675">
            <v>2.1027270199999997</v>
          </cell>
          <cell r="G675">
            <v>3.9290166599999998</v>
          </cell>
          <cell r="H675">
            <v>4.4245583712499998</v>
          </cell>
          <cell r="I675">
            <v>5.0234321553571428</v>
          </cell>
          <cell r="J675">
            <v>5.5837235442261903</v>
          </cell>
          <cell r="K675">
            <v>6.0622417197619045</v>
          </cell>
          <cell r="L675">
            <v>7.8903115465406319</v>
          </cell>
          <cell r="M675">
            <v>8.6261402149860267</v>
          </cell>
          <cell r="N675">
            <v>9.3576280834314201</v>
          </cell>
          <cell r="O675">
            <v>10.555612118781578</v>
          </cell>
        </row>
        <row r="676">
          <cell r="C676" t="str">
            <v>CRA-RE</v>
          </cell>
          <cell r="D676">
            <v>0.89012830000000009</v>
          </cell>
          <cell r="E676">
            <v>1.27804418</v>
          </cell>
          <cell r="F676">
            <v>1.9730117699999998</v>
          </cell>
          <cell r="G676">
            <v>2.62460805</v>
          </cell>
          <cell r="H676">
            <v>3.4362185449534755</v>
          </cell>
          <cell r="I676">
            <v>4.2934539313064759</v>
          </cell>
          <cell r="J676">
            <v>5.1050644262599514</v>
          </cell>
          <cell r="K676">
            <v>5.9166749212134269</v>
          </cell>
          <cell r="L676">
            <v>6.7739103075664273</v>
          </cell>
          <cell r="M676">
            <v>7.5855208025199028</v>
          </cell>
          <cell r="N676">
            <v>8.3971312974733792</v>
          </cell>
          <cell r="O676">
            <v>9.3189169554263795</v>
          </cell>
        </row>
        <row r="677">
          <cell r="C677" t="str">
            <v>CRA-MPCE</v>
          </cell>
          <cell r="D677">
            <v>0.27118426000000001</v>
          </cell>
          <cell r="E677">
            <v>0.40899932999999999</v>
          </cell>
          <cell r="F677">
            <v>0.61005293999999999</v>
          </cell>
          <cell r="G677">
            <v>0.66944590000000004</v>
          </cell>
          <cell r="H677">
            <v>0.93198924923153748</v>
          </cell>
          <cell r="I677">
            <v>1.2931687784389749</v>
          </cell>
          <cell r="J677">
            <v>1.5557121276705124</v>
          </cell>
          <cell r="K677">
            <v>1.8182554769020498</v>
          </cell>
          <cell r="L677">
            <v>2.1794350061094874</v>
          </cell>
          <cell r="M677">
            <v>2.4419783553410248</v>
          </cell>
          <cell r="N677">
            <v>2.7045217045725622</v>
          </cell>
          <cell r="O677">
            <v>3.1991780665799996</v>
          </cell>
        </row>
        <row r="678">
          <cell r="C678" t="str">
            <v>GCS</v>
          </cell>
          <cell r="D678">
            <v>0.79047616999999992</v>
          </cell>
          <cell r="E678">
            <v>0.96608022999999998</v>
          </cell>
          <cell r="F678">
            <v>1.5898797899999999</v>
          </cell>
          <cell r="G678">
            <v>2.0356445399999998</v>
          </cell>
          <cell r="H678">
            <v>2.6154894068945076</v>
          </cell>
          <cell r="I678">
            <v>3.5913812728708905</v>
          </cell>
          <cell r="J678">
            <v>4.1712261397653982</v>
          </cell>
          <cell r="K678">
            <v>4.751071006659906</v>
          </cell>
          <cell r="L678">
            <v>5.7269628726362889</v>
          </cell>
          <cell r="M678">
            <v>6.3068077395307967</v>
          </cell>
          <cell r="N678">
            <v>6.8866526064253044</v>
          </cell>
          <cell r="O678">
            <v>8.1133937488016876</v>
          </cell>
        </row>
        <row r="679">
          <cell r="C679" t="str">
            <v>ALLOC_OUT</v>
          </cell>
          <cell r="D679">
            <v>-0.19496835999999998</v>
          </cell>
          <cell r="E679">
            <v>-0.38993672000000001</v>
          </cell>
          <cell r="F679">
            <v>-0.75338408000000001</v>
          </cell>
          <cell r="G679">
            <v>-0.94835243999999996</v>
          </cell>
          <cell r="H679">
            <v>-1.1433207999999999</v>
          </cell>
          <cell r="I679">
            <v>-1.50676816</v>
          </cell>
          <cell r="J679">
            <v>-1.7017365200000001</v>
          </cell>
          <cell r="K679">
            <v>-1.8967048800000001</v>
          </cell>
          <cell r="L679">
            <v>-2.26015224</v>
          </cell>
          <cell r="M679">
            <v>-2.4551205999999999</v>
          </cell>
          <cell r="N679">
            <v>-2.6500889599999997</v>
          </cell>
          <cell r="O679">
            <v>-3.0135363199999996</v>
          </cell>
        </row>
        <row r="680">
          <cell r="C680" t="str">
            <v>LBSS - OM&amp;A</v>
          </cell>
        </row>
        <row r="681">
          <cell r="C681" t="str">
            <v>LARP</v>
          </cell>
        </row>
        <row r="682">
          <cell r="C682" t="str">
            <v>FACIL</v>
          </cell>
          <cell r="D682">
            <v>4.0846666666666671</v>
          </cell>
          <cell r="E682">
            <v>8.1693333333333307</v>
          </cell>
          <cell r="F682">
            <v>12.287000000000001</v>
          </cell>
          <cell r="G682">
            <v>16.371666666666702</v>
          </cell>
          <cell r="H682">
            <v>20.456333333333301</v>
          </cell>
          <cell r="I682">
            <v>24.574000000000002</v>
          </cell>
          <cell r="J682">
            <v>28.658666666666697</v>
          </cell>
          <cell r="K682">
            <v>32.743333333333297</v>
          </cell>
          <cell r="L682">
            <v>36.86</v>
          </cell>
          <cell r="M682">
            <v>40.944666666666691</v>
          </cell>
          <cell r="N682">
            <v>45.029333333333298</v>
          </cell>
          <cell r="O682">
            <v>49.186999999999998</v>
          </cell>
        </row>
        <row r="683">
          <cell r="C683" t="str">
            <v>IMS - OM&amp;A</v>
          </cell>
          <cell r="D683">
            <v>7.1951012000000008</v>
          </cell>
          <cell r="E683">
            <v>19.683254789999999</v>
          </cell>
          <cell r="F683">
            <v>28.877552299999998</v>
          </cell>
          <cell r="G683">
            <v>36.478104109999997</v>
          </cell>
          <cell r="H683">
            <v>44.324553739999999</v>
          </cell>
          <cell r="I683">
            <v>52.858917429999991</v>
          </cell>
          <cell r="J683">
            <v>61.161643059999989</v>
          </cell>
          <cell r="K683">
            <v>69.617465689999989</v>
          </cell>
          <cell r="L683">
            <v>78.122751649999998</v>
          </cell>
          <cell r="M683">
            <v>86.622487939999985</v>
          </cell>
          <cell r="N683">
            <v>94.619050229999999</v>
          </cell>
          <cell r="O683">
            <v>103.55908547999999</v>
          </cell>
        </row>
        <row r="684">
          <cell r="C684" t="str">
            <v>BT</v>
          </cell>
          <cell r="D684">
            <v>1.2731384399999999</v>
          </cell>
          <cell r="E684">
            <v>2.9291813499999999</v>
          </cell>
          <cell r="F684">
            <v>3.9847445399999994</v>
          </cell>
          <cell r="G684">
            <v>5.4520429099999994</v>
          </cell>
          <cell r="H684">
            <v>7.2461950799999997</v>
          </cell>
          <cell r="I684">
            <v>9.0403472499999999</v>
          </cell>
          <cell r="J684">
            <v>10.83449942</v>
          </cell>
          <cell r="K684">
            <v>12.62865159</v>
          </cell>
          <cell r="L684">
            <v>14.50833076</v>
          </cell>
          <cell r="M684">
            <v>16.81024193</v>
          </cell>
          <cell r="N684">
            <v>18.882055100000002</v>
          </cell>
          <cell r="O684">
            <v>20.805226269999999</v>
          </cell>
        </row>
        <row r="685">
          <cell r="C685" t="str">
            <v>CNRST-M</v>
          </cell>
          <cell r="D685">
            <v>0</v>
          </cell>
          <cell r="E685">
            <v>0</v>
          </cell>
          <cell r="F685">
            <v>0</v>
          </cell>
          <cell r="G685">
            <v>0</v>
          </cell>
          <cell r="H685">
            <v>0.2</v>
          </cell>
          <cell r="I685">
            <v>0.4</v>
          </cell>
          <cell r="J685">
            <v>0.6</v>
          </cell>
          <cell r="K685">
            <v>0.8</v>
          </cell>
          <cell r="L685">
            <v>1</v>
          </cell>
          <cell r="M685">
            <v>1.2</v>
          </cell>
          <cell r="N685">
            <v>1.4</v>
          </cell>
          <cell r="O685">
            <v>1.6</v>
          </cell>
        </row>
        <row r="686">
          <cell r="C686" t="str">
            <v>OTHCP-M</v>
          </cell>
        </row>
        <row r="692">
          <cell r="D692" t="str">
            <v>STR_PL_DEV</v>
          </cell>
          <cell r="E692" t="str">
            <v>STR</v>
          </cell>
        </row>
        <row r="693">
          <cell r="D693" t="str">
            <v>SYS_INVMNT</v>
          </cell>
          <cell r="E693" t="str">
            <v>SI</v>
          </cell>
        </row>
        <row r="694">
          <cell r="D694" t="str">
            <v>SUST_INV_P</v>
          </cell>
          <cell r="E694" t="str">
            <v>SIP</v>
          </cell>
        </row>
        <row r="695">
          <cell r="D695" t="str">
            <v>SYSTEM_DEV</v>
          </cell>
          <cell r="E695" t="str">
            <v>TSD</v>
          </cell>
        </row>
        <row r="697">
          <cell r="O697">
            <v>0.45102878666662605</v>
          </cell>
        </row>
        <row r="698">
          <cell r="D698">
            <v>6.1140598566666551</v>
          </cell>
          <cell r="E698">
            <v>11.666639893333331</v>
          </cell>
          <cell r="F698">
            <v>17.735661129999997</v>
          </cell>
          <cell r="G698">
            <v>35.112138963333337</v>
          </cell>
          <cell r="H698">
            <v>55.806111197333323</v>
          </cell>
          <cell r="I698">
            <v>73.855247115333313</v>
          </cell>
          <cell r="J698">
            <v>97.51827131200001</v>
          </cell>
          <cell r="K698">
            <v>110.44690684733332</v>
          </cell>
          <cell r="L698">
            <v>129.565496303</v>
          </cell>
          <cell r="M698">
            <v>150.66275439866666</v>
          </cell>
          <cell r="N698">
            <v>179.95583853166664</v>
          </cell>
          <cell r="O698">
            <v>191.24802878666662</v>
          </cell>
        </row>
        <row r="699">
          <cell r="D699">
            <v>1</v>
          </cell>
          <cell r="E699">
            <v>2</v>
          </cell>
          <cell r="F699">
            <v>3</v>
          </cell>
          <cell r="G699">
            <v>4</v>
          </cell>
          <cell r="H699">
            <v>5</v>
          </cell>
          <cell r="I699">
            <v>6</v>
          </cell>
          <cell r="J699">
            <v>7</v>
          </cell>
          <cell r="K699">
            <v>8</v>
          </cell>
          <cell r="L699">
            <v>9</v>
          </cell>
          <cell r="M699">
            <v>10</v>
          </cell>
          <cell r="N699">
            <v>11</v>
          </cell>
          <cell r="O699">
            <v>12</v>
          </cell>
        </row>
        <row r="700">
          <cell r="C700" t="str">
            <v>Bundle</v>
          </cell>
          <cell r="D700" t="str">
            <v>Jan</v>
          </cell>
          <cell r="E700" t="str">
            <v>Feb</v>
          </cell>
          <cell r="F700" t="str">
            <v>Mar</v>
          </cell>
          <cell r="G700" t="str">
            <v>Apr</v>
          </cell>
          <cell r="H700" t="str">
            <v>May</v>
          </cell>
          <cell r="I700" t="str">
            <v>Jun</v>
          </cell>
          <cell r="J700" t="str">
            <v>Jul</v>
          </cell>
          <cell r="K700" t="str">
            <v>Aug</v>
          </cell>
          <cell r="L700" t="str">
            <v>Sep</v>
          </cell>
          <cell r="M700" t="str">
            <v>Oct</v>
          </cell>
          <cell r="N700" t="str">
            <v>Nov</v>
          </cell>
          <cell r="O700" t="str">
            <v>Dec</v>
          </cell>
        </row>
        <row r="702">
          <cell r="C702" t="str">
            <v>OPS-CAP</v>
          </cell>
        </row>
        <row r="703">
          <cell r="C703" t="str">
            <v>IMS-CAP</v>
          </cell>
          <cell r="D703">
            <v>-0.12923883999999999</v>
          </cell>
          <cell r="E703">
            <v>1.0320683099999999</v>
          </cell>
          <cell r="F703">
            <v>1.7154919999999998</v>
          </cell>
          <cell r="G703">
            <v>3.29639331</v>
          </cell>
          <cell r="H703">
            <v>5.0878327473333336</v>
          </cell>
          <cell r="I703">
            <v>7.7533695586666669</v>
          </cell>
          <cell r="J703">
            <v>9.7840967086666666</v>
          </cell>
          <cell r="K703">
            <v>11.757112197333333</v>
          </cell>
          <cell r="L703">
            <v>13.682219936333333</v>
          </cell>
          <cell r="M703">
            <v>15.525996315333332</v>
          </cell>
          <cell r="N703">
            <v>17.027723731666665</v>
          </cell>
          <cell r="O703">
            <v>16.438402406666665</v>
          </cell>
        </row>
        <row r="704">
          <cell r="C704" t="str">
            <v>CNRST-C</v>
          </cell>
          <cell r="D704">
            <v>1.98588963</v>
          </cell>
          <cell r="E704">
            <v>3.7430518399999997</v>
          </cell>
          <cell r="F704">
            <v>4.9244111500000001</v>
          </cell>
          <cell r="G704">
            <v>6.6454229199999997</v>
          </cell>
          <cell r="H704">
            <v>9.9628363399999991</v>
          </cell>
          <cell r="I704">
            <v>13.227574069999999</v>
          </cell>
          <cell r="J704">
            <v>16.492311739999998</v>
          </cell>
          <cell r="K704">
            <v>19.757049409999997</v>
          </cell>
          <cell r="L704">
            <v>23.021787079999996</v>
          </cell>
          <cell r="M704">
            <v>26.286524749999995</v>
          </cell>
          <cell r="N704">
            <v>29.551262419999993</v>
          </cell>
          <cell r="O704">
            <v>32.815999999999995</v>
          </cell>
        </row>
        <row r="705">
          <cell r="C705" t="str">
            <v>CCGO</v>
          </cell>
        </row>
        <row r="706">
          <cell r="C706" t="str">
            <v>FRE-CAP</v>
          </cell>
          <cell r="D706">
            <v>0.91115599999999997</v>
          </cell>
          <cell r="E706">
            <v>1.82231202</v>
          </cell>
          <cell r="F706">
            <v>2.7334680299999996</v>
          </cell>
          <cell r="G706">
            <v>4.5557800400000001</v>
          </cell>
          <cell r="H706">
            <v>8.7362800399999987</v>
          </cell>
          <cell r="I706">
            <v>12.916780039999999</v>
          </cell>
          <cell r="J706">
            <v>17.097280039999998</v>
          </cell>
          <cell r="K706">
            <v>21.27778004</v>
          </cell>
          <cell r="L706">
            <v>25.708280039999998</v>
          </cell>
          <cell r="M706">
            <v>29.88878004</v>
          </cell>
          <cell r="N706">
            <v>34.069280040000002</v>
          </cell>
          <cell r="O706">
            <v>38.499780039999997</v>
          </cell>
        </row>
        <row r="707">
          <cell r="C707" t="str">
            <v>CORPADJ - C</v>
          </cell>
        </row>
        <row r="708">
          <cell r="C708" t="str">
            <v>T&amp;WE</v>
          </cell>
          <cell r="D708">
            <v>3.0566856599999888</v>
          </cell>
          <cell r="E708">
            <v>4.444139289999999</v>
          </cell>
          <cell r="F708">
            <v>7.3590279999999986</v>
          </cell>
          <cell r="G708">
            <v>16.441958</v>
          </cell>
          <cell r="H708">
            <v>25.018999999999998</v>
          </cell>
          <cell r="I708">
            <v>30.018999999999998</v>
          </cell>
          <cell r="J708">
            <v>40.018999999999998</v>
          </cell>
          <cell r="K708">
            <v>40.018999999999998</v>
          </cell>
          <cell r="L708">
            <v>45.018999999999998</v>
          </cell>
          <cell r="M708">
            <v>50.018999999999998</v>
          </cell>
          <cell r="N708">
            <v>61.018999999999998</v>
          </cell>
          <cell r="O708">
            <v>61.018999999999998</v>
          </cell>
        </row>
        <row r="709">
          <cell r="C709" t="str">
            <v>SE</v>
          </cell>
          <cell r="D709">
            <v>0.23699999999999999</v>
          </cell>
          <cell r="E709">
            <v>0.32299999999999995</v>
          </cell>
          <cell r="F709">
            <v>0.51200000000000001</v>
          </cell>
          <cell r="G709">
            <v>0.68799999999999994</v>
          </cell>
          <cell r="H709">
            <v>2.0979999999999999</v>
          </cell>
          <cell r="I709">
            <v>3.508</v>
          </cell>
          <cell r="J709">
            <v>4.9180000000000001</v>
          </cell>
          <cell r="K709">
            <v>6.3280000000000003</v>
          </cell>
          <cell r="L709">
            <v>7.7380000000000004</v>
          </cell>
          <cell r="M709">
            <v>9.1479999999999997</v>
          </cell>
          <cell r="N709">
            <v>10.558</v>
          </cell>
          <cell r="O709">
            <v>11.968</v>
          </cell>
        </row>
        <row r="710">
          <cell r="C710" t="str">
            <v>Tools</v>
          </cell>
        </row>
        <row r="711">
          <cell r="C711" t="str">
            <v>OPS-MFA</v>
          </cell>
        </row>
        <row r="712">
          <cell r="C712" t="str">
            <v>IMS-MFA</v>
          </cell>
          <cell r="D712">
            <v>-9.599259999999981E-3</v>
          </cell>
          <cell r="E712">
            <v>0.17773510000000001</v>
          </cell>
          <cell r="F712">
            <v>0.30476194999999995</v>
          </cell>
          <cell r="G712">
            <v>3.1737513600000002</v>
          </cell>
          <cell r="H712">
            <v>4.5291620699999999</v>
          </cell>
          <cell r="I712">
            <v>5.9953567799999998</v>
          </cell>
          <cell r="J712">
            <v>8.3102494900000003</v>
          </cell>
          <cell r="K712">
            <v>9.9484652000000011</v>
          </cell>
          <cell r="L712">
            <v>12.574542580000001</v>
          </cell>
          <cell r="M712">
            <v>15.215619960000001</v>
          </cell>
          <cell r="N712">
            <v>17.334572340000001</v>
          </cell>
          <cell r="O712">
            <v>20.110846340000002</v>
          </cell>
        </row>
        <row r="713">
          <cell r="C713" t="str">
            <v>LBSS-MFA</v>
          </cell>
          <cell r="D713">
            <v>6.2166666666666703E-2</v>
          </cell>
          <cell r="E713">
            <v>0.124333333333333</v>
          </cell>
          <cell r="F713">
            <v>0.1865</v>
          </cell>
          <cell r="G713">
            <v>0.31083333333333402</v>
          </cell>
          <cell r="H713">
            <v>0.373</v>
          </cell>
          <cell r="I713">
            <v>0.43516666666666698</v>
          </cell>
          <cell r="J713">
            <v>0.89733333333333398</v>
          </cell>
          <cell r="K713">
            <v>1.3594999999999999</v>
          </cell>
          <cell r="L713">
            <v>1.8216666666666701</v>
          </cell>
          <cell r="M713">
            <v>4.5788333333333293</v>
          </cell>
          <cell r="N713">
            <v>10.396000000000001</v>
          </cell>
          <cell r="O713">
            <v>10.396000000000001</v>
          </cell>
        </row>
        <row r="714">
          <cell r="C714" t="str">
            <v>CorpAdj-MFA</v>
          </cell>
        </row>
      </sheetData>
      <sheetData sheetId="3"/>
      <sheetData sheetId="4"/>
      <sheetData sheetId="5">
        <row r="1">
          <cell r="A1" t="str">
            <v>$M</v>
          </cell>
          <cell r="O1" t="str">
            <v>Annual</v>
          </cell>
          <cell r="Q1" t="str">
            <v>Jan</v>
          </cell>
          <cell r="R1" t="str">
            <v>Jan</v>
          </cell>
          <cell r="T1" t="str">
            <v>Feb</v>
          </cell>
          <cell r="U1" t="str">
            <v>Feb</v>
          </cell>
          <cell r="W1" t="str">
            <v>Mar</v>
          </cell>
          <cell r="X1" t="str">
            <v>Mar</v>
          </cell>
          <cell r="Z1" t="str">
            <v>Apr</v>
          </cell>
          <cell r="AA1" t="str">
            <v>Apr</v>
          </cell>
          <cell r="AC1" t="str">
            <v>May</v>
          </cell>
          <cell r="AD1" t="str">
            <v>May</v>
          </cell>
          <cell r="AF1" t="str">
            <v>Jun</v>
          </cell>
          <cell r="AG1" t="str">
            <v>Jun</v>
          </cell>
          <cell r="AI1" t="str">
            <v>Jul</v>
          </cell>
          <cell r="AJ1" t="str">
            <v>Jul</v>
          </cell>
          <cell r="AL1" t="str">
            <v>Aug</v>
          </cell>
          <cell r="AM1" t="str">
            <v>Aug</v>
          </cell>
          <cell r="AO1" t="str">
            <v>Sep</v>
          </cell>
          <cell r="AP1" t="str">
            <v>Sep</v>
          </cell>
          <cell r="AR1" t="str">
            <v>Oct</v>
          </cell>
          <cell r="AS1" t="str">
            <v>Oct</v>
          </cell>
          <cell r="AU1" t="str">
            <v>Nov</v>
          </cell>
          <cell r="AV1" t="str">
            <v>Nov</v>
          </cell>
          <cell r="AX1" t="str">
            <v>Current</v>
          </cell>
        </row>
        <row r="2">
          <cell r="O2" t="str">
            <v>Budget</v>
          </cell>
          <cell r="Q2" t="str">
            <v>Changes</v>
          </cell>
          <cell r="R2" t="str">
            <v>Forecast</v>
          </cell>
          <cell r="T2" t="str">
            <v>Changes</v>
          </cell>
          <cell r="U2" t="str">
            <v>Forecast</v>
          </cell>
          <cell r="W2" t="str">
            <v>Changes</v>
          </cell>
          <cell r="X2" t="str">
            <v>Forecast</v>
          </cell>
          <cell r="Z2" t="str">
            <v>Changes</v>
          </cell>
          <cell r="AA2" t="str">
            <v>Forecast</v>
          </cell>
          <cell r="AC2" t="str">
            <v>Changes</v>
          </cell>
          <cell r="AD2" t="str">
            <v>Forecast</v>
          </cell>
          <cell r="AF2" t="str">
            <v>Changes</v>
          </cell>
          <cell r="AG2" t="str">
            <v>Forecast</v>
          </cell>
          <cell r="AI2" t="str">
            <v>Changes</v>
          </cell>
          <cell r="AJ2" t="str">
            <v>Forecast</v>
          </cell>
          <cell r="AL2" t="str">
            <v>Changes</v>
          </cell>
          <cell r="AM2" t="str">
            <v>Forecast</v>
          </cell>
          <cell r="AO2" t="str">
            <v>Changes</v>
          </cell>
          <cell r="AP2" t="str">
            <v>Forecast</v>
          </cell>
          <cell r="AR2" t="str">
            <v>Changes</v>
          </cell>
          <cell r="AS2" t="str">
            <v>Forecast</v>
          </cell>
          <cell r="AU2" t="str">
            <v>Changes</v>
          </cell>
          <cell r="AV2" t="str">
            <v>Forecast</v>
          </cell>
          <cell r="AX2" t="str">
            <v>Forecast</v>
          </cell>
        </row>
        <row r="5">
          <cell r="A5" t="str">
            <v>Transmission OM&amp;A</v>
          </cell>
        </row>
        <row r="7">
          <cell r="B7" t="str">
            <v>Operations Managed Programs &amp; Projects</v>
          </cell>
        </row>
        <row r="8">
          <cell r="C8" t="str">
            <v>Customer Care P&amp;Ps SP=202</v>
          </cell>
        </row>
        <row r="9">
          <cell r="A9" t="str">
            <v>202-T501002</v>
          </cell>
          <cell r="D9" t="str">
            <v>CSO Settlements</v>
          </cell>
          <cell r="O9">
            <v>0.45</v>
          </cell>
          <cell r="R9">
            <v>0.45</v>
          </cell>
          <cell r="U9">
            <v>0.45</v>
          </cell>
          <cell r="X9">
            <v>0.45</v>
          </cell>
          <cell r="Z9">
            <v>-8.6999999999999994E-2</v>
          </cell>
          <cell r="AA9">
            <v>0.36299999999999999</v>
          </cell>
          <cell r="AD9">
            <v>0.36299999999999999</v>
          </cell>
          <cell r="AG9">
            <v>0.36299999999999999</v>
          </cell>
          <cell r="AJ9">
            <v>0.36299999999999999</v>
          </cell>
          <cell r="AM9">
            <v>0.36299999999999999</v>
          </cell>
          <cell r="AP9">
            <v>0.36299999999999999</v>
          </cell>
          <cell r="AS9">
            <v>0.36299999999999999</v>
          </cell>
          <cell r="AV9">
            <v>0.36299999999999999</v>
          </cell>
          <cell r="AX9">
            <v>0.36299999999999999</v>
          </cell>
        </row>
        <row r="10">
          <cell r="A10" t="str">
            <v>202-T502002</v>
          </cell>
          <cell r="D10" t="str">
            <v>Settlements</v>
          </cell>
          <cell r="O10">
            <v>0</v>
          </cell>
          <cell r="R10">
            <v>0</v>
          </cell>
          <cell r="U10">
            <v>0</v>
          </cell>
          <cell r="X10">
            <v>0</v>
          </cell>
          <cell r="AA10">
            <v>0</v>
          </cell>
          <cell r="AD10">
            <v>0</v>
          </cell>
          <cell r="AG10">
            <v>0</v>
          </cell>
          <cell r="AJ10">
            <v>0</v>
          </cell>
          <cell r="AM10">
            <v>0</v>
          </cell>
          <cell r="AP10">
            <v>0</v>
          </cell>
          <cell r="AS10">
            <v>0</v>
          </cell>
          <cell r="AV10">
            <v>0</v>
          </cell>
          <cell r="AX10">
            <v>0</v>
          </cell>
        </row>
        <row r="11">
          <cell r="A11" t="str">
            <v>202-T503003</v>
          </cell>
          <cell r="D11" t="str">
            <v>Billing</v>
          </cell>
          <cell r="O11">
            <v>0</v>
          </cell>
          <cell r="R11">
            <v>0</v>
          </cell>
          <cell r="U11">
            <v>0</v>
          </cell>
          <cell r="X11">
            <v>0</v>
          </cell>
          <cell r="AA11">
            <v>0</v>
          </cell>
          <cell r="AD11">
            <v>0</v>
          </cell>
          <cell r="AG11">
            <v>0</v>
          </cell>
          <cell r="AJ11">
            <v>0</v>
          </cell>
          <cell r="AM11">
            <v>0</v>
          </cell>
          <cell r="AP11">
            <v>0</v>
          </cell>
          <cell r="AS11">
            <v>0</v>
          </cell>
          <cell r="AV11">
            <v>0</v>
          </cell>
          <cell r="AX11">
            <v>0</v>
          </cell>
        </row>
        <row r="12">
          <cell r="A12" t="str">
            <v>202-TMOther</v>
          </cell>
          <cell r="D12" t="str">
            <v>Other Customer Care TM P&amp;Ps - errors on PSPM report</v>
          </cell>
          <cell r="O12">
            <v>0</v>
          </cell>
          <cell r="R12">
            <v>0</v>
          </cell>
          <cell r="U12">
            <v>0</v>
          </cell>
          <cell r="X12">
            <v>0</v>
          </cell>
          <cell r="AA12">
            <v>0</v>
          </cell>
          <cell r="AD12">
            <v>0</v>
          </cell>
          <cell r="AG12">
            <v>0</v>
          </cell>
          <cell r="AJ12">
            <v>0</v>
          </cell>
          <cell r="AM12">
            <v>0</v>
          </cell>
          <cell r="AP12">
            <v>0</v>
          </cell>
          <cell r="AS12">
            <v>0</v>
          </cell>
          <cell r="AV12">
            <v>0</v>
          </cell>
          <cell r="AX12">
            <v>0</v>
          </cell>
        </row>
        <row r="13">
          <cell r="D13" t="str">
            <v>Total Customer Care</v>
          </cell>
          <cell r="O13">
            <v>0.45</v>
          </cell>
          <cell r="Q13">
            <v>0</v>
          </cell>
          <cell r="R13">
            <v>0.45</v>
          </cell>
          <cell r="T13">
            <v>0</v>
          </cell>
          <cell r="U13">
            <v>0.45</v>
          </cell>
          <cell r="W13">
            <v>0</v>
          </cell>
          <cell r="X13">
            <v>0.45</v>
          </cell>
          <cell r="Z13">
            <v>-8.6999999999999994E-2</v>
          </cell>
          <cell r="AA13">
            <v>0.36299999999999999</v>
          </cell>
          <cell r="AC13">
            <v>0</v>
          </cell>
          <cell r="AD13">
            <v>0.36299999999999999</v>
          </cell>
          <cell r="AF13">
            <v>0</v>
          </cell>
          <cell r="AG13">
            <v>0.36299999999999999</v>
          </cell>
          <cell r="AI13">
            <v>0</v>
          </cell>
          <cell r="AJ13">
            <v>0.36299999999999999</v>
          </cell>
          <cell r="AL13">
            <v>0</v>
          </cell>
          <cell r="AM13">
            <v>0.36299999999999999</v>
          </cell>
          <cell r="AO13">
            <v>0</v>
          </cell>
          <cell r="AP13">
            <v>0.36299999999999999</v>
          </cell>
          <cell r="AR13">
            <v>0</v>
          </cell>
          <cell r="AS13">
            <v>0.36299999999999999</v>
          </cell>
          <cell r="AU13">
            <v>0</v>
          </cell>
          <cell r="AV13">
            <v>0.36299999999999999</v>
          </cell>
          <cell r="AX13">
            <v>0.36299999999999999</v>
          </cell>
        </row>
        <row r="14">
          <cell r="C14" t="str">
            <v>Engineering &amp; Construction P&amp;Ps SP=203</v>
          </cell>
        </row>
        <row r="15">
          <cell r="A15" t="str">
            <v>203-STNCV</v>
          </cell>
          <cell r="D15" t="str">
            <v>Station Civil/Geotech Inspections</v>
          </cell>
          <cell r="O15">
            <v>0.17510000000000001</v>
          </cell>
          <cell r="R15">
            <v>0.17510000000000001</v>
          </cell>
          <cell r="T15">
            <v>-2.0600000000000007E-2</v>
          </cell>
          <cell r="U15">
            <v>0.1545</v>
          </cell>
          <cell r="W15">
            <v>-1.0399980000000031E-2</v>
          </cell>
          <cell r="X15">
            <v>0.14410001999999997</v>
          </cell>
          <cell r="Z15">
            <v>3.1E-2</v>
          </cell>
          <cell r="AA15">
            <v>0.17510001999999997</v>
          </cell>
          <cell r="AC15">
            <v>3.0899980000000021E-2</v>
          </cell>
          <cell r="AD15">
            <v>0.20599999999999999</v>
          </cell>
          <cell r="AF15">
            <v>-0.20599999999999999</v>
          </cell>
          <cell r="AG15">
            <v>0</v>
          </cell>
          <cell r="AI15">
            <v>0</v>
          </cell>
          <cell r="AJ15">
            <v>0</v>
          </cell>
          <cell r="AL15">
            <v>0</v>
          </cell>
          <cell r="AM15">
            <v>0</v>
          </cell>
          <cell r="AP15">
            <v>0</v>
          </cell>
          <cell r="AS15">
            <v>0</v>
          </cell>
          <cell r="AV15">
            <v>0</v>
          </cell>
          <cell r="AX15">
            <v>0</v>
          </cell>
        </row>
        <row r="16">
          <cell r="A16" t="str">
            <v>203-TCADD</v>
          </cell>
          <cell r="D16" t="str">
            <v>CADD Support</v>
          </cell>
          <cell r="O16">
            <v>1.6785438000000001</v>
          </cell>
          <cell r="R16">
            <v>1.6785438000000001</v>
          </cell>
          <cell r="T16">
            <v>7.7293219090908805E-2</v>
          </cell>
          <cell r="U16">
            <v>1.7558370190909089</v>
          </cell>
          <cell r="W16">
            <v>1.7067909090910938E-3</v>
          </cell>
          <cell r="X16">
            <v>1.75754381</v>
          </cell>
          <cell r="Z16">
            <v>-6.4999999999999947E-2</v>
          </cell>
          <cell r="AA16">
            <v>1.6925438100000001</v>
          </cell>
          <cell r="AC16">
            <v>-7.4043810000000043E-2</v>
          </cell>
          <cell r="AD16">
            <v>1.6185</v>
          </cell>
          <cell r="AF16">
            <v>0.15769999999999995</v>
          </cell>
          <cell r="AG16">
            <v>1.7762</v>
          </cell>
          <cell r="AI16">
            <v>-1.2199999999999989E-2</v>
          </cell>
          <cell r="AJ16">
            <v>1.764</v>
          </cell>
          <cell r="AL16">
            <v>6.9999999999998952E-3</v>
          </cell>
          <cell r="AM16">
            <v>1.7709999999999999</v>
          </cell>
          <cell r="AP16">
            <v>1.7709999999999999</v>
          </cell>
          <cell r="AS16">
            <v>1.7709999999999999</v>
          </cell>
          <cell r="AV16">
            <v>1.7709999999999999</v>
          </cell>
          <cell r="AX16">
            <v>1.7709999999999999</v>
          </cell>
        </row>
        <row r="17">
          <cell r="A17" t="str">
            <v>203-TDRWS</v>
          </cell>
          <cell r="D17" t="str">
            <v>Drawing Maintenance - Sustaining</v>
          </cell>
          <cell r="O17">
            <v>0.26399996999999992</v>
          </cell>
          <cell r="R17">
            <v>0.26399996999999992</v>
          </cell>
          <cell r="T17">
            <v>5.503421E-2</v>
          </cell>
          <cell r="U17">
            <v>0.31903417999999995</v>
          </cell>
          <cell r="W17">
            <v>0.20896579000000001</v>
          </cell>
          <cell r="X17">
            <v>0.52799996999999999</v>
          </cell>
          <cell r="Z17">
            <v>-0.13700000000000001</v>
          </cell>
          <cell r="AA17">
            <v>0.39099996999999997</v>
          </cell>
          <cell r="AC17">
            <v>-0.25199996999999996</v>
          </cell>
          <cell r="AD17">
            <v>0.13900000000000001</v>
          </cell>
          <cell r="AF17">
            <v>1.0000000000000009E-3</v>
          </cell>
          <cell r="AG17">
            <v>0.14000000000000001</v>
          </cell>
          <cell r="AI17">
            <v>8.9999999999999802E-3</v>
          </cell>
          <cell r="AJ17">
            <v>0.14899999999999999</v>
          </cell>
          <cell r="AL17">
            <v>2.2999999999999993E-2</v>
          </cell>
          <cell r="AM17">
            <v>0.17199999999999999</v>
          </cell>
          <cell r="AP17">
            <v>0.17199999999999999</v>
          </cell>
          <cell r="AS17">
            <v>0.17199999999999999</v>
          </cell>
          <cell r="AV17">
            <v>0.17199999999999999</v>
          </cell>
          <cell r="AX17">
            <v>0.17199999999999999</v>
          </cell>
        </row>
        <row r="18">
          <cell r="A18" t="str">
            <v>203-TEMGRS</v>
          </cell>
          <cell r="D18" t="str">
            <v>Emergency Response Plan</v>
          </cell>
          <cell r="O18">
            <v>0.41958636999999993</v>
          </cell>
          <cell r="R18">
            <v>0.41958636999999993</v>
          </cell>
          <cell r="T18">
            <v>-0.10351550999999999</v>
          </cell>
          <cell r="U18">
            <v>0.31607085999999995</v>
          </cell>
          <cell r="W18">
            <v>0.31351551</v>
          </cell>
          <cell r="X18">
            <v>0.62958636999999995</v>
          </cell>
          <cell r="Z18">
            <v>-2.1999999999999964E-2</v>
          </cell>
          <cell r="AA18">
            <v>0.60758636999999993</v>
          </cell>
          <cell r="AC18">
            <v>-0.2015863699999999</v>
          </cell>
          <cell r="AD18">
            <v>0.40600000000000003</v>
          </cell>
          <cell r="AF18">
            <v>0.33599999999999997</v>
          </cell>
          <cell r="AG18">
            <v>0.74199999999999999</v>
          </cell>
          <cell r="AI18">
            <v>9.000000000000008E-3</v>
          </cell>
          <cell r="AJ18">
            <v>0.751</v>
          </cell>
          <cell r="AL18">
            <v>0.02</v>
          </cell>
          <cell r="AM18">
            <v>0.77100000000000002</v>
          </cell>
          <cell r="AP18">
            <v>0.77100000000000002</v>
          </cell>
          <cell r="AS18">
            <v>0.77100000000000002</v>
          </cell>
          <cell r="AV18">
            <v>0.77100000000000002</v>
          </cell>
          <cell r="AX18">
            <v>0.77100000000000002</v>
          </cell>
        </row>
        <row r="19">
          <cell r="A19" t="str">
            <v>203-TINFMTCE</v>
          </cell>
          <cell r="D19" t="str">
            <v>Infrastructure Maintenance</v>
          </cell>
          <cell r="O19">
            <v>0.26144983999999993</v>
          </cell>
          <cell r="R19">
            <v>0.26144983999999993</v>
          </cell>
          <cell r="T19">
            <v>-2.2649160000000029E-2</v>
          </cell>
          <cell r="U19">
            <v>0.2388006799999999</v>
          </cell>
          <cell r="W19">
            <v>2.5649160000000032E-2</v>
          </cell>
          <cell r="X19">
            <v>0.26444983999999994</v>
          </cell>
          <cell r="Z19">
            <v>-2.300000000000002E-2</v>
          </cell>
          <cell r="AA19">
            <v>0.24144983999999992</v>
          </cell>
          <cell r="AC19">
            <v>-2.4449839999999917E-2</v>
          </cell>
          <cell r="AD19">
            <v>0.217</v>
          </cell>
          <cell r="AF19">
            <v>1.7999999999999988E-2</v>
          </cell>
          <cell r="AG19">
            <v>0.23499999999999999</v>
          </cell>
          <cell r="AI19">
            <v>-3.6999999999999977E-2</v>
          </cell>
          <cell r="AJ19">
            <v>0.19800000000000001</v>
          </cell>
          <cell r="AL19">
            <v>0</v>
          </cell>
          <cell r="AM19">
            <v>0.19800000000000001</v>
          </cell>
          <cell r="AP19">
            <v>0.19800000000000001</v>
          </cell>
          <cell r="AS19">
            <v>0.19800000000000001</v>
          </cell>
          <cell r="AV19">
            <v>0.19800000000000001</v>
          </cell>
          <cell r="AX19">
            <v>0.19800000000000001</v>
          </cell>
        </row>
        <row r="20">
          <cell r="A20" t="str">
            <v>203-TPCB</v>
          </cell>
          <cell r="D20" t="str">
            <v>PCB &amp; Regulated  Waste Management</v>
          </cell>
          <cell r="O20">
            <v>3.4516748900000005</v>
          </cell>
          <cell r="R20">
            <v>3.4516748900000005</v>
          </cell>
          <cell r="T20">
            <v>1.9999999878450581E-8</v>
          </cell>
          <cell r="U20">
            <v>3.4516749100000004</v>
          </cell>
          <cell r="W20">
            <v>0.14599999999999991</v>
          </cell>
          <cell r="X20">
            <v>3.5976749100000003</v>
          </cell>
          <cell r="Z20">
            <v>-0.14599999999999991</v>
          </cell>
          <cell r="AA20">
            <v>3.4516749100000004</v>
          </cell>
          <cell r="AC20">
            <v>3.2508999999958377E-4</v>
          </cell>
          <cell r="AD20">
            <v>3.452</v>
          </cell>
          <cell r="AF20">
            <v>0</v>
          </cell>
          <cell r="AG20">
            <v>3.452</v>
          </cell>
          <cell r="AI20">
            <v>0</v>
          </cell>
          <cell r="AJ20">
            <v>3.452</v>
          </cell>
          <cell r="AL20">
            <v>0</v>
          </cell>
          <cell r="AM20">
            <v>3.452</v>
          </cell>
          <cell r="AP20">
            <v>3.452</v>
          </cell>
          <cell r="AS20">
            <v>3.452</v>
          </cell>
          <cell r="AV20">
            <v>3.452</v>
          </cell>
          <cell r="AX20">
            <v>3.452</v>
          </cell>
        </row>
        <row r="21">
          <cell r="A21" t="str">
            <v>203-TREC</v>
          </cell>
          <cell r="D21" t="str">
            <v>Records and Drawing Mgmt</v>
          </cell>
          <cell r="O21">
            <v>3.3699447299999994</v>
          </cell>
          <cell r="R21">
            <v>3.3699447299999994</v>
          </cell>
          <cell r="T21">
            <v>3.327184999999977E-2</v>
          </cell>
          <cell r="U21">
            <v>3.4032165799999992</v>
          </cell>
          <cell r="W21">
            <v>8.7728170000000549E-2</v>
          </cell>
          <cell r="X21">
            <v>3.4909447499999997</v>
          </cell>
          <cell r="Z21">
            <v>-0.16700000000000026</v>
          </cell>
          <cell r="AA21">
            <v>3.3239447499999994</v>
          </cell>
          <cell r="AC21">
            <v>-0.19394474999999956</v>
          </cell>
          <cell r="AD21">
            <v>3.13</v>
          </cell>
          <cell r="AF21">
            <v>0.3919999999999999</v>
          </cell>
          <cell r="AG21">
            <v>3.5219999999999998</v>
          </cell>
          <cell r="AI21">
            <v>-0.18299999999999983</v>
          </cell>
          <cell r="AJ21">
            <v>3.339</v>
          </cell>
          <cell r="AL21">
            <v>0</v>
          </cell>
          <cell r="AM21">
            <v>3.339</v>
          </cell>
          <cell r="AP21">
            <v>3.339</v>
          </cell>
          <cell r="AS21">
            <v>3.339</v>
          </cell>
          <cell r="AV21">
            <v>3.339</v>
          </cell>
          <cell r="AX21">
            <v>3.339</v>
          </cell>
        </row>
        <row r="22">
          <cell r="A22" t="str">
            <v>203-TTECH_SPS</v>
          </cell>
          <cell r="D22" t="str">
            <v>Technical Support - Sustaining</v>
          </cell>
          <cell r="O22">
            <v>3.1110665500000003</v>
          </cell>
          <cell r="R22">
            <v>3.1110665500000003</v>
          </cell>
          <cell r="T22">
            <v>8.9999999897116822E-8</v>
          </cell>
          <cell r="U22">
            <v>3.1110666400000002</v>
          </cell>
          <cell r="W22">
            <v>0.41100000000000003</v>
          </cell>
          <cell r="X22">
            <v>3.5220666400000002</v>
          </cell>
          <cell r="Z22">
            <v>-0.47700000000000031</v>
          </cell>
          <cell r="AA22">
            <v>3.0450666399999999</v>
          </cell>
          <cell r="AC22">
            <v>-0.31206663999999984</v>
          </cell>
          <cell r="AD22">
            <v>2.7330000000000001</v>
          </cell>
          <cell r="AF22">
            <v>0.39100000000000001</v>
          </cell>
          <cell r="AG22">
            <v>3.1240000000000001</v>
          </cell>
          <cell r="AI22">
            <v>6.5999999999999837E-2</v>
          </cell>
          <cell r="AJ22">
            <v>3.19</v>
          </cell>
          <cell r="AL22">
            <v>0</v>
          </cell>
          <cell r="AM22">
            <v>3.19</v>
          </cell>
          <cell r="AP22">
            <v>3.19</v>
          </cell>
          <cell r="AS22">
            <v>3.19</v>
          </cell>
          <cell r="AV22">
            <v>3.19</v>
          </cell>
          <cell r="AX22">
            <v>3.19</v>
          </cell>
        </row>
        <row r="23">
          <cell r="A23" t="str">
            <v>203-TXLAR</v>
          </cell>
          <cell r="D23" t="str">
            <v>Transmission - LAR Program</v>
          </cell>
          <cell r="O23">
            <v>1.5765780599999997</v>
          </cell>
          <cell r="R23">
            <v>1.5765780599999997</v>
          </cell>
          <cell r="T23">
            <v>0.25317261999999996</v>
          </cell>
          <cell r="U23">
            <v>1.8297506799999996</v>
          </cell>
          <cell r="W23">
            <v>-2.0172660000000064E-2</v>
          </cell>
          <cell r="X23">
            <v>1.8095780199999996</v>
          </cell>
          <cell r="Z23">
            <v>4.8000000000000043E-2</v>
          </cell>
          <cell r="AA23">
            <v>1.8575780199999996</v>
          </cell>
          <cell r="AC23">
            <v>-0.26557801999999953</v>
          </cell>
          <cell r="AD23">
            <v>1.5920000000000001</v>
          </cell>
          <cell r="AF23">
            <v>-9.000000000000119E-3</v>
          </cell>
          <cell r="AG23">
            <v>1.583</v>
          </cell>
          <cell r="AI23">
            <v>-5.0999999999999934E-2</v>
          </cell>
          <cell r="AJ23">
            <v>1.532</v>
          </cell>
          <cell r="AL23">
            <v>-5.699999999999994E-2</v>
          </cell>
          <cell r="AM23">
            <v>1.4750000000000001</v>
          </cell>
          <cell r="AP23">
            <v>1.4750000000000001</v>
          </cell>
          <cell r="AS23">
            <v>1.4750000000000001</v>
          </cell>
          <cell r="AV23">
            <v>1.4750000000000001</v>
          </cell>
          <cell r="AX23">
            <v>1.4750000000000001</v>
          </cell>
        </row>
        <row r="24">
          <cell r="A24" t="str">
            <v>203-UGPLN</v>
          </cell>
          <cell r="D24" t="str">
            <v>Underground Pipeline</v>
          </cell>
          <cell r="O24">
            <v>5.2499999999999995E-3</v>
          </cell>
          <cell r="R24">
            <v>5.2499999999999995E-3</v>
          </cell>
          <cell r="T24">
            <v>-6.9999600000000004E-3</v>
          </cell>
          <cell r="U24">
            <v>-1.7499600000000009E-3</v>
          </cell>
          <cell r="W24">
            <v>5.0000000000000001E-3</v>
          </cell>
          <cell r="X24">
            <v>3.2500399999999992E-3</v>
          </cell>
          <cell r="Z24">
            <v>-5.0000000000000001E-3</v>
          </cell>
          <cell r="AA24">
            <v>-1.7499600000000009E-3</v>
          </cell>
          <cell r="AC24">
            <v>1.7499600000000009E-3</v>
          </cell>
          <cell r="AD24">
            <v>0</v>
          </cell>
          <cell r="AF24">
            <v>0</v>
          </cell>
          <cell r="AG24">
            <v>0</v>
          </cell>
          <cell r="AI24">
            <v>0</v>
          </cell>
          <cell r="AJ24">
            <v>0</v>
          </cell>
          <cell r="AL24">
            <v>0</v>
          </cell>
          <cell r="AM24">
            <v>0</v>
          </cell>
          <cell r="AP24">
            <v>0</v>
          </cell>
          <cell r="AS24">
            <v>0</v>
          </cell>
          <cell r="AV24">
            <v>0</v>
          </cell>
          <cell r="AX24">
            <v>0</v>
          </cell>
        </row>
        <row r="25">
          <cell r="A25" t="str">
            <v>203-TM1XX</v>
          </cell>
          <cell r="D25" t="str">
            <v>TM Sustaining Other</v>
          </cell>
          <cell r="O25">
            <v>3.1327193499999999</v>
          </cell>
          <cell r="R25">
            <v>3.1327193499999999</v>
          </cell>
          <cell r="T25">
            <v>0.25311937999999978</v>
          </cell>
          <cell r="U25">
            <v>3.3858387299999997</v>
          </cell>
          <cell r="W25">
            <v>7.9280550000000005E-2</v>
          </cell>
          <cell r="X25">
            <v>3.4651192799999997</v>
          </cell>
          <cell r="Z25">
            <v>0.3176000000000001</v>
          </cell>
          <cell r="AA25">
            <v>3.7827192799999998</v>
          </cell>
          <cell r="AC25">
            <v>-0.34971927999999997</v>
          </cell>
          <cell r="AD25">
            <v>3.4329999999999998</v>
          </cell>
          <cell r="AF25">
            <v>-0.82799999999999985</v>
          </cell>
          <cell r="AG25">
            <v>2.605</v>
          </cell>
          <cell r="AI25">
            <v>-4.1999999999999815E-2</v>
          </cell>
          <cell r="AJ25">
            <v>2.5630000000000002</v>
          </cell>
          <cell r="AL25">
            <v>1.6000000000000014E-2</v>
          </cell>
          <cell r="AM25">
            <v>2.5790000000000002</v>
          </cell>
          <cell r="AP25">
            <v>2.5790000000000002</v>
          </cell>
          <cell r="AS25">
            <v>2.5790000000000002</v>
          </cell>
          <cell r="AV25">
            <v>2.5790000000000002</v>
          </cell>
          <cell r="AX25">
            <v>2.5790000000000002</v>
          </cell>
        </row>
        <row r="26">
          <cell r="A26" t="str">
            <v>203-IPSP</v>
          </cell>
          <cell r="D26" t="str">
            <v>Integrated Power System Plan</v>
          </cell>
          <cell r="O26">
            <v>31.999864460000005</v>
          </cell>
          <cell r="R26">
            <v>31.999864460000005</v>
          </cell>
          <cell r="T26">
            <v>-1.5079999699999931</v>
          </cell>
          <cell r="U26">
            <v>30.491864490000012</v>
          </cell>
          <cell r="W26">
            <v>0</v>
          </cell>
          <cell r="X26">
            <v>30.491864490000012</v>
          </cell>
          <cell r="Z26">
            <v>-8.42</v>
          </cell>
          <cell r="AA26">
            <v>22.07186449000001</v>
          </cell>
          <cell r="AC26">
            <v>-16.90586449000001</v>
          </cell>
          <cell r="AD26">
            <v>5.1660000000000004</v>
          </cell>
          <cell r="AF26">
            <v>9.3999999999999417E-2</v>
          </cell>
          <cell r="AG26">
            <v>5.26</v>
          </cell>
          <cell r="AI26">
            <v>0</v>
          </cell>
          <cell r="AJ26">
            <v>5.26</v>
          </cell>
          <cell r="AL26">
            <v>-4.9999999999998934E-3</v>
          </cell>
          <cell r="AM26">
            <v>5.2549999999999999</v>
          </cell>
          <cell r="AP26">
            <v>5.2549999999999999</v>
          </cell>
          <cell r="AS26">
            <v>5.2549999999999999</v>
          </cell>
          <cell r="AV26">
            <v>5.2549999999999999</v>
          </cell>
          <cell r="AX26">
            <v>5.2549999999999999</v>
          </cell>
        </row>
        <row r="27">
          <cell r="A27" t="str">
            <v>203-TR&amp;D</v>
          </cell>
          <cell r="D27" t="str">
            <v>Research and Development</v>
          </cell>
          <cell r="O27">
            <v>0.20666822000000007</v>
          </cell>
          <cell r="R27">
            <v>0.20666822000000007</v>
          </cell>
          <cell r="T27">
            <v>5.2515920000000021E-2</v>
          </cell>
          <cell r="U27">
            <v>0.25918414000000012</v>
          </cell>
          <cell r="W27">
            <v>5.048403999999998E-2</v>
          </cell>
          <cell r="X27">
            <v>0.30966818000000007</v>
          </cell>
          <cell r="Z27">
            <v>0.01</v>
          </cell>
          <cell r="AA27">
            <v>0.31966818000000008</v>
          </cell>
          <cell r="AC27">
            <v>-0.16266818000000008</v>
          </cell>
          <cell r="AD27">
            <v>0.157</v>
          </cell>
          <cell r="AF27">
            <v>1.0000000000000009E-3</v>
          </cell>
          <cell r="AG27">
            <v>0.158</v>
          </cell>
          <cell r="AI27">
            <v>2.0000000000000018E-3</v>
          </cell>
          <cell r="AJ27">
            <v>0.16</v>
          </cell>
          <cell r="AL27">
            <v>6.9000000000000006E-2</v>
          </cell>
          <cell r="AM27">
            <v>0.22900000000000001</v>
          </cell>
          <cell r="AP27">
            <v>0.22900000000000001</v>
          </cell>
          <cell r="AS27">
            <v>0.22900000000000001</v>
          </cell>
          <cell r="AV27">
            <v>0.22900000000000001</v>
          </cell>
          <cell r="AX27">
            <v>0.22900000000000001</v>
          </cell>
        </row>
        <row r="28">
          <cell r="A28" t="str">
            <v>203-TSTNDS</v>
          </cell>
          <cell r="D28" t="str">
            <v>Transmission - Standards Development</v>
          </cell>
          <cell r="O28">
            <v>7.2171775600000014</v>
          </cell>
          <cell r="R28">
            <v>7.2171775600000014</v>
          </cell>
          <cell r="T28">
            <v>0.9079320700000002</v>
          </cell>
          <cell r="U28">
            <v>8.1251096300000007</v>
          </cell>
          <cell r="W28">
            <v>0.72706792999999958</v>
          </cell>
          <cell r="X28">
            <v>8.8521775600000012</v>
          </cell>
          <cell r="Z28">
            <v>-1.6079999999999997</v>
          </cell>
          <cell r="AA28">
            <v>7.2441775600000016</v>
          </cell>
          <cell r="AC28">
            <v>1.4822439999998771E-2</v>
          </cell>
          <cell r="AD28">
            <v>7.2590000000000003</v>
          </cell>
          <cell r="AF28">
            <v>6.4999999999999503E-2</v>
          </cell>
          <cell r="AG28">
            <v>7.3239999999999998</v>
          </cell>
          <cell r="AI28">
            <v>-0.17600000000000016</v>
          </cell>
          <cell r="AJ28">
            <v>7.1479999999999997</v>
          </cell>
          <cell r="AL28">
            <v>0.2</v>
          </cell>
          <cell r="AM28">
            <v>7.3479999999999999</v>
          </cell>
          <cell r="AP28">
            <v>7.3479999999999999</v>
          </cell>
          <cell r="AS28">
            <v>7.3479999999999999</v>
          </cell>
          <cell r="AV28">
            <v>7.3479999999999999</v>
          </cell>
          <cell r="AX28">
            <v>7.3479999999999999</v>
          </cell>
        </row>
        <row r="29">
          <cell r="A29" t="str">
            <v>203-TM2XX</v>
          </cell>
          <cell r="D29" t="str">
            <v>TM Development Other</v>
          </cell>
          <cell r="O29">
            <v>1.9574349999999997E-2</v>
          </cell>
          <cell r="R29">
            <v>1.9574349999999997E-2</v>
          </cell>
          <cell r="T29">
            <v>-2.9999999999802182E-8</v>
          </cell>
          <cell r="U29">
            <v>1.9574319999999999E-2</v>
          </cell>
          <cell r="W29">
            <v>0</v>
          </cell>
          <cell r="X29">
            <v>1.9574319999999999E-2</v>
          </cell>
          <cell r="Z29">
            <v>2.3E-2</v>
          </cell>
          <cell r="AA29">
            <v>4.2574319999999999E-2</v>
          </cell>
          <cell r="AC29">
            <v>-1.7574319999999997E-2</v>
          </cell>
          <cell r="AD29">
            <v>2.5000000000000001E-2</v>
          </cell>
          <cell r="AF29">
            <v>4.0000000000000001E-3</v>
          </cell>
          <cell r="AG29">
            <v>2.9000000000000001E-2</v>
          </cell>
          <cell r="AI29">
            <v>2.5000000000000001E-2</v>
          </cell>
          <cell r="AJ29">
            <v>5.4000000000000006E-2</v>
          </cell>
          <cell r="AL29">
            <v>2.0999999999999991E-2</v>
          </cell>
          <cell r="AM29">
            <v>7.4999999999999997E-2</v>
          </cell>
          <cell r="AP29">
            <v>7.4999999999999997E-2</v>
          </cell>
          <cell r="AS29">
            <v>7.4999999999999997E-2</v>
          </cell>
          <cell r="AV29">
            <v>7.4999999999999997E-2</v>
          </cell>
          <cell r="AX29">
            <v>7.4999999999999997E-2</v>
          </cell>
        </row>
        <row r="30">
          <cell r="A30" t="str">
            <v>203-TDRWO</v>
          </cell>
          <cell r="D30" t="str">
            <v>Drawing Maintenance - Operations</v>
          </cell>
          <cell r="O30">
            <v>0.78739638999999984</v>
          </cell>
          <cell r="R30">
            <v>0.78739638999999984</v>
          </cell>
          <cell r="T30">
            <v>1.9000250000000052E-2</v>
          </cell>
          <cell r="U30">
            <v>0.80639663999999989</v>
          </cell>
          <cell r="W30">
            <v>0.14699974999999998</v>
          </cell>
          <cell r="X30">
            <v>0.95339638999999987</v>
          </cell>
          <cell r="Z30">
            <v>-0.19500000000000001</v>
          </cell>
          <cell r="AA30">
            <v>0.75839638999999992</v>
          </cell>
          <cell r="AC30">
            <v>-0.17939638999999996</v>
          </cell>
          <cell r="AD30">
            <v>0.57899999999999996</v>
          </cell>
          <cell r="AF30">
            <v>-2.0999999999999908E-2</v>
          </cell>
          <cell r="AG30">
            <v>0.55800000000000005</v>
          </cell>
          <cell r="AI30">
            <v>-3.6000000000000032E-2</v>
          </cell>
          <cell r="AJ30">
            <v>0.52200000000000002</v>
          </cell>
          <cell r="AL30">
            <v>-3.3000000000000029E-2</v>
          </cell>
          <cell r="AM30">
            <v>0.48899999999999999</v>
          </cell>
          <cell r="AP30">
            <v>0.48899999999999999</v>
          </cell>
          <cell r="AS30">
            <v>0.48899999999999999</v>
          </cell>
          <cell r="AV30">
            <v>0.48899999999999999</v>
          </cell>
          <cell r="AX30">
            <v>0.48899999999999999</v>
          </cell>
        </row>
        <row r="31">
          <cell r="A31" t="str">
            <v>203-TTECH_SPD</v>
          </cell>
          <cell r="D31" t="str">
            <v>Technical Support - Development</v>
          </cell>
          <cell r="O31">
            <v>0.29051074999999993</v>
          </cell>
          <cell r="R31">
            <v>0.29051074999999993</v>
          </cell>
          <cell r="T31">
            <v>1.472625E-2</v>
          </cell>
          <cell r="U31">
            <v>0.30523699999999993</v>
          </cell>
          <cell r="W31">
            <v>0.27627374999999998</v>
          </cell>
          <cell r="X31">
            <v>0.58151074999999985</v>
          </cell>
          <cell r="Z31">
            <v>5.2000000000000046E-2</v>
          </cell>
          <cell r="AA31">
            <v>0.6335107499999999</v>
          </cell>
          <cell r="AC31">
            <v>-0.29051074999999987</v>
          </cell>
          <cell r="AD31">
            <v>0.34300000000000003</v>
          </cell>
          <cell r="AF31">
            <v>0</v>
          </cell>
          <cell r="AG31">
            <v>0.34300000000000003</v>
          </cell>
          <cell r="AI31">
            <v>-5.2000000000000046E-2</v>
          </cell>
          <cell r="AJ31">
            <v>0.29099999999999998</v>
          </cell>
          <cell r="AL31">
            <v>-5.1999999999999991E-2</v>
          </cell>
          <cell r="AM31">
            <v>0.23899999999999999</v>
          </cell>
          <cell r="AP31">
            <v>0.23899999999999999</v>
          </cell>
          <cell r="AS31">
            <v>0.23899999999999999</v>
          </cell>
          <cell r="AV31">
            <v>0.23899999999999999</v>
          </cell>
          <cell r="AX31">
            <v>0.23899999999999999</v>
          </cell>
        </row>
        <row r="32">
          <cell r="A32" t="str">
            <v>203-TM3XX</v>
          </cell>
          <cell r="D32" t="str">
            <v>TM Operations Other</v>
          </cell>
          <cell r="O32">
            <v>0.10333060000000002</v>
          </cell>
          <cell r="R32">
            <v>0.10333060000000002</v>
          </cell>
          <cell r="T32">
            <v>-0.33708511000000008</v>
          </cell>
          <cell r="U32">
            <v>-0.23375451000000005</v>
          </cell>
          <cell r="W32">
            <v>5.0335129999999964E-2</v>
          </cell>
          <cell r="X32">
            <v>-0.18341938000000008</v>
          </cell>
          <cell r="Z32">
            <v>2.2000000000000006E-2</v>
          </cell>
          <cell r="AA32">
            <v>-0.16141938000000006</v>
          </cell>
          <cell r="AC32">
            <v>0.29241938000000006</v>
          </cell>
          <cell r="AD32">
            <v>0.13100000000000001</v>
          </cell>
          <cell r="AF32">
            <v>6.0000000000000053E-3</v>
          </cell>
          <cell r="AG32">
            <v>0.13700000000000001</v>
          </cell>
          <cell r="AI32">
            <v>-1.3000000000000012E-2</v>
          </cell>
          <cell r="AJ32">
            <v>0.124</v>
          </cell>
          <cell r="AL32">
            <v>-1.2999999999999998E-2</v>
          </cell>
          <cell r="AM32">
            <v>0.111</v>
          </cell>
          <cell r="AP32">
            <v>0.111</v>
          </cell>
          <cell r="AS32">
            <v>0.111</v>
          </cell>
          <cell r="AV32">
            <v>0.111</v>
          </cell>
          <cell r="AX32">
            <v>0.111</v>
          </cell>
        </row>
        <row r="33">
          <cell r="A33" t="str">
            <v>203-TM4XX</v>
          </cell>
          <cell r="D33" t="str">
            <v>TM Customer Other</v>
          </cell>
          <cell r="O33">
            <v>2.4506119999999999E-2</v>
          </cell>
          <cell r="R33">
            <v>2.4506119999999999E-2</v>
          </cell>
          <cell r="T33">
            <v>8.0618300000000077E-3</v>
          </cell>
          <cell r="U33">
            <v>3.2567950000000005E-2</v>
          </cell>
          <cell r="W33">
            <v>2.1382099999999946E-3</v>
          </cell>
          <cell r="X33">
            <v>3.470616E-2</v>
          </cell>
          <cell r="Z33">
            <v>-8.0000000000000002E-3</v>
          </cell>
          <cell r="AA33">
            <v>2.670616E-2</v>
          </cell>
          <cell r="AC33">
            <v>-7.7061600000000001E-3</v>
          </cell>
          <cell r="AD33">
            <v>1.9E-2</v>
          </cell>
          <cell r="AF33">
            <v>6.9999999999999993E-3</v>
          </cell>
          <cell r="AG33">
            <v>2.5999999999999999E-2</v>
          </cell>
          <cell r="AI33">
            <v>5.0000000000000001E-3</v>
          </cell>
          <cell r="AJ33">
            <v>3.1E-2</v>
          </cell>
          <cell r="AL33">
            <v>4.0000000000000036E-3</v>
          </cell>
          <cell r="AM33">
            <v>3.5000000000000003E-2</v>
          </cell>
          <cell r="AO33">
            <v>5.625519999999995E-3</v>
          </cell>
          <cell r="AP33">
            <v>4.0625519999999998E-2</v>
          </cell>
          <cell r="AS33">
            <v>4.0625519999999998E-2</v>
          </cell>
          <cell r="AV33">
            <v>4.0625519999999998E-2</v>
          </cell>
          <cell r="AX33">
            <v>4.0625519999999998E-2</v>
          </cell>
        </row>
        <row r="34">
          <cell r="A34" t="str">
            <v>203-TMOther</v>
          </cell>
          <cell r="D34" t="str">
            <v>Other E&amp;CS TM P&amp;Ps</v>
          </cell>
          <cell r="O34">
            <v>0</v>
          </cell>
          <cell r="R34">
            <v>0</v>
          </cell>
          <cell r="T34">
            <v>4.0000000000000001E-3</v>
          </cell>
          <cell r="U34">
            <v>4.0000000000000001E-3</v>
          </cell>
          <cell r="W34">
            <v>3.5000000000000003E-2</v>
          </cell>
          <cell r="X34">
            <v>3.9000000000000007E-2</v>
          </cell>
          <cell r="Z34">
            <v>9.9999999999999395E-4</v>
          </cell>
          <cell r="AA34">
            <v>0.04</v>
          </cell>
          <cell r="AC34">
            <v>-0.04</v>
          </cell>
          <cell r="AD34">
            <v>0</v>
          </cell>
          <cell r="AF34">
            <v>0</v>
          </cell>
          <cell r="AG34">
            <v>0</v>
          </cell>
          <cell r="AI34">
            <v>0.39900200000000002</v>
          </cell>
          <cell r="AJ34">
            <v>0.39900200000000002</v>
          </cell>
          <cell r="AL34">
            <v>-0.39900200000000002</v>
          </cell>
          <cell r="AM34">
            <v>0</v>
          </cell>
          <cell r="AP34">
            <v>0</v>
          </cell>
          <cell r="AS34">
            <v>0</v>
          </cell>
          <cell r="AV34">
            <v>0</v>
          </cell>
          <cell r="AX34">
            <v>0</v>
          </cell>
        </row>
        <row r="35">
          <cell r="D35" t="str">
            <v>Total Engineering &amp; Construction P&amp;Ps SP=203</v>
          </cell>
          <cell r="O35">
            <v>58.094942010000004</v>
          </cell>
          <cell r="Q35">
            <v>0</v>
          </cell>
          <cell r="R35">
            <v>58.094942010000004</v>
          </cell>
          <cell r="T35">
            <v>-0.32072203090908485</v>
          </cell>
          <cell r="U35">
            <v>57.774219979090923</v>
          </cell>
          <cell r="W35">
            <v>2.5365721409090911</v>
          </cell>
          <cell r="X35">
            <v>60.310792120000016</v>
          </cell>
          <cell r="Z35">
            <v>-10.7684</v>
          </cell>
          <cell r="AA35">
            <v>49.542392120000024</v>
          </cell>
          <cell r="AC35">
            <v>-18.936892120000014</v>
          </cell>
          <cell r="AD35">
            <v>30.605499999999999</v>
          </cell>
          <cell r="AF35">
            <v>0.40869999999999895</v>
          </cell>
          <cell r="AG35">
            <v>31.014199999999999</v>
          </cell>
          <cell r="AI35">
            <v>-8.7197999999999942E-2</v>
          </cell>
          <cell r="AJ35">
            <v>30.927001999999995</v>
          </cell>
          <cell r="AL35">
            <v>-0.19900200000000001</v>
          </cell>
          <cell r="AM35">
            <v>30.727999999999998</v>
          </cell>
          <cell r="AO35">
            <v>5.625519999999995E-3</v>
          </cell>
          <cell r="AP35">
            <v>30.733625519999997</v>
          </cell>
          <cell r="AR35">
            <v>0</v>
          </cell>
          <cell r="AS35">
            <v>30.733625519999997</v>
          </cell>
          <cell r="AU35">
            <v>0</v>
          </cell>
          <cell r="AV35">
            <v>30.733625519999997</v>
          </cell>
          <cell r="AX35">
            <v>30.733625519999997</v>
          </cell>
        </row>
        <row r="36">
          <cell r="A36" t="str">
            <v>ETMUR</v>
          </cell>
          <cell r="D36" t="str">
            <v>Payroll Burden Under Recovery</v>
          </cell>
          <cell r="O36">
            <v>0</v>
          </cell>
          <cell r="R36">
            <v>0</v>
          </cell>
          <cell r="U36">
            <v>0</v>
          </cell>
          <cell r="X36">
            <v>0</v>
          </cell>
          <cell r="AA36">
            <v>0</v>
          </cell>
          <cell r="AD36">
            <v>0</v>
          </cell>
          <cell r="AG36">
            <v>0</v>
          </cell>
          <cell r="AJ36">
            <v>0</v>
          </cell>
          <cell r="AM36">
            <v>0</v>
          </cell>
          <cell r="AP36">
            <v>0</v>
          </cell>
          <cell r="AS36">
            <v>0</v>
          </cell>
          <cell r="AV36">
            <v>0</v>
          </cell>
          <cell r="AX36">
            <v>0</v>
          </cell>
        </row>
        <row r="37">
          <cell r="D37" t="str">
            <v>Total Engineering &amp; Construction Services</v>
          </cell>
          <cell r="O37">
            <v>58.094942010000004</v>
          </cell>
          <cell r="Q37">
            <v>0</v>
          </cell>
          <cell r="R37">
            <v>58.094942010000004</v>
          </cell>
          <cell r="T37">
            <v>-0.32072203090908485</v>
          </cell>
          <cell r="U37">
            <v>57.774219979090923</v>
          </cell>
          <cell r="W37">
            <v>2.5365721409090911</v>
          </cell>
          <cell r="X37">
            <v>60.310792120000016</v>
          </cell>
          <cell r="Z37">
            <v>-10.7684</v>
          </cell>
          <cell r="AA37">
            <v>49.542392120000024</v>
          </cell>
          <cell r="AC37">
            <v>-18.936892120000014</v>
          </cell>
          <cell r="AD37">
            <v>30.605499999999999</v>
          </cell>
          <cell r="AF37">
            <v>0.40869999999999895</v>
          </cell>
          <cell r="AG37">
            <v>31.014199999999999</v>
          </cell>
          <cell r="AI37">
            <v>-8.7197999999999942E-2</v>
          </cell>
          <cell r="AJ37">
            <v>30.927001999999995</v>
          </cell>
          <cell r="AL37">
            <v>-0.19900200000000001</v>
          </cell>
          <cell r="AM37">
            <v>30.727999999999998</v>
          </cell>
          <cell r="AO37">
            <v>5.625519999999995E-3</v>
          </cell>
          <cell r="AP37">
            <v>30.733625519999997</v>
          </cell>
          <cell r="AR37">
            <v>0</v>
          </cell>
          <cell r="AS37">
            <v>30.733625519999997</v>
          </cell>
          <cell r="AU37">
            <v>0</v>
          </cell>
          <cell r="AV37">
            <v>30.733625519999997</v>
          </cell>
          <cell r="AX37">
            <v>30.733625519999997</v>
          </cell>
        </row>
        <row r="38">
          <cell r="C38" t="str">
            <v>Forestry P&amp;Ps SP=204</v>
          </cell>
        </row>
        <row r="39">
          <cell r="A39" t="str">
            <v>204-TMF01</v>
          </cell>
          <cell r="D39" t="str">
            <v>TX - Brush Control</v>
          </cell>
          <cell r="O39">
            <v>15.536098400000002</v>
          </cell>
          <cell r="R39">
            <v>15.536098400000002</v>
          </cell>
          <cell r="U39">
            <v>15.536098400000002</v>
          </cell>
          <cell r="X39">
            <v>15.536098400000002</v>
          </cell>
          <cell r="AA39">
            <v>15.536098400000002</v>
          </cell>
          <cell r="AC39">
            <v>1E-3</v>
          </cell>
          <cell r="AD39">
            <v>15.537098400000001</v>
          </cell>
          <cell r="AG39">
            <v>15.537098400000001</v>
          </cell>
          <cell r="AJ39">
            <v>15.537098400000001</v>
          </cell>
          <cell r="AM39">
            <v>15.537098400000001</v>
          </cell>
          <cell r="AP39">
            <v>15.537098400000001</v>
          </cell>
          <cell r="AS39">
            <v>15.537098400000001</v>
          </cell>
          <cell r="AV39">
            <v>15.537098400000001</v>
          </cell>
          <cell r="AX39">
            <v>15.537098400000001</v>
          </cell>
        </row>
        <row r="40">
          <cell r="A40" t="str">
            <v>204-TMF02</v>
          </cell>
          <cell r="D40" t="str">
            <v>TX - Line Clearing</v>
          </cell>
          <cell r="O40">
            <v>4.0652335000000006</v>
          </cell>
          <cell r="R40">
            <v>4.0652335000000006</v>
          </cell>
          <cell r="U40">
            <v>4.0652335000000006</v>
          </cell>
          <cell r="X40">
            <v>4.0652335000000006</v>
          </cell>
          <cell r="Z40">
            <v>-0.80023350000000049</v>
          </cell>
          <cell r="AA40">
            <v>3.2650000000000001</v>
          </cell>
          <cell r="AD40">
            <v>3.2650000000000001</v>
          </cell>
          <cell r="AG40">
            <v>3.2650000000000001</v>
          </cell>
          <cell r="AJ40">
            <v>3.2650000000000001</v>
          </cell>
          <cell r="AM40">
            <v>3.2650000000000001</v>
          </cell>
          <cell r="AP40">
            <v>3.2650000000000001</v>
          </cell>
          <cell r="AS40">
            <v>3.2650000000000001</v>
          </cell>
          <cell r="AV40">
            <v>3.2650000000000001</v>
          </cell>
          <cell r="AX40">
            <v>3.2650000000000001</v>
          </cell>
        </row>
        <row r="41">
          <cell r="A41" t="str">
            <v>204-TMF03</v>
          </cell>
          <cell r="D41" t="str">
            <v>Other Forestry TM P&amp;Ps</v>
          </cell>
          <cell r="O41">
            <v>4.4502591000000002</v>
          </cell>
          <cell r="R41">
            <v>4.4502591000000002</v>
          </cell>
          <cell r="U41">
            <v>4.4502591000000002</v>
          </cell>
          <cell r="X41">
            <v>4.4502591000000002</v>
          </cell>
          <cell r="Z41">
            <v>-1.2591000000004016E-3</v>
          </cell>
          <cell r="AA41">
            <v>4.4489999999999998</v>
          </cell>
          <cell r="AC41">
            <v>1E-3</v>
          </cell>
          <cell r="AD41">
            <v>4.45</v>
          </cell>
          <cell r="AG41">
            <v>4.45</v>
          </cell>
          <cell r="AJ41">
            <v>4.45</v>
          </cell>
          <cell r="AM41">
            <v>4.45</v>
          </cell>
          <cell r="AP41">
            <v>4.45</v>
          </cell>
          <cell r="AS41">
            <v>4.45</v>
          </cell>
          <cell r="AV41">
            <v>4.45</v>
          </cell>
          <cell r="AX41">
            <v>4.45</v>
          </cell>
        </row>
        <row r="42">
          <cell r="A42" t="str">
            <v>204-TMOther</v>
          </cell>
          <cell r="D42" t="str">
            <v>Other Forestry TM P&amp;Ps</v>
          </cell>
          <cell r="O42">
            <v>0</v>
          </cell>
          <cell r="R42">
            <v>0</v>
          </cell>
          <cell r="U42">
            <v>0</v>
          </cell>
          <cell r="X42">
            <v>0</v>
          </cell>
          <cell r="AA42">
            <v>0</v>
          </cell>
          <cell r="AD42">
            <v>0</v>
          </cell>
          <cell r="AG42">
            <v>0</v>
          </cell>
          <cell r="AI42">
            <v>0.37215100000000001</v>
          </cell>
          <cell r="AJ42">
            <v>0.37215100000000001</v>
          </cell>
          <cell r="AL42">
            <v>-0.37215100000000001</v>
          </cell>
          <cell r="AM42">
            <v>0</v>
          </cell>
          <cell r="AP42">
            <v>0</v>
          </cell>
          <cell r="AS42">
            <v>0</v>
          </cell>
          <cell r="AV42">
            <v>0</v>
          </cell>
          <cell r="AX42">
            <v>0</v>
          </cell>
        </row>
        <row r="43">
          <cell r="D43" t="str">
            <v>Total Forestry P&amp;Ps SP=204</v>
          </cell>
          <cell r="O43">
            <v>24.051591000000002</v>
          </cell>
          <cell r="Q43">
            <v>0</v>
          </cell>
          <cell r="R43">
            <v>24.051591000000002</v>
          </cell>
          <cell r="T43">
            <v>0</v>
          </cell>
          <cell r="U43">
            <v>24.051591000000002</v>
          </cell>
          <cell r="W43">
            <v>0</v>
          </cell>
          <cell r="X43">
            <v>24.051591000000002</v>
          </cell>
          <cell r="Z43">
            <v>-0.80149260000000089</v>
          </cell>
          <cell r="AA43">
            <v>23.250098399999999</v>
          </cell>
          <cell r="AC43">
            <v>2E-3</v>
          </cell>
          <cell r="AD43">
            <v>23.252098400000001</v>
          </cell>
          <cell r="AF43">
            <v>0</v>
          </cell>
          <cell r="AG43">
            <v>23.252098400000001</v>
          </cell>
          <cell r="AI43">
            <v>0.37215100000000001</v>
          </cell>
          <cell r="AJ43">
            <v>23.6242494</v>
          </cell>
          <cell r="AL43">
            <v>-0.37215100000000001</v>
          </cell>
          <cell r="AM43">
            <v>23.252098400000001</v>
          </cell>
          <cell r="AO43">
            <v>0</v>
          </cell>
          <cell r="AP43">
            <v>23.252098400000001</v>
          </cell>
          <cell r="AR43">
            <v>0</v>
          </cell>
          <cell r="AS43">
            <v>23.252098400000001</v>
          </cell>
          <cell r="AU43">
            <v>0</v>
          </cell>
          <cell r="AV43">
            <v>23.252098400000001</v>
          </cell>
          <cell r="AX43">
            <v>23.252098400000001</v>
          </cell>
        </row>
        <row r="44">
          <cell r="A44" t="str">
            <v>FTMUR</v>
          </cell>
          <cell r="D44" t="str">
            <v>Payroll Burden Under Recovery</v>
          </cell>
          <cell r="O44">
            <v>0</v>
          </cell>
          <cell r="R44">
            <v>0</v>
          </cell>
          <cell r="U44">
            <v>0</v>
          </cell>
          <cell r="X44">
            <v>0</v>
          </cell>
          <cell r="AA44">
            <v>0</v>
          </cell>
          <cell r="AD44">
            <v>0</v>
          </cell>
          <cell r="AG44">
            <v>0</v>
          </cell>
          <cell r="AJ44">
            <v>0</v>
          </cell>
          <cell r="AM44">
            <v>0</v>
          </cell>
          <cell r="AP44">
            <v>0</v>
          </cell>
          <cell r="AS44">
            <v>0</v>
          </cell>
          <cell r="AV44">
            <v>0</v>
          </cell>
          <cell r="AX44">
            <v>0</v>
          </cell>
        </row>
        <row r="45">
          <cell r="D45" t="str">
            <v>Total Forestry</v>
          </cell>
          <cell r="O45">
            <v>24.051591000000002</v>
          </cell>
          <cell r="Q45">
            <v>0</v>
          </cell>
          <cell r="R45">
            <v>24.051591000000002</v>
          </cell>
          <cell r="T45">
            <v>0</v>
          </cell>
          <cell r="U45">
            <v>24.051591000000002</v>
          </cell>
          <cell r="W45">
            <v>0</v>
          </cell>
          <cell r="X45">
            <v>24.051591000000002</v>
          </cell>
          <cell r="Z45">
            <v>-0.80149260000000089</v>
          </cell>
          <cell r="AA45">
            <v>23.250098399999999</v>
          </cell>
          <cell r="AC45">
            <v>2E-3</v>
          </cell>
          <cell r="AD45">
            <v>23.252098400000001</v>
          </cell>
          <cell r="AF45">
            <v>0</v>
          </cell>
          <cell r="AG45">
            <v>23.252098400000001</v>
          </cell>
          <cell r="AI45">
            <v>0.37215100000000001</v>
          </cell>
          <cell r="AJ45">
            <v>23.6242494</v>
          </cell>
          <cell r="AL45">
            <v>-0.37215100000000001</v>
          </cell>
          <cell r="AM45">
            <v>23.252098400000001</v>
          </cell>
          <cell r="AO45">
            <v>0</v>
          </cell>
          <cell r="AP45">
            <v>23.252098400000001</v>
          </cell>
          <cell r="AR45">
            <v>0</v>
          </cell>
          <cell r="AS45">
            <v>23.252098400000001</v>
          </cell>
          <cell r="AU45">
            <v>0</v>
          </cell>
          <cell r="AV45">
            <v>23.252098400000001</v>
          </cell>
          <cell r="AX45">
            <v>23.252098400000001</v>
          </cell>
        </row>
        <row r="46">
          <cell r="C46" t="str">
            <v>Lines P&amp;Ps SP=205</v>
          </cell>
        </row>
        <row r="47">
          <cell r="A47" t="str">
            <v>205-TML01</v>
          </cell>
          <cell r="D47" t="str">
            <v>Trouble Call</v>
          </cell>
          <cell r="O47">
            <v>2.9009989999999997</v>
          </cell>
          <cell r="R47">
            <v>2.9009989999999997</v>
          </cell>
          <cell r="T47">
            <v>-1.0489990000000002</v>
          </cell>
          <cell r="U47">
            <v>1.8519999999999994</v>
          </cell>
          <cell r="W47">
            <v>1.05</v>
          </cell>
          <cell r="X47">
            <v>2.9019999999999992</v>
          </cell>
          <cell r="Z47">
            <v>-9.9999999999944578E-4</v>
          </cell>
          <cell r="AA47">
            <v>2.9009999999999998</v>
          </cell>
          <cell r="AC47">
            <v>0</v>
          </cell>
          <cell r="AD47">
            <v>2.9009999999999998</v>
          </cell>
          <cell r="AG47">
            <v>2.9009999999999998</v>
          </cell>
          <cell r="AJ47">
            <v>2.9009999999999998</v>
          </cell>
          <cell r="AM47">
            <v>2.9009999999999998</v>
          </cell>
          <cell r="AO47">
            <v>-0.9</v>
          </cell>
          <cell r="AP47">
            <v>2.0009999999999999</v>
          </cell>
          <cell r="AS47">
            <v>2.0009999999999999</v>
          </cell>
          <cell r="AV47">
            <v>2.0009999999999999</v>
          </cell>
          <cell r="AX47">
            <v>2.0009999999999999</v>
          </cell>
        </row>
        <row r="48">
          <cell r="A48" t="str">
            <v>205-TML02</v>
          </cell>
          <cell r="D48" t="str">
            <v>Unplanned</v>
          </cell>
          <cell r="O48">
            <v>1.8500019999999999</v>
          </cell>
          <cell r="R48">
            <v>1.8500019999999999</v>
          </cell>
          <cell r="T48">
            <v>1.9979999999999443E-3</v>
          </cell>
          <cell r="U48">
            <v>1.8519999999999999</v>
          </cell>
          <cell r="X48">
            <v>1.8519999999999999</v>
          </cell>
          <cell r="AA48">
            <v>1.8519999999999999</v>
          </cell>
          <cell r="AC48">
            <v>-1.9999999999997797E-3</v>
          </cell>
          <cell r="AD48">
            <v>1.85</v>
          </cell>
          <cell r="AG48">
            <v>1.85</v>
          </cell>
          <cell r="AJ48">
            <v>1.85</v>
          </cell>
          <cell r="AM48">
            <v>1.85</v>
          </cell>
          <cell r="AO48">
            <v>0.9</v>
          </cell>
          <cell r="AP48">
            <v>2.75</v>
          </cell>
          <cell r="AS48">
            <v>2.75</v>
          </cell>
          <cell r="AV48">
            <v>2.75</v>
          </cell>
          <cell r="AX48">
            <v>2.75</v>
          </cell>
        </row>
        <row r="49">
          <cell r="A49" t="str">
            <v>205-TML10</v>
          </cell>
          <cell r="D49" t="str">
            <v>Line Patrols</v>
          </cell>
          <cell r="O49">
            <v>6.0999990000000013</v>
          </cell>
          <cell r="R49">
            <v>6.0999990000000013</v>
          </cell>
          <cell r="T49">
            <v>-1.9990000000005281E-3</v>
          </cell>
          <cell r="U49">
            <v>6.0980000000000008</v>
          </cell>
          <cell r="X49">
            <v>6.0980000000000008</v>
          </cell>
          <cell r="AA49">
            <v>6.0980000000000008</v>
          </cell>
          <cell r="AC49">
            <v>1.9999999999988916E-3</v>
          </cell>
          <cell r="AD49">
            <v>6.1</v>
          </cell>
          <cell r="AG49">
            <v>6.1</v>
          </cell>
          <cell r="AJ49">
            <v>6.1</v>
          </cell>
          <cell r="AM49">
            <v>6.1</v>
          </cell>
          <cell r="AP49">
            <v>6.1</v>
          </cell>
          <cell r="AS49">
            <v>6.1</v>
          </cell>
          <cell r="AV49">
            <v>6.1</v>
          </cell>
          <cell r="AX49">
            <v>6.1</v>
          </cell>
        </row>
        <row r="50">
          <cell r="A50" t="str">
            <v>205-TML11</v>
          </cell>
          <cell r="D50" t="str">
            <v>Condition Assessment</v>
          </cell>
          <cell r="O50">
            <v>4.7999990000000006</v>
          </cell>
          <cell r="R50">
            <v>4.7999990000000006</v>
          </cell>
          <cell r="U50">
            <v>4.7999990000000006</v>
          </cell>
          <cell r="X50">
            <v>4.7999990000000006</v>
          </cell>
          <cell r="AA50">
            <v>4.7999990000000006</v>
          </cell>
          <cell r="AC50">
            <v>9.9999999925159955E-7</v>
          </cell>
          <cell r="AD50">
            <v>4.8</v>
          </cell>
          <cell r="AG50">
            <v>4.8</v>
          </cell>
          <cell r="AJ50">
            <v>4.8</v>
          </cell>
          <cell r="AM50">
            <v>4.8</v>
          </cell>
          <cell r="AP50">
            <v>4.8</v>
          </cell>
          <cell r="AS50">
            <v>4.8</v>
          </cell>
          <cell r="AV50">
            <v>4.8</v>
          </cell>
          <cell r="AX50">
            <v>4.8</v>
          </cell>
        </row>
        <row r="51">
          <cell r="A51" t="str">
            <v>205-TML12</v>
          </cell>
          <cell r="D51" t="str">
            <v>Major Component Maintenance</v>
          </cell>
          <cell r="O51">
            <v>3.1999996000000004</v>
          </cell>
          <cell r="R51">
            <v>3.1999996000000004</v>
          </cell>
          <cell r="T51">
            <v>-1.3009999999999993</v>
          </cell>
          <cell r="U51">
            <v>1.8989996000000011</v>
          </cell>
          <cell r="X51">
            <v>1.8989996000000011</v>
          </cell>
          <cell r="AA51">
            <v>1.8989996000000011</v>
          </cell>
          <cell r="AC51">
            <v>1.3010003999999991</v>
          </cell>
          <cell r="AD51">
            <v>3.2</v>
          </cell>
          <cell r="AG51">
            <v>3.2</v>
          </cell>
          <cell r="AJ51">
            <v>3.2</v>
          </cell>
          <cell r="AM51">
            <v>3.2</v>
          </cell>
          <cell r="AP51">
            <v>3.2</v>
          </cell>
          <cell r="AS51">
            <v>3.2</v>
          </cell>
          <cell r="AV51">
            <v>3.2</v>
          </cell>
          <cell r="AX51">
            <v>3.2</v>
          </cell>
        </row>
        <row r="52">
          <cell r="A52" t="str">
            <v>205-TML13</v>
          </cell>
          <cell r="D52" t="str">
            <v>Other Lines TM Programs</v>
          </cell>
          <cell r="O52">
            <v>1.7460010000000001</v>
          </cell>
          <cell r="R52">
            <v>1.7460010000000001</v>
          </cell>
          <cell r="T52">
            <v>1.0509990000000002</v>
          </cell>
          <cell r="U52">
            <v>2.7970000000000006</v>
          </cell>
          <cell r="W52">
            <v>-1.05</v>
          </cell>
          <cell r="X52">
            <v>1.7470000000000006</v>
          </cell>
          <cell r="Z52">
            <v>-1.05</v>
          </cell>
          <cell r="AA52">
            <v>0.69700000000000051</v>
          </cell>
          <cell r="AC52">
            <v>1.0489999999999997</v>
          </cell>
          <cell r="AD52">
            <v>1.7460000000000002</v>
          </cell>
          <cell r="AG52">
            <v>1.7460000000000002</v>
          </cell>
          <cell r="AJ52">
            <v>1.7460000000000002</v>
          </cell>
          <cell r="AM52">
            <v>1.7460000000000002</v>
          </cell>
          <cell r="AP52">
            <v>1.7460000000000002</v>
          </cell>
          <cell r="AS52">
            <v>1.7460000000000002</v>
          </cell>
          <cell r="AV52">
            <v>1.7460000000000002</v>
          </cell>
          <cell r="AX52">
            <v>1.7460000000000002</v>
          </cell>
        </row>
        <row r="53">
          <cell r="A53" t="str">
            <v>205-TMOther</v>
          </cell>
          <cell r="D53" t="str">
            <v>Other Lines TM P&amp;Ps</v>
          </cell>
          <cell r="O53">
            <v>0</v>
          </cell>
          <cell r="R53">
            <v>0</v>
          </cell>
          <cell r="U53">
            <v>0</v>
          </cell>
          <cell r="X53">
            <v>0</v>
          </cell>
          <cell r="AA53">
            <v>0</v>
          </cell>
          <cell r="AD53">
            <v>0</v>
          </cell>
          <cell r="AG53">
            <v>0</v>
          </cell>
          <cell r="AI53">
            <v>0.36996400000000002</v>
          </cell>
          <cell r="AJ53">
            <v>0.36996400000000002</v>
          </cell>
          <cell r="AL53">
            <v>-0.36996400000000002</v>
          </cell>
          <cell r="AM53">
            <v>0</v>
          </cell>
          <cell r="AP53">
            <v>0</v>
          </cell>
          <cell r="AS53">
            <v>0</v>
          </cell>
          <cell r="AV53">
            <v>0</v>
          </cell>
          <cell r="AX53">
            <v>0</v>
          </cell>
        </row>
        <row r="54">
          <cell r="D54" t="str">
            <v>Total Lines P&amp;Ps SP=205</v>
          </cell>
          <cell r="O54">
            <v>20.596999600000004</v>
          </cell>
          <cell r="Q54">
            <v>0</v>
          </cell>
          <cell r="R54">
            <v>20.596999600000004</v>
          </cell>
          <cell r="T54">
            <v>-1.2990009999999999</v>
          </cell>
          <cell r="U54">
            <v>19.2979986</v>
          </cell>
          <cell r="W54">
            <v>0</v>
          </cell>
          <cell r="X54">
            <v>19.2979986</v>
          </cell>
          <cell r="Z54">
            <v>-1.0509999999999995</v>
          </cell>
          <cell r="AA54">
            <v>18.246998600000001</v>
          </cell>
          <cell r="AC54">
            <v>2.3500013999999974</v>
          </cell>
          <cell r="AD54">
            <v>20.596999999999998</v>
          </cell>
          <cell r="AF54">
            <v>0</v>
          </cell>
          <cell r="AG54">
            <v>20.596999999999998</v>
          </cell>
          <cell r="AI54">
            <v>0.36996400000000002</v>
          </cell>
          <cell r="AJ54">
            <v>20.966963999999997</v>
          </cell>
          <cell r="AL54">
            <v>-0.36996400000000002</v>
          </cell>
          <cell r="AM54">
            <v>20.596999999999998</v>
          </cell>
          <cell r="AO54">
            <v>0</v>
          </cell>
          <cell r="AP54">
            <v>20.596999999999998</v>
          </cell>
          <cell r="AR54">
            <v>0</v>
          </cell>
          <cell r="AS54">
            <v>20.596999999999998</v>
          </cell>
          <cell r="AU54">
            <v>0</v>
          </cell>
          <cell r="AV54">
            <v>20.596999999999998</v>
          </cell>
          <cell r="AX54">
            <v>20.596999999999998</v>
          </cell>
        </row>
        <row r="55">
          <cell r="A55" t="str">
            <v>LTMUR</v>
          </cell>
          <cell r="D55" t="str">
            <v>Payroll Burden Under Recovery</v>
          </cell>
          <cell r="O55">
            <v>0</v>
          </cell>
          <cell r="R55">
            <v>0</v>
          </cell>
          <cell r="U55">
            <v>0</v>
          </cell>
          <cell r="X55">
            <v>0</v>
          </cell>
          <cell r="AA55">
            <v>0</v>
          </cell>
          <cell r="AD55">
            <v>0</v>
          </cell>
          <cell r="AG55">
            <v>0</v>
          </cell>
          <cell r="AJ55">
            <v>0</v>
          </cell>
          <cell r="AM55">
            <v>0</v>
          </cell>
          <cell r="AP55">
            <v>0</v>
          </cell>
          <cell r="AS55">
            <v>0</v>
          </cell>
          <cell r="AV55">
            <v>0</v>
          </cell>
          <cell r="AX55">
            <v>0</v>
          </cell>
        </row>
        <row r="56">
          <cell r="D56" t="str">
            <v>Total Lines</v>
          </cell>
          <cell r="O56">
            <v>20.596999600000004</v>
          </cell>
          <cell r="Q56">
            <v>0</v>
          </cell>
          <cell r="R56">
            <v>20.596999600000004</v>
          </cell>
          <cell r="T56">
            <v>-1.2990009999999999</v>
          </cell>
          <cell r="U56">
            <v>19.2979986</v>
          </cell>
          <cell r="W56">
            <v>0</v>
          </cell>
          <cell r="X56">
            <v>19.2979986</v>
          </cell>
          <cell r="Z56">
            <v>-1.0509999999999995</v>
          </cell>
          <cell r="AA56">
            <v>18.246998600000001</v>
          </cell>
          <cell r="AC56">
            <v>2.3500013999999974</v>
          </cell>
          <cell r="AD56">
            <v>20.596999999999998</v>
          </cell>
          <cell r="AF56">
            <v>0</v>
          </cell>
          <cell r="AG56">
            <v>20.596999999999998</v>
          </cell>
          <cell r="AI56">
            <v>0.36996400000000002</v>
          </cell>
          <cell r="AJ56">
            <v>20.966963999999997</v>
          </cell>
          <cell r="AL56">
            <v>-0.36996400000000002</v>
          </cell>
          <cell r="AM56">
            <v>20.596999999999998</v>
          </cell>
          <cell r="AO56">
            <v>0</v>
          </cell>
          <cell r="AP56">
            <v>20.596999999999998</v>
          </cell>
          <cell r="AR56">
            <v>0</v>
          </cell>
          <cell r="AS56">
            <v>20.596999999999998</v>
          </cell>
          <cell r="AU56">
            <v>0</v>
          </cell>
          <cell r="AV56">
            <v>20.596999999999998</v>
          </cell>
          <cell r="AX56">
            <v>20.596999999999998</v>
          </cell>
        </row>
        <row r="57">
          <cell r="C57" t="str">
            <v>Stations P&amp;Ps SP=206</v>
          </cell>
        </row>
        <row r="58">
          <cell r="D58" t="str">
            <v>Planned</v>
          </cell>
        </row>
        <row r="59">
          <cell r="A59" t="str">
            <v>206-PEPM</v>
          </cell>
          <cell r="D59" t="str">
            <v>Power Equipment Preventitive Mtce</v>
          </cell>
          <cell r="O59">
            <v>22.645</v>
          </cell>
          <cell r="R59">
            <v>22.645</v>
          </cell>
          <cell r="U59">
            <v>22.645</v>
          </cell>
          <cell r="X59">
            <v>22.645</v>
          </cell>
          <cell r="AA59">
            <v>22.645</v>
          </cell>
          <cell r="AD59">
            <v>22.645</v>
          </cell>
          <cell r="AG59">
            <v>22.645</v>
          </cell>
          <cell r="AJ59">
            <v>22.645</v>
          </cell>
          <cell r="AL59">
            <v>-2.60000001</v>
          </cell>
          <cell r="AM59">
            <v>20.044999990000001</v>
          </cell>
          <cell r="AO59">
            <v>0</v>
          </cell>
          <cell r="AP59">
            <v>20.044999990000001</v>
          </cell>
          <cell r="AS59">
            <v>20.044999990000001</v>
          </cell>
          <cell r="AV59">
            <v>20.044999990000001</v>
          </cell>
          <cell r="AX59">
            <v>20.044999990000001</v>
          </cell>
        </row>
        <row r="60">
          <cell r="A60" t="str">
            <v>206-PCPM</v>
          </cell>
          <cell r="D60" t="str">
            <v>Protection &amp; Control Preventitive Mtce</v>
          </cell>
          <cell r="O60">
            <v>7.9310000299999999</v>
          </cell>
          <cell r="R60">
            <v>7.9310000299999999</v>
          </cell>
          <cell r="U60">
            <v>7.9310000299999999</v>
          </cell>
          <cell r="X60">
            <v>7.9310000299999999</v>
          </cell>
          <cell r="AA60">
            <v>7.9310000299999999</v>
          </cell>
          <cell r="AD60">
            <v>7.9310000299999999</v>
          </cell>
          <cell r="AF60">
            <v>-1</v>
          </cell>
          <cell r="AG60">
            <v>6.9310000299999999</v>
          </cell>
          <cell r="AJ60">
            <v>6.9310000299999999</v>
          </cell>
          <cell r="AL60">
            <v>-0.93100000000000005</v>
          </cell>
          <cell r="AM60">
            <v>6.0000000299999998</v>
          </cell>
          <cell r="AO60">
            <v>-0.6</v>
          </cell>
          <cell r="AP60">
            <v>5.4000000300000002</v>
          </cell>
          <cell r="AS60">
            <v>5.4000000300000002</v>
          </cell>
          <cell r="AV60">
            <v>5.4000000300000002</v>
          </cell>
          <cell r="AX60">
            <v>5.4000000300000002</v>
          </cell>
        </row>
        <row r="61">
          <cell r="A61" t="str">
            <v>206-APM</v>
          </cell>
          <cell r="D61" t="str">
            <v>Ancilliary Preventitive Mtce</v>
          </cell>
          <cell r="O61">
            <v>5.141</v>
          </cell>
          <cell r="R61">
            <v>5.141</v>
          </cell>
          <cell r="U61">
            <v>5.141</v>
          </cell>
          <cell r="X61">
            <v>5.141</v>
          </cell>
          <cell r="AA61">
            <v>5.141</v>
          </cell>
          <cell r="AD61">
            <v>5.141</v>
          </cell>
          <cell r="AG61">
            <v>5.141</v>
          </cell>
          <cell r="AJ61">
            <v>5.141</v>
          </cell>
          <cell r="AL61">
            <v>-9.9999999392252903E-9</v>
          </cell>
          <cell r="AM61">
            <v>5.1409999900000001</v>
          </cell>
          <cell r="AO61">
            <v>0</v>
          </cell>
          <cell r="AP61">
            <v>5.1409999900000001</v>
          </cell>
          <cell r="AS61">
            <v>5.1409999900000001</v>
          </cell>
          <cell r="AV61">
            <v>5.1409999900000001</v>
          </cell>
          <cell r="AX61">
            <v>5.1409999900000001</v>
          </cell>
        </row>
        <row r="62">
          <cell r="A62" t="str">
            <v>206-MPM</v>
          </cell>
          <cell r="D62" t="str">
            <v>Meter Planned Mtce</v>
          </cell>
          <cell r="O62">
            <v>1.1930000000000001</v>
          </cell>
          <cell r="R62">
            <v>1.1930000000000001</v>
          </cell>
          <cell r="U62">
            <v>1.1930000000000001</v>
          </cell>
          <cell r="X62">
            <v>1.1930000000000001</v>
          </cell>
          <cell r="AA62">
            <v>1.1930000000000001</v>
          </cell>
          <cell r="AD62">
            <v>1.1930000000000001</v>
          </cell>
          <cell r="AF62">
            <v>-0.49299999999999999</v>
          </cell>
          <cell r="AG62">
            <v>0.70000000000000007</v>
          </cell>
          <cell r="AI62">
            <v>-0.2</v>
          </cell>
          <cell r="AJ62">
            <v>0.5</v>
          </cell>
          <cell r="AL62">
            <v>0</v>
          </cell>
          <cell r="AM62">
            <v>0.5</v>
          </cell>
          <cell r="AO62">
            <v>0</v>
          </cell>
          <cell r="AP62">
            <v>0.5</v>
          </cell>
          <cell r="AS62">
            <v>0.5</v>
          </cell>
          <cell r="AV62">
            <v>0.5</v>
          </cell>
          <cell r="AX62">
            <v>0.5</v>
          </cell>
        </row>
        <row r="63">
          <cell r="A63" t="str">
            <v>206-IPM</v>
          </cell>
          <cell r="D63" t="str">
            <v>Infrastructure Preventitive Mtce</v>
          </cell>
          <cell r="O63">
            <v>3.77499998</v>
          </cell>
          <cell r="R63">
            <v>3.77499998</v>
          </cell>
          <cell r="U63">
            <v>3.77499998</v>
          </cell>
          <cell r="W63">
            <v>1.9999999878450581E-8</v>
          </cell>
          <cell r="X63">
            <v>3.7749999999999999</v>
          </cell>
          <cell r="AA63">
            <v>3.7749999999999999</v>
          </cell>
          <cell r="AD63">
            <v>3.7749999999999999</v>
          </cell>
          <cell r="AG63">
            <v>3.7749999999999999</v>
          </cell>
          <cell r="AJ63">
            <v>3.7749999999999999</v>
          </cell>
          <cell r="AL63">
            <v>-0.85000001999999997</v>
          </cell>
          <cell r="AM63">
            <v>2.9249999799999999</v>
          </cell>
          <cell r="AO63">
            <v>0.12</v>
          </cell>
          <cell r="AP63">
            <v>3.0449999800000001</v>
          </cell>
          <cell r="AS63">
            <v>3.0449999800000001</v>
          </cell>
          <cell r="AV63">
            <v>3.0449999800000001</v>
          </cell>
          <cell r="AX63">
            <v>3.0449999800000001</v>
          </cell>
        </row>
        <row r="64">
          <cell r="A64" t="str">
            <v>206-EPM</v>
          </cell>
          <cell r="D64" t="str">
            <v>Environmental Preventitive Mtce</v>
          </cell>
          <cell r="M64">
            <v>1.7509999999999999</v>
          </cell>
          <cell r="O64">
            <v>1.0090000100000001</v>
          </cell>
          <cell r="R64">
            <v>1.0090000100000001</v>
          </cell>
          <cell r="U64">
            <v>1.0090000100000001</v>
          </cell>
          <cell r="W64">
            <v>-1.0000000161269895E-8</v>
          </cell>
          <cell r="X64">
            <v>1.0089999999999999</v>
          </cell>
          <cell r="AA64">
            <v>1.0089999999999999</v>
          </cell>
          <cell r="AD64">
            <v>1.0089999999999999</v>
          </cell>
          <cell r="AG64">
            <v>1.0089999999999999</v>
          </cell>
          <cell r="AI64">
            <v>0.30000000000000004</v>
          </cell>
          <cell r="AJ64">
            <v>1.3089999999999999</v>
          </cell>
          <cell r="AL64">
            <v>0.4</v>
          </cell>
          <cell r="AM64">
            <v>1.7090000000000001</v>
          </cell>
          <cell r="AO64">
            <v>0</v>
          </cell>
          <cell r="AP64">
            <v>1.7090000000000001</v>
          </cell>
          <cell r="AS64">
            <v>1.7090000000000001</v>
          </cell>
          <cell r="AV64">
            <v>1.7090000000000001</v>
          </cell>
          <cell r="AX64">
            <v>1.7090000000000001</v>
          </cell>
        </row>
        <row r="65">
          <cell r="A65" t="str">
            <v>206-TPM</v>
          </cell>
          <cell r="D65" t="str">
            <v>Telecom Preventitive Mtce</v>
          </cell>
          <cell r="O65">
            <v>2.02000001</v>
          </cell>
          <cell r="R65">
            <v>2.02000001</v>
          </cell>
          <cell r="U65">
            <v>2.02000001</v>
          </cell>
          <cell r="X65">
            <v>2.02000001</v>
          </cell>
          <cell r="AA65">
            <v>2.02000001</v>
          </cell>
          <cell r="AD65">
            <v>2.02000001</v>
          </cell>
          <cell r="AG65">
            <v>2.02000001</v>
          </cell>
          <cell r="AJ65">
            <v>2.02000001</v>
          </cell>
          <cell r="AL65">
            <v>0</v>
          </cell>
          <cell r="AM65">
            <v>2.02000001</v>
          </cell>
          <cell r="AO65">
            <v>0</v>
          </cell>
          <cell r="AP65">
            <v>2.02000001</v>
          </cell>
          <cell r="AS65">
            <v>2.02000001</v>
          </cell>
          <cell r="AV65">
            <v>2.02000001</v>
          </cell>
          <cell r="AX65">
            <v>2.02000001</v>
          </cell>
        </row>
        <row r="66">
          <cell r="A66" t="str">
            <v>206-HVP</v>
          </cell>
          <cell r="D66" t="str">
            <v>HV Cables Preventitive Mtce</v>
          </cell>
          <cell r="O66">
            <v>1.3419999899999999</v>
          </cell>
          <cell r="R66">
            <v>1.3419999899999999</v>
          </cell>
          <cell r="U66">
            <v>1.3419999899999999</v>
          </cell>
          <cell r="X66">
            <v>1.3419999899999999</v>
          </cell>
          <cell r="AA66">
            <v>1.3419999899999999</v>
          </cell>
          <cell r="AD66">
            <v>1.3419999899999999</v>
          </cell>
          <cell r="AG66">
            <v>1.3419999899999999</v>
          </cell>
          <cell r="AJ66">
            <v>1.3419999899999999</v>
          </cell>
          <cell r="AL66">
            <v>-0.4</v>
          </cell>
          <cell r="AM66">
            <v>0.9419999899999999</v>
          </cell>
          <cell r="AO66">
            <v>0</v>
          </cell>
          <cell r="AP66">
            <v>0.9419999899999999</v>
          </cell>
          <cell r="AS66">
            <v>0.9419999899999999</v>
          </cell>
          <cell r="AV66">
            <v>0.9419999899999999</v>
          </cell>
          <cell r="AX66">
            <v>0.9419999899999999</v>
          </cell>
        </row>
        <row r="67">
          <cell r="A67" t="str">
            <v>206-TMP-AT</v>
          </cell>
          <cell r="D67" t="str">
            <v>Transformer Autotransformer Remediation</v>
          </cell>
          <cell r="O67">
            <v>6.9530000200000011</v>
          </cell>
          <cell r="R67">
            <v>6.9530000200000011</v>
          </cell>
          <cell r="U67">
            <v>6.9530000200000011</v>
          </cell>
          <cell r="X67">
            <v>6.9530000200000011</v>
          </cell>
          <cell r="AA67">
            <v>6.9530000200000011</v>
          </cell>
          <cell r="AD67">
            <v>6.9530000200000011</v>
          </cell>
          <cell r="AF67">
            <v>0.03</v>
          </cell>
          <cell r="AG67">
            <v>6.9830000200000013</v>
          </cell>
          <cell r="AJ67">
            <v>6.9830000200000013</v>
          </cell>
          <cell r="AL67">
            <v>0.19999998999999935</v>
          </cell>
          <cell r="AM67">
            <v>7.1830000100000007</v>
          </cell>
          <cell r="AO67">
            <v>1.7</v>
          </cell>
          <cell r="AP67">
            <v>8.8830000099999999</v>
          </cell>
          <cell r="AS67">
            <v>8.8830000099999999</v>
          </cell>
          <cell r="AV67">
            <v>8.8830000099999999</v>
          </cell>
          <cell r="AX67">
            <v>8.8830000099999999</v>
          </cell>
        </row>
        <row r="68">
          <cell r="A68" t="str">
            <v>206-TMP-DHY</v>
          </cell>
          <cell r="D68" t="str">
            <v>Transformer Dehydration</v>
          </cell>
          <cell r="O68">
            <v>0.31899999000000001</v>
          </cell>
          <cell r="R68">
            <v>0.31899999000000001</v>
          </cell>
          <cell r="U68">
            <v>0.31899999000000001</v>
          </cell>
          <cell r="X68">
            <v>0.31899999000000001</v>
          </cell>
          <cell r="AA68">
            <v>0.31899999000000001</v>
          </cell>
          <cell r="AD68">
            <v>0.31899999000000001</v>
          </cell>
          <cell r="AG68">
            <v>0.31899999000000001</v>
          </cell>
          <cell r="AJ68">
            <v>0.31899999000000001</v>
          </cell>
          <cell r="AL68">
            <v>0</v>
          </cell>
          <cell r="AM68">
            <v>0.31899999000000001</v>
          </cell>
          <cell r="AO68">
            <v>-0.11899999999999999</v>
          </cell>
          <cell r="AP68">
            <v>0.19999999000000002</v>
          </cell>
          <cell r="AS68">
            <v>0.19999999000000002</v>
          </cell>
          <cell r="AV68">
            <v>0.19999999000000002</v>
          </cell>
          <cell r="AX68">
            <v>0.19999999000000002</v>
          </cell>
        </row>
        <row r="69">
          <cell r="A69" t="str">
            <v>206-TMP-LK</v>
          </cell>
          <cell r="D69" t="str">
            <v>Transformer Leak Reduction</v>
          </cell>
          <cell r="O69">
            <v>2.0900000099999998</v>
          </cell>
          <cell r="R69">
            <v>2.0900000099999998</v>
          </cell>
          <cell r="U69">
            <v>2.0900000099999998</v>
          </cell>
          <cell r="X69">
            <v>2.0900000099999998</v>
          </cell>
          <cell r="AA69">
            <v>2.0900000099999998</v>
          </cell>
          <cell r="AD69">
            <v>2.0900000099999998</v>
          </cell>
          <cell r="AF69">
            <v>0.8</v>
          </cell>
          <cell r="AG69">
            <v>2.8900000099999996</v>
          </cell>
          <cell r="AI69">
            <v>1.4999999900000001</v>
          </cell>
          <cell r="AJ69">
            <v>4.3899999999999997</v>
          </cell>
          <cell r="AL69">
            <v>0</v>
          </cell>
          <cell r="AM69">
            <v>4.3899999999999997</v>
          </cell>
          <cell r="AO69">
            <v>0</v>
          </cell>
          <cell r="AP69">
            <v>4.3899999999999997</v>
          </cell>
          <cell r="AS69">
            <v>4.3899999999999997</v>
          </cell>
          <cell r="AV69">
            <v>4.3899999999999997</v>
          </cell>
          <cell r="AX69">
            <v>4.3899999999999997</v>
          </cell>
        </row>
        <row r="70">
          <cell r="A70" t="str">
            <v>206-TMP-MLR</v>
          </cell>
          <cell r="D70" t="str">
            <v>Transformer Midlife Refurb</v>
          </cell>
          <cell r="O70">
            <v>2.12199998</v>
          </cell>
          <cell r="R70">
            <v>2.12199998</v>
          </cell>
          <cell r="U70">
            <v>2.12199998</v>
          </cell>
          <cell r="X70">
            <v>2.12199998</v>
          </cell>
          <cell r="AA70">
            <v>2.12199998</v>
          </cell>
          <cell r="AD70">
            <v>2.12199998</v>
          </cell>
          <cell r="AG70">
            <v>2.12199998</v>
          </cell>
          <cell r="AJ70">
            <v>2.12199998</v>
          </cell>
          <cell r="AL70">
            <v>0</v>
          </cell>
          <cell r="AM70">
            <v>2.12199998</v>
          </cell>
          <cell r="AO70">
            <v>0</v>
          </cell>
          <cell r="AP70">
            <v>2.12199998</v>
          </cell>
          <cell r="AS70">
            <v>2.12199998</v>
          </cell>
          <cell r="AV70">
            <v>2.12199998</v>
          </cell>
          <cell r="AX70">
            <v>2.12199998</v>
          </cell>
        </row>
        <row r="71">
          <cell r="A71" t="str">
            <v>206-TMP-RAD</v>
          </cell>
          <cell r="D71" t="str">
            <v>Transformer Rad Refurb &amp; Paint</v>
          </cell>
          <cell r="O71">
            <v>1.17599999</v>
          </cell>
          <cell r="R71">
            <v>1.17599999</v>
          </cell>
          <cell r="U71">
            <v>1.17599999</v>
          </cell>
          <cell r="X71">
            <v>1.17599999</v>
          </cell>
          <cell r="AA71">
            <v>1.17599999</v>
          </cell>
          <cell r="AD71">
            <v>1.17599999</v>
          </cell>
          <cell r="AF71">
            <v>-0.5</v>
          </cell>
          <cell r="AG71">
            <v>0.67599999</v>
          </cell>
          <cell r="AJ71">
            <v>0.67599999</v>
          </cell>
          <cell r="AL71">
            <v>9.9999999392252903E-9</v>
          </cell>
          <cell r="AM71">
            <v>0.67599999999999993</v>
          </cell>
          <cell r="AO71">
            <v>-0.1</v>
          </cell>
          <cell r="AP71">
            <v>0.57599999999999996</v>
          </cell>
          <cell r="AS71">
            <v>0.57599999999999996</v>
          </cell>
          <cell r="AV71">
            <v>0.57599999999999996</v>
          </cell>
          <cell r="AX71">
            <v>0.57599999999999996</v>
          </cell>
        </row>
        <row r="72">
          <cell r="A72" t="str">
            <v>206-TMP-TCPR</v>
          </cell>
          <cell r="D72" t="str">
            <v>Transformer ULTC Protection Devices</v>
          </cell>
          <cell r="O72">
            <v>1.9999999800000003</v>
          </cell>
          <cell r="R72">
            <v>1.9999999800000003</v>
          </cell>
          <cell r="U72">
            <v>1.9999999800000003</v>
          </cell>
          <cell r="X72">
            <v>1.9999999800000003</v>
          </cell>
          <cell r="AA72">
            <v>1.9999999800000003</v>
          </cell>
          <cell r="AD72">
            <v>1.9999999800000003</v>
          </cell>
          <cell r="AG72">
            <v>1.9999999800000003</v>
          </cell>
          <cell r="AI72">
            <v>-1</v>
          </cell>
          <cell r="AJ72">
            <v>0.99999998000000034</v>
          </cell>
          <cell r="AL72">
            <v>9.9999997171806854E-9</v>
          </cell>
          <cell r="AM72">
            <v>0.99999999000000006</v>
          </cell>
          <cell r="AO72">
            <v>-0.5</v>
          </cell>
          <cell r="AP72">
            <v>0.49999999000000006</v>
          </cell>
          <cell r="AS72">
            <v>0.49999999000000006</v>
          </cell>
          <cell r="AV72">
            <v>0.49999999000000006</v>
          </cell>
          <cell r="AX72">
            <v>0.49999999000000006</v>
          </cell>
        </row>
        <row r="73">
          <cell r="A73" t="str">
            <v>206-TMP-ULTC</v>
          </cell>
          <cell r="D73" t="str">
            <v>Transformer ULTC Modifications</v>
          </cell>
          <cell r="O73">
            <v>1.7160000100000001</v>
          </cell>
          <cell r="R73">
            <v>1.7160000100000001</v>
          </cell>
          <cell r="U73">
            <v>1.7160000100000001</v>
          </cell>
          <cell r="X73">
            <v>1.7160000100000001</v>
          </cell>
          <cell r="AA73">
            <v>1.7160000100000001</v>
          </cell>
          <cell r="AD73">
            <v>1.7160000100000001</v>
          </cell>
          <cell r="AG73">
            <v>1.7160000100000001</v>
          </cell>
          <cell r="AJ73">
            <v>1.7160000100000001</v>
          </cell>
          <cell r="AL73">
            <v>0.99999999000000006</v>
          </cell>
          <cell r="AM73">
            <v>2.7160000000000002</v>
          </cell>
          <cell r="AO73">
            <v>0</v>
          </cell>
          <cell r="AP73">
            <v>2.7160000000000002</v>
          </cell>
          <cell r="AS73">
            <v>2.7160000000000002</v>
          </cell>
          <cell r="AV73">
            <v>2.7160000000000002</v>
          </cell>
          <cell r="AX73">
            <v>2.7160000000000002</v>
          </cell>
        </row>
        <row r="74">
          <cell r="A74" t="str">
            <v>206-GMPP</v>
          </cell>
          <cell r="D74" t="str">
            <v>GIS Mtce Planned Program</v>
          </cell>
          <cell r="O74">
            <v>2.6400000100000001</v>
          </cell>
          <cell r="R74">
            <v>2.6400000100000001</v>
          </cell>
          <cell r="U74">
            <v>2.6400000100000001</v>
          </cell>
          <cell r="X74">
            <v>2.6400000100000001</v>
          </cell>
          <cell r="AA74">
            <v>2.6400000100000001</v>
          </cell>
          <cell r="AD74">
            <v>2.6400000100000001</v>
          </cell>
          <cell r="AG74">
            <v>2.6400000100000001</v>
          </cell>
          <cell r="AJ74">
            <v>2.6400000100000001</v>
          </cell>
          <cell r="AL74">
            <v>-0.49999998000000012</v>
          </cell>
          <cell r="AM74">
            <v>2.1400000299999999</v>
          </cell>
          <cell r="AO74">
            <v>-0.65</v>
          </cell>
          <cell r="AP74">
            <v>1.49000003</v>
          </cell>
          <cell r="AS74">
            <v>1.49000003</v>
          </cell>
          <cell r="AV74">
            <v>1.49000003</v>
          </cell>
          <cell r="AX74">
            <v>1.49000003</v>
          </cell>
        </row>
        <row r="75">
          <cell r="A75" t="str">
            <v>206-BMPP</v>
          </cell>
          <cell r="D75" t="str">
            <v>Breaker Mtce Planned Program</v>
          </cell>
          <cell r="O75">
            <v>1.21885629</v>
          </cell>
          <cell r="R75">
            <v>1.21885629</v>
          </cell>
          <cell r="U75">
            <v>1.21885629</v>
          </cell>
          <cell r="X75">
            <v>1.21885629</v>
          </cell>
          <cell r="AA75">
            <v>1.21885629</v>
          </cell>
          <cell r="AD75">
            <v>1.21885629</v>
          </cell>
          <cell r="AF75">
            <v>-0.4</v>
          </cell>
          <cell r="AG75">
            <v>0.81885628999999993</v>
          </cell>
          <cell r="AJ75">
            <v>0.81885628999999993</v>
          </cell>
          <cell r="AL75">
            <v>0.20000000282324992</v>
          </cell>
          <cell r="AM75">
            <v>1.0188562928232499</v>
          </cell>
          <cell r="AO75">
            <v>-0.5</v>
          </cell>
          <cell r="AP75">
            <v>0.51885629282324985</v>
          </cell>
          <cell r="AS75">
            <v>0.51885629282324985</v>
          </cell>
          <cell r="AV75">
            <v>0.51885629282324985</v>
          </cell>
          <cell r="AX75">
            <v>0.51885629282324985</v>
          </cell>
        </row>
        <row r="76">
          <cell r="A76" t="str">
            <v>206-EPR</v>
          </cell>
          <cell r="D76" t="str">
            <v>Equipment Protective Recoating</v>
          </cell>
          <cell r="O76">
            <v>1.4580000100000001</v>
          </cell>
          <cell r="R76">
            <v>1.4580000100000001</v>
          </cell>
          <cell r="U76">
            <v>1.4580000100000001</v>
          </cell>
          <cell r="X76">
            <v>1.4580000100000001</v>
          </cell>
          <cell r="AA76">
            <v>1.4580000100000001</v>
          </cell>
          <cell r="AD76">
            <v>1.4580000100000001</v>
          </cell>
          <cell r="AF76">
            <v>-0.495</v>
          </cell>
          <cell r="AG76">
            <v>0.96300001000000013</v>
          </cell>
          <cell r="AI76">
            <v>-0.6</v>
          </cell>
          <cell r="AJ76">
            <v>0.36300001000000015</v>
          </cell>
          <cell r="AL76">
            <v>0</v>
          </cell>
          <cell r="AM76">
            <v>0.36300001000000015</v>
          </cell>
          <cell r="AO76">
            <v>-0.1</v>
          </cell>
          <cell r="AP76">
            <v>0.26300001000000017</v>
          </cell>
          <cell r="AS76">
            <v>0.26300001000000017</v>
          </cell>
          <cell r="AV76">
            <v>0.26300001000000017</v>
          </cell>
          <cell r="AX76">
            <v>0.26300001000000017</v>
          </cell>
        </row>
        <row r="77">
          <cell r="A77" t="str">
            <v>206-EMPP</v>
          </cell>
          <cell r="D77" t="str">
            <v>Environmental Mtce Planned Program</v>
          </cell>
          <cell r="O77">
            <v>0.83000001000000001</v>
          </cell>
          <cell r="R77">
            <v>0.83000001000000001</v>
          </cell>
          <cell r="U77">
            <v>0.83000001000000001</v>
          </cell>
          <cell r="X77">
            <v>0.83000001000000001</v>
          </cell>
          <cell r="AA77">
            <v>0.83000001000000001</v>
          </cell>
          <cell r="AD77">
            <v>0.83000001000000001</v>
          </cell>
          <cell r="AG77">
            <v>0.83000001000000001</v>
          </cell>
          <cell r="AJ77">
            <v>0.83000001000000001</v>
          </cell>
          <cell r="AL77">
            <v>-0.50000000999999994</v>
          </cell>
          <cell r="AM77">
            <v>0.33000000000000007</v>
          </cell>
          <cell r="AO77">
            <v>0</v>
          </cell>
          <cell r="AP77">
            <v>0.33000000000000007</v>
          </cell>
          <cell r="AS77">
            <v>0.33000000000000007</v>
          </cell>
          <cell r="AV77">
            <v>0.33000000000000007</v>
          </cell>
          <cell r="AX77">
            <v>0.33000000000000007</v>
          </cell>
        </row>
        <row r="78">
          <cell r="A78" t="str">
            <v>206-GRND</v>
          </cell>
          <cell r="D78" t="str">
            <v>Grounding</v>
          </cell>
          <cell r="O78">
            <v>0.84999993000000007</v>
          </cell>
          <cell r="R78">
            <v>0.84999993000000007</v>
          </cell>
          <cell r="U78">
            <v>0.84999993000000007</v>
          </cell>
          <cell r="X78">
            <v>0.84999993000000007</v>
          </cell>
          <cell r="AA78">
            <v>0.84999993000000007</v>
          </cell>
          <cell r="AD78">
            <v>0.84999993000000007</v>
          </cell>
          <cell r="AG78">
            <v>0.84999993000000007</v>
          </cell>
          <cell r="AJ78">
            <v>0.84999993000000007</v>
          </cell>
          <cell r="AL78">
            <v>0.40000002999999995</v>
          </cell>
          <cell r="AM78">
            <v>1.24999996</v>
          </cell>
          <cell r="AO78">
            <v>0</v>
          </cell>
          <cell r="AP78">
            <v>1.24999996</v>
          </cell>
          <cell r="AS78">
            <v>1.24999996</v>
          </cell>
          <cell r="AV78">
            <v>1.24999996</v>
          </cell>
          <cell r="AX78">
            <v>1.24999996</v>
          </cell>
        </row>
        <row r="79">
          <cell r="A79" t="str">
            <v>206-WLC</v>
          </cell>
          <cell r="D79" t="str">
            <v>Wildlife Control (Bus)</v>
          </cell>
          <cell r="O79">
            <v>0.84900003000000002</v>
          </cell>
          <cell r="R79">
            <v>0.84900003000000002</v>
          </cell>
          <cell r="U79">
            <v>0.84900003000000002</v>
          </cell>
          <cell r="X79">
            <v>0.84900003000000002</v>
          </cell>
          <cell r="AA79">
            <v>0.84900003000000002</v>
          </cell>
          <cell r="AD79">
            <v>0.84900003000000002</v>
          </cell>
          <cell r="AG79">
            <v>0.84900003000000002</v>
          </cell>
          <cell r="AJ79">
            <v>0.84900003000000002</v>
          </cell>
          <cell r="AL79">
            <v>0.19999998000000008</v>
          </cell>
          <cell r="AM79">
            <v>1.0490000100000001</v>
          </cell>
          <cell r="AO79">
            <v>-0.25</v>
          </cell>
          <cell r="AP79">
            <v>0.79900001000000009</v>
          </cell>
          <cell r="AS79">
            <v>0.79900001000000009</v>
          </cell>
          <cell r="AV79">
            <v>0.79900001000000009</v>
          </cell>
          <cell r="AX79">
            <v>0.79900001000000009</v>
          </cell>
        </row>
        <row r="80">
          <cell r="A80" t="str">
            <v>206-OPI</v>
          </cell>
          <cell r="D80" t="str">
            <v>Operating Inspections</v>
          </cell>
          <cell r="O80">
            <v>0.61800001999999987</v>
          </cell>
          <cell r="R80">
            <v>0.61800001999999987</v>
          </cell>
          <cell r="U80">
            <v>0.61800001999999987</v>
          </cell>
          <cell r="X80">
            <v>0.61800001999999987</v>
          </cell>
          <cell r="AA80">
            <v>0.61800001999999987</v>
          </cell>
          <cell r="AD80">
            <v>0.61800001999999987</v>
          </cell>
          <cell r="AF80">
            <v>-0.1</v>
          </cell>
          <cell r="AG80">
            <v>0.51800001999999989</v>
          </cell>
          <cell r="AJ80">
            <v>0.51800001999999989</v>
          </cell>
          <cell r="AL80">
            <v>-1.9999999878450581E-8</v>
          </cell>
          <cell r="AM80">
            <v>0.51800000000000002</v>
          </cell>
          <cell r="AO80">
            <v>-0.2</v>
          </cell>
          <cell r="AP80">
            <v>0.318</v>
          </cell>
          <cell r="AS80">
            <v>0.318</v>
          </cell>
          <cell r="AV80">
            <v>0.318</v>
          </cell>
          <cell r="AX80">
            <v>0.318</v>
          </cell>
        </row>
        <row r="81">
          <cell r="D81" t="str">
            <v>Total Planned</v>
          </cell>
          <cell r="O81">
            <v>69.895856299999991</v>
          </cell>
          <cell r="Q81">
            <v>0</v>
          </cell>
          <cell r="R81">
            <v>69.895856299999991</v>
          </cell>
          <cell r="T81">
            <v>0</v>
          </cell>
          <cell r="U81">
            <v>69.895856299999991</v>
          </cell>
          <cell r="W81">
            <v>9.9999997171806854E-9</v>
          </cell>
          <cell r="X81">
            <v>69.895856309999999</v>
          </cell>
          <cell r="Z81">
            <v>0</v>
          </cell>
          <cell r="AA81">
            <v>69.895856309999999</v>
          </cell>
          <cell r="AC81">
            <v>0</v>
          </cell>
          <cell r="AD81">
            <v>69.895856309999999</v>
          </cell>
          <cell r="AF81">
            <v>-2.1579999999999999</v>
          </cell>
          <cell r="AG81">
            <v>67.737856309999998</v>
          </cell>
          <cell r="AI81">
            <v>-9.9999998282029878E-9</v>
          </cell>
          <cell r="AJ81">
            <v>67.73785629999999</v>
          </cell>
          <cell r="AL81">
            <v>-3.3810000371767508</v>
          </cell>
          <cell r="AM81">
            <v>64.356856262823257</v>
          </cell>
          <cell r="AO81">
            <v>-1.1990000000000001</v>
          </cell>
          <cell r="AP81">
            <v>63.157856262823245</v>
          </cell>
          <cell r="AR81">
            <v>0</v>
          </cell>
          <cell r="AS81">
            <v>63.157856262823245</v>
          </cell>
          <cell r="AU81">
            <v>0</v>
          </cell>
          <cell r="AV81">
            <v>63.157856262823245</v>
          </cell>
          <cell r="AX81">
            <v>63.157856262823245</v>
          </cell>
        </row>
        <row r="82">
          <cell r="D82" t="str">
            <v>Planned Corrective</v>
          </cell>
        </row>
        <row r="83">
          <cell r="A83" t="str">
            <v>206-PECPM</v>
          </cell>
          <cell r="D83" t="str">
            <v>Power Equipment Corrective Planned Mtce</v>
          </cell>
          <cell r="O83">
            <v>9.4779999999999998</v>
          </cell>
          <cell r="R83">
            <v>9.4779999999999998</v>
          </cell>
          <cell r="U83">
            <v>9.4779999999999998</v>
          </cell>
          <cell r="X83">
            <v>9.4779999999999998</v>
          </cell>
          <cell r="AA83">
            <v>9.4779999999999998</v>
          </cell>
          <cell r="AD83">
            <v>9.4779999999999998</v>
          </cell>
          <cell r="AG83">
            <v>9.4779999999999998</v>
          </cell>
          <cell r="AJ83">
            <v>9.4779999999999998</v>
          </cell>
          <cell r="AL83">
            <v>-9.9999990510468706E-9</v>
          </cell>
          <cell r="AM83">
            <v>9.4779999900000007</v>
          </cell>
          <cell r="AO83">
            <v>2</v>
          </cell>
          <cell r="AP83">
            <v>11.477999990000001</v>
          </cell>
          <cell r="AS83">
            <v>11.477999990000001</v>
          </cell>
          <cell r="AV83">
            <v>11.477999990000001</v>
          </cell>
          <cell r="AX83">
            <v>11.477999990000001</v>
          </cell>
        </row>
        <row r="84">
          <cell r="A84" t="str">
            <v>206-PCCPM</v>
          </cell>
          <cell r="D84" t="str">
            <v>Protection &amp; Control Corrective Planned Mtce</v>
          </cell>
          <cell r="O84">
            <v>2.1619999999999999</v>
          </cell>
          <cell r="R84">
            <v>2.1619999999999999</v>
          </cell>
          <cell r="U84">
            <v>2.1619999999999999</v>
          </cell>
          <cell r="X84">
            <v>2.1619999999999999</v>
          </cell>
          <cell r="AA84">
            <v>2.1619999999999999</v>
          </cell>
          <cell r="AD84">
            <v>2.1619999999999999</v>
          </cell>
          <cell r="AG84">
            <v>2.1619999999999999</v>
          </cell>
          <cell r="AJ84">
            <v>2.1619999999999999</v>
          </cell>
          <cell r="AL84">
            <v>0.49999999000000006</v>
          </cell>
          <cell r="AM84">
            <v>2.66199999</v>
          </cell>
          <cell r="AO84">
            <v>0</v>
          </cell>
          <cell r="AP84">
            <v>2.66199999</v>
          </cell>
          <cell r="AS84">
            <v>2.66199999</v>
          </cell>
          <cell r="AV84">
            <v>2.66199999</v>
          </cell>
          <cell r="AX84">
            <v>2.66199999</v>
          </cell>
        </row>
        <row r="85">
          <cell r="A85" t="str">
            <v>206-ACPM</v>
          </cell>
          <cell r="D85" t="str">
            <v>Ancilliary Corrective Planned Mtce</v>
          </cell>
          <cell r="O85">
            <v>1.8129999700000003</v>
          </cell>
          <cell r="R85">
            <v>1.8129999700000003</v>
          </cell>
          <cell r="U85">
            <v>1.8129999700000003</v>
          </cell>
          <cell r="X85">
            <v>1.8129999700000003</v>
          </cell>
          <cell r="AA85">
            <v>1.8129999700000003</v>
          </cell>
          <cell r="AD85">
            <v>1.8129999700000003</v>
          </cell>
          <cell r="AG85">
            <v>1.8129999700000003</v>
          </cell>
          <cell r="AJ85">
            <v>1.8129999700000003</v>
          </cell>
          <cell r="AL85">
            <v>2.9999999595631266E-8</v>
          </cell>
          <cell r="AM85">
            <v>1.8129999999999999</v>
          </cell>
          <cell r="AO85">
            <v>-0.2</v>
          </cell>
          <cell r="AP85">
            <v>1.613</v>
          </cell>
          <cell r="AS85">
            <v>1.613</v>
          </cell>
          <cell r="AV85">
            <v>1.613</v>
          </cell>
          <cell r="AX85">
            <v>1.613</v>
          </cell>
        </row>
        <row r="86">
          <cell r="A86" t="str">
            <v>206-ICPM</v>
          </cell>
          <cell r="D86" t="str">
            <v>Infrastructure Corrective Planned Mtce</v>
          </cell>
          <cell r="O86">
            <v>0.4755000000000002</v>
          </cell>
          <cell r="R86">
            <v>0.4755000000000002</v>
          </cell>
          <cell r="U86">
            <v>0.4755000000000002</v>
          </cell>
          <cell r="X86">
            <v>0.4755000000000002</v>
          </cell>
          <cell r="AA86">
            <v>0.4755000000000002</v>
          </cell>
          <cell r="AD86">
            <v>0.4755000000000002</v>
          </cell>
          <cell r="AF86">
            <v>2.1</v>
          </cell>
          <cell r="AG86">
            <v>2.5755000000000003</v>
          </cell>
          <cell r="AJ86">
            <v>2.5755000000000003</v>
          </cell>
          <cell r="AL86">
            <v>0.99999998999999962</v>
          </cell>
          <cell r="AM86">
            <v>3.57549999</v>
          </cell>
          <cell r="AO86">
            <v>0</v>
          </cell>
          <cell r="AP86">
            <v>3.57549999</v>
          </cell>
          <cell r="AS86">
            <v>3.57549999</v>
          </cell>
          <cell r="AV86">
            <v>3.57549999</v>
          </cell>
          <cell r="AX86">
            <v>3.57549999</v>
          </cell>
        </row>
        <row r="87">
          <cell r="A87" t="str">
            <v>206-TCPM</v>
          </cell>
          <cell r="D87" t="str">
            <v>Telecom Corrective Planned Mtce</v>
          </cell>
          <cell r="O87">
            <v>0.7</v>
          </cell>
          <cell r="R87">
            <v>0.7</v>
          </cell>
          <cell r="U87">
            <v>0.7</v>
          </cell>
          <cell r="X87">
            <v>0.7</v>
          </cell>
          <cell r="AA87">
            <v>0.7</v>
          </cell>
          <cell r="AD87">
            <v>0.7</v>
          </cell>
          <cell r="AG87">
            <v>0.7</v>
          </cell>
          <cell r="AJ87">
            <v>0.7</v>
          </cell>
          <cell r="AL87">
            <v>0</v>
          </cell>
          <cell r="AM87">
            <v>0.7</v>
          </cell>
          <cell r="AO87">
            <v>0</v>
          </cell>
          <cell r="AP87">
            <v>0.7</v>
          </cell>
          <cell r="AS87">
            <v>0.7</v>
          </cell>
          <cell r="AV87">
            <v>0.7</v>
          </cell>
          <cell r="AX87">
            <v>0.7</v>
          </cell>
        </row>
        <row r="88">
          <cell r="A88" t="str">
            <v>206-HVCPM</v>
          </cell>
          <cell r="D88" t="str">
            <v>HV Cable Corrective Planned Mtce</v>
          </cell>
          <cell r="O88">
            <v>1.0000000100000002</v>
          </cell>
          <cell r="R88">
            <v>1.0000000100000002</v>
          </cell>
          <cell r="U88">
            <v>1.0000000100000002</v>
          </cell>
          <cell r="X88">
            <v>1.0000000100000002</v>
          </cell>
          <cell r="AA88">
            <v>1.0000000100000002</v>
          </cell>
          <cell r="AD88">
            <v>1.0000000100000002</v>
          </cell>
          <cell r="AG88">
            <v>1.0000000100000002</v>
          </cell>
          <cell r="AJ88">
            <v>1.0000000100000002</v>
          </cell>
          <cell r="AL88">
            <v>0.24999998999999984</v>
          </cell>
          <cell r="AM88">
            <v>1.25</v>
          </cell>
          <cell r="AO88">
            <v>0</v>
          </cell>
          <cell r="AP88">
            <v>1.25</v>
          </cell>
          <cell r="AS88">
            <v>1.25</v>
          </cell>
          <cell r="AV88">
            <v>1.25</v>
          </cell>
          <cell r="AX88">
            <v>1.25</v>
          </cell>
        </row>
        <row r="89">
          <cell r="D89" t="str">
            <v>Total Planned Corrective</v>
          </cell>
          <cell r="O89">
            <v>15.628499980000001</v>
          </cell>
          <cell r="Q89">
            <v>0</v>
          </cell>
          <cell r="R89">
            <v>15.628499980000001</v>
          </cell>
          <cell r="T89">
            <v>0</v>
          </cell>
          <cell r="U89">
            <v>15.628499980000001</v>
          </cell>
          <cell r="W89">
            <v>0</v>
          </cell>
          <cell r="X89">
            <v>15.628499980000001</v>
          </cell>
          <cell r="Z89">
            <v>0</v>
          </cell>
          <cell r="AA89">
            <v>15.628499980000001</v>
          </cell>
          <cell r="AC89">
            <v>0</v>
          </cell>
          <cell r="AD89">
            <v>15.628499980000001</v>
          </cell>
          <cell r="AF89">
            <v>2.1</v>
          </cell>
          <cell r="AG89">
            <v>17.728499980000002</v>
          </cell>
          <cell r="AI89">
            <v>0</v>
          </cell>
          <cell r="AJ89">
            <v>17.728499980000002</v>
          </cell>
          <cell r="AL89">
            <v>1.7499999900000001</v>
          </cell>
          <cell r="AM89">
            <v>19.478499970000001</v>
          </cell>
          <cell r="AO89">
            <v>1.8</v>
          </cell>
          <cell r="AP89">
            <v>21.278499969999999</v>
          </cell>
          <cell r="AR89">
            <v>0</v>
          </cell>
          <cell r="AS89">
            <v>21.278499969999999</v>
          </cell>
          <cell r="AU89">
            <v>0</v>
          </cell>
          <cell r="AV89">
            <v>21.278499969999999</v>
          </cell>
          <cell r="AX89">
            <v>21.278499969999999</v>
          </cell>
        </row>
        <row r="90">
          <cell r="D90" t="str">
            <v>Demand</v>
          </cell>
        </row>
        <row r="91">
          <cell r="A91" t="str">
            <v>206-PECDM</v>
          </cell>
          <cell r="D91" t="str">
            <v>Power Equipment Corrective Demand Mtce</v>
          </cell>
          <cell r="O91">
            <v>11.34200001</v>
          </cell>
          <cell r="R91">
            <v>11.34200001</v>
          </cell>
          <cell r="U91">
            <v>11.34200001</v>
          </cell>
          <cell r="X91">
            <v>11.34200001</v>
          </cell>
          <cell r="AA91">
            <v>11.34200001</v>
          </cell>
          <cell r="AD91">
            <v>11.34200001</v>
          </cell>
          <cell r="AG91">
            <v>11.34200001</v>
          </cell>
          <cell r="AJ91">
            <v>11.34200001</v>
          </cell>
          <cell r="AL91">
            <v>0</v>
          </cell>
          <cell r="AM91">
            <v>11.34200001</v>
          </cell>
          <cell r="AO91">
            <v>0</v>
          </cell>
          <cell r="AP91">
            <v>11.34200001</v>
          </cell>
          <cell r="AS91">
            <v>11.34200001</v>
          </cell>
          <cell r="AV91">
            <v>11.34200001</v>
          </cell>
          <cell r="AX91">
            <v>11.34200001</v>
          </cell>
        </row>
        <row r="92">
          <cell r="A92" t="str">
            <v>206-PCCDM</v>
          </cell>
          <cell r="D92" t="str">
            <v>Protection &amp; Control Corrective Demand Mtce</v>
          </cell>
          <cell r="O92">
            <v>3.4</v>
          </cell>
          <cell r="R92">
            <v>3.4</v>
          </cell>
          <cell r="U92">
            <v>3.4</v>
          </cell>
          <cell r="X92">
            <v>3.4</v>
          </cell>
          <cell r="AA92">
            <v>3.4</v>
          </cell>
          <cell r="AD92">
            <v>3.4</v>
          </cell>
          <cell r="AG92">
            <v>3.4</v>
          </cell>
          <cell r="AJ92">
            <v>3.4</v>
          </cell>
          <cell r="AL92">
            <v>0</v>
          </cell>
          <cell r="AM92">
            <v>3.4</v>
          </cell>
          <cell r="AO92">
            <v>0.8</v>
          </cell>
          <cell r="AP92">
            <v>4.2</v>
          </cell>
          <cell r="AS92">
            <v>4.2</v>
          </cell>
          <cell r="AV92">
            <v>4.2</v>
          </cell>
          <cell r="AX92">
            <v>4.2</v>
          </cell>
        </row>
        <row r="93">
          <cell r="A93" t="str">
            <v>206-ACDM</v>
          </cell>
          <cell r="D93" t="str">
            <v>Ancilliary Corrective Demand Mtce</v>
          </cell>
          <cell r="O93">
            <v>4.4629995699999991</v>
          </cell>
          <cell r="R93">
            <v>4.4629995699999991</v>
          </cell>
          <cell r="U93">
            <v>4.4629995699999991</v>
          </cell>
          <cell r="X93">
            <v>4.4629995699999991</v>
          </cell>
          <cell r="AA93">
            <v>4.4629995699999991</v>
          </cell>
          <cell r="AC93">
            <v>-1</v>
          </cell>
          <cell r="AD93">
            <v>3.4629995699999991</v>
          </cell>
          <cell r="AF93">
            <v>-1.5</v>
          </cell>
          <cell r="AG93">
            <v>1.9629995699999991</v>
          </cell>
          <cell r="AJ93">
            <v>1.9629995699999991</v>
          </cell>
          <cell r="AL93">
            <v>0</v>
          </cell>
          <cell r="AM93">
            <v>1.9629995699999991</v>
          </cell>
          <cell r="AO93">
            <v>0.30000000000000115</v>
          </cell>
          <cell r="AP93">
            <v>2.2629995700000003</v>
          </cell>
          <cell r="AS93">
            <v>2.2629995700000003</v>
          </cell>
          <cell r="AV93">
            <v>2.2629995700000003</v>
          </cell>
          <cell r="AX93">
            <v>2.2629995700000003</v>
          </cell>
        </row>
        <row r="94">
          <cell r="A94" t="str">
            <v>206-MOM</v>
          </cell>
          <cell r="D94" t="str">
            <v>Meter Other Mtce</v>
          </cell>
          <cell r="O94">
            <v>1.17300001</v>
          </cell>
          <cell r="R94">
            <v>1.17300001</v>
          </cell>
          <cell r="U94">
            <v>1.17300001</v>
          </cell>
          <cell r="X94">
            <v>1.17300001</v>
          </cell>
          <cell r="Z94">
            <v>-0.52900001999999968</v>
          </cell>
          <cell r="AA94">
            <v>0.6439999900000003</v>
          </cell>
          <cell r="AC94">
            <v>0.52900000000000003</v>
          </cell>
          <cell r="AD94">
            <v>1.1729999900000003</v>
          </cell>
          <cell r="AF94">
            <v>0.127</v>
          </cell>
          <cell r="AG94">
            <v>1.2999999900000003</v>
          </cell>
          <cell r="AJ94">
            <v>1.2999999900000003</v>
          </cell>
          <cell r="AL94">
            <v>0.30000002999999964</v>
          </cell>
          <cell r="AM94">
            <v>1.60000002</v>
          </cell>
          <cell r="AO94">
            <v>0</v>
          </cell>
          <cell r="AP94">
            <v>1.60000002</v>
          </cell>
          <cell r="AS94">
            <v>1.60000002</v>
          </cell>
          <cell r="AV94">
            <v>1.60000002</v>
          </cell>
          <cell r="AX94">
            <v>1.60000002</v>
          </cell>
        </row>
        <row r="95">
          <cell r="A95" t="str">
            <v>206-MCDM</v>
          </cell>
          <cell r="D95" t="str">
            <v>Meter Corrective Demand Mtce</v>
          </cell>
          <cell r="O95">
            <v>0.65100003000000006</v>
          </cell>
          <cell r="R95">
            <v>0.65100003000000006</v>
          </cell>
          <cell r="U95">
            <v>0.65100003000000006</v>
          </cell>
          <cell r="X95">
            <v>0.65100003000000006</v>
          </cell>
          <cell r="Z95">
            <v>0.52899997999999981</v>
          </cell>
          <cell r="AA95">
            <v>1.1800000099999999</v>
          </cell>
          <cell r="AC95">
            <v>-0.52900000000000003</v>
          </cell>
          <cell r="AD95">
            <v>0.65100000999999985</v>
          </cell>
          <cell r="AG95">
            <v>0.65100000999999985</v>
          </cell>
          <cell r="AJ95">
            <v>0.65100000999999985</v>
          </cell>
          <cell r="AL95">
            <v>1.0000000161269895E-8</v>
          </cell>
          <cell r="AM95">
            <v>0.65100002000000001</v>
          </cell>
          <cell r="AO95">
            <v>0</v>
          </cell>
          <cell r="AP95">
            <v>0.65100002000000001</v>
          </cell>
          <cell r="AS95">
            <v>0.65100002000000001</v>
          </cell>
          <cell r="AV95">
            <v>0.65100002000000001</v>
          </cell>
          <cell r="AX95">
            <v>0.65100002000000001</v>
          </cell>
        </row>
        <row r="96">
          <cell r="A96" t="str">
            <v>206-ICDM</v>
          </cell>
          <cell r="D96" t="str">
            <v>Infrastructure Corrective Demand Mtce</v>
          </cell>
          <cell r="O96">
            <v>1.2754999899999999</v>
          </cell>
          <cell r="R96">
            <v>1.2754999899999999</v>
          </cell>
          <cell r="U96">
            <v>1.2754999899999999</v>
          </cell>
          <cell r="X96">
            <v>1.2754999899999999</v>
          </cell>
          <cell r="AA96">
            <v>1.2754999899999999</v>
          </cell>
          <cell r="AD96">
            <v>1.2754999899999999</v>
          </cell>
          <cell r="AG96">
            <v>1.2754999899999999</v>
          </cell>
          <cell r="AJ96">
            <v>1.2754999899999999</v>
          </cell>
          <cell r="AL96">
            <v>0</v>
          </cell>
          <cell r="AM96">
            <v>1.2754999899999999</v>
          </cell>
          <cell r="AO96">
            <v>0.15</v>
          </cell>
          <cell r="AP96">
            <v>1.4254999899999998</v>
          </cell>
          <cell r="AS96">
            <v>1.4254999899999998</v>
          </cell>
          <cell r="AV96">
            <v>1.4254999899999998</v>
          </cell>
          <cell r="AX96">
            <v>1.4254999899999998</v>
          </cell>
        </row>
        <row r="97">
          <cell r="A97" t="str">
            <v>206-ECDM</v>
          </cell>
          <cell r="D97" t="str">
            <v>Environmental Corrective Demand Mtce</v>
          </cell>
          <cell r="O97">
            <v>0.82400001999999994</v>
          </cell>
          <cell r="R97">
            <v>0.82400001999999994</v>
          </cell>
          <cell r="U97">
            <v>0.82400001999999994</v>
          </cell>
          <cell r="X97">
            <v>0.82400001999999994</v>
          </cell>
          <cell r="AA97">
            <v>0.82400001999999994</v>
          </cell>
          <cell r="AD97">
            <v>0.82400001999999994</v>
          </cell>
          <cell r="AG97">
            <v>0.82400001999999994</v>
          </cell>
          <cell r="AJ97">
            <v>0.82400001999999994</v>
          </cell>
          <cell r="AL97">
            <v>-9.9999999392252903E-9</v>
          </cell>
          <cell r="AM97">
            <v>0.82400001</v>
          </cell>
          <cell r="AO97">
            <v>-0.15</v>
          </cell>
          <cell r="AP97">
            <v>0.67400000999999998</v>
          </cell>
          <cell r="AS97">
            <v>0.67400000999999998</v>
          </cell>
          <cell r="AV97">
            <v>0.67400000999999998</v>
          </cell>
          <cell r="AX97">
            <v>0.67400000999999998</v>
          </cell>
        </row>
        <row r="98">
          <cell r="A98" t="str">
            <v>206-TCDM</v>
          </cell>
          <cell r="D98" t="str">
            <v>Telecom Corrective Demand Mtce</v>
          </cell>
          <cell r="O98">
            <v>1.5659999899999999</v>
          </cell>
          <cell r="R98">
            <v>1.5659999899999999</v>
          </cell>
          <cell r="U98">
            <v>1.5659999899999999</v>
          </cell>
          <cell r="X98">
            <v>1.5659999899999999</v>
          </cell>
          <cell r="AA98">
            <v>1.5659999899999999</v>
          </cell>
          <cell r="AC98">
            <v>1</v>
          </cell>
          <cell r="AD98">
            <v>2.5659999899999999</v>
          </cell>
          <cell r="AG98">
            <v>2.5659999899999999</v>
          </cell>
          <cell r="AJ98">
            <v>2.5659999899999999</v>
          </cell>
          <cell r="AL98">
            <v>0</v>
          </cell>
          <cell r="AM98">
            <v>2.5659999899999999</v>
          </cell>
          <cell r="AO98">
            <v>0</v>
          </cell>
          <cell r="AP98">
            <v>2.5659999899999999</v>
          </cell>
          <cell r="AS98">
            <v>2.5659999899999999</v>
          </cell>
          <cell r="AV98">
            <v>2.5659999899999999</v>
          </cell>
          <cell r="AX98">
            <v>2.5659999899999999</v>
          </cell>
        </row>
        <row r="99">
          <cell r="A99" t="str">
            <v>206-HVCDM</v>
          </cell>
          <cell r="D99" t="str">
            <v>HV Cable Corrective Demand Mtce</v>
          </cell>
          <cell r="O99">
            <v>1.1689999800000002</v>
          </cell>
          <cell r="R99">
            <v>1.1689999800000002</v>
          </cell>
          <cell r="U99">
            <v>1.1689999800000002</v>
          </cell>
          <cell r="X99">
            <v>1.1689999800000002</v>
          </cell>
          <cell r="AA99">
            <v>1.1689999800000002</v>
          </cell>
          <cell r="AD99">
            <v>1.1689999800000002</v>
          </cell>
          <cell r="AF99">
            <v>0.4</v>
          </cell>
          <cell r="AG99">
            <v>1.5689999800000001</v>
          </cell>
          <cell r="AJ99">
            <v>1.5689999800000001</v>
          </cell>
          <cell r="AL99">
            <v>0.3</v>
          </cell>
          <cell r="AM99">
            <v>1.8689999800000001</v>
          </cell>
          <cell r="AO99">
            <v>0</v>
          </cell>
          <cell r="AP99">
            <v>1.8689999800000001</v>
          </cell>
          <cell r="AS99">
            <v>1.8689999800000001</v>
          </cell>
          <cell r="AV99">
            <v>1.8689999800000001</v>
          </cell>
          <cell r="AX99">
            <v>1.8689999800000001</v>
          </cell>
        </row>
        <row r="100">
          <cell r="A100" t="str">
            <v>206-ROWPM</v>
          </cell>
          <cell r="D100" t="str">
            <v>ROW Grass Cutting &amp; Inspection</v>
          </cell>
          <cell r="O100">
            <v>1.4420000100000001</v>
          </cell>
          <cell r="R100">
            <v>1.4420000100000001</v>
          </cell>
          <cell r="U100">
            <v>1.4420000100000001</v>
          </cell>
          <cell r="X100">
            <v>1.4420000100000001</v>
          </cell>
          <cell r="AA100">
            <v>1.4420000100000001</v>
          </cell>
          <cell r="AD100">
            <v>1.4420000100000001</v>
          </cell>
          <cell r="AG100">
            <v>1.4420000100000001</v>
          </cell>
          <cell r="AJ100">
            <v>1.4420000100000001</v>
          </cell>
          <cell r="AL100">
            <v>0</v>
          </cell>
          <cell r="AM100">
            <v>1.4420000100000001</v>
          </cell>
          <cell r="AO100">
            <v>-0.2</v>
          </cell>
          <cell r="AP100">
            <v>1.2420000100000002</v>
          </cell>
          <cell r="AS100">
            <v>1.2420000100000002</v>
          </cell>
          <cell r="AV100">
            <v>1.2420000100000002</v>
          </cell>
          <cell r="AX100">
            <v>1.2420000100000002</v>
          </cell>
        </row>
        <row r="101">
          <cell r="A101" t="str">
            <v>206-ROWOM</v>
          </cell>
          <cell r="D101" t="str">
            <v>ROW Other Maintenance</v>
          </cell>
          <cell r="O101">
            <v>1.133</v>
          </cell>
          <cell r="R101">
            <v>1.133</v>
          </cell>
          <cell r="U101">
            <v>1.133</v>
          </cell>
          <cell r="X101">
            <v>1.133</v>
          </cell>
          <cell r="AA101">
            <v>1.133</v>
          </cell>
          <cell r="AD101">
            <v>1.133</v>
          </cell>
          <cell r="AG101">
            <v>1.133</v>
          </cell>
          <cell r="AJ101">
            <v>1.133</v>
          </cell>
          <cell r="AL101">
            <v>9.9999999392252903E-9</v>
          </cell>
          <cell r="AM101">
            <v>1.1330000099999999</v>
          </cell>
          <cell r="AO101">
            <v>-0.3</v>
          </cell>
          <cell r="AP101">
            <v>0.8330000099999999</v>
          </cell>
          <cell r="AS101">
            <v>0.8330000099999999</v>
          </cell>
          <cell r="AV101">
            <v>0.8330000099999999</v>
          </cell>
          <cell r="AX101">
            <v>0.8330000099999999</v>
          </cell>
        </row>
        <row r="102">
          <cell r="A102" t="str">
            <v>206-IWLF</v>
          </cell>
          <cell r="D102" t="str">
            <v>Wildlife Control Civil Prg</v>
          </cell>
          <cell r="O102">
            <v>1.1330000500000001</v>
          </cell>
          <cell r="R102">
            <v>1.1330000500000001</v>
          </cell>
          <cell r="U102">
            <v>1.1330000500000001</v>
          </cell>
          <cell r="X102">
            <v>1.1330000500000001</v>
          </cell>
          <cell r="AA102">
            <v>1.1330000500000001</v>
          </cell>
          <cell r="AD102">
            <v>1.1330000500000001</v>
          </cell>
          <cell r="AG102">
            <v>1.1330000500000001</v>
          </cell>
          <cell r="AJ102">
            <v>1.1330000500000001</v>
          </cell>
          <cell r="AL102">
            <v>-1.0000000161269895E-8</v>
          </cell>
          <cell r="AM102">
            <v>1.13300004</v>
          </cell>
          <cell r="AO102">
            <v>0</v>
          </cell>
          <cell r="AP102">
            <v>1.13300004</v>
          </cell>
          <cell r="AS102">
            <v>1.13300004</v>
          </cell>
          <cell r="AV102">
            <v>1.13300004</v>
          </cell>
          <cell r="AX102">
            <v>1.13300004</v>
          </cell>
        </row>
        <row r="103">
          <cell r="A103" t="str">
            <v>206-OM-PCB</v>
          </cell>
          <cell r="D103" t="str">
            <v>Other Mtce - PCB Retirement</v>
          </cell>
          <cell r="O103">
            <v>1.95699998</v>
          </cell>
          <cell r="R103">
            <v>1.95699998</v>
          </cell>
          <cell r="U103">
            <v>1.95699998</v>
          </cell>
          <cell r="X103">
            <v>1.95699998</v>
          </cell>
          <cell r="Z103">
            <v>-1.5000000000000124E-2</v>
          </cell>
          <cell r="AA103">
            <v>1.9419999799999998</v>
          </cell>
          <cell r="AC103">
            <v>1.50000000000001E-2</v>
          </cell>
          <cell r="AD103">
            <v>1.95699998</v>
          </cell>
          <cell r="AF103">
            <v>-0.6</v>
          </cell>
          <cell r="AG103">
            <v>1.3569999799999999</v>
          </cell>
          <cell r="AJ103">
            <v>1.3569999799999999</v>
          </cell>
          <cell r="AL103">
            <v>-0.56999997999999963</v>
          </cell>
          <cell r="AM103">
            <v>0.78700000000000025</v>
          </cell>
          <cell r="AO103">
            <v>0</v>
          </cell>
          <cell r="AP103">
            <v>0.78700000000000025</v>
          </cell>
          <cell r="AS103">
            <v>0.78700000000000025</v>
          </cell>
          <cell r="AV103">
            <v>0.78700000000000025</v>
          </cell>
          <cell r="AX103">
            <v>0.78700000000000025</v>
          </cell>
        </row>
        <row r="104">
          <cell r="A104" t="str">
            <v>206-OM-SYSRES</v>
          </cell>
          <cell r="D104" t="str">
            <v>Other Mtce - System Reserve</v>
          </cell>
          <cell r="O104">
            <v>1.26700006</v>
          </cell>
          <cell r="R104">
            <v>1.26700006</v>
          </cell>
          <cell r="U104">
            <v>1.26700006</v>
          </cell>
          <cell r="X104">
            <v>1.26700006</v>
          </cell>
          <cell r="AA104">
            <v>1.26700006</v>
          </cell>
          <cell r="AD104">
            <v>1.26700006</v>
          </cell>
          <cell r="AG104">
            <v>1.26700006</v>
          </cell>
          <cell r="AJ104">
            <v>1.26700006</v>
          </cell>
          <cell r="AL104">
            <v>0.19999995000000004</v>
          </cell>
          <cell r="AM104">
            <v>1.46700001</v>
          </cell>
          <cell r="AO104">
            <v>0</v>
          </cell>
          <cell r="AP104">
            <v>1.46700001</v>
          </cell>
          <cell r="AS104">
            <v>1.46700001</v>
          </cell>
          <cell r="AV104">
            <v>1.46700001</v>
          </cell>
          <cell r="AX104">
            <v>1.46700001</v>
          </cell>
        </row>
        <row r="105">
          <cell r="A105" t="str">
            <v>206-OM-TECH</v>
          </cell>
          <cell r="D105" t="str">
            <v>Other Mtce - Tech Support</v>
          </cell>
          <cell r="O105">
            <v>0.57400007999999991</v>
          </cell>
          <cell r="R105">
            <v>0.57400007999999991</v>
          </cell>
          <cell r="U105">
            <v>0.57400007999999991</v>
          </cell>
          <cell r="X105">
            <v>0.57400007999999991</v>
          </cell>
          <cell r="AA105">
            <v>0.57400007999999991</v>
          </cell>
          <cell r="AD105">
            <v>0.57400007999999991</v>
          </cell>
          <cell r="AF105">
            <v>0.04</v>
          </cell>
          <cell r="AG105">
            <v>0.61400007999999995</v>
          </cell>
          <cell r="AJ105">
            <v>0.61400007999999995</v>
          </cell>
          <cell r="AL105">
            <v>-4.9999999999999933E-2</v>
          </cell>
          <cell r="AM105">
            <v>0.56400008000000001</v>
          </cell>
          <cell r="AO105">
            <v>0.05</v>
          </cell>
          <cell r="AP105">
            <v>0.61400008000000006</v>
          </cell>
          <cell r="AS105">
            <v>0.61400008000000006</v>
          </cell>
          <cell r="AV105">
            <v>0.61400008000000006</v>
          </cell>
          <cell r="AX105">
            <v>0.61400008000000006</v>
          </cell>
        </row>
        <row r="106">
          <cell r="A106" t="str">
            <v>206-OM-116</v>
          </cell>
          <cell r="D106" t="str">
            <v>Other Mtce - Power Equipment</v>
          </cell>
          <cell r="O106">
            <v>1.81499992</v>
          </cell>
          <cell r="R106">
            <v>1.81499992</v>
          </cell>
          <cell r="U106">
            <v>1.81499992</v>
          </cell>
          <cell r="X106">
            <v>1.81499992</v>
          </cell>
          <cell r="AA106">
            <v>1.81499992</v>
          </cell>
          <cell r="AD106">
            <v>1.81499992</v>
          </cell>
          <cell r="AF106">
            <v>1.1499999999999999</v>
          </cell>
          <cell r="AG106">
            <v>2.9649999199999999</v>
          </cell>
          <cell r="AJ106">
            <v>2.9649999199999999</v>
          </cell>
          <cell r="AL106">
            <v>5.0000000140215661E-8</v>
          </cell>
          <cell r="AM106">
            <v>2.96499997</v>
          </cell>
          <cell r="AO106">
            <v>1.9000000000000128E-2</v>
          </cell>
          <cell r="AP106">
            <v>2.9839999700000002</v>
          </cell>
          <cell r="AS106">
            <v>2.9839999700000002</v>
          </cell>
          <cell r="AV106">
            <v>2.9839999700000002</v>
          </cell>
          <cell r="AX106">
            <v>2.9839999700000002</v>
          </cell>
        </row>
        <row r="107">
          <cell r="A107" t="str">
            <v>206-OM-117</v>
          </cell>
          <cell r="D107" t="str">
            <v>Other Mtce - Protection &amp; Control</v>
          </cell>
          <cell r="O107">
            <v>5.8609999699999999</v>
          </cell>
          <cell r="R107">
            <v>5.8609999699999999</v>
          </cell>
          <cell r="U107">
            <v>5.8609999699999999</v>
          </cell>
          <cell r="X107">
            <v>5.8609999699999999</v>
          </cell>
          <cell r="AA107">
            <v>5.8609999699999999</v>
          </cell>
          <cell r="AD107">
            <v>5.8609999699999999</v>
          </cell>
          <cell r="AG107">
            <v>5.8609999699999999</v>
          </cell>
          <cell r="AJ107">
            <v>5.8609999699999999</v>
          </cell>
          <cell r="AL107">
            <v>-0.55600000999999999</v>
          </cell>
          <cell r="AM107">
            <v>5.30499996</v>
          </cell>
          <cell r="AO107">
            <v>0</v>
          </cell>
          <cell r="AP107">
            <v>5.30499996</v>
          </cell>
          <cell r="AS107">
            <v>5.30499996</v>
          </cell>
          <cell r="AV107">
            <v>5.30499996</v>
          </cell>
          <cell r="AX107">
            <v>5.30499996</v>
          </cell>
        </row>
        <row r="108">
          <cell r="A108" t="str">
            <v>206-OM-118</v>
          </cell>
          <cell r="D108" t="str">
            <v>Other Mtce - Ancillary</v>
          </cell>
          <cell r="O108">
            <v>1.30000008</v>
          </cell>
          <cell r="R108">
            <v>1.30000008</v>
          </cell>
          <cell r="U108">
            <v>1.30000008</v>
          </cell>
          <cell r="W108">
            <v>-1.9</v>
          </cell>
          <cell r="X108">
            <v>-0.59999991999999991</v>
          </cell>
          <cell r="AA108">
            <v>-0.59999991999999991</v>
          </cell>
          <cell r="AC108">
            <v>1.9</v>
          </cell>
          <cell r="AD108">
            <v>1.30000008</v>
          </cell>
          <cell r="AF108">
            <v>-0.36199999999999999</v>
          </cell>
          <cell r="AG108">
            <v>0.93800008000000001</v>
          </cell>
          <cell r="AJ108">
            <v>0.93800008000000001</v>
          </cell>
          <cell r="AL108">
            <v>-0.50000007999999996</v>
          </cell>
          <cell r="AM108">
            <v>0.43800000000000006</v>
          </cell>
          <cell r="AO108">
            <v>-2.5000000000000078E-2</v>
          </cell>
          <cell r="AP108">
            <v>0.41299999999999998</v>
          </cell>
          <cell r="AS108">
            <v>0.41299999999999998</v>
          </cell>
          <cell r="AV108">
            <v>0.41299999999999998</v>
          </cell>
          <cell r="AX108">
            <v>0.41299999999999998</v>
          </cell>
        </row>
        <row r="109">
          <cell r="A109" t="str">
            <v>206-OM-119</v>
          </cell>
          <cell r="D109" t="str">
            <v>Other Mtce - Infrastructure</v>
          </cell>
          <cell r="O109">
            <v>0.66999993999999996</v>
          </cell>
          <cell r="R109">
            <v>0.66999993999999996</v>
          </cell>
          <cell r="U109">
            <v>0.66999993999999996</v>
          </cell>
          <cell r="X109">
            <v>0.66999993999999996</v>
          </cell>
          <cell r="AA109">
            <v>0.66999993999999996</v>
          </cell>
          <cell r="AD109">
            <v>0.66999993999999996</v>
          </cell>
          <cell r="AG109">
            <v>0.66999993999999996</v>
          </cell>
          <cell r="AJ109">
            <v>0.66999993999999996</v>
          </cell>
          <cell r="AL109">
            <v>-0.49999998000000001</v>
          </cell>
          <cell r="AM109">
            <v>0.16999995999999995</v>
          </cell>
          <cell r="AO109">
            <v>0</v>
          </cell>
          <cell r="AP109">
            <v>0.16999995999999995</v>
          </cell>
          <cell r="AS109">
            <v>0.16999995999999995</v>
          </cell>
          <cell r="AV109">
            <v>0.16999995999999995</v>
          </cell>
          <cell r="AX109">
            <v>0.16999995999999995</v>
          </cell>
        </row>
        <row r="110">
          <cell r="A110" t="str">
            <v>206-OM-129</v>
          </cell>
          <cell r="D110" t="str">
            <v>Other Mtce - Security</v>
          </cell>
          <cell r="O110">
            <v>0</v>
          </cell>
          <cell r="R110">
            <v>0</v>
          </cell>
          <cell r="U110">
            <v>0</v>
          </cell>
          <cell r="X110">
            <v>0</v>
          </cell>
          <cell r="AA110">
            <v>0</v>
          </cell>
          <cell r="AD110">
            <v>0</v>
          </cell>
          <cell r="AF110">
            <v>0.8</v>
          </cell>
          <cell r="AG110">
            <v>0.8</v>
          </cell>
          <cell r="AJ110">
            <v>0.8</v>
          </cell>
          <cell r="AL110">
            <v>0</v>
          </cell>
          <cell r="AM110">
            <v>0.8</v>
          </cell>
          <cell r="AO110">
            <v>0</v>
          </cell>
          <cell r="AP110">
            <v>0.8</v>
          </cell>
          <cell r="AS110">
            <v>0.8</v>
          </cell>
          <cell r="AV110">
            <v>0.8</v>
          </cell>
          <cell r="AX110">
            <v>0.8</v>
          </cell>
        </row>
        <row r="111">
          <cell r="A111" t="str">
            <v>206-OM-220</v>
          </cell>
          <cell r="D111" t="str">
            <v>Other Mtce - Standards</v>
          </cell>
          <cell r="O111">
            <v>0.30900000999999999</v>
          </cell>
          <cell r="R111">
            <v>0.30900000999999999</v>
          </cell>
          <cell r="U111">
            <v>0.30900000999999999</v>
          </cell>
          <cell r="X111">
            <v>0.30900000999999999</v>
          </cell>
          <cell r="AA111">
            <v>0.30900000999999999</v>
          </cell>
          <cell r="AD111">
            <v>0.30900000999999999</v>
          </cell>
          <cell r="AG111">
            <v>0.30900000999999999</v>
          </cell>
          <cell r="AJ111">
            <v>0.30900000999999999</v>
          </cell>
          <cell r="AL111">
            <v>-9.9999999947364415E-9</v>
          </cell>
          <cell r="AM111">
            <v>0.309</v>
          </cell>
          <cell r="AO111">
            <v>-0.1</v>
          </cell>
          <cell r="AP111">
            <v>0.20899999999999999</v>
          </cell>
          <cell r="AS111">
            <v>0.20899999999999999</v>
          </cell>
          <cell r="AV111">
            <v>0.20899999999999999</v>
          </cell>
          <cell r="AX111">
            <v>0.20899999999999999</v>
          </cell>
        </row>
        <row r="112">
          <cell r="A112" t="str">
            <v>206-OM-221</v>
          </cell>
          <cell r="D112" t="str">
            <v>Other Mtce - R&amp;D</v>
          </cell>
          <cell r="O112">
            <v>0.20600001000000001</v>
          </cell>
          <cell r="R112">
            <v>0.20600001000000001</v>
          </cell>
          <cell r="U112">
            <v>0.20600001000000001</v>
          </cell>
          <cell r="X112">
            <v>0.20600001000000001</v>
          </cell>
          <cell r="AA112">
            <v>0.20600001000000001</v>
          </cell>
          <cell r="AD112">
            <v>0.20600001000000001</v>
          </cell>
          <cell r="AG112">
            <v>0.20600001000000001</v>
          </cell>
          <cell r="AJ112">
            <v>0.20600001000000001</v>
          </cell>
          <cell r="AL112">
            <v>-1.0000000022492017E-8</v>
          </cell>
          <cell r="AM112">
            <v>0.20599999999999999</v>
          </cell>
          <cell r="AO112">
            <v>-0.20599999999999999</v>
          </cell>
          <cell r="AP112">
            <v>0</v>
          </cell>
          <cell r="AS112">
            <v>0</v>
          </cell>
          <cell r="AV112">
            <v>0</v>
          </cell>
          <cell r="AX112">
            <v>0</v>
          </cell>
        </row>
        <row r="113">
          <cell r="A113" t="str">
            <v>206-OPO</v>
          </cell>
          <cell r="D113" t="str">
            <v>Operating Other</v>
          </cell>
          <cell r="O113">
            <v>5.7170000400000003</v>
          </cell>
          <cell r="R113">
            <v>5.7170000400000003</v>
          </cell>
          <cell r="U113">
            <v>5.7170000400000003</v>
          </cell>
          <cell r="X113">
            <v>5.7170000400000003</v>
          </cell>
          <cell r="AA113">
            <v>5.7170000400000003</v>
          </cell>
          <cell r="AD113">
            <v>5.7170000400000003</v>
          </cell>
          <cell r="AG113">
            <v>5.7170000400000003</v>
          </cell>
          <cell r="AJ113">
            <v>5.7170000400000003</v>
          </cell>
          <cell r="AL113">
            <v>4.9999959999999177E-2</v>
          </cell>
          <cell r="AM113">
            <v>5.7669999999999995</v>
          </cell>
          <cell r="AO113">
            <v>0</v>
          </cell>
          <cell r="AP113">
            <v>5.7669999999999995</v>
          </cell>
          <cell r="AS113">
            <v>5.7669999999999995</v>
          </cell>
          <cell r="AV113">
            <v>5.7669999999999995</v>
          </cell>
          <cell r="AX113">
            <v>5.7669999999999995</v>
          </cell>
        </row>
        <row r="114">
          <cell r="A114" t="str">
            <v>206-OM-450</v>
          </cell>
          <cell r="D114" t="str">
            <v>Other Mtce - Meter Validation</v>
          </cell>
          <cell r="O114">
            <v>0.10299996</v>
          </cell>
          <cell r="R114">
            <v>0.10299996</v>
          </cell>
          <cell r="U114">
            <v>0.10299996</v>
          </cell>
          <cell r="X114">
            <v>0.10299996</v>
          </cell>
          <cell r="AA114">
            <v>0.10299996</v>
          </cell>
          <cell r="AD114">
            <v>0.10299996</v>
          </cell>
          <cell r="AG114">
            <v>0.10299996</v>
          </cell>
          <cell r="AJ114">
            <v>0.10299996</v>
          </cell>
          <cell r="AL114">
            <v>0</v>
          </cell>
          <cell r="AM114">
            <v>0.10299996</v>
          </cell>
          <cell r="AO114">
            <v>-0.10299990000000001</v>
          </cell>
          <cell r="AP114">
            <v>5.9999999996174225E-8</v>
          </cell>
          <cell r="AS114">
            <v>5.9999999996174225E-8</v>
          </cell>
          <cell r="AV114">
            <v>5.9999999996174225E-8</v>
          </cell>
          <cell r="AX114">
            <v>5.9999999996174225E-8</v>
          </cell>
        </row>
        <row r="115">
          <cell r="D115" t="str">
            <v>Total Demand</v>
          </cell>
          <cell r="O115">
            <v>49.35049970999998</v>
          </cell>
          <cell r="Q115">
            <v>0</v>
          </cell>
          <cell r="R115">
            <v>49.35049970999998</v>
          </cell>
          <cell r="T115">
            <v>0</v>
          </cell>
          <cell r="U115">
            <v>49.35049970999998</v>
          </cell>
          <cell r="W115">
            <v>-1.9</v>
          </cell>
          <cell r="X115">
            <v>47.450499709999981</v>
          </cell>
          <cell r="Z115">
            <v>-1.5000039999999992E-2</v>
          </cell>
          <cell r="AA115">
            <v>47.435499669999984</v>
          </cell>
          <cell r="AC115">
            <v>1.915</v>
          </cell>
          <cell r="AD115">
            <v>49.350499669999984</v>
          </cell>
          <cell r="AF115">
            <v>5.5000000000000049E-2</v>
          </cell>
          <cell r="AG115">
            <v>49.405499669999998</v>
          </cell>
          <cell r="AI115">
            <v>0</v>
          </cell>
          <cell r="AJ115">
            <v>49.405499669999998</v>
          </cell>
          <cell r="AL115">
            <v>-1.3260000800000005</v>
          </cell>
          <cell r="AM115">
            <v>48.07949958999999</v>
          </cell>
          <cell r="AO115">
            <v>0.23500010000000129</v>
          </cell>
          <cell r="AP115">
            <v>48.314499689999984</v>
          </cell>
          <cell r="AR115">
            <v>0</v>
          </cell>
          <cell r="AS115">
            <v>48.314499689999984</v>
          </cell>
          <cell r="AU115">
            <v>0</v>
          </cell>
          <cell r="AV115">
            <v>48.314499689999984</v>
          </cell>
          <cell r="AX115">
            <v>48.314499689999984</v>
          </cell>
        </row>
        <row r="116">
          <cell r="A116" t="str">
            <v>206-TMOther</v>
          </cell>
          <cell r="D116" t="str">
            <v>Other Stations TM P&amp;Ps</v>
          </cell>
          <cell r="O116">
            <v>0</v>
          </cell>
          <cell r="R116">
            <v>0</v>
          </cell>
          <cell r="U116">
            <v>0</v>
          </cell>
          <cell r="X116">
            <v>0</v>
          </cell>
          <cell r="AA116">
            <v>0</v>
          </cell>
          <cell r="AD116">
            <v>0</v>
          </cell>
          <cell r="AF116">
            <v>-1.3</v>
          </cell>
          <cell r="AG116">
            <v>-1.3</v>
          </cell>
          <cell r="AI116">
            <v>3.6435810000000002</v>
          </cell>
          <cell r="AJ116">
            <v>2.3435810000000004</v>
          </cell>
          <cell r="AL116">
            <v>-3.6435810000000002</v>
          </cell>
          <cell r="AM116">
            <v>-1.2999999999999998</v>
          </cell>
          <cell r="AO116">
            <v>1.1000000000000001</v>
          </cell>
          <cell r="AP116">
            <v>-0.19999999999999973</v>
          </cell>
          <cell r="AS116">
            <v>-0.19999999999999973</v>
          </cell>
          <cell r="AV116">
            <v>-0.19999999999999973</v>
          </cell>
          <cell r="AX116">
            <v>-0.19999999999999973</v>
          </cell>
        </row>
        <row r="117">
          <cell r="E117" t="str">
            <v>Total Stations P&amp;Ps SP=206</v>
          </cell>
          <cell r="O117">
            <v>134.87485598999996</v>
          </cell>
          <cell r="Q117">
            <v>0</v>
          </cell>
          <cell r="R117">
            <v>134.87485598999996</v>
          </cell>
          <cell r="T117">
            <v>0</v>
          </cell>
          <cell r="U117">
            <v>134.87485598999996</v>
          </cell>
          <cell r="W117">
            <v>-1.8999999900000002</v>
          </cell>
          <cell r="X117">
            <v>132.97485599999999</v>
          </cell>
          <cell r="Z117">
            <v>-1.5000039999999992E-2</v>
          </cell>
          <cell r="AA117">
            <v>132.95985595999997</v>
          </cell>
          <cell r="AC117">
            <v>1.915</v>
          </cell>
          <cell r="AD117">
            <v>134.87485595999999</v>
          </cell>
          <cell r="AF117">
            <v>-1.3029999999999999</v>
          </cell>
          <cell r="AG117">
            <v>133.57185595999999</v>
          </cell>
          <cell r="AI117">
            <v>3.6435809900000002</v>
          </cell>
          <cell r="AJ117">
            <v>137.21543695</v>
          </cell>
          <cell r="AL117">
            <v>-6.6005811271767509</v>
          </cell>
          <cell r="AM117">
            <v>130.61485582282324</v>
          </cell>
          <cell r="AO117">
            <v>1.9360001000000013</v>
          </cell>
          <cell r="AP117">
            <v>132.55085592282325</v>
          </cell>
          <cell r="AR117">
            <v>0</v>
          </cell>
          <cell r="AS117">
            <v>132.55085592282325</v>
          </cell>
          <cell r="AU117">
            <v>0</v>
          </cell>
          <cell r="AV117">
            <v>132.55085592282325</v>
          </cell>
          <cell r="AX117">
            <v>132.55085592282325</v>
          </cell>
        </row>
        <row r="118">
          <cell r="A118" t="str">
            <v>STMUR</v>
          </cell>
          <cell r="D118" t="str">
            <v>Payroll Burden Under Recovery</v>
          </cell>
          <cell r="O118">
            <v>0</v>
          </cell>
          <cell r="R118">
            <v>0</v>
          </cell>
          <cell r="U118">
            <v>0</v>
          </cell>
          <cell r="X118">
            <v>0</v>
          </cell>
          <cell r="AA118">
            <v>0</v>
          </cell>
          <cell r="AD118">
            <v>0</v>
          </cell>
          <cell r="AG118">
            <v>0</v>
          </cell>
          <cell r="AJ118">
            <v>0</v>
          </cell>
          <cell r="AM118">
            <v>0</v>
          </cell>
          <cell r="AP118">
            <v>0</v>
          </cell>
          <cell r="AS118">
            <v>0</v>
          </cell>
          <cell r="AV118">
            <v>0</v>
          </cell>
          <cell r="AX118">
            <v>0</v>
          </cell>
        </row>
        <row r="119">
          <cell r="D119" t="str">
            <v>Total Stations</v>
          </cell>
          <cell r="O119">
            <v>134.87485598999996</v>
          </cell>
          <cell r="Q119">
            <v>0</v>
          </cell>
          <cell r="R119">
            <v>134.87485598999996</v>
          </cell>
          <cell r="T119">
            <v>0</v>
          </cell>
          <cell r="U119">
            <v>134.87485598999996</v>
          </cell>
          <cell r="W119">
            <v>-1.8999999900000002</v>
          </cell>
          <cell r="X119">
            <v>132.97485599999999</v>
          </cell>
          <cell r="Z119">
            <v>-1.5000039999999992E-2</v>
          </cell>
          <cell r="AA119">
            <v>132.95985595999997</v>
          </cell>
          <cell r="AC119">
            <v>1.915</v>
          </cell>
          <cell r="AD119">
            <v>134.87485595999999</v>
          </cell>
          <cell r="AF119">
            <v>-1.3029999999999999</v>
          </cell>
          <cell r="AG119">
            <v>133.57185595999999</v>
          </cell>
          <cell r="AI119">
            <v>3.6435809900000002</v>
          </cell>
          <cell r="AJ119">
            <v>137.21543695</v>
          </cell>
          <cell r="AL119">
            <v>-6.6005811271767509</v>
          </cell>
          <cell r="AM119">
            <v>130.61485582282324</v>
          </cell>
          <cell r="AO119">
            <v>1.9360001000000013</v>
          </cell>
          <cell r="AP119">
            <v>132.55085592282325</v>
          </cell>
          <cell r="AR119">
            <v>0</v>
          </cell>
          <cell r="AS119">
            <v>132.55085592282325</v>
          </cell>
          <cell r="AU119">
            <v>0</v>
          </cell>
          <cell r="AV119">
            <v>132.55085592282325</v>
          </cell>
          <cell r="AX119">
            <v>132.55085592282325</v>
          </cell>
        </row>
        <row r="121">
          <cell r="A121" t="str">
            <v>$M</v>
          </cell>
          <cell r="O121" t="str">
            <v>YTD</v>
          </cell>
        </row>
        <row r="122">
          <cell r="O122" t="str">
            <v>Actuals</v>
          </cell>
        </row>
        <row r="123">
          <cell r="A123" t="str">
            <v>Transmission OM&amp;A</v>
          </cell>
        </row>
        <row r="125">
          <cell r="B125" t="str">
            <v>Asset Management Programs &amp; Projects</v>
          </cell>
        </row>
        <row r="126">
          <cell r="C126" t="str">
            <v>System Investment P&amp;Ps (SP = 213)</v>
          </cell>
        </row>
        <row r="127">
          <cell r="A127" t="str">
            <v>213-TM1XX</v>
          </cell>
          <cell r="D127" t="str">
            <v>Sustaining</v>
          </cell>
          <cell r="O127">
            <v>14.67537695</v>
          </cell>
          <cell r="R127">
            <v>14.67537695</v>
          </cell>
          <cell r="U127">
            <v>14.67537695</v>
          </cell>
          <cell r="X127">
            <v>14.67537695</v>
          </cell>
          <cell r="AA127">
            <v>14.67537695</v>
          </cell>
          <cell r="AD127">
            <v>14.67537695</v>
          </cell>
          <cell r="AG127">
            <v>14.67537695</v>
          </cell>
          <cell r="AJ127">
            <v>14.67537695</v>
          </cell>
          <cell r="AM127">
            <v>14.67537695</v>
          </cell>
          <cell r="AO127">
            <v>1.7556230500000005</v>
          </cell>
          <cell r="AP127">
            <v>16.431000000000001</v>
          </cell>
          <cell r="AS127">
            <v>16.431000000000001</v>
          </cell>
          <cell r="AV127">
            <v>16.431000000000001</v>
          </cell>
          <cell r="AX127">
            <v>16.431000000000001</v>
          </cell>
        </row>
        <row r="128">
          <cell r="A128" t="str">
            <v>213-TM2XX</v>
          </cell>
          <cell r="D128" t="str">
            <v>Development</v>
          </cell>
          <cell r="O128">
            <v>0.93862290999999975</v>
          </cell>
          <cell r="R128">
            <v>0.93862290999999975</v>
          </cell>
          <cell r="U128">
            <v>0.93862290999999975</v>
          </cell>
          <cell r="X128">
            <v>0.93862290999999975</v>
          </cell>
          <cell r="AA128">
            <v>0.93862290999999975</v>
          </cell>
          <cell r="AD128">
            <v>0.93862290999999975</v>
          </cell>
          <cell r="AG128">
            <v>0.93862290999999975</v>
          </cell>
          <cell r="AJ128">
            <v>0.93862290999999975</v>
          </cell>
          <cell r="AM128">
            <v>0.93862290999999975</v>
          </cell>
          <cell r="AO128">
            <v>-0.93862290999999975</v>
          </cell>
          <cell r="AP128">
            <v>0</v>
          </cell>
          <cell r="AS128">
            <v>0</v>
          </cell>
          <cell r="AV128">
            <v>0</v>
          </cell>
          <cell r="AX128">
            <v>0</v>
          </cell>
        </row>
        <row r="129">
          <cell r="A129" t="str">
            <v>213-TM3XX</v>
          </cell>
          <cell r="D129" t="str">
            <v>Operations</v>
          </cell>
          <cell r="O129">
            <v>0</v>
          </cell>
          <cell r="R129">
            <v>0</v>
          </cell>
          <cell r="U129">
            <v>0</v>
          </cell>
          <cell r="X129">
            <v>0</v>
          </cell>
          <cell r="AA129">
            <v>0</v>
          </cell>
          <cell r="AD129">
            <v>0</v>
          </cell>
          <cell r="AG129">
            <v>0</v>
          </cell>
          <cell r="AJ129">
            <v>0</v>
          </cell>
          <cell r="AM129">
            <v>0</v>
          </cell>
          <cell r="AO129">
            <v>0</v>
          </cell>
          <cell r="AP129">
            <v>0</v>
          </cell>
          <cell r="AS129">
            <v>0</v>
          </cell>
          <cell r="AV129">
            <v>0</v>
          </cell>
          <cell r="AX129">
            <v>0</v>
          </cell>
        </row>
        <row r="130">
          <cell r="A130" t="str">
            <v>213-TM4XX</v>
          </cell>
          <cell r="D130" t="str">
            <v>Customer care</v>
          </cell>
          <cell r="O130">
            <v>0</v>
          </cell>
          <cell r="R130">
            <v>0</v>
          </cell>
          <cell r="U130">
            <v>0</v>
          </cell>
          <cell r="X130">
            <v>0</v>
          </cell>
          <cell r="AA130">
            <v>0</v>
          </cell>
          <cell r="AD130">
            <v>0</v>
          </cell>
          <cell r="AG130">
            <v>0</v>
          </cell>
          <cell r="AJ130">
            <v>0</v>
          </cell>
          <cell r="AM130">
            <v>0</v>
          </cell>
          <cell r="AO130">
            <v>0</v>
          </cell>
          <cell r="AP130">
            <v>0</v>
          </cell>
          <cell r="AS130">
            <v>0</v>
          </cell>
          <cell r="AV130">
            <v>0</v>
          </cell>
          <cell r="AX130">
            <v>0</v>
          </cell>
        </row>
        <row r="131">
          <cell r="A131" t="str">
            <v>213-TMOther</v>
          </cell>
          <cell r="D131" t="str">
            <v>Other System Investment TM P&amp;Ps</v>
          </cell>
          <cell r="O131">
            <v>0</v>
          </cell>
          <cell r="R131">
            <v>0</v>
          </cell>
          <cell r="U131">
            <v>0</v>
          </cell>
          <cell r="X131">
            <v>0</v>
          </cell>
          <cell r="AA131">
            <v>0</v>
          </cell>
          <cell r="AD131">
            <v>0</v>
          </cell>
          <cell r="AG131">
            <v>0</v>
          </cell>
          <cell r="AJ131">
            <v>0</v>
          </cell>
          <cell r="AM131">
            <v>0</v>
          </cell>
          <cell r="AO131">
            <v>0</v>
          </cell>
          <cell r="AP131">
            <v>0</v>
          </cell>
          <cell r="AS131">
            <v>0</v>
          </cell>
          <cell r="AV131">
            <v>0</v>
          </cell>
          <cell r="AX131">
            <v>0</v>
          </cell>
        </row>
        <row r="132">
          <cell r="D132" t="str">
            <v>Total System Investment Asset Management P&amp;Ps</v>
          </cell>
          <cell r="O132">
            <v>15.61399986</v>
          </cell>
          <cell r="Q132">
            <v>0</v>
          </cell>
          <cell r="R132">
            <v>15.61399986</v>
          </cell>
          <cell r="T132">
            <v>0</v>
          </cell>
          <cell r="U132">
            <v>15.61399986</v>
          </cell>
          <cell r="W132">
            <v>0</v>
          </cell>
          <cell r="X132">
            <v>15.61399986</v>
          </cell>
          <cell r="Z132">
            <v>0</v>
          </cell>
          <cell r="AA132">
            <v>15.61399986</v>
          </cell>
          <cell r="AC132">
            <v>0</v>
          </cell>
          <cell r="AD132">
            <v>15.61399986</v>
          </cell>
          <cell r="AF132">
            <v>0</v>
          </cell>
          <cell r="AG132">
            <v>15.61399986</v>
          </cell>
          <cell r="AI132">
            <v>0</v>
          </cell>
          <cell r="AJ132">
            <v>15.61399986</v>
          </cell>
          <cell r="AL132">
            <v>0</v>
          </cell>
          <cell r="AM132">
            <v>15.61399986</v>
          </cell>
          <cell r="AO132">
            <v>0.81700014000000076</v>
          </cell>
          <cell r="AP132">
            <v>16.431000000000001</v>
          </cell>
          <cell r="AR132">
            <v>0</v>
          </cell>
          <cell r="AS132">
            <v>16.431000000000001</v>
          </cell>
          <cell r="AU132">
            <v>0</v>
          </cell>
          <cell r="AV132">
            <v>16.431000000000001</v>
          </cell>
          <cell r="AX132">
            <v>16.431000000000001</v>
          </cell>
        </row>
        <row r="133">
          <cell r="C133" t="str">
            <v>Senior Vice President's Office P&amp;Ps (SP = 214)</v>
          </cell>
        </row>
        <row r="134">
          <cell r="A134" t="str">
            <v>214-TM1XX</v>
          </cell>
          <cell r="D134" t="str">
            <v>Sustaining</v>
          </cell>
          <cell r="O134">
            <v>0</v>
          </cell>
          <cell r="R134">
            <v>0</v>
          </cell>
          <cell r="U134">
            <v>0</v>
          </cell>
          <cell r="X134">
            <v>0</v>
          </cell>
          <cell r="AA134">
            <v>0</v>
          </cell>
          <cell r="AD134">
            <v>0</v>
          </cell>
          <cell r="AG134">
            <v>0</v>
          </cell>
          <cell r="AJ134">
            <v>0</v>
          </cell>
          <cell r="AM134">
            <v>0</v>
          </cell>
          <cell r="AP134">
            <v>0</v>
          </cell>
          <cell r="AS134">
            <v>0</v>
          </cell>
          <cell r="AV134">
            <v>0</v>
          </cell>
          <cell r="AX134">
            <v>0</v>
          </cell>
        </row>
        <row r="135">
          <cell r="A135" t="str">
            <v>214-TM2XX</v>
          </cell>
          <cell r="D135" t="str">
            <v>Development</v>
          </cell>
          <cell r="O135">
            <v>0</v>
          </cell>
          <cell r="R135">
            <v>0</v>
          </cell>
          <cell r="U135">
            <v>0</v>
          </cell>
          <cell r="X135">
            <v>0</v>
          </cell>
          <cell r="AA135">
            <v>0</v>
          </cell>
          <cell r="AD135">
            <v>0</v>
          </cell>
          <cell r="AG135">
            <v>0</v>
          </cell>
          <cell r="AJ135">
            <v>0</v>
          </cell>
          <cell r="AM135">
            <v>0</v>
          </cell>
          <cell r="AP135">
            <v>0</v>
          </cell>
          <cell r="AS135">
            <v>0</v>
          </cell>
          <cell r="AV135">
            <v>0</v>
          </cell>
          <cell r="AX135">
            <v>0</v>
          </cell>
        </row>
        <row r="136">
          <cell r="A136" t="str">
            <v>214-TM3XX</v>
          </cell>
          <cell r="D136" t="str">
            <v>Operations</v>
          </cell>
          <cell r="O136">
            <v>0</v>
          </cell>
          <cell r="R136">
            <v>0</v>
          </cell>
          <cell r="U136">
            <v>0</v>
          </cell>
          <cell r="X136">
            <v>0</v>
          </cell>
          <cell r="AA136">
            <v>0</v>
          </cell>
          <cell r="AD136">
            <v>0</v>
          </cell>
          <cell r="AG136">
            <v>0</v>
          </cell>
          <cell r="AJ136">
            <v>0</v>
          </cell>
          <cell r="AM136">
            <v>0</v>
          </cell>
          <cell r="AP136">
            <v>0</v>
          </cell>
          <cell r="AS136">
            <v>0</v>
          </cell>
          <cell r="AV136">
            <v>0</v>
          </cell>
          <cell r="AX136">
            <v>0</v>
          </cell>
        </row>
        <row r="137">
          <cell r="A137" t="str">
            <v>214-TM4XX</v>
          </cell>
          <cell r="D137" t="str">
            <v>Customer care</v>
          </cell>
          <cell r="O137">
            <v>0</v>
          </cell>
          <cell r="R137">
            <v>0</v>
          </cell>
          <cell r="U137">
            <v>0</v>
          </cell>
          <cell r="X137">
            <v>0</v>
          </cell>
          <cell r="AA137">
            <v>0</v>
          </cell>
          <cell r="AD137">
            <v>0</v>
          </cell>
          <cell r="AG137">
            <v>0</v>
          </cell>
          <cell r="AJ137">
            <v>0</v>
          </cell>
          <cell r="AM137">
            <v>0</v>
          </cell>
          <cell r="AP137">
            <v>0</v>
          </cell>
          <cell r="AS137">
            <v>0</v>
          </cell>
          <cell r="AV137">
            <v>0</v>
          </cell>
          <cell r="AX137">
            <v>0</v>
          </cell>
        </row>
        <row r="138">
          <cell r="A138" t="str">
            <v>214-TMOther</v>
          </cell>
          <cell r="D138" t="str">
            <v>Other SVPO TM P&amp;Ps</v>
          </cell>
          <cell r="O138">
            <v>0</v>
          </cell>
          <cell r="R138">
            <v>0</v>
          </cell>
          <cell r="U138">
            <v>0</v>
          </cell>
          <cell r="X138">
            <v>0</v>
          </cell>
          <cell r="AA138">
            <v>0</v>
          </cell>
          <cell r="AD138">
            <v>0</v>
          </cell>
          <cell r="AG138">
            <v>0</v>
          </cell>
          <cell r="AJ138">
            <v>0</v>
          </cell>
          <cell r="AM138">
            <v>0</v>
          </cell>
          <cell r="AP138">
            <v>0</v>
          </cell>
          <cell r="AS138">
            <v>0</v>
          </cell>
          <cell r="AV138">
            <v>0</v>
          </cell>
          <cell r="AX138">
            <v>0</v>
          </cell>
        </row>
        <row r="139">
          <cell r="D139" t="str">
            <v>Total Senior Vice President's Office P&amp;Ps</v>
          </cell>
          <cell r="O139">
            <v>0</v>
          </cell>
          <cell r="Q139">
            <v>0</v>
          </cell>
          <cell r="R139">
            <v>0</v>
          </cell>
          <cell r="T139">
            <v>0</v>
          </cell>
          <cell r="U139">
            <v>0</v>
          </cell>
          <cell r="W139">
            <v>0</v>
          </cell>
          <cell r="X139">
            <v>0</v>
          </cell>
          <cell r="Z139">
            <v>0</v>
          </cell>
          <cell r="AA139">
            <v>0</v>
          </cell>
          <cell r="AC139">
            <v>0</v>
          </cell>
          <cell r="AD139">
            <v>0</v>
          </cell>
          <cell r="AF139">
            <v>0</v>
          </cell>
          <cell r="AG139">
            <v>0</v>
          </cell>
          <cell r="AI139">
            <v>0</v>
          </cell>
          <cell r="AJ139">
            <v>0</v>
          </cell>
          <cell r="AL139">
            <v>0</v>
          </cell>
          <cell r="AM139">
            <v>0</v>
          </cell>
          <cell r="AO139">
            <v>0</v>
          </cell>
          <cell r="AP139">
            <v>0</v>
          </cell>
          <cell r="AR139">
            <v>0</v>
          </cell>
          <cell r="AS139">
            <v>0</v>
          </cell>
          <cell r="AU139">
            <v>0</v>
          </cell>
          <cell r="AV139">
            <v>0</v>
          </cell>
          <cell r="AX139">
            <v>0</v>
          </cell>
        </row>
        <row r="140">
          <cell r="C140" t="str">
            <v>Business Integration P&amp;Ps (SP = 216)</v>
          </cell>
        </row>
        <row r="141">
          <cell r="A141" t="str">
            <v>216-TM1XX</v>
          </cell>
          <cell r="D141" t="str">
            <v>Sustaining</v>
          </cell>
          <cell r="O141">
            <v>0</v>
          </cell>
          <cell r="R141">
            <v>0</v>
          </cell>
          <cell r="U141">
            <v>0</v>
          </cell>
          <cell r="X141">
            <v>0</v>
          </cell>
          <cell r="AA141">
            <v>0</v>
          </cell>
          <cell r="AD141">
            <v>0</v>
          </cell>
          <cell r="AG141">
            <v>0</v>
          </cell>
          <cell r="AJ141">
            <v>0</v>
          </cell>
          <cell r="AM141">
            <v>0</v>
          </cell>
          <cell r="AO141">
            <v>0</v>
          </cell>
          <cell r="AP141">
            <v>0</v>
          </cell>
          <cell r="AS141">
            <v>0</v>
          </cell>
          <cell r="AV141">
            <v>0</v>
          </cell>
          <cell r="AX141">
            <v>0</v>
          </cell>
        </row>
        <row r="142">
          <cell r="A142" t="str">
            <v>216-TM2XX</v>
          </cell>
          <cell r="D142" t="str">
            <v>Development</v>
          </cell>
          <cell r="O142">
            <v>5.8038457399999999</v>
          </cell>
          <cell r="R142">
            <v>5.8038457399999999</v>
          </cell>
          <cell r="U142">
            <v>5.8038457399999999</v>
          </cell>
          <cell r="X142">
            <v>5.8038457399999999</v>
          </cell>
          <cell r="AA142">
            <v>5.8038457399999999</v>
          </cell>
          <cell r="AD142">
            <v>5.8038457399999999</v>
          </cell>
          <cell r="AG142">
            <v>5.8038457399999999</v>
          </cell>
          <cell r="AJ142">
            <v>5.8038457399999999</v>
          </cell>
          <cell r="AM142">
            <v>5.8038457399999999</v>
          </cell>
          <cell r="AO142">
            <v>-0.90084574000000028</v>
          </cell>
          <cell r="AP142">
            <v>4.9029999999999996</v>
          </cell>
          <cell r="AS142">
            <v>4.9029999999999996</v>
          </cell>
          <cell r="AV142">
            <v>4.9029999999999996</v>
          </cell>
          <cell r="AX142">
            <v>4.9029999999999996</v>
          </cell>
        </row>
        <row r="143">
          <cell r="A143" t="str">
            <v>216-TM3XX</v>
          </cell>
          <cell r="D143" t="str">
            <v>Operations</v>
          </cell>
          <cell r="O143">
            <v>0</v>
          </cell>
          <cell r="R143">
            <v>0</v>
          </cell>
          <cell r="U143">
            <v>0</v>
          </cell>
          <cell r="X143">
            <v>0</v>
          </cell>
          <cell r="AA143">
            <v>0</v>
          </cell>
          <cell r="AD143">
            <v>0</v>
          </cell>
          <cell r="AG143">
            <v>0</v>
          </cell>
          <cell r="AJ143">
            <v>0</v>
          </cell>
          <cell r="AM143">
            <v>0</v>
          </cell>
          <cell r="AO143">
            <v>0</v>
          </cell>
          <cell r="AP143">
            <v>0</v>
          </cell>
          <cell r="AS143">
            <v>0</v>
          </cell>
          <cell r="AV143">
            <v>0</v>
          </cell>
          <cell r="AX143">
            <v>0</v>
          </cell>
        </row>
        <row r="144">
          <cell r="A144" t="str">
            <v>216-TM4XX</v>
          </cell>
          <cell r="D144" t="str">
            <v>Customer care</v>
          </cell>
          <cell r="O144">
            <v>0</v>
          </cell>
          <cell r="R144">
            <v>0</v>
          </cell>
          <cell r="U144">
            <v>0</v>
          </cell>
          <cell r="X144">
            <v>0</v>
          </cell>
          <cell r="AA144">
            <v>0</v>
          </cell>
          <cell r="AD144">
            <v>0</v>
          </cell>
          <cell r="AG144">
            <v>0</v>
          </cell>
          <cell r="AJ144">
            <v>0</v>
          </cell>
          <cell r="AM144">
            <v>0</v>
          </cell>
          <cell r="AO144">
            <v>0</v>
          </cell>
          <cell r="AP144">
            <v>0</v>
          </cell>
          <cell r="AS144">
            <v>0</v>
          </cell>
          <cell r="AV144">
            <v>0</v>
          </cell>
          <cell r="AX144">
            <v>0</v>
          </cell>
        </row>
        <row r="145">
          <cell r="A145" t="str">
            <v>216-TMOther</v>
          </cell>
          <cell r="D145" t="str">
            <v>Other Business Integration TM P&amp;Ps</v>
          </cell>
          <cell r="O145">
            <v>0</v>
          </cell>
          <cell r="R145">
            <v>0</v>
          </cell>
          <cell r="U145">
            <v>0</v>
          </cell>
          <cell r="X145">
            <v>0</v>
          </cell>
          <cell r="AA145">
            <v>0</v>
          </cell>
          <cell r="AD145">
            <v>0</v>
          </cell>
          <cell r="AG145">
            <v>0</v>
          </cell>
          <cell r="AJ145">
            <v>0</v>
          </cell>
          <cell r="AM145">
            <v>0</v>
          </cell>
          <cell r="AO145">
            <v>0</v>
          </cell>
          <cell r="AP145">
            <v>0</v>
          </cell>
          <cell r="AS145">
            <v>0</v>
          </cell>
          <cell r="AV145">
            <v>0</v>
          </cell>
          <cell r="AX145">
            <v>0</v>
          </cell>
        </row>
        <row r="146">
          <cell r="D146" t="str">
            <v>Total Business Integration P&amp;Ps</v>
          </cell>
          <cell r="O146">
            <v>5.8038457399999999</v>
          </cell>
          <cell r="Q146">
            <v>0</v>
          </cell>
          <cell r="R146">
            <v>5.8038457399999999</v>
          </cell>
          <cell r="T146">
            <v>0</v>
          </cell>
          <cell r="U146">
            <v>5.8038457399999999</v>
          </cell>
          <cell r="W146">
            <v>0</v>
          </cell>
          <cell r="X146">
            <v>5.8038457399999999</v>
          </cell>
          <cell r="Z146">
            <v>0</v>
          </cell>
          <cell r="AA146">
            <v>5.8038457399999999</v>
          </cell>
          <cell r="AC146">
            <v>0</v>
          </cell>
          <cell r="AD146">
            <v>5.8038457399999999</v>
          </cell>
          <cell r="AF146">
            <v>0</v>
          </cell>
          <cell r="AG146">
            <v>5.8038457399999999</v>
          </cell>
          <cell r="AI146">
            <v>0</v>
          </cell>
          <cell r="AJ146">
            <v>5.8038457399999999</v>
          </cell>
          <cell r="AL146">
            <v>0</v>
          </cell>
          <cell r="AM146">
            <v>5.8038457399999999</v>
          </cell>
          <cell r="AO146">
            <v>-0.90084574000000028</v>
          </cell>
          <cell r="AP146">
            <v>4.9029999999999996</v>
          </cell>
          <cell r="AR146">
            <v>0</v>
          </cell>
          <cell r="AS146">
            <v>4.9029999999999996</v>
          </cell>
          <cell r="AU146">
            <v>0</v>
          </cell>
          <cell r="AV146">
            <v>4.9029999999999996</v>
          </cell>
          <cell r="AX146">
            <v>4.9029999999999996</v>
          </cell>
        </row>
        <row r="147">
          <cell r="A147" t="str">
            <v>220 - TM</v>
          </cell>
          <cell r="C147" t="str">
            <v>Conservation &amp; Demand Mgt / Strategy Managed P&amp;Ps (SP = 220)</v>
          </cell>
          <cell r="O147">
            <v>0.02</v>
          </cell>
          <cell r="R147">
            <v>0.02</v>
          </cell>
          <cell r="U147">
            <v>0.02</v>
          </cell>
          <cell r="X147">
            <v>0.02</v>
          </cell>
          <cell r="AA147">
            <v>0.02</v>
          </cell>
          <cell r="AD147">
            <v>0.02</v>
          </cell>
          <cell r="AG147">
            <v>0.02</v>
          </cell>
          <cell r="AJ147">
            <v>0.02</v>
          </cell>
          <cell r="AM147">
            <v>0.02</v>
          </cell>
          <cell r="AP147">
            <v>0.02</v>
          </cell>
          <cell r="AS147">
            <v>0.02</v>
          </cell>
          <cell r="AV147">
            <v>0.02</v>
          </cell>
          <cell r="AX147">
            <v>0.02</v>
          </cell>
        </row>
        <row r="148">
          <cell r="A148" t="str">
            <v>222 - TM</v>
          </cell>
          <cell r="C148" t="str">
            <v>Smart Grid P&amp;Ps (SP = 222)</v>
          </cell>
          <cell r="O148">
            <v>4</v>
          </cell>
          <cell r="R148">
            <v>4</v>
          </cell>
          <cell r="U148">
            <v>4</v>
          </cell>
          <cell r="X148">
            <v>4</v>
          </cell>
          <cell r="AA148">
            <v>4</v>
          </cell>
          <cell r="AD148">
            <v>4</v>
          </cell>
          <cell r="AF148">
            <v>-1.665</v>
          </cell>
          <cell r="AG148">
            <v>2.335</v>
          </cell>
          <cell r="AJ148">
            <v>2.335</v>
          </cell>
          <cell r="AM148">
            <v>2.335</v>
          </cell>
          <cell r="AP148">
            <v>2.335</v>
          </cell>
          <cell r="AS148">
            <v>2.335</v>
          </cell>
          <cell r="AV148">
            <v>2.335</v>
          </cell>
          <cell r="AX148">
            <v>2.335</v>
          </cell>
        </row>
        <row r="149">
          <cell r="A149" t="str">
            <v>223 - TM</v>
          </cell>
          <cell r="C149" t="str">
            <v>Smart Meters P&amp;Ps (SP = 223)</v>
          </cell>
          <cell r="O149">
            <v>0</v>
          </cell>
          <cell r="R149">
            <v>0</v>
          </cell>
          <cell r="U149">
            <v>0</v>
          </cell>
          <cell r="X149">
            <v>0</v>
          </cell>
          <cell r="AA149">
            <v>0</v>
          </cell>
          <cell r="AD149">
            <v>0</v>
          </cell>
          <cell r="AG149">
            <v>0</v>
          </cell>
          <cell r="AJ149">
            <v>0</v>
          </cell>
          <cell r="AM149">
            <v>0</v>
          </cell>
          <cell r="AP149">
            <v>0</v>
          </cell>
          <cell r="AS149">
            <v>0</v>
          </cell>
          <cell r="AV149">
            <v>0</v>
          </cell>
          <cell r="AX149">
            <v>0</v>
          </cell>
        </row>
        <row r="150">
          <cell r="A150" t="str">
            <v>224 - TM</v>
          </cell>
          <cell r="C150" t="str">
            <v>Distribution Business Development P&amp;Ps (SP = 224)</v>
          </cell>
          <cell r="O150">
            <v>0</v>
          </cell>
          <cell r="R150">
            <v>0</v>
          </cell>
          <cell r="U150">
            <v>0</v>
          </cell>
          <cell r="X150">
            <v>0</v>
          </cell>
          <cell r="AA150">
            <v>0</v>
          </cell>
          <cell r="AD150">
            <v>0</v>
          </cell>
          <cell r="AG150">
            <v>0</v>
          </cell>
          <cell r="AJ150">
            <v>0</v>
          </cell>
          <cell r="AM150">
            <v>0</v>
          </cell>
          <cell r="AP150">
            <v>0</v>
          </cell>
          <cell r="AS150">
            <v>0</v>
          </cell>
          <cell r="AV150">
            <v>0</v>
          </cell>
          <cell r="AX150">
            <v>0</v>
          </cell>
        </row>
        <row r="151">
          <cell r="A151" t="str">
            <v>225 - TM</v>
          </cell>
          <cell r="C151" t="str">
            <v>Corporate Projects P&amp;Ps (SP = 225)</v>
          </cell>
          <cell r="O151">
            <v>0</v>
          </cell>
          <cell r="R151">
            <v>0</v>
          </cell>
          <cell r="U151">
            <v>0</v>
          </cell>
          <cell r="X151">
            <v>0</v>
          </cell>
          <cell r="AA151">
            <v>0</v>
          </cell>
          <cell r="AD151">
            <v>0</v>
          </cell>
          <cell r="AG151">
            <v>0</v>
          </cell>
          <cell r="AJ151">
            <v>0</v>
          </cell>
          <cell r="AM151">
            <v>0</v>
          </cell>
          <cell r="AP151">
            <v>0</v>
          </cell>
          <cell r="AS151">
            <v>0</v>
          </cell>
          <cell r="AV151">
            <v>0</v>
          </cell>
          <cell r="AX151">
            <v>0</v>
          </cell>
        </row>
        <row r="152">
          <cell r="C152" t="str">
            <v>Total Asset Management Programs &amp; Projects</v>
          </cell>
          <cell r="O152">
            <v>25.437845599999999</v>
          </cell>
          <cell r="Q152">
            <v>0</v>
          </cell>
          <cell r="R152">
            <v>25.437845599999999</v>
          </cell>
          <cell r="T152">
            <v>0</v>
          </cell>
          <cell r="U152">
            <v>25.437845599999999</v>
          </cell>
          <cell r="W152">
            <v>0</v>
          </cell>
          <cell r="X152">
            <v>25.437845599999999</v>
          </cell>
          <cell r="Z152">
            <v>0</v>
          </cell>
          <cell r="AA152">
            <v>25.437845599999999</v>
          </cell>
          <cell r="AC152">
            <v>0</v>
          </cell>
          <cell r="AD152">
            <v>25.437845599999999</v>
          </cell>
          <cell r="AF152">
            <v>-1.665</v>
          </cell>
          <cell r="AG152">
            <v>23.7728456</v>
          </cell>
          <cell r="AI152">
            <v>0</v>
          </cell>
          <cell r="AJ152">
            <v>23.7728456</v>
          </cell>
          <cell r="AL152">
            <v>0</v>
          </cell>
          <cell r="AM152">
            <v>23.7728456</v>
          </cell>
          <cell r="AO152">
            <v>-8.3845599999999521E-2</v>
          </cell>
          <cell r="AP152">
            <v>23.689</v>
          </cell>
          <cell r="AR152">
            <v>0</v>
          </cell>
          <cell r="AS152">
            <v>23.689</v>
          </cell>
          <cell r="AU152">
            <v>0</v>
          </cell>
          <cell r="AV152">
            <v>23.689</v>
          </cell>
          <cell r="AX152">
            <v>23.689</v>
          </cell>
        </row>
        <row r="154">
          <cell r="C154" t="str">
            <v>Total Operations Managed Programs &amp; Projects</v>
          </cell>
          <cell r="O154">
            <v>263.50623419999994</v>
          </cell>
          <cell r="Q154">
            <v>0</v>
          </cell>
          <cell r="R154">
            <v>263.50623419999994</v>
          </cell>
          <cell r="T154">
            <v>-1.6197230309090846</v>
          </cell>
          <cell r="U154">
            <v>261.88651116909085</v>
          </cell>
          <cell r="W154">
            <v>0.63657215090909092</v>
          </cell>
          <cell r="X154">
            <v>262.52308332000001</v>
          </cell>
          <cell r="Z154">
            <v>-12.722892640000001</v>
          </cell>
          <cell r="AA154">
            <v>249.80019068000001</v>
          </cell>
          <cell r="AC154">
            <v>-14.669890720000019</v>
          </cell>
          <cell r="AD154">
            <v>235.13029996</v>
          </cell>
          <cell r="AF154">
            <v>-2.5593000000000012</v>
          </cell>
          <cell r="AG154">
            <v>232.57099995999999</v>
          </cell>
          <cell r="AI154">
            <v>4.2984979900000004</v>
          </cell>
          <cell r="AJ154">
            <v>236.86949795000001</v>
          </cell>
          <cell r="AL154">
            <v>-7.5416981271767511</v>
          </cell>
          <cell r="AM154">
            <v>229.32779982282327</v>
          </cell>
          <cell r="AO154">
            <v>1.8577800200000016</v>
          </cell>
          <cell r="AP154">
            <v>231.18557984282322</v>
          </cell>
          <cell r="AR154">
            <v>0</v>
          </cell>
          <cell r="AS154">
            <v>231.18557984282322</v>
          </cell>
          <cell r="AU154">
            <v>0</v>
          </cell>
          <cell r="AV154">
            <v>231.18557984282322</v>
          </cell>
          <cell r="AX154">
            <v>231.18557984282322</v>
          </cell>
        </row>
        <row r="156">
          <cell r="B156" t="str">
            <v>Corporate Managed Programs &amp; Projects</v>
          </cell>
        </row>
        <row r="157">
          <cell r="A157" t="str">
            <v>209 - TM</v>
          </cell>
          <cell r="C157" t="str">
            <v>Health &amp; Safety P&amp;Ps</v>
          </cell>
          <cell r="O157">
            <v>2.3455001799999997</v>
          </cell>
          <cell r="R157">
            <v>2.3455001799999997</v>
          </cell>
          <cell r="U157">
            <v>2.3455001799999997</v>
          </cell>
          <cell r="W157">
            <v>-1.7999999979423364E-7</v>
          </cell>
          <cell r="X157">
            <v>2.3454999999999999</v>
          </cell>
          <cell r="Z157">
            <v>2.2499999999999964E-2</v>
          </cell>
          <cell r="AA157">
            <v>2.3679999999999999</v>
          </cell>
          <cell r="AC157">
            <v>-2.1999999999999797E-2</v>
          </cell>
          <cell r="AD157">
            <v>2.3460000000000001</v>
          </cell>
          <cell r="AG157">
            <v>2.3460000000000001</v>
          </cell>
          <cell r="AI157">
            <v>-0.20800000000000018</v>
          </cell>
          <cell r="AJ157">
            <v>2.1379999999999999</v>
          </cell>
          <cell r="AM157">
            <v>2.1379999999999999</v>
          </cell>
          <cell r="AP157">
            <v>2.1379999999999999</v>
          </cell>
          <cell r="AS157">
            <v>2.1379999999999999</v>
          </cell>
          <cell r="AV157">
            <v>2.1379999999999999</v>
          </cell>
          <cell r="AX157">
            <v>2.1379999999999999</v>
          </cell>
        </row>
        <row r="158">
          <cell r="A158" t="str">
            <v>211 - TM</v>
          </cell>
          <cell r="C158" t="str">
            <v>OGCC IT P&amp;Ps</v>
          </cell>
          <cell r="O158">
            <v>16.798451709999998</v>
          </cell>
          <cell r="R158">
            <v>16.798451709999998</v>
          </cell>
          <cell r="T158">
            <v>-2.5030000000000001</v>
          </cell>
          <cell r="U158">
            <v>14.295451709999998</v>
          </cell>
          <cell r="W158">
            <v>2.50254829</v>
          </cell>
          <cell r="X158">
            <v>16.797999999999998</v>
          </cell>
          <cell r="AA158">
            <v>16.797999999999998</v>
          </cell>
          <cell r="AD158">
            <v>16.797999999999998</v>
          </cell>
          <cell r="AF158">
            <v>-1.8779999999999999</v>
          </cell>
          <cell r="AG158">
            <v>14.919999999999998</v>
          </cell>
          <cell r="AI158">
            <v>0.19700000000000273</v>
          </cell>
          <cell r="AJ158">
            <v>15.117000000000001</v>
          </cell>
          <cell r="AL158">
            <v>0.13399999999999856</v>
          </cell>
          <cell r="AM158">
            <v>15.250999999999999</v>
          </cell>
          <cell r="AO158">
            <v>-0.251</v>
          </cell>
          <cell r="AP158">
            <v>15</v>
          </cell>
          <cell r="AS158">
            <v>15</v>
          </cell>
          <cell r="AV158">
            <v>15</v>
          </cell>
          <cell r="AX158">
            <v>15</v>
          </cell>
        </row>
        <row r="159">
          <cell r="A159" t="str">
            <v>212 - TM</v>
          </cell>
          <cell r="C159" t="str">
            <v>IMIT P&amp;Ps</v>
          </cell>
          <cell r="O159">
            <v>8.5999999999999993E-2</v>
          </cell>
          <cell r="R159">
            <v>8.5999999999999993E-2</v>
          </cell>
          <cell r="U159">
            <v>8.5999999999999993E-2</v>
          </cell>
          <cell r="W159">
            <v>8.5999999999999993E-2</v>
          </cell>
          <cell r="X159">
            <v>0.17199999999999999</v>
          </cell>
          <cell r="AA159">
            <v>0.17199999999999999</v>
          </cell>
          <cell r="AC159">
            <v>-8.5999999999999993E-2</v>
          </cell>
          <cell r="AD159">
            <v>8.5999999999999993E-2</v>
          </cell>
          <cell r="AG159">
            <v>8.5999999999999993E-2</v>
          </cell>
          <cell r="AJ159">
            <v>8.5999999999999993E-2</v>
          </cell>
          <cell r="AM159">
            <v>8.5999999999999993E-2</v>
          </cell>
          <cell r="AP159">
            <v>8.5999999999999993E-2</v>
          </cell>
          <cell r="AS159">
            <v>8.5999999999999993E-2</v>
          </cell>
          <cell r="AV159">
            <v>8.5999999999999993E-2</v>
          </cell>
          <cell r="AX159">
            <v>8.5999999999999993E-2</v>
          </cell>
        </row>
        <row r="160">
          <cell r="A160" t="str">
            <v>215 - TM</v>
          </cell>
          <cell r="C160" t="str">
            <v>Real Estate P&amp;Ps</v>
          </cell>
          <cell r="O160">
            <v>18.153000640000002</v>
          </cell>
          <cell r="R160">
            <v>18.153000640000002</v>
          </cell>
          <cell r="U160">
            <v>18.153000640000002</v>
          </cell>
          <cell r="X160">
            <v>18.153000640000002</v>
          </cell>
          <cell r="AA160">
            <v>18.153000640000002</v>
          </cell>
          <cell r="AD160">
            <v>18.153000640000002</v>
          </cell>
          <cell r="AG160">
            <v>18.153000640000002</v>
          </cell>
          <cell r="AJ160">
            <v>18.153000640000002</v>
          </cell>
          <cell r="AM160">
            <v>18.153000640000002</v>
          </cell>
          <cell r="AP160">
            <v>18.153000640000002</v>
          </cell>
          <cell r="AS160">
            <v>18.153000640000002</v>
          </cell>
          <cell r="AV160">
            <v>18.153000640000002</v>
          </cell>
          <cell r="AX160">
            <v>18.153000640000002</v>
          </cell>
        </row>
        <row r="161">
          <cell r="A161" t="str">
            <v>221 - TM</v>
          </cell>
          <cell r="C161" t="str">
            <v>CF&amp;S P&amp;Ps - SP = 221</v>
          </cell>
          <cell r="O161">
            <v>7.2723996199999998</v>
          </cell>
          <cell r="R161">
            <v>0.25</v>
          </cell>
          <cell r="U161">
            <v>0.25</v>
          </cell>
          <cell r="W161">
            <v>0</v>
          </cell>
          <cell r="X161">
            <v>0.25</v>
          </cell>
          <cell r="AA161">
            <v>0.25</v>
          </cell>
          <cell r="AD161">
            <v>0.25</v>
          </cell>
          <cell r="AG161">
            <v>0.25</v>
          </cell>
          <cell r="AJ161">
            <v>0.25</v>
          </cell>
          <cell r="AM161">
            <v>0.25</v>
          </cell>
          <cell r="AO161">
            <v>5.0069999999999997</v>
          </cell>
          <cell r="AP161">
            <v>5.2569999999999997</v>
          </cell>
          <cell r="AS161">
            <v>5.2569999999999997</v>
          </cell>
          <cell r="AV161">
            <v>5.2569999999999997</v>
          </cell>
          <cell r="AX161">
            <v>5.2569999999999997</v>
          </cell>
        </row>
        <row r="163">
          <cell r="C163" t="str">
            <v>Total Corporate Managed Programs &amp; Projects</v>
          </cell>
          <cell r="O163">
            <v>44.655352149999999</v>
          </cell>
          <cell r="Q163">
            <v>0</v>
          </cell>
          <cell r="R163">
            <v>37.632952529999997</v>
          </cell>
          <cell r="T163">
            <v>-2.5030000000000001</v>
          </cell>
          <cell r="U163">
            <v>35.129952529999997</v>
          </cell>
          <cell r="W163">
            <v>2.5885481100000001</v>
          </cell>
          <cell r="X163">
            <v>37.718500640000002</v>
          </cell>
          <cell r="Z163">
            <v>2.2499999999999964E-2</v>
          </cell>
          <cell r="AA163">
            <v>37.741000639999996</v>
          </cell>
          <cell r="AC163">
            <v>-0.10799999999999979</v>
          </cell>
          <cell r="AD163">
            <v>37.633000639999999</v>
          </cell>
          <cell r="AF163">
            <v>-1.8779999999999999</v>
          </cell>
          <cell r="AG163">
            <v>35.755000639999999</v>
          </cell>
          <cell r="AI163">
            <v>-1.0999999999997456E-2</v>
          </cell>
          <cell r="AJ163">
            <v>35.744000640000003</v>
          </cell>
          <cell r="AL163">
            <v>0.13399999999999856</v>
          </cell>
          <cell r="AM163">
            <v>35.878000639999996</v>
          </cell>
          <cell r="AO163">
            <v>4.7559999999999993</v>
          </cell>
          <cell r="AP163">
            <v>40.634000639999996</v>
          </cell>
          <cell r="AR163">
            <v>0</v>
          </cell>
          <cell r="AS163">
            <v>40.634000639999996</v>
          </cell>
          <cell r="AU163">
            <v>0</v>
          </cell>
          <cell r="AV163">
            <v>40.634000639999996</v>
          </cell>
          <cell r="AX163">
            <v>40.634000639999996</v>
          </cell>
        </row>
        <row r="165">
          <cell r="B165" t="str">
            <v>Business Model Common Allocations</v>
          </cell>
        </row>
        <row r="166">
          <cell r="A166" t="str">
            <v>PC-9001</v>
          </cell>
          <cell r="C166" t="str">
            <v>Allocation of Common Residual Costs to Tx - PC9001</v>
          </cell>
          <cell r="O166">
            <v>0</v>
          </cell>
          <cell r="R166">
            <v>0</v>
          </cell>
          <cell r="U166">
            <v>0</v>
          </cell>
          <cell r="X166">
            <v>0</v>
          </cell>
          <cell r="AA166">
            <v>0</v>
          </cell>
          <cell r="AD166">
            <v>0</v>
          </cell>
          <cell r="AG166">
            <v>0</v>
          </cell>
          <cell r="AJ166">
            <v>0</v>
          </cell>
          <cell r="AM166">
            <v>0</v>
          </cell>
          <cell r="AP166">
            <v>0</v>
          </cell>
          <cell r="AS166">
            <v>0</v>
          </cell>
          <cell r="AV166">
            <v>0</v>
          </cell>
          <cell r="AX166">
            <v>0</v>
          </cell>
        </row>
        <row r="167">
          <cell r="A167" t="str">
            <v>PC-9002</v>
          </cell>
          <cell r="C167" t="str">
            <v>Allocation of Direct Node Residual Costs to Tx - PC9002</v>
          </cell>
          <cell r="O167">
            <v>0</v>
          </cell>
          <cell r="R167">
            <v>0</v>
          </cell>
          <cell r="U167">
            <v>0</v>
          </cell>
          <cell r="X167">
            <v>0</v>
          </cell>
          <cell r="AA167">
            <v>0</v>
          </cell>
          <cell r="AD167">
            <v>0</v>
          </cell>
          <cell r="AG167">
            <v>0</v>
          </cell>
          <cell r="AJ167">
            <v>0</v>
          </cell>
          <cell r="AM167">
            <v>0</v>
          </cell>
          <cell r="AP167">
            <v>0</v>
          </cell>
          <cell r="AS167">
            <v>0</v>
          </cell>
          <cell r="AV167">
            <v>0</v>
          </cell>
          <cell r="AX167">
            <v>0</v>
          </cell>
        </row>
        <row r="168">
          <cell r="A168" t="str">
            <v>PC-9003</v>
          </cell>
          <cell r="C168" t="str">
            <v>Alloc'n of Asset Management org Costs - PC 9003</v>
          </cell>
          <cell r="O168">
            <v>32.153665413919462</v>
          </cell>
          <cell r="Q168">
            <v>0</v>
          </cell>
          <cell r="R168">
            <v>34.252852001850002</v>
          </cell>
          <cell r="T168">
            <v>0</v>
          </cell>
          <cell r="U168">
            <v>34.252852001850002</v>
          </cell>
          <cell r="W168">
            <v>0</v>
          </cell>
          <cell r="X168">
            <v>34.252852001850002</v>
          </cell>
          <cell r="Z168">
            <v>-1.1447999999999998</v>
          </cell>
          <cell r="AA168">
            <v>33.108052001850005</v>
          </cell>
          <cell r="AC168">
            <v>0</v>
          </cell>
          <cell r="AD168">
            <v>33.108052001850005</v>
          </cell>
          <cell r="AF168">
            <v>-1.5352911845999988</v>
          </cell>
          <cell r="AG168">
            <v>31.572760817250007</v>
          </cell>
          <cell r="AI168">
            <v>0</v>
          </cell>
          <cell r="AJ168">
            <v>31.572760817250007</v>
          </cell>
          <cell r="AL168">
            <v>0</v>
          </cell>
          <cell r="AM168">
            <v>31.572760817250007</v>
          </cell>
          <cell r="AO168">
            <v>-1.9033608172500025</v>
          </cell>
          <cell r="AP168">
            <v>29.669400000000003</v>
          </cell>
          <cell r="AR168">
            <v>0</v>
          </cell>
          <cell r="AS168">
            <v>29.669400000000003</v>
          </cell>
          <cell r="AU168">
            <v>0</v>
          </cell>
          <cell r="AV168">
            <v>29.669400000000003</v>
          </cell>
          <cell r="AX168">
            <v>29.669400000000003</v>
          </cell>
        </row>
        <row r="169">
          <cell r="A169" t="str">
            <v>PC-9004</v>
          </cell>
          <cell r="C169" t="str">
            <v>Alloc'n of Common IMIT Project costs - PC 9004</v>
          </cell>
          <cell r="O169">
            <v>45.048202183800001</v>
          </cell>
          <cell r="Q169">
            <v>0</v>
          </cell>
          <cell r="R169">
            <v>45.048202183800001</v>
          </cell>
          <cell r="T169">
            <v>0.27448500000000009</v>
          </cell>
          <cell r="U169">
            <v>45.322687183799999</v>
          </cell>
          <cell r="W169">
            <v>-0.27452218379999821</v>
          </cell>
          <cell r="X169">
            <v>45.048165000000004</v>
          </cell>
          <cell r="Z169">
            <v>0</v>
          </cell>
          <cell r="AA169">
            <v>45.048165000000004</v>
          </cell>
          <cell r="AC169">
            <v>-0.11875499999999832</v>
          </cell>
          <cell r="AD169">
            <v>44.929410000000004</v>
          </cell>
          <cell r="AF169">
            <v>-0.36801000000000156</v>
          </cell>
          <cell r="AG169">
            <v>44.561400000000006</v>
          </cell>
          <cell r="AI169">
            <v>0.20183999999999941</v>
          </cell>
          <cell r="AJ169">
            <v>44.763240000000003</v>
          </cell>
          <cell r="AL169">
            <v>2.2185000000000839E-2</v>
          </cell>
          <cell r="AM169">
            <v>44.785425000000004</v>
          </cell>
          <cell r="AO169">
            <v>-0.68990999999999936</v>
          </cell>
          <cell r="AP169">
            <v>44.095515000000006</v>
          </cell>
          <cell r="AR169">
            <v>0</v>
          </cell>
          <cell r="AS169">
            <v>44.095515000000006</v>
          </cell>
          <cell r="AU169">
            <v>0</v>
          </cell>
          <cell r="AV169">
            <v>44.095515000000006</v>
          </cell>
          <cell r="AX169">
            <v>44.095515000000006</v>
          </cell>
        </row>
        <row r="170">
          <cell r="A170" t="str">
            <v>PC-9005</v>
          </cell>
          <cell r="C170" t="str">
            <v>Alloc'n of Business Telecom costs - PC 9005</v>
          </cell>
          <cell r="O170">
            <v>11.0267699231</v>
          </cell>
          <cell r="Q170">
            <v>0</v>
          </cell>
          <cell r="R170">
            <v>11.0267699231</v>
          </cell>
          <cell r="T170">
            <v>-0.56762999999999897</v>
          </cell>
          <cell r="U170">
            <v>10.4591399231</v>
          </cell>
          <cell r="W170">
            <v>0.56751007689999955</v>
          </cell>
          <cell r="X170">
            <v>11.02665</v>
          </cell>
          <cell r="Z170">
            <v>-5.5649999999999998E-2</v>
          </cell>
          <cell r="AA170">
            <v>10.971</v>
          </cell>
          <cell r="AC170">
            <v>0</v>
          </cell>
          <cell r="AD170">
            <v>10.971</v>
          </cell>
          <cell r="AF170">
            <v>2.6500000000000003E-2</v>
          </cell>
          <cell r="AG170">
            <v>10.9975</v>
          </cell>
          <cell r="AI170">
            <v>5.3E-3</v>
          </cell>
          <cell r="AJ170">
            <v>11.002800000000001</v>
          </cell>
          <cell r="AL170">
            <v>-0.20723000000000097</v>
          </cell>
          <cell r="AM170">
            <v>10.79557</v>
          </cell>
          <cell r="AO170">
            <v>-1.1331399999999991</v>
          </cell>
          <cell r="AP170">
            <v>9.6624300000000005</v>
          </cell>
          <cell r="AR170">
            <v>0</v>
          </cell>
          <cell r="AS170">
            <v>9.6624300000000005</v>
          </cell>
          <cell r="AU170">
            <v>0</v>
          </cell>
          <cell r="AV170">
            <v>9.6624300000000005</v>
          </cell>
          <cell r="AX170">
            <v>9.6624300000000005</v>
          </cell>
        </row>
        <row r="171">
          <cell r="A171" t="str">
            <v>PC-9006</v>
          </cell>
          <cell r="C171" t="str">
            <v>Alloc'n of Common CF&amp;S Costs - PC 9006</v>
          </cell>
          <cell r="O171">
            <v>70.026886443440816</v>
          </cell>
          <cell r="Q171">
            <v>0</v>
          </cell>
          <cell r="R171">
            <v>74.51425907589848</v>
          </cell>
          <cell r="T171">
            <v>-5.3567999999998832E-2</v>
          </cell>
          <cell r="U171">
            <v>74.460691075898481</v>
          </cell>
          <cell r="W171">
            <v>-4.0452707182875116</v>
          </cell>
          <cell r="X171">
            <v>70.415420357610969</v>
          </cell>
          <cell r="Z171">
            <v>-1.0448639757719496</v>
          </cell>
          <cell r="AA171">
            <v>69.370556381839023</v>
          </cell>
          <cell r="AC171">
            <v>3.7938338937726273</v>
          </cell>
          <cell r="AD171">
            <v>73.164390275611652</v>
          </cell>
          <cell r="AF171">
            <v>2.0695281677239796</v>
          </cell>
          <cell r="AG171">
            <v>75.233918443335625</v>
          </cell>
          <cell r="AI171">
            <v>-6.2784000000001006E-2</v>
          </cell>
          <cell r="AJ171">
            <v>75.171134443335617</v>
          </cell>
          <cell r="AL171">
            <v>0.11520000000000176</v>
          </cell>
          <cell r="AM171">
            <v>75.286334443335619</v>
          </cell>
          <cell r="AO171">
            <v>-8.55199796544</v>
          </cell>
          <cell r="AP171">
            <v>66.734336477895624</v>
          </cell>
          <cell r="AR171">
            <v>0</v>
          </cell>
          <cell r="AS171">
            <v>66.734336477895624</v>
          </cell>
          <cell r="AU171">
            <v>0</v>
          </cell>
          <cell r="AV171">
            <v>66.734336477895624</v>
          </cell>
          <cell r="AX171">
            <v>66.734336477895624</v>
          </cell>
        </row>
        <row r="172">
          <cell r="A172" t="str">
            <v>PC-9007</v>
          </cell>
          <cell r="C172" t="str">
            <v>Alloc'n of Common Real Estate Project costs - PC 9007</v>
          </cell>
          <cell r="O172">
            <v>22.134149999999984</v>
          </cell>
          <cell r="Q172">
            <v>0</v>
          </cell>
          <cell r="R172">
            <v>22.134149999999984</v>
          </cell>
          <cell r="T172">
            <v>0</v>
          </cell>
          <cell r="U172">
            <v>22.134149999999984</v>
          </cell>
          <cell r="W172">
            <v>0</v>
          </cell>
          <cell r="X172">
            <v>22.134149999999984</v>
          </cell>
          <cell r="Z172">
            <v>-2.3292000000000002</v>
          </cell>
          <cell r="AA172">
            <v>19.804949999999984</v>
          </cell>
          <cell r="AC172">
            <v>0</v>
          </cell>
          <cell r="AD172">
            <v>19.804949999999984</v>
          </cell>
          <cell r="AF172">
            <v>0</v>
          </cell>
          <cell r="AG172">
            <v>19.804949999999984</v>
          </cell>
          <cell r="AI172">
            <v>0</v>
          </cell>
          <cell r="AJ172">
            <v>19.804949999999984</v>
          </cell>
          <cell r="AL172">
            <v>0</v>
          </cell>
          <cell r="AM172">
            <v>19.804949999999984</v>
          </cell>
          <cell r="AO172">
            <v>0</v>
          </cell>
          <cell r="AP172">
            <v>19.804949999999984</v>
          </cell>
          <cell r="AR172">
            <v>0</v>
          </cell>
          <cell r="AS172">
            <v>19.804949999999984</v>
          </cell>
          <cell r="AU172">
            <v>0</v>
          </cell>
          <cell r="AV172">
            <v>19.804949999999984</v>
          </cell>
          <cell r="AX172">
            <v>19.804949999999984</v>
          </cell>
        </row>
        <row r="173">
          <cell r="A173" t="str">
            <v>PC-9008</v>
          </cell>
          <cell r="C173" t="str">
            <v>Alloc'n of Corporate Projects Costs - PC 9008</v>
          </cell>
          <cell r="O173">
            <v>0.89600000000000002</v>
          </cell>
          <cell r="Q173">
            <v>0</v>
          </cell>
          <cell r="R173">
            <v>0.89600000000000002</v>
          </cell>
          <cell r="T173">
            <v>0</v>
          </cell>
          <cell r="U173">
            <v>0.89600000000000002</v>
          </cell>
          <cell r="W173">
            <v>0</v>
          </cell>
          <cell r="X173">
            <v>0.89600000000000002</v>
          </cell>
          <cell r="Z173">
            <v>0</v>
          </cell>
          <cell r="AA173">
            <v>0.89600000000000002</v>
          </cell>
          <cell r="AC173">
            <v>0</v>
          </cell>
          <cell r="AD173">
            <v>0.89600000000000002</v>
          </cell>
          <cell r="AF173">
            <v>0</v>
          </cell>
          <cell r="AG173">
            <v>0.89600000000000002</v>
          </cell>
          <cell r="AI173">
            <v>0</v>
          </cell>
          <cell r="AJ173">
            <v>0.89600000000000002</v>
          </cell>
          <cell r="AL173">
            <v>0</v>
          </cell>
          <cell r="AM173">
            <v>0.89600000000000002</v>
          </cell>
          <cell r="AO173">
            <v>0</v>
          </cell>
          <cell r="AP173">
            <v>0.89600000000000002</v>
          </cell>
          <cell r="AR173">
            <v>0</v>
          </cell>
          <cell r="AS173">
            <v>0.89600000000000002</v>
          </cell>
          <cell r="AU173">
            <v>0</v>
          </cell>
          <cell r="AV173">
            <v>0.89600000000000002</v>
          </cell>
          <cell r="AX173">
            <v>0.89600000000000002</v>
          </cell>
        </row>
        <row r="174">
          <cell r="A174" t="str">
            <v>PC-9009</v>
          </cell>
          <cell r="C174" t="str">
            <v>Alloc'n of Customer Care org cost - PC9009</v>
          </cell>
          <cell r="O174">
            <v>0.47297215679999982</v>
          </cell>
          <cell r="Q174">
            <v>0</v>
          </cell>
          <cell r="R174">
            <v>0.47297215679999982</v>
          </cell>
          <cell r="T174">
            <v>0</v>
          </cell>
          <cell r="U174">
            <v>0.47297215679999982</v>
          </cell>
          <cell r="X174">
            <v>0.47297215679999982</v>
          </cell>
          <cell r="Z174">
            <v>-5.8132156800000064E-2</v>
          </cell>
          <cell r="AA174">
            <v>0.41483999999999976</v>
          </cell>
          <cell r="AC174">
            <v>0</v>
          </cell>
          <cell r="AD174">
            <v>0.41483999999999976</v>
          </cell>
          <cell r="AF174">
            <v>0</v>
          </cell>
          <cell r="AG174">
            <v>0.41483999999999976</v>
          </cell>
          <cell r="AI174">
            <v>0</v>
          </cell>
          <cell r="AJ174">
            <v>0.41483999999999976</v>
          </cell>
          <cell r="AL174">
            <v>0</v>
          </cell>
          <cell r="AM174">
            <v>0.41483999999999976</v>
          </cell>
          <cell r="AO174">
            <v>-3.483999999999976E-2</v>
          </cell>
          <cell r="AP174">
            <v>0.38</v>
          </cell>
          <cell r="AR174">
            <v>0</v>
          </cell>
          <cell r="AS174">
            <v>0.38</v>
          </cell>
          <cell r="AU174">
            <v>0</v>
          </cell>
          <cell r="AV174">
            <v>0.38</v>
          </cell>
          <cell r="AX174">
            <v>0.38</v>
          </cell>
        </row>
        <row r="175">
          <cell r="A175" t="str">
            <v>PC-9010</v>
          </cell>
          <cell r="C175" t="str">
            <v>Alloc'n of Large Cust &amp; Generator Rel'ns org cost - PC 9010</v>
          </cell>
          <cell r="O175">
            <v>5.1844500000000009</v>
          </cell>
          <cell r="Q175">
            <v>0</v>
          </cell>
          <cell r="R175">
            <v>5.1844500000000009</v>
          </cell>
          <cell r="T175">
            <v>0</v>
          </cell>
          <cell r="U175">
            <v>5.1844500000000009</v>
          </cell>
          <cell r="W175">
            <v>0</v>
          </cell>
          <cell r="X175">
            <v>5.1844500000000009</v>
          </cell>
          <cell r="Z175">
            <v>0</v>
          </cell>
          <cell r="AA175">
            <v>5.1844500000000009</v>
          </cell>
          <cell r="AC175">
            <v>0</v>
          </cell>
          <cell r="AD175">
            <v>5.1844500000000009</v>
          </cell>
          <cell r="AF175">
            <v>0</v>
          </cell>
          <cell r="AG175">
            <v>5.1844500000000009</v>
          </cell>
          <cell r="AI175">
            <v>0</v>
          </cell>
          <cell r="AJ175">
            <v>5.1844500000000009</v>
          </cell>
          <cell r="AL175">
            <v>0</v>
          </cell>
          <cell r="AM175">
            <v>5.1844500000000009</v>
          </cell>
          <cell r="AO175">
            <v>0</v>
          </cell>
          <cell r="AP175">
            <v>5.1844500000000009</v>
          </cell>
          <cell r="AR175">
            <v>0</v>
          </cell>
          <cell r="AS175">
            <v>5.1844500000000009</v>
          </cell>
          <cell r="AU175">
            <v>0</v>
          </cell>
          <cell r="AV175">
            <v>5.1844500000000009</v>
          </cell>
          <cell r="AX175">
            <v>5.1844500000000009</v>
          </cell>
        </row>
        <row r="176">
          <cell r="A176" t="str">
            <v>PC-9011</v>
          </cell>
          <cell r="C176" t="str">
            <v>Alloc'n of Operating &amp; Outage org cost - PC 9011</v>
          </cell>
          <cell r="O176">
            <v>31.750193985660012</v>
          </cell>
          <cell r="Q176">
            <v>0</v>
          </cell>
          <cell r="R176">
            <v>31.750193985660012</v>
          </cell>
          <cell r="T176">
            <v>0</v>
          </cell>
          <cell r="U176">
            <v>31.750193985660012</v>
          </cell>
          <cell r="W176">
            <v>0</v>
          </cell>
          <cell r="X176">
            <v>31.750193985660012</v>
          </cell>
          <cell r="Z176">
            <v>0</v>
          </cell>
          <cell r="AA176">
            <v>31.750193985660012</v>
          </cell>
          <cell r="AC176">
            <v>0</v>
          </cell>
          <cell r="AD176">
            <v>31.750193985660012</v>
          </cell>
          <cell r="AF176">
            <v>0</v>
          </cell>
          <cell r="AG176">
            <v>31.750193985660012</v>
          </cell>
          <cell r="AI176">
            <v>0</v>
          </cell>
          <cell r="AJ176">
            <v>31.750193985660012</v>
          </cell>
          <cell r="AL176">
            <v>0</v>
          </cell>
          <cell r="AM176">
            <v>31.750193985660012</v>
          </cell>
          <cell r="AO176">
            <v>0</v>
          </cell>
          <cell r="AP176">
            <v>31.750193985660012</v>
          </cell>
          <cell r="AR176">
            <v>0</v>
          </cell>
          <cell r="AS176">
            <v>31.750193985660012</v>
          </cell>
          <cell r="AU176">
            <v>0</v>
          </cell>
          <cell r="AV176">
            <v>31.750193985660012</v>
          </cell>
          <cell r="AX176">
            <v>31.750193985660012</v>
          </cell>
        </row>
        <row r="177">
          <cell r="A177" t="str">
            <v>PC-9017</v>
          </cell>
          <cell r="C177" t="str">
            <v>Alloc'n of Common OH Recoveries &amp; Other Ops - PC 9017</v>
          </cell>
          <cell r="O177">
            <v>-5.6008879120600001</v>
          </cell>
          <cell r="Q177">
            <v>0</v>
          </cell>
          <cell r="R177">
            <v>-5.6008879120600001</v>
          </cell>
          <cell r="T177">
            <v>0</v>
          </cell>
          <cell r="U177">
            <v>-5.6008879120600001</v>
          </cell>
          <cell r="W177">
            <v>0</v>
          </cell>
          <cell r="X177">
            <v>-5.6008879120600001</v>
          </cell>
          <cell r="Z177">
            <v>0</v>
          </cell>
          <cell r="AA177">
            <v>-5.6008879120600001</v>
          </cell>
          <cell r="AC177">
            <v>0</v>
          </cell>
          <cell r="AD177">
            <v>-5.6008879120600001</v>
          </cell>
          <cell r="AF177">
            <v>0</v>
          </cell>
          <cell r="AG177">
            <v>-5.6008879120600001</v>
          </cell>
          <cell r="AI177">
            <v>0</v>
          </cell>
          <cell r="AJ177">
            <v>-5.6008879120600001</v>
          </cell>
          <cell r="AL177">
            <v>0</v>
          </cell>
          <cell r="AM177">
            <v>-5.6008879120600001</v>
          </cell>
          <cell r="AO177">
            <v>0</v>
          </cell>
          <cell r="AP177">
            <v>-5.6008879120600001</v>
          </cell>
          <cell r="AR177">
            <v>0</v>
          </cell>
          <cell r="AS177">
            <v>-5.6008879120600001</v>
          </cell>
          <cell r="AU177">
            <v>0</v>
          </cell>
          <cell r="AV177">
            <v>-5.6008879120600001</v>
          </cell>
          <cell r="AX177">
            <v>-5.6008879120600001</v>
          </cell>
        </row>
        <row r="178">
          <cell r="A178" t="str">
            <v>PC-9018</v>
          </cell>
          <cell r="C178" t="str">
            <v>Alloc'n of Common Corp Level Adj &amp; Other Corp - PC 9018</v>
          </cell>
          <cell r="O178">
            <v>1.0840967517599998</v>
          </cell>
          <cell r="Q178">
            <v>0</v>
          </cell>
          <cell r="R178">
            <v>1.0840967517599998</v>
          </cell>
          <cell r="T178">
            <v>0</v>
          </cell>
          <cell r="U178">
            <v>1.0840967517599998</v>
          </cell>
          <cell r="W178">
            <v>9.7248239999488288E-5</v>
          </cell>
          <cell r="X178">
            <v>1.0841939999999992</v>
          </cell>
          <cell r="Z178">
            <v>-0.83700000000000008</v>
          </cell>
          <cell r="AA178">
            <v>0.24719399999999914</v>
          </cell>
          <cell r="AC178">
            <v>0</v>
          </cell>
          <cell r="AD178">
            <v>0.24719399999999914</v>
          </cell>
          <cell r="AF178">
            <v>1.2276</v>
          </cell>
          <cell r="AG178">
            <v>1.4747939999999993</v>
          </cell>
          <cell r="AI178">
            <v>0</v>
          </cell>
          <cell r="AJ178">
            <v>1.4747939999999993</v>
          </cell>
          <cell r="AL178">
            <v>-7.8119999999998841E-3</v>
          </cell>
          <cell r="AM178">
            <v>1.4669819999999993</v>
          </cell>
          <cell r="AO178">
            <v>0.25723799999999997</v>
          </cell>
          <cell r="AP178">
            <v>1.7242199999999994</v>
          </cell>
          <cell r="AR178">
            <v>0</v>
          </cell>
          <cell r="AS178">
            <v>1.7242199999999994</v>
          </cell>
          <cell r="AU178">
            <v>0</v>
          </cell>
          <cell r="AV178">
            <v>1.7242199999999994</v>
          </cell>
          <cell r="AX178">
            <v>1.7242199999999994</v>
          </cell>
        </row>
        <row r="180">
          <cell r="C180" t="str">
            <v>Total Business Model Common Allocations</v>
          </cell>
          <cell r="O180">
            <v>214.17649894642028</v>
          </cell>
          <cell r="Q180">
            <v>0</v>
          </cell>
          <cell r="R180">
            <v>220.76305816680849</v>
          </cell>
          <cell r="T180">
            <v>-0.34671299999999772</v>
          </cell>
          <cell r="U180">
            <v>220.4163451668085</v>
          </cell>
          <cell r="W180">
            <v>-3.752185576947511</v>
          </cell>
          <cell r="X180">
            <v>216.66415958986096</v>
          </cell>
          <cell r="Z180">
            <v>-5.4696461325719499</v>
          </cell>
          <cell r="AA180">
            <v>211.19451345728905</v>
          </cell>
          <cell r="AC180">
            <v>3.6750788937726289</v>
          </cell>
          <cell r="AD180">
            <v>214.86959235106167</v>
          </cell>
          <cell r="AF180">
            <v>1.4203269831239793</v>
          </cell>
          <cell r="AG180">
            <v>216.28991933418564</v>
          </cell>
          <cell r="AI180">
            <v>0.1443559999999984</v>
          </cell>
          <cell r="AJ180">
            <v>216.43427533418563</v>
          </cell>
          <cell r="AL180">
            <v>-7.7656999999998255E-2</v>
          </cell>
          <cell r="AM180">
            <v>216.35661833418564</v>
          </cell>
          <cell r="AO180">
            <v>-12.05601078269</v>
          </cell>
          <cell r="AP180">
            <v>204.30060755149563</v>
          </cell>
          <cell r="AR180">
            <v>0</v>
          </cell>
          <cell r="AS180">
            <v>204.30060755149563</v>
          </cell>
          <cell r="AU180">
            <v>0</v>
          </cell>
          <cell r="AV180">
            <v>204.30060755149563</v>
          </cell>
          <cell r="AX180">
            <v>204.30060755149563</v>
          </cell>
        </row>
        <row r="183">
          <cell r="B183" t="str">
            <v>Tx Direct Charges - Profit Centres</v>
          </cell>
        </row>
        <row r="184">
          <cell r="A184" t="str">
            <v>PC-9019</v>
          </cell>
          <cell r="C184" t="str">
            <v>Productivity budget adjustment - PC 9019</v>
          </cell>
          <cell r="O184">
            <v>-2.2989999800000014</v>
          </cell>
          <cell r="R184">
            <v>-2.2989999800000014</v>
          </cell>
          <cell r="U184">
            <v>-2.2989999800000014</v>
          </cell>
          <cell r="X184">
            <v>-2.2989999800000014</v>
          </cell>
          <cell r="AA184">
            <v>-2.2989999800000014</v>
          </cell>
          <cell r="AD184">
            <v>-2.2989999800000014</v>
          </cell>
          <cell r="AG184">
            <v>-2.2989999800000014</v>
          </cell>
          <cell r="AJ184">
            <v>-2.2989999800000014</v>
          </cell>
          <cell r="AM184">
            <v>-2.2989999800000014</v>
          </cell>
          <cell r="AP184">
            <v>-2.2989999800000014</v>
          </cell>
          <cell r="AS184">
            <v>-2.2989999800000014</v>
          </cell>
          <cell r="AV184">
            <v>-2.2989999800000014</v>
          </cell>
          <cell r="AX184">
            <v>-2.2989999800000014</v>
          </cell>
        </row>
        <row r="185">
          <cell r="A185" t="str">
            <v>PC-9020</v>
          </cell>
          <cell r="C185" t="str">
            <v>(Over)/Under Recovery - PC 9020</v>
          </cell>
          <cell r="O185">
            <v>0</v>
          </cell>
          <cell r="R185">
            <v>0</v>
          </cell>
          <cell r="U185">
            <v>0</v>
          </cell>
          <cell r="X185">
            <v>0</v>
          </cell>
          <cell r="AA185">
            <v>0</v>
          </cell>
          <cell r="AD185">
            <v>0</v>
          </cell>
          <cell r="AG185">
            <v>0</v>
          </cell>
          <cell r="AI185">
            <v>1.4783740000000001</v>
          </cell>
          <cell r="AJ185">
            <v>1.4783740000000001</v>
          </cell>
          <cell r="AL185">
            <v>6.362599999999996E-2</v>
          </cell>
          <cell r="AM185">
            <v>1.542</v>
          </cell>
          <cell r="AO185">
            <v>-2.6100000000000003</v>
          </cell>
          <cell r="AP185">
            <v>-1.0680000000000003</v>
          </cell>
          <cell r="AS185">
            <v>-1.0680000000000003</v>
          </cell>
          <cell r="AV185">
            <v>-1.0680000000000003</v>
          </cell>
          <cell r="AX185">
            <v>-1.0680000000000003</v>
          </cell>
        </row>
        <row r="186">
          <cell r="A186" t="str">
            <v>PC-9021</v>
          </cell>
          <cell r="C186" t="str">
            <v>Adjustment for Dep'n in OM&amp;A (Indirect Dep'n) - PC 9021</v>
          </cell>
          <cell r="O186">
            <v>-4.6306199999999995</v>
          </cell>
          <cell r="R186">
            <v>-4.6306199999999995</v>
          </cell>
          <cell r="U186">
            <v>-4.6306199999999995</v>
          </cell>
          <cell r="X186">
            <v>-4.6306199999999995</v>
          </cell>
          <cell r="AA186">
            <v>-4.6306199999999995</v>
          </cell>
          <cell r="AD186">
            <v>-4.6306199999999995</v>
          </cell>
          <cell r="AG186">
            <v>-4.6306199999999995</v>
          </cell>
          <cell r="AJ186">
            <v>-4.6306199999999995</v>
          </cell>
          <cell r="AM186">
            <v>-4.6306199999999995</v>
          </cell>
          <cell r="AP186">
            <v>-4.6306199999999995</v>
          </cell>
          <cell r="AS186">
            <v>-4.6306199999999995</v>
          </cell>
          <cell r="AV186">
            <v>-4.6306199999999995</v>
          </cell>
          <cell r="AX186">
            <v>-4.6306199999999995</v>
          </cell>
        </row>
        <row r="187">
          <cell r="A187" t="str">
            <v>PC-9022</v>
          </cell>
          <cell r="C187" t="str">
            <v>Cost of external work - PC 9022</v>
          </cell>
          <cell r="O187">
            <v>15.777351999999997</v>
          </cell>
          <cell r="R187">
            <v>15.777351999999997</v>
          </cell>
          <cell r="U187">
            <v>15.777351999999997</v>
          </cell>
          <cell r="X187">
            <v>15.777351999999997</v>
          </cell>
          <cell r="AA187">
            <v>15.777351999999997</v>
          </cell>
          <cell r="AD187">
            <v>15.777351999999997</v>
          </cell>
          <cell r="AF187">
            <v>4.8020000000000032</v>
          </cell>
          <cell r="AG187">
            <v>20.579352</v>
          </cell>
          <cell r="AJ187">
            <v>20.579352</v>
          </cell>
          <cell r="AM187">
            <v>20.579352</v>
          </cell>
          <cell r="AP187">
            <v>20.579352</v>
          </cell>
          <cell r="AS187">
            <v>20.579352</v>
          </cell>
          <cell r="AV187">
            <v>20.579352</v>
          </cell>
          <cell r="AX187">
            <v>20.579352</v>
          </cell>
        </row>
        <row r="188">
          <cell r="A188" t="str">
            <v>PC-9023</v>
          </cell>
          <cell r="C188" t="str">
            <v>Environmental provision credits - PC 9023</v>
          </cell>
          <cell r="O188">
            <v>-5.6092959001499993</v>
          </cell>
          <cell r="R188">
            <v>-5.6092959001499993</v>
          </cell>
          <cell r="T188">
            <v>-0.30522305444999981</v>
          </cell>
          <cell r="U188">
            <v>-5.9145189545999992</v>
          </cell>
          <cell r="W188">
            <v>0.42751895459999911</v>
          </cell>
          <cell r="X188">
            <v>-5.4870000000000001</v>
          </cell>
          <cell r="Z188">
            <v>-0.10077900000000012</v>
          </cell>
          <cell r="AA188">
            <v>-5.5877790000000003</v>
          </cell>
          <cell r="AC188">
            <v>0.46604718899999964</v>
          </cell>
          <cell r="AD188">
            <v>-5.121731811000001</v>
          </cell>
          <cell r="AF188">
            <v>-0.10341999999999994</v>
          </cell>
          <cell r="AG188">
            <v>-5.2251518110000008</v>
          </cell>
          <cell r="AI188">
            <v>-0.60928499635000011</v>
          </cell>
          <cell r="AJ188">
            <v>-5.8344368073500013</v>
          </cell>
          <cell r="AL188">
            <v>8.6200007299999881E-2</v>
          </cell>
          <cell r="AM188">
            <v>-5.7482368000500017</v>
          </cell>
          <cell r="AO188">
            <v>5.475E-2</v>
          </cell>
          <cell r="AP188">
            <v>-5.6934868000500014</v>
          </cell>
          <cell r="AS188">
            <v>-5.6934868000500014</v>
          </cell>
          <cell r="AV188">
            <v>-5.6934868000500014</v>
          </cell>
          <cell r="AX188">
            <v>-5.6934868000500014</v>
          </cell>
        </row>
        <row r="189">
          <cell r="A189" t="str">
            <v>PC-9024</v>
          </cell>
          <cell r="C189" t="str">
            <v>Overheads capitalized on Tx capex - PC 9024</v>
          </cell>
          <cell r="O189">
            <v>-112.18543778322399</v>
          </cell>
          <cell r="R189">
            <v>-112.18543778322399</v>
          </cell>
          <cell r="U189">
            <v>-112.18543778322399</v>
          </cell>
          <cell r="X189">
            <v>-112.18543778322399</v>
          </cell>
          <cell r="AA189">
            <v>-112.18543778322399</v>
          </cell>
          <cell r="AD189">
            <v>-112.18543778322399</v>
          </cell>
          <cell r="AG189">
            <v>-112.18543778322399</v>
          </cell>
          <cell r="AJ189">
            <v>-112.18543778322399</v>
          </cell>
          <cell r="AM189">
            <v>-112.18543778322399</v>
          </cell>
          <cell r="AP189">
            <v>-112.18543778322399</v>
          </cell>
          <cell r="AS189">
            <v>-112.18543778322399</v>
          </cell>
          <cell r="AV189">
            <v>-112.18543778322399</v>
          </cell>
          <cell r="AX189">
            <v>-112.18543778322399</v>
          </cell>
        </row>
        <row r="190">
          <cell r="A190" t="str">
            <v>PC-9025</v>
          </cell>
          <cell r="C190" t="str">
            <v>Property Taxes &amp; Rights - PC 9025</v>
          </cell>
          <cell r="O190">
            <v>69.365609039999995</v>
          </cell>
          <cell r="R190">
            <v>69.365609039999995</v>
          </cell>
          <cell r="U190">
            <v>69.365609039999995</v>
          </cell>
          <cell r="X190">
            <v>69.365609039999995</v>
          </cell>
          <cell r="Z190">
            <v>-1.4</v>
          </cell>
          <cell r="AA190">
            <v>67.96560903999999</v>
          </cell>
          <cell r="AD190">
            <v>67.96560903999999</v>
          </cell>
          <cell r="AG190">
            <v>67.96560903999999</v>
          </cell>
          <cell r="AJ190">
            <v>67.96560903999999</v>
          </cell>
          <cell r="AM190">
            <v>67.96560903999999</v>
          </cell>
          <cell r="AP190">
            <v>67.96560903999999</v>
          </cell>
          <cell r="AS190">
            <v>67.96560903999999</v>
          </cell>
          <cell r="AV190">
            <v>67.96560903999999</v>
          </cell>
          <cell r="AX190">
            <v>67.96560903999999</v>
          </cell>
        </row>
        <row r="191">
          <cell r="A191" t="str">
            <v>PC-9026</v>
          </cell>
          <cell r="C191" t="str">
            <v>IPSP Credits - PC 9026</v>
          </cell>
          <cell r="O191">
            <v>-31.999864390000006</v>
          </cell>
          <cell r="R191">
            <v>-31.999864390000006</v>
          </cell>
          <cell r="T191">
            <v>1.5079999699999931</v>
          </cell>
          <cell r="U191">
            <v>-30.491864420000013</v>
          </cell>
          <cell r="W191">
            <v>0</v>
          </cell>
          <cell r="X191">
            <v>-30.491864420000013</v>
          </cell>
          <cell r="Z191">
            <v>8.42</v>
          </cell>
          <cell r="AA191">
            <v>-22.071864420000011</v>
          </cell>
          <cell r="AC191">
            <v>16.90586449000001</v>
          </cell>
          <cell r="AD191">
            <v>-5.1659999300000017</v>
          </cell>
          <cell r="AF191">
            <v>-9.3999999999999417E-2</v>
          </cell>
          <cell r="AG191">
            <v>-5.2599999300000011</v>
          </cell>
          <cell r="AI191">
            <v>0</v>
          </cell>
          <cell r="AJ191">
            <v>-5.2599999300000011</v>
          </cell>
          <cell r="AL191">
            <v>4.9999999999998934E-3</v>
          </cell>
          <cell r="AM191">
            <v>-5.2549999300000012</v>
          </cell>
          <cell r="AO191">
            <v>0</v>
          </cell>
          <cell r="AP191">
            <v>-5.2549999300000012</v>
          </cell>
          <cell r="AS191">
            <v>-5.2549999300000012</v>
          </cell>
          <cell r="AV191">
            <v>-5.2549999300000012</v>
          </cell>
          <cell r="AX191">
            <v>-5.2549999300000012</v>
          </cell>
        </row>
        <row r="192">
          <cell r="A192" t="str">
            <v>PC-9027</v>
          </cell>
          <cell r="C192" t="str">
            <v>Tx Corporate Level Adjustments - PC 9027</v>
          </cell>
          <cell r="O192">
            <v>-11.455</v>
          </cell>
          <cell r="R192">
            <v>-11.455</v>
          </cell>
          <cell r="U192">
            <v>-11.455</v>
          </cell>
          <cell r="X192">
            <v>-11.455</v>
          </cell>
          <cell r="AA192">
            <v>-11.455</v>
          </cell>
          <cell r="AD192">
            <v>-11.455</v>
          </cell>
          <cell r="AG192">
            <v>-11.455</v>
          </cell>
          <cell r="AJ192">
            <v>-11.455</v>
          </cell>
          <cell r="AM192">
            <v>-11.455</v>
          </cell>
          <cell r="AP192">
            <v>-11.455</v>
          </cell>
          <cell r="AS192">
            <v>-11.455</v>
          </cell>
          <cell r="AV192">
            <v>-11.455</v>
          </cell>
          <cell r="AX192">
            <v>-11.455</v>
          </cell>
        </row>
        <row r="193">
          <cell r="A193" t="str">
            <v>TMErrors</v>
          </cell>
          <cell r="C193" t="str">
            <v>Project / Provider Coding Errors</v>
          </cell>
          <cell r="O193">
            <v>0</v>
          </cell>
          <cell r="R193">
            <v>0</v>
          </cell>
          <cell r="U193">
            <v>0</v>
          </cell>
          <cell r="X193">
            <v>0</v>
          </cell>
          <cell r="AA193">
            <v>0</v>
          </cell>
          <cell r="AD193">
            <v>0</v>
          </cell>
          <cell r="AG193">
            <v>0</v>
          </cell>
          <cell r="AJ193">
            <v>0</v>
          </cell>
          <cell r="AM193">
            <v>0</v>
          </cell>
          <cell r="AP193">
            <v>0</v>
          </cell>
          <cell r="AS193">
            <v>0</v>
          </cell>
          <cell r="AV193">
            <v>0</v>
          </cell>
          <cell r="AX193">
            <v>0</v>
          </cell>
        </row>
        <row r="194">
          <cell r="A194" t="str">
            <v>TMOther</v>
          </cell>
          <cell r="C194" t="str">
            <v>Other Asset Management project charges</v>
          </cell>
          <cell r="O194">
            <v>0</v>
          </cell>
          <cell r="R194">
            <v>0</v>
          </cell>
          <cell r="U194">
            <v>0</v>
          </cell>
          <cell r="X194">
            <v>0</v>
          </cell>
          <cell r="AA194">
            <v>0</v>
          </cell>
          <cell r="AD194">
            <v>0</v>
          </cell>
          <cell r="AG194">
            <v>0</v>
          </cell>
          <cell r="AJ194">
            <v>0</v>
          </cell>
          <cell r="AM194">
            <v>0</v>
          </cell>
          <cell r="AP194">
            <v>0</v>
          </cell>
          <cell r="AS194">
            <v>0</v>
          </cell>
          <cell r="AV194">
            <v>0</v>
          </cell>
          <cell r="AX194">
            <v>0</v>
          </cell>
        </row>
        <row r="195">
          <cell r="C195" t="str">
            <v>Plug to balance to ledger</v>
          </cell>
        </row>
        <row r="197">
          <cell r="C197" t="str">
            <v>Total Tx Direct Charges - Profit Centres</v>
          </cell>
          <cell r="O197">
            <v>-83.036257013373998</v>
          </cell>
          <cell r="Q197">
            <v>0</v>
          </cell>
          <cell r="R197">
            <v>-83.036257013373998</v>
          </cell>
          <cell r="T197">
            <v>1.2027769155499932</v>
          </cell>
          <cell r="U197">
            <v>-81.833480097824008</v>
          </cell>
          <cell r="W197">
            <v>0.42751895459999911</v>
          </cell>
          <cell r="X197">
            <v>-81.405961143224005</v>
          </cell>
          <cell r="Z197">
            <v>6.9192210000000003</v>
          </cell>
          <cell r="AA197">
            <v>-74.486740143224011</v>
          </cell>
          <cell r="AC197">
            <v>17.371911679000011</v>
          </cell>
          <cell r="AD197">
            <v>-57.114828464224004</v>
          </cell>
          <cell r="AF197">
            <v>4.6045800000000039</v>
          </cell>
          <cell r="AG197">
            <v>-52.510248464223999</v>
          </cell>
          <cell r="AI197">
            <v>0.86908900364999997</v>
          </cell>
          <cell r="AJ197">
            <v>-51.641159460573995</v>
          </cell>
          <cell r="AL197">
            <v>0.15482600729999973</v>
          </cell>
          <cell r="AM197">
            <v>-51.486333453274007</v>
          </cell>
          <cell r="AO197">
            <v>-2.5552500000000005</v>
          </cell>
          <cell r="AP197">
            <v>-54.041583453274008</v>
          </cell>
          <cell r="AR197">
            <v>0</v>
          </cell>
          <cell r="AS197">
            <v>-54.041583453274008</v>
          </cell>
          <cell r="AU197">
            <v>0</v>
          </cell>
          <cell r="AV197">
            <v>-54.041583453274008</v>
          </cell>
          <cell r="AX197">
            <v>-54.041583453274008</v>
          </cell>
        </row>
        <row r="199">
          <cell r="C199" t="str">
            <v>Total Transmission OM&amp;A</v>
          </cell>
          <cell r="O199">
            <v>439.30182828304623</v>
          </cell>
          <cell r="Q199">
            <v>0</v>
          </cell>
          <cell r="R199">
            <v>438.86598788343451</v>
          </cell>
          <cell r="T199">
            <v>-3.2666591153590891</v>
          </cell>
          <cell r="U199">
            <v>435.59932876807534</v>
          </cell>
          <cell r="W199">
            <v>-9.9546361438420661E-2</v>
          </cell>
          <cell r="X199">
            <v>435.499782406637</v>
          </cell>
          <cell r="Z199">
            <v>-11.250817772571949</v>
          </cell>
          <cell r="AA199">
            <v>424.24896463406503</v>
          </cell>
          <cell r="AC199">
            <v>6.2690998527726194</v>
          </cell>
          <cell r="AD199">
            <v>430.51806448683766</v>
          </cell>
          <cell r="AF199">
            <v>1.5876069831239819</v>
          </cell>
          <cell r="AG199">
            <v>432.10567146996164</v>
          </cell>
          <cell r="AI199">
            <v>5.3009429936500014</v>
          </cell>
          <cell r="AJ199">
            <v>437.40661446361167</v>
          </cell>
          <cell r="AL199">
            <v>-7.3305291198767515</v>
          </cell>
          <cell r="AM199">
            <v>430.07608534373492</v>
          </cell>
          <cell r="AO199">
            <v>-7.9974807626899995</v>
          </cell>
          <cell r="AP199">
            <v>422.07860458104483</v>
          </cell>
          <cell r="AR199">
            <v>0</v>
          </cell>
          <cell r="AS199">
            <v>422.07860458104483</v>
          </cell>
          <cell r="AU199">
            <v>0</v>
          </cell>
          <cell r="AV199">
            <v>422.07860458104483</v>
          </cell>
          <cell r="AX199">
            <v>422.07860458104483</v>
          </cell>
        </row>
        <row r="203">
          <cell r="A203" t="str">
            <v>Distribution OM&amp;A</v>
          </cell>
        </row>
        <row r="205">
          <cell r="B205" t="str">
            <v>Operations Managed Programs &amp; Projects</v>
          </cell>
        </row>
        <row r="206">
          <cell r="C206" t="str">
            <v>Customer Care P&amp;Ps SP=202</v>
          </cell>
        </row>
        <row r="207">
          <cell r="A207" t="str">
            <v>202-D500001</v>
          </cell>
          <cell r="D207" t="str">
            <v>Sustainment</v>
          </cell>
          <cell r="O207">
            <v>38.66999998</v>
          </cell>
          <cell r="R207">
            <v>38.66999998</v>
          </cell>
          <cell r="T207">
            <v>0</v>
          </cell>
          <cell r="U207">
            <v>38.66999998</v>
          </cell>
          <cell r="X207">
            <v>38.66999998</v>
          </cell>
          <cell r="Z207">
            <v>0.93</v>
          </cell>
          <cell r="AA207">
            <v>39.59999998</v>
          </cell>
          <cell r="AD207">
            <v>39.59999998</v>
          </cell>
          <cell r="AG207">
            <v>39.59999998</v>
          </cell>
          <cell r="AJ207">
            <v>39.59999998</v>
          </cell>
          <cell r="AM207">
            <v>39.59999998</v>
          </cell>
          <cell r="AO207">
            <v>-5.9999980000000619E-2</v>
          </cell>
          <cell r="AP207">
            <v>39.54</v>
          </cell>
          <cell r="AS207">
            <v>39.54</v>
          </cell>
          <cell r="AV207">
            <v>39.54</v>
          </cell>
          <cell r="AX207">
            <v>39.54</v>
          </cell>
        </row>
        <row r="208">
          <cell r="A208" t="str">
            <v>202-D500005</v>
          </cell>
          <cell r="D208" t="str">
            <v>Sustainment</v>
          </cell>
          <cell r="O208">
            <v>0.50000001999999988</v>
          </cell>
          <cell r="R208">
            <v>0.50000001999999988</v>
          </cell>
          <cell r="T208">
            <v>0</v>
          </cell>
          <cell r="U208">
            <v>0.50000001999999988</v>
          </cell>
          <cell r="X208">
            <v>0.50000001999999988</v>
          </cell>
          <cell r="Z208">
            <v>-0.3</v>
          </cell>
          <cell r="AA208">
            <v>0.20000001999999989</v>
          </cell>
          <cell r="AD208">
            <v>0.20000001999999989</v>
          </cell>
          <cell r="AG208">
            <v>0.20000001999999989</v>
          </cell>
          <cell r="AJ208">
            <v>0.20000001999999989</v>
          </cell>
          <cell r="AM208">
            <v>0.20000001999999989</v>
          </cell>
          <cell r="AO208">
            <v>0.06</v>
          </cell>
          <cell r="AP208">
            <v>0.26000001999999989</v>
          </cell>
          <cell r="AS208">
            <v>0.26000001999999989</v>
          </cell>
          <cell r="AV208">
            <v>0.26000001999999989</v>
          </cell>
          <cell r="AW208">
            <v>0.6</v>
          </cell>
          <cell r="AX208">
            <v>0.26000001999999989</v>
          </cell>
        </row>
        <row r="209">
          <cell r="A209" t="str">
            <v>202-D501002</v>
          </cell>
          <cell r="D209" t="str">
            <v>CSO Settlements</v>
          </cell>
          <cell r="O209">
            <v>3.6</v>
          </cell>
          <cell r="R209">
            <v>3.6</v>
          </cell>
          <cell r="T209">
            <v>0</v>
          </cell>
          <cell r="U209">
            <v>3.6</v>
          </cell>
          <cell r="X209">
            <v>3.6</v>
          </cell>
          <cell r="Z209">
            <v>-0.66300000000000003</v>
          </cell>
          <cell r="AA209">
            <v>2.9370000000000003</v>
          </cell>
          <cell r="AD209">
            <v>2.9370000000000003</v>
          </cell>
          <cell r="AF209">
            <v>-0.15</v>
          </cell>
          <cell r="AG209">
            <v>2.7870000000000004</v>
          </cell>
          <cell r="AJ209">
            <v>2.7870000000000004</v>
          </cell>
          <cell r="AM209">
            <v>2.7870000000000004</v>
          </cell>
          <cell r="AP209">
            <v>2.7870000000000004</v>
          </cell>
          <cell r="AS209">
            <v>2.7870000000000004</v>
          </cell>
          <cell r="AV209">
            <v>2.7870000000000004</v>
          </cell>
          <cell r="AX209">
            <v>2.7870000000000004</v>
          </cell>
        </row>
        <row r="210">
          <cell r="A210" t="str">
            <v>202-D502003</v>
          </cell>
          <cell r="D210" t="str">
            <v>Regulatory Compliance - Billing</v>
          </cell>
          <cell r="O210">
            <v>2.2597699800000002</v>
          </cell>
          <cell r="R210">
            <v>2.2597699800000002</v>
          </cell>
          <cell r="T210">
            <v>0.31900000999999967</v>
          </cell>
          <cell r="U210">
            <v>2.5787699899999996</v>
          </cell>
          <cell r="W210">
            <v>0.39099999999999979</v>
          </cell>
          <cell r="X210">
            <v>2.9697699899999996</v>
          </cell>
          <cell r="Z210">
            <v>-0.2877699899999997</v>
          </cell>
          <cell r="AA210">
            <v>2.6819999999999999</v>
          </cell>
          <cell r="AC210">
            <v>-0.24</v>
          </cell>
          <cell r="AD210">
            <v>2.4420000000000002</v>
          </cell>
          <cell r="AG210">
            <v>2.4420000000000002</v>
          </cell>
          <cell r="AJ210">
            <v>2.4420000000000002</v>
          </cell>
          <cell r="AL210">
            <v>2.415</v>
          </cell>
          <cell r="AM210">
            <v>4.8570000000000002</v>
          </cell>
          <cell r="AO210">
            <v>-0.27502000000000049</v>
          </cell>
          <cell r="AP210">
            <v>4.5819799999999997</v>
          </cell>
          <cell r="AS210">
            <v>4.5819799999999997</v>
          </cell>
          <cell r="AV210">
            <v>4.5819799999999997</v>
          </cell>
          <cell r="AX210">
            <v>4.5819799999999997</v>
          </cell>
        </row>
        <row r="211">
          <cell r="A211" t="str">
            <v>202-D502004</v>
          </cell>
          <cell r="D211" t="str">
            <v>Regulatory Compliance - Call Handling</v>
          </cell>
          <cell r="O211">
            <v>5.9675999999999993E-2</v>
          </cell>
          <cell r="R211">
            <v>5.9675999999999993E-2</v>
          </cell>
          <cell r="T211">
            <v>-0.14000000000000001</v>
          </cell>
          <cell r="U211">
            <v>-8.032400000000002E-2</v>
          </cell>
          <cell r="W211">
            <v>-0.15</v>
          </cell>
          <cell r="X211">
            <v>-0.23032400000000003</v>
          </cell>
          <cell r="AA211">
            <v>-0.23032400000000003</v>
          </cell>
          <cell r="AC211">
            <v>0.29032400000000003</v>
          </cell>
          <cell r="AD211">
            <v>0.06</v>
          </cell>
          <cell r="AG211">
            <v>0.06</v>
          </cell>
          <cell r="AJ211">
            <v>0.06</v>
          </cell>
          <cell r="AL211">
            <v>2.1999999999999997</v>
          </cell>
          <cell r="AM211">
            <v>2.2599999999999998</v>
          </cell>
          <cell r="AO211">
            <v>-2.1995929999999997</v>
          </cell>
          <cell r="AP211">
            <v>6.04070000000001E-2</v>
          </cell>
          <cell r="AS211">
            <v>6.04070000000001E-2</v>
          </cell>
          <cell r="AV211">
            <v>6.04070000000001E-2</v>
          </cell>
          <cell r="AX211">
            <v>6.04070000000001E-2</v>
          </cell>
        </row>
        <row r="212">
          <cell r="A212" t="str">
            <v>202-D503002</v>
          </cell>
          <cell r="D212" t="str">
            <v>Service Enhancements - Settlements</v>
          </cell>
          <cell r="O212">
            <v>0</v>
          </cell>
          <cell r="R212">
            <v>0</v>
          </cell>
          <cell r="T212">
            <v>0</v>
          </cell>
          <cell r="U212">
            <v>0</v>
          </cell>
          <cell r="X212">
            <v>0</v>
          </cell>
          <cell r="AA212">
            <v>0</v>
          </cell>
          <cell r="AD212">
            <v>0</v>
          </cell>
          <cell r="AG212">
            <v>0</v>
          </cell>
          <cell r="AJ212">
            <v>0</v>
          </cell>
          <cell r="AM212">
            <v>0</v>
          </cell>
          <cell r="AP212">
            <v>0</v>
          </cell>
          <cell r="AS212">
            <v>0</v>
          </cell>
          <cell r="AV212">
            <v>0</v>
          </cell>
          <cell r="AX212">
            <v>0</v>
          </cell>
        </row>
        <row r="213">
          <cell r="A213" t="str">
            <v>202-D503003</v>
          </cell>
          <cell r="D213" t="str">
            <v>Service Enhancements - Billing</v>
          </cell>
          <cell r="O213">
            <v>1.9338087699999997</v>
          </cell>
          <cell r="R213">
            <v>1.9338087699999997</v>
          </cell>
          <cell r="T213">
            <v>0.85504000000000002</v>
          </cell>
          <cell r="U213">
            <v>2.7888487699999995</v>
          </cell>
          <cell r="W213">
            <v>-0.13100000000000001</v>
          </cell>
          <cell r="X213">
            <v>2.6578487699999993</v>
          </cell>
          <cell r="Z213">
            <v>-0.26884876999999952</v>
          </cell>
          <cell r="AA213">
            <v>2.3889999999999998</v>
          </cell>
          <cell r="AC213">
            <v>-0.11</v>
          </cell>
          <cell r="AD213">
            <v>2.2789999999999999</v>
          </cell>
          <cell r="AF213">
            <v>-2.6764490000000141E-2</v>
          </cell>
          <cell r="AG213">
            <v>2.2522355099999998</v>
          </cell>
          <cell r="AJ213">
            <v>2.2522355099999998</v>
          </cell>
          <cell r="AL213">
            <v>-1.6002355099999996</v>
          </cell>
          <cell r="AM213">
            <v>0.65200000000000014</v>
          </cell>
          <cell r="AO213">
            <v>1.7307525099999999</v>
          </cell>
          <cell r="AP213">
            <v>2.38275251</v>
          </cell>
          <cell r="AS213">
            <v>2.38275251</v>
          </cell>
          <cell r="AV213">
            <v>2.38275251</v>
          </cell>
          <cell r="AX213">
            <v>2.38275251</v>
          </cell>
        </row>
        <row r="214">
          <cell r="A214" t="str">
            <v>202-D503004</v>
          </cell>
          <cell r="D214" t="str">
            <v>Service Enhancements - Call Handling</v>
          </cell>
          <cell r="O214">
            <v>1.625</v>
          </cell>
          <cell r="R214">
            <v>1.625</v>
          </cell>
          <cell r="T214">
            <v>0</v>
          </cell>
          <cell r="U214">
            <v>1.625</v>
          </cell>
          <cell r="W214">
            <v>0.17500000000000004</v>
          </cell>
          <cell r="X214">
            <v>1.8</v>
          </cell>
          <cell r="Z214">
            <v>-0.72199999999999998</v>
          </cell>
          <cell r="AA214">
            <v>1.0780000000000001</v>
          </cell>
          <cell r="AC214">
            <v>-2.6000000000000023E-2</v>
          </cell>
          <cell r="AD214">
            <v>1.052</v>
          </cell>
          <cell r="AG214">
            <v>1.052</v>
          </cell>
          <cell r="AJ214">
            <v>1.052</v>
          </cell>
          <cell r="AM214">
            <v>1.052</v>
          </cell>
          <cell r="AO214">
            <v>-0.14959300000000009</v>
          </cell>
          <cell r="AP214">
            <v>0.90240699999999996</v>
          </cell>
          <cell r="AS214">
            <v>0.90240699999999996</v>
          </cell>
          <cell r="AV214">
            <v>0.90240699999999996</v>
          </cell>
          <cell r="AX214">
            <v>0.90240699999999996</v>
          </cell>
        </row>
        <row r="215">
          <cell r="A215" t="str">
            <v>202-D503006</v>
          </cell>
          <cell r="D215" t="str">
            <v>Service Enhancements - Collections</v>
          </cell>
          <cell r="O215">
            <v>0.30500000999999999</v>
          </cell>
          <cell r="R215">
            <v>0.30500000999999999</v>
          </cell>
          <cell r="T215">
            <v>0</v>
          </cell>
          <cell r="U215">
            <v>0.30500000999999999</v>
          </cell>
          <cell r="X215">
            <v>0.30500000999999999</v>
          </cell>
          <cell r="Z215">
            <v>3.4999990000000036E-2</v>
          </cell>
          <cell r="AA215">
            <v>0.34</v>
          </cell>
          <cell r="AC215">
            <v>0.16500000000000001</v>
          </cell>
          <cell r="AD215">
            <v>0.505</v>
          </cell>
          <cell r="AG215">
            <v>0.505</v>
          </cell>
          <cell r="AJ215">
            <v>0.505</v>
          </cell>
          <cell r="AL215">
            <v>-3.0000000000000027E-3</v>
          </cell>
          <cell r="AM215">
            <v>0.502</v>
          </cell>
          <cell r="AO215">
            <v>-0.28999999999999998</v>
          </cell>
          <cell r="AP215">
            <v>0.21200000000000002</v>
          </cell>
          <cell r="AS215">
            <v>0.21200000000000002</v>
          </cell>
          <cell r="AV215">
            <v>0.21200000000000002</v>
          </cell>
          <cell r="AX215">
            <v>0.21200000000000002</v>
          </cell>
        </row>
        <row r="216">
          <cell r="A216" t="str">
            <v>202-D504003</v>
          </cell>
          <cell r="D216" t="str">
            <v>Third Party Support - Billing</v>
          </cell>
          <cell r="O216">
            <v>8.7691000099999989</v>
          </cell>
          <cell r="R216">
            <v>8.7691000099999989</v>
          </cell>
          <cell r="T216">
            <v>0.35307370000000038</v>
          </cell>
          <cell r="U216">
            <v>9.1221737099999984</v>
          </cell>
          <cell r="W216">
            <v>0.50099999999999945</v>
          </cell>
          <cell r="X216">
            <v>9.6231737099999979</v>
          </cell>
          <cell r="AA216">
            <v>9.6231737099999979</v>
          </cell>
          <cell r="AC216">
            <v>-0.85417370999999775</v>
          </cell>
          <cell r="AD216">
            <v>8.7690000000000001</v>
          </cell>
          <cell r="AF216">
            <v>-0.35260000000000069</v>
          </cell>
          <cell r="AG216">
            <v>8.4163999999999994</v>
          </cell>
          <cell r="AJ216">
            <v>8.4163999999999994</v>
          </cell>
          <cell r="AM216">
            <v>8.4163999999999994</v>
          </cell>
          <cell r="AO216">
            <v>-9.9999999999999645E-2</v>
          </cell>
          <cell r="AP216">
            <v>8.3163999999999998</v>
          </cell>
          <cell r="AS216">
            <v>8.3163999999999998</v>
          </cell>
          <cell r="AV216">
            <v>8.3163999999999998</v>
          </cell>
          <cell r="AX216">
            <v>8.3163999999999998</v>
          </cell>
        </row>
        <row r="217">
          <cell r="A217" t="str">
            <v>202-D504004</v>
          </cell>
          <cell r="D217" t="str">
            <v>Third Party Support - Call Handling</v>
          </cell>
          <cell r="O217">
            <v>0.61145001999999993</v>
          </cell>
          <cell r="R217">
            <v>0.61145001999999993</v>
          </cell>
          <cell r="T217">
            <v>0</v>
          </cell>
          <cell r="U217">
            <v>0.61145001999999993</v>
          </cell>
          <cell r="X217">
            <v>0.61145001999999993</v>
          </cell>
          <cell r="AA217">
            <v>0.61145001999999993</v>
          </cell>
          <cell r="AC217">
            <v>0</v>
          </cell>
          <cell r="AD217">
            <v>0.61145001999999993</v>
          </cell>
          <cell r="AG217">
            <v>0.61145001999999993</v>
          </cell>
          <cell r="AJ217">
            <v>0.61145001999999993</v>
          </cell>
          <cell r="AM217">
            <v>0.61145001999999993</v>
          </cell>
          <cell r="AP217">
            <v>0.61145001999999993</v>
          </cell>
          <cell r="AS217">
            <v>0.61145001999999993</v>
          </cell>
          <cell r="AV217">
            <v>0.61145001999999993</v>
          </cell>
          <cell r="AX217">
            <v>0.61145001999999993</v>
          </cell>
        </row>
        <row r="218">
          <cell r="A218" t="str">
            <v>202-D504006</v>
          </cell>
          <cell r="D218" t="str">
            <v>Third Party Support - Collections</v>
          </cell>
          <cell r="O218">
            <v>1.54500002</v>
          </cell>
          <cell r="R218">
            <v>1.54500002</v>
          </cell>
          <cell r="T218">
            <v>0.30412898999999993</v>
          </cell>
          <cell r="U218">
            <v>1.84912901</v>
          </cell>
          <cell r="X218">
            <v>1.84912901</v>
          </cell>
          <cell r="AA218">
            <v>1.84912901</v>
          </cell>
          <cell r="AC218">
            <v>-0.30412901000000003</v>
          </cell>
          <cell r="AD218">
            <v>1.5449999999999999</v>
          </cell>
          <cell r="AG218">
            <v>1.5449999999999999</v>
          </cell>
          <cell r="AJ218">
            <v>1.5449999999999999</v>
          </cell>
          <cell r="AM218">
            <v>1.5449999999999999</v>
          </cell>
          <cell r="AP218">
            <v>1.5449999999999999</v>
          </cell>
          <cell r="AS218">
            <v>1.5449999999999999</v>
          </cell>
          <cell r="AV218">
            <v>1.5449999999999999</v>
          </cell>
          <cell r="AX218">
            <v>1.5449999999999999</v>
          </cell>
        </row>
        <row r="219">
          <cell r="A219" t="str">
            <v>202-DMOther</v>
          </cell>
          <cell r="D219" t="str">
            <v>Other Customer Care DM P&amp;Ps</v>
          </cell>
          <cell r="O219">
            <v>0.29999998000000005</v>
          </cell>
          <cell r="R219">
            <v>0.29999998000000005</v>
          </cell>
          <cell r="T219">
            <v>0</v>
          </cell>
          <cell r="U219">
            <v>0.29999998000000005</v>
          </cell>
          <cell r="X219">
            <v>0.29999998000000005</v>
          </cell>
          <cell r="AA219">
            <v>0.29999998000000005</v>
          </cell>
          <cell r="AC219">
            <v>-0.29999998000000005</v>
          </cell>
          <cell r="AD219">
            <v>0</v>
          </cell>
          <cell r="AG219">
            <v>0</v>
          </cell>
          <cell r="AJ219">
            <v>0</v>
          </cell>
          <cell r="AM219">
            <v>0</v>
          </cell>
          <cell r="AP219">
            <v>0</v>
          </cell>
          <cell r="AS219">
            <v>0</v>
          </cell>
          <cell r="AV219">
            <v>0</v>
          </cell>
          <cell r="AX219">
            <v>0</v>
          </cell>
        </row>
        <row r="220">
          <cell r="D220" t="str">
            <v>Total Customer Care</v>
          </cell>
          <cell r="O220">
            <v>60.178804790000015</v>
          </cell>
          <cell r="Q220">
            <v>0</v>
          </cell>
          <cell r="R220">
            <v>60.178804790000015</v>
          </cell>
          <cell r="T220">
            <v>1.6912426999999999</v>
          </cell>
          <cell r="U220">
            <v>61.870047490000005</v>
          </cell>
          <cell r="W220">
            <v>0.78599999999999925</v>
          </cell>
          <cell r="X220">
            <v>62.656047489999992</v>
          </cell>
          <cell r="Z220">
            <v>-1.2766187699999991</v>
          </cell>
          <cell r="AA220">
            <v>61.37942872</v>
          </cell>
          <cell r="AC220">
            <v>-1.3789786999999976</v>
          </cell>
          <cell r="AD220">
            <v>60.000450020000002</v>
          </cell>
          <cell r="AF220">
            <v>-0.52936449000000085</v>
          </cell>
          <cell r="AG220">
            <v>59.471085530000003</v>
          </cell>
          <cell r="AI220">
            <v>0</v>
          </cell>
          <cell r="AJ220">
            <v>59.471085530000003</v>
          </cell>
          <cell r="AL220">
            <v>3.0117644900000005</v>
          </cell>
          <cell r="AM220">
            <v>62.482850019999994</v>
          </cell>
          <cell r="AO220">
            <v>-1.2834534700000007</v>
          </cell>
          <cell r="AP220">
            <v>61.199396550000003</v>
          </cell>
          <cell r="AR220">
            <v>0</v>
          </cell>
          <cell r="AS220">
            <v>61.199396550000003</v>
          </cell>
          <cell r="AU220">
            <v>0</v>
          </cell>
          <cell r="AV220">
            <v>61.199396550000003</v>
          </cell>
          <cell r="AX220">
            <v>61.199396550000003</v>
          </cell>
        </row>
        <row r="221">
          <cell r="C221" t="str">
            <v>Engineering &amp; Construction P&amp;Ps SP=203</v>
          </cell>
        </row>
        <row r="222">
          <cell r="A222" t="str">
            <v>203-DENV</v>
          </cell>
          <cell r="D222" t="str">
            <v>Distribution - Environmental Assistance</v>
          </cell>
          <cell r="O222">
            <v>0.15525</v>
          </cell>
          <cell r="R222">
            <v>0.15525</v>
          </cell>
          <cell r="T222">
            <v>-0.20699999999999999</v>
          </cell>
          <cell r="U222">
            <v>-5.174999999999999E-2</v>
          </cell>
          <cell r="W222">
            <v>0.155</v>
          </cell>
          <cell r="X222">
            <v>0.10325000000000001</v>
          </cell>
          <cell r="Z222">
            <v>-0.155</v>
          </cell>
          <cell r="AA222">
            <v>-5.174999999999999E-2</v>
          </cell>
          <cell r="AC222">
            <v>5.2749999999999991E-2</v>
          </cell>
          <cell r="AD222">
            <v>1.0000000000000009E-3</v>
          </cell>
          <cell r="AF222">
            <v>1.2999999999999999E-2</v>
          </cell>
          <cell r="AG222">
            <v>1.4E-2</v>
          </cell>
          <cell r="AI222">
            <v>1.8000000000000002E-2</v>
          </cell>
          <cell r="AJ222">
            <v>3.2000000000000001E-2</v>
          </cell>
          <cell r="AL222">
            <v>9.0000000000000011E-3</v>
          </cell>
          <cell r="AM222">
            <v>4.1000000000000002E-2</v>
          </cell>
          <cell r="AP222">
            <v>4.1000000000000002E-2</v>
          </cell>
          <cell r="AS222">
            <v>4.1000000000000002E-2</v>
          </cell>
          <cell r="AV222">
            <v>4.1000000000000002E-2</v>
          </cell>
          <cell r="AX222">
            <v>4.1000000000000002E-2</v>
          </cell>
        </row>
        <row r="223">
          <cell r="A223" t="str">
            <v>203-DLAR</v>
          </cell>
          <cell r="D223" t="str">
            <v>Distribution - LAR Program</v>
          </cell>
          <cell r="O223">
            <v>5.0321854100000003</v>
          </cell>
          <cell r="R223">
            <v>5.0321854100000003</v>
          </cell>
          <cell r="T223">
            <v>-8.0000000401980742E-8</v>
          </cell>
          <cell r="U223">
            <v>5.0321853299999999</v>
          </cell>
          <cell r="W223">
            <v>-0.71499999999999986</v>
          </cell>
          <cell r="X223">
            <v>4.31718533</v>
          </cell>
          <cell r="Z223">
            <v>-0.31299999999999972</v>
          </cell>
          <cell r="AA223">
            <v>4.0041853300000003</v>
          </cell>
          <cell r="AC223">
            <v>0.58781466999999932</v>
          </cell>
          <cell r="AD223">
            <v>4.5919999999999996</v>
          </cell>
          <cell r="AF223">
            <v>0.245</v>
          </cell>
          <cell r="AG223">
            <v>4.8369999999999997</v>
          </cell>
          <cell r="AI223">
            <v>-7.5999999999999623E-2</v>
          </cell>
          <cell r="AJ223">
            <v>4.7610000000000001</v>
          </cell>
          <cell r="AL223">
            <v>-0.1509999999999998</v>
          </cell>
          <cell r="AM223">
            <v>4.6100000000000003</v>
          </cell>
          <cell r="AP223">
            <v>4.6100000000000003</v>
          </cell>
          <cell r="AS223">
            <v>4.6100000000000003</v>
          </cell>
          <cell r="AV223">
            <v>4.6100000000000003</v>
          </cell>
          <cell r="AX223">
            <v>4.6100000000000003</v>
          </cell>
        </row>
        <row r="224">
          <cell r="A224" t="str">
            <v>203-DPCB</v>
          </cell>
          <cell r="D224" t="str">
            <v>PCB &amp; Regulated Waste Management</v>
          </cell>
          <cell r="O224">
            <v>3.8560790300000001</v>
          </cell>
          <cell r="R224">
            <v>3.8560790300000001</v>
          </cell>
          <cell r="T224">
            <v>0.28768066000000037</v>
          </cell>
          <cell r="U224">
            <v>4.1437596900000004</v>
          </cell>
          <cell r="W224">
            <v>-0.2686806500000003</v>
          </cell>
          <cell r="X224">
            <v>3.8750790400000001</v>
          </cell>
          <cell r="Z224">
            <v>-8.2999999999999741E-2</v>
          </cell>
          <cell r="AA224">
            <v>3.7920790400000004</v>
          </cell>
          <cell r="AC224">
            <v>-5.9079040000000305E-2</v>
          </cell>
          <cell r="AD224">
            <v>3.7330000000000001</v>
          </cell>
          <cell r="AF224">
            <v>9.9999999999997868E-3</v>
          </cell>
          <cell r="AG224">
            <v>3.7429999999999999</v>
          </cell>
          <cell r="AI224">
            <v>0.254</v>
          </cell>
          <cell r="AJ224">
            <v>3.9969999999999999</v>
          </cell>
          <cell r="AL224">
            <v>9.7999999999999865E-2</v>
          </cell>
          <cell r="AM224">
            <v>4.0949999999999998</v>
          </cell>
          <cell r="AP224">
            <v>4.0949999999999998</v>
          </cell>
          <cell r="AS224">
            <v>4.0949999999999998</v>
          </cell>
          <cell r="AV224">
            <v>4.0949999999999998</v>
          </cell>
          <cell r="AX224">
            <v>4.0949999999999998</v>
          </cell>
        </row>
        <row r="225">
          <cell r="A225" t="str">
            <v>203-DREC</v>
          </cell>
          <cell r="D225" t="str">
            <v>Records and Drawing Mgmt</v>
          </cell>
          <cell r="O225">
            <v>0.61869594000000006</v>
          </cell>
          <cell r="R225">
            <v>0.61869594000000006</v>
          </cell>
          <cell r="T225">
            <v>0.54859510999999994</v>
          </cell>
          <cell r="U225">
            <v>1.16729105</v>
          </cell>
          <cell r="W225">
            <v>7.0404890000000053E-2</v>
          </cell>
          <cell r="X225">
            <v>1.23769594</v>
          </cell>
          <cell r="Z225">
            <v>-0.36199999999999999</v>
          </cell>
          <cell r="AA225">
            <v>0.87569594000000006</v>
          </cell>
          <cell r="AC225">
            <v>-0.55869594</v>
          </cell>
          <cell r="AD225">
            <v>0.31700000000000006</v>
          </cell>
          <cell r="AF225">
            <v>0.2639999999999999</v>
          </cell>
          <cell r="AG225">
            <v>0.58099999999999996</v>
          </cell>
          <cell r="AI225">
            <v>3.400000000000003E-2</v>
          </cell>
          <cell r="AJ225">
            <v>0.61499999999999999</v>
          </cell>
          <cell r="AL225">
            <v>3.7000000000000033E-2</v>
          </cell>
          <cell r="AM225">
            <v>0.65200000000000002</v>
          </cell>
          <cell r="AP225">
            <v>0.65200000000000002</v>
          </cell>
          <cell r="AS225">
            <v>0.65200000000000002</v>
          </cell>
          <cell r="AV225">
            <v>0.65200000000000002</v>
          </cell>
          <cell r="AX225">
            <v>0.65200000000000002</v>
          </cell>
        </row>
        <row r="226">
          <cell r="A226" t="str">
            <v>203-DM1XX</v>
          </cell>
          <cell r="D226" t="str">
            <v>DM Sustaining Other</v>
          </cell>
          <cell r="M226">
            <v>5.1999999999999998E-2</v>
          </cell>
          <cell r="O226">
            <v>0</v>
          </cell>
          <cell r="R226">
            <v>0</v>
          </cell>
          <cell r="T226">
            <v>-0.57699998000000008</v>
          </cell>
          <cell r="U226">
            <v>-0.57699998000000008</v>
          </cell>
          <cell r="W226">
            <v>0</v>
          </cell>
          <cell r="X226">
            <v>-0.57699998000000008</v>
          </cell>
          <cell r="Z226">
            <v>0</v>
          </cell>
          <cell r="AA226">
            <v>-0.57699998000000008</v>
          </cell>
          <cell r="AC226">
            <v>0.57699998000000008</v>
          </cell>
          <cell r="AD226">
            <v>0</v>
          </cell>
          <cell r="AF226">
            <v>0</v>
          </cell>
          <cell r="AG226">
            <v>0</v>
          </cell>
          <cell r="AI226">
            <v>0</v>
          </cell>
          <cell r="AJ226">
            <v>0</v>
          </cell>
          <cell r="AL226">
            <v>0</v>
          </cell>
          <cell r="AM226">
            <v>0</v>
          </cell>
          <cell r="AP226">
            <v>0</v>
          </cell>
          <cell r="AS226">
            <v>0</v>
          </cell>
          <cell r="AV226">
            <v>0</v>
          </cell>
          <cell r="AX226">
            <v>0</v>
          </cell>
        </row>
        <row r="227">
          <cell r="A227" t="str">
            <v>203-DR&amp;D</v>
          </cell>
          <cell r="D227" t="str">
            <v>Distribution - R&amp;D</v>
          </cell>
          <cell r="O227">
            <v>0</v>
          </cell>
          <cell r="R227">
            <v>0</v>
          </cell>
          <cell r="T227">
            <v>-1.7500000000000002E-2</v>
          </cell>
          <cell r="U227">
            <v>-1.7500000000000002E-2</v>
          </cell>
          <cell r="W227">
            <v>-8.7499999999999994E-2</v>
          </cell>
          <cell r="X227">
            <v>-0.105</v>
          </cell>
          <cell r="Z227">
            <v>0</v>
          </cell>
          <cell r="AA227">
            <v>-0.105</v>
          </cell>
          <cell r="AC227">
            <v>0.105</v>
          </cell>
          <cell r="AD227">
            <v>0</v>
          </cell>
          <cell r="AF227">
            <v>0</v>
          </cell>
          <cell r="AG227">
            <v>0</v>
          </cell>
          <cell r="AI227">
            <v>0</v>
          </cell>
          <cell r="AJ227">
            <v>0</v>
          </cell>
          <cell r="AL227">
            <v>0</v>
          </cell>
          <cell r="AM227">
            <v>0</v>
          </cell>
          <cell r="AP227">
            <v>0</v>
          </cell>
          <cell r="AS227">
            <v>0</v>
          </cell>
          <cell r="AV227">
            <v>0</v>
          </cell>
          <cell r="AX227">
            <v>0</v>
          </cell>
        </row>
        <row r="228">
          <cell r="A228" t="str">
            <v>203-DSTNDS</v>
          </cell>
          <cell r="D228" t="str">
            <v>Distribution - Standards Development</v>
          </cell>
          <cell r="O228">
            <v>2.4157096800000004</v>
          </cell>
          <cell r="R228">
            <v>2.4157096800000004</v>
          </cell>
          <cell r="T228">
            <v>0.63416622000000022</v>
          </cell>
          <cell r="U228">
            <v>3.0498759000000009</v>
          </cell>
          <cell r="W228">
            <v>0.5258337799999997</v>
          </cell>
          <cell r="X228">
            <v>3.5757096800000006</v>
          </cell>
          <cell r="Z228">
            <v>-0.82</v>
          </cell>
          <cell r="AA228">
            <v>2.7557096800000007</v>
          </cell>
          <cell r="AC228">
            <v>-0.48470968000000081</v>
          </cell>
          <cell r="AD228">
            <v>2.2709999999999999</v>
          </cell>
          <cell r="AF228">
            <v>0.19100000000000028</v>
          </cell>
          <cell r="AG228">
            <v>2.4620000000000002</v>
          </cell>
          <cell r="AI228">
            <v>-4.8000000000000043E-2</v>
          </cell>
          <cell r="AJ228">
            <v>2.4140000000000001</v>
          </cell>
          <cell r="AL228">
            <v>-1.8000000000000238E-2</v>
          </cell>
          <cell r="AM228">
            <v>2.3959999999999999</v>
          </cell>
          <cell r="AP228">
            <v>2.3959999999999999</v>
          </cell>
          <cell r="AS228">
            <v>2.3959999999999999</v>
          </cell>
          <cell r="AV228">
            <v>2.3959999999999999</v>
          </cell>
          <cell r="AX228">
            <v>2.3959999999999999</v>
          </cell>
        </row>
        <row r="229">
          <cell r="A229" t="str">
            <v>203-DM2XX</v>
          </cell>
          <cell r="D229" t="str">
            <v>DM Development Other</v>
          </cell>
          <cell r="O229">
            <v>1.8829039999999998E-2</v>
          </cell>
          <cell r="R229">
            <v>1.8829039999999998E-2</v>
          </cell>
          <cell r="T229">
            <v>7.8933479999999986E-2</v>
          </cell>
          <cell r="U229">
            <v>9.7762519999999992E-2</v>
          </cell>
          <cell r="W229">
            <v>-5.9933479999999983E-2</v>
          </cell>
          <cell r="X229">
            <v>3.7829040000000008E-2</v>
          </cell>
          <cell r="Z229">
            <v>7.9999999999999967E-3</v>
          </cell>
          <cell r="AA229">
            <v>4.5829040000000001E-2</v>
          </cell>
          <cell r="AC229">
            <v>2.1709599999999996E-3</v>
          </cell>
          <cell r="AD229">
            <v>4.8000000000000001E-2</v>
          </cell>
          <cell r="AF229">
            <v>1.0000000000000009E-3</v>
          </cell>
          <cell r="AG229">
            <v>4.9000000000000002E-2</v>
          </cell>
          <cell r="AI229">
            <v>0</v>
          </cell>
          <cell r="AJ229">
            <v>4.9000000000000002E-2</v>
          </cell>
          <cell r="AL229">
            <v>0</v>
          </cell>
          <cell r="AM229">
            <v>4.9000000000000002E-2</v>
          </cell>
          <cell r="AO229">
            <v>1E-3</v>
          </cell>
          <cell r="AP229">
            <v>0.05</v>
          </cell>
          <cell r="AS229">
            <v>0.05</v>
          </cell>
          <cell r="AV229">
            <v>0.05</v>
          </cell>
          <cell r="AX229">
            <v>0.05</v>
          </cell>
        </row>
        <row r="230">
          <cell r="A230" t="str">
            <v>203-DOM</v>
          </cell>
          <cell r="D230" t="str">
            <v>DOM Maintenance</v>
          </cell>
          <cell r="O230">
            <v>1.35738767</v>
          </cell>
          <cell r="R230">
            <v>1.35738767</v>
          </cell>
          <cell r="T230">
            <v>0.12322264999999999</v>
          </cell>
          <cell r="U230">
            <v>1.48061032</v>
          </cell>
          <cell r="W230">
            <v>7.4777360000000126E-2</v>
          </cell>
          <cell r="X230">
            <v>1.5553876800000002</v>
          </cell>
          <cell r="Z230">
            <v>-0.41499999999999998</v>
          </cell>
          <cell r="AA230">
            <v>1.1403876800000001</v>
          </cell>
          <cell r="AC230">
            <v>-0.18638768000000017</v>
          </cell>
          <cell r="AD230">
            <v>0.95399999999999996</v>
          </cell>
          <cell r="AF230">
            <v>0.66600000000000015</v>
          </cell>
          <cell r="AG230">
            <v>1.62</v>
          </cell>
          <cell r="AI230">
            <v>1.399999999999979E-2</v>
          </cell>
          <cell r="AJ230">
            <v>1.6339999999999999</v>
          </cell>
          <cell r="AL230">
            <v>9.000000000000119E-3</v>
          </cell>
          <cell r="AM230">
            <v>1.643</v>
          </cell>
          <cell r="AP230">
            <v>1.643</v>
          </cell>
          <cell r="AS230">
            <v>1.643</v>
          </cell>
          <cell r="AV230">
            <v>1.643</v>
          </cell>
          <cell r="AX230">
            <v>1.643</v>
          </cell>
        </row>
        <row r="231">
          <cell r="A231" t="str">
            <v>203-DM3XX</v>
          </cell>
          <cell r="D231" t="str">
            <v>DM Development Other</v>
          </cell>
          <cell r="O231">
            <v>2E-3</v>
          </cell>
          <cell r="R231">
            <v>2E-3</v>
          </cell>
          <cell r="T231">
            <v>-2.615E-2</v>
          </cell>
          <cell r="U231">
            <v>-2.4149999999999998E-2</v>
          </cell>
          <cell r="W231">
            <v>2.0000000000000005E-3</v>
          </cell>
          <cell r="X231">
            <v>-2.2149999999999996E-2</v>
          </cell>
          <cell r="Z231">
            <v>2.29E-2</v>
          </cell>
          <cell r="AA231">
            <v>7.5000000000000414E-4</v>
          </cell>
          <cell r="AC231">
            <v>2.1250000000000002E-2</v>
          </cell>
          <cell r="AD231">
            <v>2.2000000000000006E-2</v>
          </cell>
          <cell r="AF231">
            <v>-3.0000000000000061E-3</v>
          </cell>
          <cell r="AG231">
            <v>1.9E-2</v>
          </cell>
          <cell r="AI231">
            <v>-2.9999999999999992E-3</v>
          </cell>
          <cell r="AJ231">
            <v>1.6E-2</v>
          </cell>
          <cell r="AL231">
            <v>5.9999999999999984E-3</v>
          </cell>
          <cell r="AM231">
            <v>2.1999999999999999E-2</v>
          </cell>
          <cell r="AP231">
            <v>2.1999999999999999E-2</v>
          </cell>
          <cell r="AS231">
            <v>2.1999999999999999E-2</v>
          </cell>
          <cell r="AV231">
            <v>2.1999999999999999E-2</v>
          </cell>
          <cell r="AX231">
            <v>2.1999999999999999E-2</v>
          </cell>
        </row>
        <row r="232">
          <cell r="A232" t="str">
            <v>203-DREVMT</v>
          </cell>
          <cell r="D232" t="str">
            <v>Distribution - Revenue Meter</v>
          </cell>
          <cell r="O232">
            <v>3.8094980000000001E-2</v>
          </cell>
          <cell r="R232">
            <v>3.8094980000000001E-2</v>
          </cell>
          <cell r="U232">
            <v>3.8094980000000001E-2</v>
          </cell>
          <cell r="W232">
            <v>-2.1199960000000018E-2</v>
          </cell>
          <cell r="X232">
            <v>1.6895019999999983E-2</v>
          </cell>
          <cell r="Z232">
            <v>0.433</v>
          </cell>
          <cell r="AA232">
            <v>0.44989501999999998</v>
          </cell>
          <cell r="AC232">
            <v>-3.2895019999999997E-2</v>
          </cell>
          <cell r="AD232">
            <v>0.41699999999999998</v>
          </cell>
          <cell r="AF232">
            <v>-0.379</v>
          </cell>
          <cell r="AG232">
            <v>3.7999999999999978E-2</v>
          </cell>
          <cell r="AJ232">
            <v>3.7999999999999978E-2</v>
          </cell>
          <cell r="AM232">
            <v>3.7999999999999978E-2</v>
          </cell>
          <cell r="AP232">
            <v>3.7999999999999978E-2</v>
          </cell>
          <cell r="AS232">
            <v>3.7999999999999978E-2</v>
          </cell>
          <cell r="AV232">
            <v>3.7999999999999978E-2</v>
          </cell>
          <cell r="AX232">
            <v>3.7999999999999978E-2</v>
          </cell>
        </row>
        <row r="233">
          <cell r="A233" t="str">
            <v>203-DMOther</v>
          </cell>
          <cell r="D233" t="str">
            <v>Other E&amp;CS DM P&amp;Ps</v>
          </cell>
          <cell r="O233">
            <v>0</v>
          </cell>
          <cell r="R233">
            <v>0</v>
          </cell>
          <cell r="U233">
            <v>0</v>
          </cell>
          <cell r="X233">
            <v>0</v>
          </cell>
          <cell r="AA233">
            <v>0</v>
          </cell>
          <cell r="AD233">
            <v>0</v>
          </cell>
          <cell r="AG233">
            <v>0</v>
          </cell>
          <cell r="AI233">
            <v>0.170103</v>
          </cell>
          <cell r="AJ233">
            <v>0.170103</v>
          </cell>
          <cell r="AL233">
            <v>-0.17</v>
          </cell>
          <cell r="AM233">
            <v>1.0299999999999199E-4</v>
          </cell>
          <cell r="AP233">
            <v>1.0299999999999199E-4</v>
          </cell>
          <cell r="AS233">
            <v>1.0299999999999199E-4</v>
          </cell>
          <cell r="AV233">
            <v>1.0299999999999199E-4</v>
          </cell>
          <cell r="AX233">
            <v>1.0299999999999199E-4</v>
          </cell>
        </row>
        <row r="234">
          <cell r="D234" t="str">
            <v>Total Engineering &amp; Construction Services</v>
          </cell>
          <cell r="O234">
            <v>13.494231750000001</v>
          </cell>
          <cell r="Q234">
            <v>0</v>
          </cell>
          <cell r="R234">
            <v>13.494231750000001</v>
          </cell>
          <cell r="T234">
            <v>0.84494806000000011</v>
          </cell>
          <cell r="U234">
            <v>14.339179809999999</v>
          </cell>
          <cell r="W234">
            <v>-0.32429806000000028</v>
          </cell>
          <cell r="X234">
            <v>14.014881750000001</v>
          </cell>
          <cell r="Z234">
            <v>-1.6840999999999993</v>
          </cell>
          <cell r="AA234">
            <v>12.33078175</v>
          </cell>
          <cell r="AC234">
            <v>2.4218249999998068E-2</v>
          </cell>
          <cell r="AD234">
            <v>12.355000000000002</v>
          </cell>
          <cell r="AF234">
            <v>1.008</v>
          </cell>
          <cell r="AG234">
            <v>13.362999999999998</v>
          </cell>
          <cell r="AI234">
            <v>0.36310300000000018</v>
          </cell>
          <cell r="AJ234">
            <v>13.726102999999998</v>
          </cell>
          <cell r="AL234">
            <v>-0.18000000000000002</v>
          </cell>
          <cell r="AM234">
            <v>13.546103</v>
          </cell>
          <cell r="AO234">
            <v>1E-3</v>
          </cell>
          <cell r="AP234">
            <v>13.547103000000002</v>
          </cell>
          <cell r="AR234">
            <v>0</v>
          </cell>
          <cell r="AS234">
            <v>13.547103000000002</v>
          </cell>
          <cell r="AU234">
            <v>0</v>
          </cell>
          <cell r="AV234">
            <v>13.547103000000002</v>
          </cell>
          <cell r="AX234">
            <v>13.547103000000002</v>
          </cell>
        </row>
        <row r="235">
          <cell r="A235" t="str">
            <v>EDMUR</v>
          </cell>
          <cell r="D235" t="str">
            <v>Payroll Burden Under Recovery</v>
          </cell>
          <cell r="O235">
            <v>0</v>
          </cell>
          <cell r="R235">
            <v>0</v>
          </cell>
          <cell r="U235">
            <v>0</v>
          </cell>
          <cell r="X235">
            <v>0</v>
          </cell>
          <cell r="AA235">
            <v>0</v>
          </cell>
          <cell r="AD235">
            <v>0</v>
          </cell>
          <cell r="AG235">
            <v>0</v>
          </cell>
          <cell r="AJ235">
            <v>0</v>
          </cell>
          <cell r="AM235">
            <v>0</v>
          </cell>
          <cell r="AP235">
            <v>0</v>
          </cell>
          <cell r="AS235">
            <v>0</v>
          </cell>
          <cell r="AV235">
            <v>0</v>
          </cell>
          <cell r="AX235">
            <v>0</v>
          </cell>
        </row>
        <row r="236">
          <cell r="D236" t="str">
            <v>Total Engineering &amp; Construction</v>
          </cell>
          <cell r="O236">
            <v>13.494231750000001</v>
          </cell>
          <cell r="Q236">
            <v>0</v>
          </cell>
          <cell r="R236">
            <v>13.494231750000001</v>
          </cell>
          <cell r="T236">
            <v>0.84494806000000011</v>
          </cell>
          <cell r="U236">
            <v>14.339179809999999</v>
          </cell>
          <cell r="W236">
            <v>-0.32429806000000028</v>
          </cell>
          <cell r="X236">
            <v>14.014881750000001</v>
          </cell>
          <cell r="Z236">
            <v>-1.6840999999999993</v>
          </cell>
          <cell r="AA236">
            <v>12.33078175</v>
          </cell>
          <cell r="AC236">
            <v>2.4218249999998068E-2</v>
          </cell>
          <cell r="AD236">
            <v>12.355000000000002</v>
          </cell>
          <cell r="AF236">
            <v>1.008</v>
          </cell>
          <cell r="AG236">
            <v>13.362999999999998</v>
          </cell>
          <cell r="AI236">
            <v>0.36310300000000018</v>
          </cell>
          <cell r="AJ236">
            <v>13.726102999999998</v>
          </cell>
          <cell r="AL236">
            <v>-0.18000000000000002</v>
          </cell>
          <cell r="AM236">
            <v>13.546103</v>
          </cell>
          <cell r="AO236">
            <v>1E-3</v>
          </cell>
          <cell r="AP236">
            <v>13.547103000000002</v>
          </cell>
          <cell r="AR236">
            <v>0</v>
          </cell>
          <cell r="AS236">
            <v>13.547103000000002</v>
          </cell>
          <cell r="AU236">
            <v>0</v>
          </cell>
          <cell r="AV236">
            <v>13.547103000000002</v>
          </cell>
          <cell r="AX236">
            <v>13.547103000000002</v>
          </cell>
        </row>
        <row r="237">
          <cell r="C237" t="str">
            <v>Forestry P&amp;Ps SP=204</v>
          </cell>
        </row>
        <row r="238">
          <cell r="A238" t="str">
            <v>204-DMF01</v>
          </cell>
          <cell r="D238" t="str">
            <v>DX - Brush Control</v>
          </cell>
          <cell r="O238">
            <v>30.499999800000001</v>
          </cell>
          <cell r="R238">
            <v>30.499999800000001</v>
          </cell>
          <cell r="U238">
            <v>30.499999800000001</v>
          </cell>
          <cell r="W238">
            <v>-2.4989999999999988</v>
          </cell>
          <cell r="X238">
            <v>28.000999800000002</v>
          </cell>
          <cell r="AA238">
            <v>28.000999800000002</v>
          </cell>
          <cell r="AC238">
            <v>2.4990001999999976</v>
          </cell>
          <cell r="AD238">
            <v>30.5</v>
          </cell>
          <cell r="AG238">
            <v>30.5</v>
          </cell>
          <cell r="AJ238">
            <v>30.5</v>
          </cell>
          <cell r="AL238">
            <v>4</v>
          </cell>
          <cell r="AM238">
            <v>34.5</v>
          </cell>
          <cell r="AO238">
            <v>1.4889999999999972</v>
          </cell>
          <cell r="AP238">
            <v>35.988999999999997</v>
          </cell>
          <cell r="AS238">
            <v>35.988999999999997</v>
          </cell>
          <cell r="AV238">
            <v>35.988999999999997</v>
          </cell>
          <cell r="AX238">
            <v>35.988999999999997</v>
          </cell>
        </row>
        <row r="239">
          <cell r="A239" t="str">
            <v>204-DMF02</v>
          </cell>
          <cell r="D239" t="str">
            <v>DX - Line Clearing</v>
          </cell>
          <cell r="O239">
            <v>75.700071800000003</v>
          </cell>
          <cell r="R239">
            <v>75.700071800000003</v>
          </cell>
          <cell r="U239">
            <v>75.700071800000003</v>
          </cell>
          <cell r="W239">
            <v>-6.9979999999999905</v>
          </cell>
          <cell r="X239">
            <v>68.702071800000013</v>
          </cell>
          <cell r="AA239">
            <v>68.702071800000013</v>
          </cell>
          <cell r="AC239">
            <v>6.9979281999999898</v>
          </cell>
          <cell r="AD239">
            <v>75.7</v>
          </cell>
          <cell r="AG239">
            <v>75.7</v>
          </cell>
          <cell r="AJ239">
            <v>75.7</v>
          </cell>
          <cell r="AL239">
            <v>1</v>
          </cell>
          <cell r="AM239">
            <v>76.7</v>
          </cell>
          <cell r="AO239">
            <v>2.0109999999999957</v>
          </cell>
          <cell r="AP239">
            <v>78.710999999999999</v>
          </cell>
          <cell r="AS239">
            <v>78.710999999999999</v>
          </cell>
          <cell r="AV239">
            <v>78.710999999999999</v>
          </cell>
          <cell r="AX239">
            <v>78.710999999999999</v>
          </cell>
        </row>
        <row r="240">
          <cell r="A240" t="str">
            <v>204-DMF03</v>
          </cell>
          <cell r="D240" t="str">
            <v>Customer Notifications</v>
          </cell>
          <cell r="O240">
            <v>7.9999815999999999</v>
          </cell>
          <cell r="R240">
            <v>7.9999815999999999</v>
          </cell>
          <cell r="U240">
            <v>7.9999815999999999</v>
          </cell>
          <cell r="W240">
            <v>-0.50200000000000067</v>
          </cell>
          <cell r="X240">
            <v>7.4979815999999992</v>
          </cell>
          <cell r="AA240">
            <v>7.4979815999999992</v>
          </cell>
          <cell r="AC240">
            <v>0.50201840000000075</v>
          </cell>
          <cell r="AD240">
            <v>8</v>
          </cell>
          <cell r="AG240">
            <v>8</v>
          </cell>
          <cell r="AJ240">
            <v>8</v>
          </cell>
          <cell r="AM240">
            <v>8</v>
          </cell>
          <cell r="AP240">
            <v>8</v>
          </cell>
          <cell r="AS240">
            <v>8</v>
          </cell>
          <cell r="AV240">
            <v>8</v>
          </cell>
          <cell r="AX240">
            <v>8</v>
          </cell>
        </row>
        <row r="241">
          <cell r="A241" t="str">
            <v>204-DMF04</v>
          </cell>
          <cell r="D241" t="str">
            <v>Other Forestry DM P&amp;Ps</v>
          </cell>
          <cell r="O241">
            <v>8.9760114000000009</v>
          </cell>
          <cell r="R241">
            <v>8.9760114000000009</v>
          </cell>
          <cell r="U241">
            <v>8.9760114000000009</v>
          </cell>
          <cell r="X241">
            <v>8.9760114000000009</v>
          </cell>
          <cell r="AA241">
            <v>8.9760114000000009</v>
          </cell>
          <cell r="AD241">
            <v>8.9760114000000009</v>
          </cell>
          <cell r="AG241">
            <v>8.9760114000000009</v>
          </cell>
          <cell r="AJ241">
            <v>8.9760114000000009</v>
          </cell>
          <cell r="AM241">
            <v>8.9760114000000009</v>
          </cell>
          <cell r="AP241">
            <v>8.9760114000000009</v>
          </cell>
          <cell r="AS241">
            <v>8.9760114000000009</v>
          </cell>
          <cell r="AV241">
            <v>8.9760114000000009</v>
          </cell>
          <cell r="AX241">
            <v>8.9760114000000009</v>
          </cell>
        </row>
        <row r="242">
          <cell r="A242" t="str">
            <v>204-DMOther</v>
          </cell>
          <cell r="D242" t="str">
            <v>Other Forestry DM P&amp;Ps</v>
          </cell>
          <cell r="O242">
            <v>0</v>
          </cell>
          <cell r="R242">
            <v>0</v>
          </cell>
          <cell r="U242">
            <v>0</v>
          </cell>
          <cell r="X242">
            <v>0</v>
          </cell>
          <cell r="AA242">
            <v>0</v>
          </cell>
          <cell r="AD242">
            <v>0</v>
          </cell>
          <cell r="AG242">
            <v>0</v>
          </cell>
          <cell r="AI242">
            <v>1.9623619999999999</v>
          </cell>
          <cell r="AJ242">
            <v>1.9623619999999999</v>
          </cell>
          <cell r="AL242">
            <v>-1.9623619999999999</v>
          </cell>
          <cell r="AM242">
            <v>0</v>
          </cell>
          <cell r="AP242">
            <v>0</v>
          </cell>
          <cell r="AS242">
            <v>0</v>
          </cell>
          <cell r="AV242">
            <v>0</v>
          </cell>
          <cell r="AX242">
            <v>0</v>
          </cell>
        </row>
        <row r="243">
          <cell r="D243" t="str">
            <v>Total Forestry</v>
          </cell>
          <cell r="O243">
            <v>123.1760646</v>
          </cell>
          <cell r="Q243">
            <v>0</v>
          </cell>
          <cell r="R243">
            <v>123.1760646</v>
          </cell>
          <cell r="T243">
            <v>0</v>
          </cell>
          <cell r="U243">
            <v>123.1760646</v>
          </cell>
          <cell r="W243">
            <v>-9.9989999999999899</v>
          </cell>
          <cell r="X243">
            <v>113.17706460000002</v>
          </cell>
          <cell r="Z243">
            <v>0</v>
          </cell>
          <cell r="AA243">
            <v>113.17706460000002</v>
          </cell>
          <cell r="AC243">
            <v>9.9989467999999881</v>
          </cell>
          <cell r="AD243">
            <v>123.17601140000001</v>
          </cell>
          <cell r="AF243">
            <v>0</v>
          </cell>
          <cell r="AG243">
            <v>123.17601140000001</v>
          </cell>
          <cell r="AI243">
            <v>1.9623619999999999</v>
          </cell>
          <cell r="AJ243">
            <v>125.13837340000001</v>
          </cell>
          <cell r="AL243">
            <v>3.0376380000000003</v>
          </cell>
          <cell r="AM243">
            <v>128.17601139999999</v>
          </cell>
          <cell r="AO243">
            <v>3.4999999999999929</v>
          </cell>
          <cell r="AP243">
            <v>131.67601139999999</v>
          </cell>
          <cell r="AR243">
            <v>0</v>
          </cell>
          <cell r="AS243">
            <v>131.67601139999999</v>
          </cell>
          <cell r="AU243">
            <v>0</v>
          </cell>
          <cell r="AV243">
            <v>131.67601139999999</v>
          </cell>
          <cell r="AX243">
            <v>131.67601139999999</v>
          </cell>
        </row>
        <row r="244">
          <cell r="A244" t="str">
            <v>FDMUR</v>
          </cell>
          <cell r="D244" t="str">
            <v>Payroll Burden Under Recovery</v>
          </cell>
          <cell r="O244">
            <v>0</v>
          </cell>
          <cell r="R244">
            <v>0</v>
          </cell>
          <cell r="U244">
            <v>0</v>
          </cell>
          <cell r="X244">
            <v>0</v>
          </cell>
          <cell r="AA244">
            <v>0</v>
          </cell>
          <cell r="AD244">
            <v>0</v>
          </cell>
          <cell r="AG244">
            <v>0</v>
          </cell>
          <cell r="AJ244">
            <v>0</v>
          </cell>
          <cell r="AM244">
            <v>0</v>
          </cell>
          <cell r="AP244">
            <v>0</v>
          </cell>
          <cell r="AS244">
            <v>0</v>
          </cell>
          <cell r="AV244">
            <v>0</v>
          </cell>
          <cell r="AX244">
            <v>0</v>
          </cell>
        </row>
        <row r="245">
          <cell r="D245" t="str">
            <v>Total Forestry</v>
          </cell>
          <cell r="O245">
            <v>123.1760646</v>
          </cell>
          <cell r="Q245">
            <v>0</v>
          </cell>
          <cell r="R245">
            <v>123.1760646</v>
          </cell>
          <cell r="T245">
            <v>0</v>
          </cell>
          <cell r="U245">
            <v>123.1760646</v>
          </cell>
          <cell r="W245">
            <v>-9.9989999999999899</v>
          </cell>
          <cell r="X245">
            <v>113.17706460000002</v>
          </cell>
          <cell r="Z245">
            <v>0</v>
          </cell>
          <cell r="AA245">
            <v>113.17706460000002</v>
          </cell>
          <cell r="AC245">
            <v>9.9989467999999881</v>
          </cell>
          <cell r="AD245">
            <v>123.17601140000001</v>
          </cell>
          <cell r="AF245">
            <v>0</v>
          </cell>
          <cell r="AG245">
            <v>123.17601140000001</v>
          </cell>
          <cell r="AI245">
            <v>1.9623619999999999</v>
          </cell>
          <cell r="AJ245">
            <v>125.13837340000001</v>
          </cell>
          <cell r="AL245">
            <v>3.0376380000000003</v>
          </cell>
          <cell r="AM245">
            <v>128.17601139999999</v>
          </cell>
          <cell r="AO245">
            <v>3.4999999999999929</v>
          </cell>
          <cell r="AP245">
            <v>131.67601139999999</v>
          </cell>
          <cell r="AR245">
            <v>0</v>
          </cell>
          <cell r="AS245">
            <v>131.67601139999999</v>
          </cell>
          <cell r="AU245">
            <v>0</v>
          </cell>
          <cell r="AV245">
            <v>131.67601139999999</v>
          </cell>
          <cell r="AX245">
            <v>131.67601139999999</v>
          </cell>
        </row>
        <row r="246">
          <cell r="C246" t="str">
            <v>Lines P&amp;Ps SP=205</v>
          </cell>
        </row>
        <row r="247">
          <cell r="A247" t="str">
            <v>205-DML01</v>
          </cell>
          <cell r="D247" t="str">
            <v>Trouble Call</v>
          </cell>
          <cell r="O247">
            <v>56.018000000000001</v>
          </cell>
          <cell r="R247">
            <v>56.018000000000001</v>
          </cell>
          <cell r="T247">
            <v>-2.0000000000166551E-3</v>
          </cell>
          <cell r="U247">
            <v>56.015999999999984</v>
          </cell>
          <cell r="X247">
            <v>56.015999999999984</v>
          </cell>
          <cell r="AA247">
            <v>56.015999999999984</v>
          </cell>
          <cell r="AC247">
            <v>2.0000000000166551E-3</v>
          </cell>
          <cell r="AD247">
            <v>56.018000000000001</v>
          </cell>
          <cell r="AF247">
            <v>-4</v>
          </cell>
          <cell r="AG247">
            <v>52.018000000000001</v>
          </cell>
          <cell r="AJ247">
            <v>52.018000000000001</v>
          </cell>
          <cell r="AM247">
            <v>52.018000000000001</v>
          </cell>
          <cell r="AO247">
            <v>3</v>
          </cell>
          <cell r="AP247">
            <v>55.018000000000001</v>
          </cell>
          <cell r="AS247">
            <v>55.018000000000001</v>
          </cell>
          <cell r="AV247">
            <v>55.018000000000001</v>
          </cell>
          <cell r="AX247">
            <v>55.018000000000001</v>
          </cell>
        </row>
        <row r="248">
          <cell r="A248" t="str">
            <v>205-DML02</v>
          </cell>
          <cell r="D248" t="str">
            <v>Overtime &amp; Forestry Storm Costs</v>
          </cell>
          <cell r="O248">
            <v>7.9960019999999998</v>
          </cell>
          <cell r="R248">
            <v>7.9960019999999998</v>
          </cell>
          <cell r="T248">
            <v>-4.0020000000016154E-3</v>
          </cell>
          <cell r="U248">
            <v>7.9919999999999982</v>
          </cell>
          <cell r="X248">
            <v>7.9919999999999982</v>
          </cell>
          <cell r="AA248">
            <v>7.9919999999999982</v>
          </cell>
          <cell r="AC248">
            <v>4.000000000002224E-3</v>
          </cell>
          <cell r="AD248">
            <v>7.9960000000000004</v>
          </cell>
          <cell r="AF248">
            <v>-3</v>
          </cell>
          <cell r="AG248">
            <v>4.9960000000000004</v>
          </cell>
          <cell r="AJ248">
            <v>4.9960000000000004</v>
          </cell>
          <cell r="AM248">
            <v>4.9960000000000004</v>
          </cell>
          <cell r="AP248">
            <v>4.9960000000000004</v>
          </cell>
          <cell r="AS248">
            <v>4.9960000000000004</v>
          </cell>
          <cell r="AV248">
            <v>4.9960000000000004</v>
          </cell>
          <cell r="AX248">
            <v>4.9960000000000004</v>
          </cell>
        </row>
        <row r="249">
          <cell r="A249" t="str">
            <v>205-DML03</v>
          </cell>
          <cell r="D249" t="str">
            <v>Cable Locates</v>
          </cell>
          <cell r="O249">
            <v>12.846999</v>
          </cell>
          <cell r="R249">
            <v>12.846999</v>
          </cell>
          <cell r="T249">
            <v>1.000999999996921E-3</v>
          </cell>
          <cell r="U249">
            <v>12.847999999999997</v>
          </cell>
          <cell r="X249">
            <v>12.847999999999997</v>
          </cell>
          <cell r="Z249">
            <v>1.099000000000002</v>
          </cell>
          <cell r="AA249">
            <v>13.946999999999999</v>
          </cell>
          <cell r="AD249">
            <v>13.946999999999999</v>
          </cell>
          <cell r="AG249">
            <v>13.946999999999999</v>
          </cell>
          <cell r="AJ249">
            <v>13.946999999999999</v>
          </cell>
          <cell r="AM249">
            <v>13.946999999999999</v>
          </cell>
          <cell r="AP249">
            <v>13.946999999999999</v>
          </cell>
          <cell r="AS249">
            <v>13.946999999999999</v>
          </cell>
          <cell r="AV249">
            <v>13.946999999999999</v>
          </cell>
          <cell r="AX249">
            <v>13.946999999999999</v>
          </cell>
        </row>
        <row r="250">
          <cell r="A250" t="str">
            <v>205-DML04</v>
          </cell>
          <cell r="D250" t="str">
            <v>Disconnects &amp; Reconnects</v>
          </cell>
          <cell r="O250">
            <v>10.155002000000001</v>
          </cell>
          <cell r="R250">
            <v>10.155002000000001</v>
          </cell>
          <cell r="T250">
            <v>2.9979999999998341E-3</v>
          </cell>
          <cell r="U250">
            <v>10.158000000000001</v>
          </cell>
          <cell r="X250">
            <v>10.158000000000001</v>
          </cell>
          <cell r="AA250">
            <v>10.158000000000001</v>
          </cell>
          <cell r="AC250">
            <v>-3.00000000000189E-3</v>
          </cell>
          <cell r="AD250">
            <v>10.154999999999999</v>
          </cell>
          <cell r="AG250">
            <v>10.154999999999999</v>
          </cell>
          <cell r="AJ250">
            <v>10.154999999999999</v>
          </cell>
          <cell r="AM250">
            <v>10.154999999999999</v>
          </cell>
          <cell r="AP250">
            <v>10.154999999999999</v>
          </cell>
          <cell r="AS250">
            <v>10.154999999999999</v>
          </cell>
          <cell r="AV250">
            <v>10.154999999999999</v>
          </cell>
          <cell r="AX250">
            <v>10.154999999999999</v>
          </cell>
        </row>
        <row r="251">
          <cell r="A251" t="str">
            <v>205-DML05</v>
          </cell>
          <cell r="D251" t="str">
            <v xml:space="preserve"> Field Collections, Special Invest &amp; Anc Activities</v>
          </cell>
          <cell r="O251">
            <v>10.43</v>
          </cell>
          <cell r="R251">
            <v>10.43</v>
          </cell>
          <cell r="T251">
            <v>9.9999999999944578E-4</v>
          </cell>
          <cell r="U251">
            <v>10.430999999999999</v>
          </cell>
          <cell r="X251">
            <v>10.430999999999999</v>
          </cell>
          <cell r="AA251">
            <v>10.430999999999999</v>
          </cell>
          <cell r="AC251">
            <v>-9.9999999999944578E-4</v>
          </cell>
          <cell r="AD251">
            <v>10.43</v>
          </cell>
          <cell r="AG251">
            <v>10.43</v>
          </cell>
          <cell r="AJ251">
            <v>10.43</v>
          </cell>
          <cell r="AM251">
            <v>10.43</v>
          </cell>
          <cell r="AP251">
            <v>10.43</v>
          </cell>
          <cell r="AS251">
            <v>10.43</v>
          </cell>
          <cell r="AV251">
            <v>10.43</v>
          </cell>
          <cell r="AX251">
            <v>10.43</v>
          </cell>
        </row>
        <row r="252">
          <cell r="A252" t="str">
            <v>205-DML06</v>
          </cell>
          <cell r="D252" t="str">
            <v>Pole Transformer Inspection &amp; Test</v>
          </cell>
          <cell r="O252">
            <v>0.84900032000000014</v>
          </cell>
          <cell r="R252">
            <v>0.84900032000000014</v>
          </cell>
          <cell r="T252">
            <v>1.0010000000004737E-3</v>
          </cell>
          <cell r="U252">
            <v>0.85000132000000062</v>
          </cell>
          <cell r="W252">
            <v>-4.5</v>
          </cell>
          <cell r="X252">
            <v>-3.6499986799999995</v>
          </cell>
          <cell r="Z252">
            <v>4.698998679999999</v>
          </cell>
          <cell r="AA252">
            <v>1.0489999999999995</v>
          </cell>
          <cell r="AD252">
            <v>1.0489999999999995</v>
          </cell>
          <cell r="AG252">
            <v>1.0489999999999995</v>
          </cell>
          <cell r="AI252">
            <v>0.10000000000000053</v>
          </cell>
          <cell r="AJ252">
            <v>1.149</v>
          </cell>
          <cell r="AM252">
            <v>1.149</v>
          </cell>
          <cell r="AP252">
            <v>1.149</v>
          </cell>
          <cell r="AS252">
            <v>1.149</v>
          </cell>
          <cell r="AV252">
            <v>1.149</v>
          </cell>
          <cell r="AX252">
            <v>1.149</v>
          </cell>
        </row>
        <row r="253">
          <cell r="A253" t="str">
            <v>205-DML09</v>
          </cell>
          <cell r="D253" t="str">
            <v>Other Demand Lines DM P&amp;P's</v>
          </cell>
          <cell r="O253">
            <v>11.067997000000002</v>
          </cell>
          <cell r="R253">
            <v>11.067997000000002</v>
          </cell>
          <cell r="T253">
            <v>-1.4890009999999982</v>
          </cell>
          <cell r="U253">
            <v>9.5789960000000036</v>
          </cell>
          <cell r="W253">
            <v>1.4890000000000001</v>
          </cell>
          <cell r="X253">
            <v>11.067996000000004</v>
          </cell>
          <cell r="AA253">
            <v>11.067996000000004</v>
          </cell>
          <cell r="AD253">
            <v>11.067996000000004</v>
          </cell>
          <cell r="AG253">
            <v>11.067996000000004</v>
          </cell>
          <cell r="AJ253">
            <v>11.067996000000004</v>
          </cell>
          <cell r="AM253">
            <v>11.067996000000004</v>
          </cell>
          <cell r="AP253">
            <v>11.067996000000004</v>
          </cell>
          <cell r="AS253">
            <v>11.067996000000004</v>
          </cell>
          <cell r="AV253">
            <v>11.067996000000004</v>
          </cell>
          <cell r="AX253">
            <v>11.067996000000004</v>
          </cell>
        </row>
        <row r="254">
          <cell r="A254" t="str">
            <v>205-DML10</v>
          </cell>
          <cell r="D254" t="str">
            <v xml:space="preserve"> Field Meter Reading</v>
          </cell>
          <cell r="O254">
            <v>11.006</v>
          </cell>
          <cell r="R254">
            <v>11.006</v>
          </cell>
          <cell r="T254">
            <v>2.8010009999999994</v>
          </cell>
          <cell r="U254">
            <v>13.807001</v>
          </cell>
          <cell r="X254">
            <v>13.807001</v>
          </cell>
          <cell r="Z254">
            <v>-3.8010009999999994</v>
          </cell>
          <cell r="AA254">
            <v>10.006</v>
          </cell>
          <cell r="AD254">
            <v>10.006</v>
          </cell>
          <cell r="AG254">
            <v>10.006</v>
          </cell>
          <cell r="AJ254">
            <v>10.006</v>
          </cell>
          <cell r="AL254">
            <v>1</v>
          </cell>
          <cell r="AM254">
            <v>11.006</v>
          </cell>
          <cell r="AP254">
            <v>11.006</v>
          </cell>
          <cell r="AS254">
            <v>11.006</v>
          </cell>
          <cell r="AV254">
            <v>11.006</v>
          </cell>
          <cell r="AX254">
            <v>11.006</v>
          </cell>
        </row>
        <row r="255">
          <cell r="A255" t="str">
            <v>205-DML11</v>
          </cell>
          <cell r="D255" t="str">
            <v>Meter Replacement Services</v>
          </cell>
          <cell r="O255">
            <v>4.0949999999999998</v>
          </cell>
          <cell r="R255">
            <v>4.0949999999999998</v>
          </cell>
          <cell r="T255">
            <v>9.9999999999988987E-4</v>
          </cell>
          <cell r="U255">
            <v>4.0960000000000001</v>
          </cell>
          <cell r="W255">
            <v>1.3</v>
          </cell>
          <cell r="X255">
            <v>5.3959999999999999</v>
          </cell>
          <cell r="AA255">
            <v>5.3959999999999999</v>
          </cell>
          <cell r="AC255">
            <v>-1.3010000000000002</v>
          </cell>
          <cell r="AD255">
            <v>4.0949999999999998</v>
          </cell>
          <cell r="AG255">
            <v>4.0949999999999998</v>
          </cell>
          <cell r="AJ255">
            <v>4.0949999999999998</v>
          </cell>
          <cell r="AM255">
            <v>4.0949999999999998</v>
          </cell>
          <cell r="AP255">
            <v>4.0949999999999998</v>
          </cell>
          <cell r="AS255">
            <v>4.0949999999999998</v>
          </cell>
          <cell r="AV255">
            <v>4.0949999999999998</v>
          </cell>
          <cell r="AX255">
            <v>4.0949999999999998</v>
          </cell>
        </row>
        <row r="256">
          <cell r="A256" t="str">
            <v>205-DML12</v>
          </cell>
          <cell r="D256" t="str">
            <v>Eng/Tech Studies &amp; ERA</v>
          </cell>
          <cell r="O256">
            <v>6.8100030299999981</v>
          </cell>
          <cell r="R256">
            <v>6.8100030299999981</v>
          </cell>
          <cell r="T256">
            <v>-2.0030000000001991E-3</v>
          </cell>
          <cell r="U256">
            <v>6.8080000299999979</v>
          </cell>
          <cell r="X256">
            <v>6.8080000299999979</v>
          </cell>
          <cell r="AA256">
            <v>6.8080000299999979</v>
          </cell>
          <cell r="AC256">
            <v>1.9999700000017384E-3</v>
          </cell>
          <cell r="AD256">
            <v>6.81</v>
          </cell>
          <cell r="AG256">
            <v>6.81</v>
          </cell>
          <cell r="AJ256">
            <v>6.81</v>
          </cell>
          <cell r="AM256">
            <v>6.81</v>
          </cell>
          <cell r="AP256">
            <v>6.81</v>
          </cell>
          <cell r="AS256">
            <v>6.81</v>
          </cell>
          <cell r="AV256">
            <v>6.81</v>
          </cell>
          <cell r="AX256">
            <v>6.81</v>
          </cell>
        </row>
        <row r="257">
          <cell r="A257" t="str">
            <v>205-DML13</v>
          </cell>
          <cell r="D257" t="str">
            <v>Line Patrol; Pole Testing &amp; Data Collection</v>
          </cell>
          <cell r="O257">
            <v>17.159005000000001</v>
          </cell>
          <cell r="R257">
            <v>17.159005000000001</v>
          </cell>
          <cell r="T257">
            <v>4.1419989999999984</v>
          </cell>
          <cell r="U257">
            <v>21.301003999999999</v>
          </cell>
          <cell r="W257">
            <v>-6.1419999999999995</v>
          </cell>
          <cell r="X257">
            <v>15.159003999999999</v>
          </cell>
          <cell r="Z257">
            <v>-1</v>
          </cell>
          <cell r="AA257">
            <v>14.159003999999999</v>
          </cell>
          <cell r="AC257">
            <v>1.9999959999999994</v>
          </cell>
          <cell r="AD257">
            <v>16.158999999999999</v>
          </cell>
          <cell r="AF257">
            <v>-2.0999999999999996</v>
          </cell>
          <cell r="AG257">
            <v>14.058999999999999</v>
          </cell>
          <cell r="AJ257">
            <v>14.058999999999999</v>
          </cell>
          <cell r="AM257">
            <v>14.058999999999999</v>
          </cell>
          <cell r="AP257">
            <v>14.058999999999999</v>
          </cell>
          <cell r="AS257">
            <v>14.058999999999999</v>
          </cell>
          <cell r="AV257">
            <v>14.058999999999999</v>
          </cell>
          <cell r="AX257">
            <v>14.058999999999999</v>
          </cell>
        </row>
        <row r="258">
          <cell r="A258" t="str">
            <v>205-DML19</v>
          </cell>
          <cell r="D258" t="str">
            <v>Other Planned Lines DM P&amp;P's</v>
          </cell>
          <cell r="O258">
            <v>11.035993999999999</v>
          </cell>
          <cell r="R258">
            <v>11.035993999999999</v>
          </cell>
          <cell r="T258">
            <v>-2.6529939999999996</v>
          </cell>
          <cell r="U258">
            <v>8.3829999999999991</v>
          </cell>
          <cell r="W258">
            <v>1.6530000000000005</v>
          </cell>
          <cell r="X258">
            <v>10.036</v>
          </cell>
          <cell r="AA258">
            <v>10.036</v>
          </cell>
          <cell r="AC258">
            <v>1</v>
          </cell>
          <cell r="AD258">
            <v>11.036</v>
          </cell>
          <cell r="AF258">
            <v>2.0999999999999996</v>
          </cell>
          <cell r="AG258">
            <v>13.135999999999999</v>
          </cell>
          <cell r="AJ258">
            <v>13.135999999999999</v>
          </cell>
          <cell r="AL258">
            <v>3.5</v>
          </cell>
          <cell r="AM258">
            <v>16.635999999999999</v>
          </cell>
          <cell r="AP258">
            <v>16.635999999999999</v>
          </cell>
          <cell r="AS258">
            <v>16.635999999999999</v>
          </cell>
          <cell r="AV258">
            <v>16.635999999999999</v>
          </cell>
          <cell r="AX258">
            <v>16.635999999999999</v>
          </cell>
        </row>
        <row r="259">
          <cell r="A259" t="str">
            <v>205-DMOther</v>
          </cell>
          <cell r="D259" t="str">
            <v>Other Lines DM P&amp;Ps</v>
          </cell>
          <cell r="O259">
            <v>0</v>
          </cell>
          <cell r="R259">
            <v>0</v>
          </cell>
          <cell r="U259">
            <v>0</v>
          </cell>
          <cell r="X259">
            <v>0</v>
          </cell>
          <cell r="AA259">
            <v>0</v>
          </cell>
          <cell r="AD259">
            <v>0</v>
          </cell>
          <cell r="AG259">
            <v>0</v>
          </cell>
          <cell r="AI259">
            <v>3.6358220000000001</v>
          </cell>
          <cell r="AJ259">
            <v>3.6358220000000001</v>
          </cell>
          <cell r="AL259">
            <v>-3.6358220000000001</v>
          </cell>
          <cell r="AM259">
            <v>0</v>
          </cell>
          <cell r="AP259">
            <v>0</v>
          </cell>
          <cell r="AS259">
            <v>0</v>
          </cell>
          <cell r="AV259">
            <v>0</v>
          </cell>
          <cell r="AX259">
            <v>0</v>
          </cell>
        </row>
        <row r="260">
          <cell r="D260" t="str">
            <v>Total Lines P&amp;Ps SP=205</v>
          </cell>
          <cell r="O260">
            <v>159.46900234999998</v>
          </cell>
          <cell r="Q260">
            <v>0</v>
          </cell>
          <cell r="R260">
            <v>159.46900234999998</v>
          </cell>
          <cell r="T260">
            <v>2.7999999999999776</v>
          </cell>
          <cell r="U260">
            <v>162.26900234999999</v>
          </cell>
          <cell r="W260">
            <v>-6.1999999999999993</v>
          </cell>
          <cell r="X260">
            <v>156.06900235000001</v>
          </cell>
          <cell r="Z260">
            <v>0.99699768000000155</v>
          </cell>
          <cell r="AA260">
            <v>157.06600003</v>
          </cell>
          <cell r="AC260">
            <v>1.7029959700000186</v>
          </cell>
          <cell r="AD260">
            <v>158.76899599999999</v>
          </cell>
          <cell r="AF260">
            <v>-7</v>
          </cell>
          <cell r="AG260">
            <v>151.76899600000002</v>
          </cell>
          <cell r="AI260">
            <v>3.7358220000000006</v>
          </cell>
          <cell r="AJ260">
            <v>155.504818</v>
          </cell>
          <cell r="AL260">
            <v>0.86417799999999989</v>
          </cell>
          <cell r="AM260">
            <v>156.36899600000001</v>
          </cell>
          <cell r="AO260">
            <v>3</v>
          </cell>
          <cell r="AP260">
            <v>159.36899599999998</v>
          </cell>
          <cell r="AR260">
            <v>0</v>
          </cell>
          <cell r="AS260">
            <v>159.36899599999998</v>
          </cell>
          <cell r="AU260">
            <v>0</v>
          </cell>
          <cell r="AV260">
            <v>159.36899599999998</v>
          </cell>
          <cell r="AX260">
            <v>159.36899599999998</v>
          </cell>
        </row>
        <row r="261">
          <cell r="A261" t="str">
            <v>LDMUR</v>
          </cell>
          <cell r="D261" t="str">
            <v>Payroll Burden Under Recovery</v>
          </cell>
          <cell r="O261">
            <v>0</v>
          </cell>
        </row>
        <row r="262">
          <cell r="D262" t="str">
            <v>Total Lines</v>
          </cell>
          <cell r="O262">
            <v>159.46900234999998</v>
          </cell>
          <cell r="Q262">
            <v>0</v>
          </cell>
          <cell r="R262">
            <v>159.46900234999998</v>
          </cell>
          <cell r="T262">
            <v>2.7999999999999776</v>
          </cell>
          <cell r="U262">
            <v>162.26900234999999</v>
          </cell>
          <cell r="W262">
            <v>-6.1999999999999993</v>
          </cell>
          <cell r="X262">
            <v>156.06900235000001</v>
          </cell>
          <cell r="Z262">
            <v>0.99699768000000155</v>
          </cell>
          <cell r="AA262">
            <v>157.06600003</v>
          </cell>
          <cell r="AC262">
            <v>1.7029959700000186</v>
          </cell>
          <cell r="AD262">
            <v>158.76899599999999</v>
          </cell>
          <cell r="AF262">
            <v>-7</v>
          </cell>
          <cell r="AG262">
            <v>151.76899600000002</v>
          </cell>
          <cell r="AI262">
            <v>3.7358220000000006</v>
          </cell>
          <cell r="AJ262">
            <v>155.504818</v>
          </cell>
          <cell r="AL262">
            <v>0.86417799999999989</v>
          </cell>
          <cell r="AM262">
            <v>156.36899600000001</v>
          </cell>
          <cell r="AO262">
            <v>3</v>
          </cell>
          <cell r="AP262">
            <v>159.36899599999998</v>
          </cell>
          <cell r="AR262">
            <v>0</v>
          </cell>
          <cell r="AS262">
            <v>159.36899599999998</v>
          </cell>
          <cell r="AU262">
            <v>0</v>
          </cell>
          <cell r="AV262">
            <v>159.36899599999998</v>
          </cell>
          <cell r="AX262">
            <v>159.36899599999998</v>
          </cell>
        </row>
        <row r="263">
          <cell r="C263" t="str">
            <v>Stations P&amp;Ps SP=206</v>
          </cell>
        </row>
        <row r="264">
          <cell r="A264" t="str">
            <v>206-DSPM</v>
          </cell>
          <cell r="D264" t="str">
            <v>DS Preventive Maintenance</v>
          </cell>
          <cell r="O264">
            <v>9.4839999999999982</v>
          </cell>
          <cell r="R264">
            <v>9.4839999999999982</v>
          </cell>
          <cell r="U264">
            <v>9.4839999999999982</v>
          </cell>
          <cell r="W264">
            <v>-3.7</v>
          </cell>
          <cell r="X264">
            <v>5.783999999999998</v>
          </cell>
          <cell r="AA264">
            <v>5.783999999999998</v>
          </cell>
          <cell r="AC264">
            <v>3.7</v>
          </cell>
          <cell r="AD264">
            <v>9.4839999999999982</v>
          </cell>
          <cell r="AF264">
            <v>-1</v>
          </cell>
          <cell r="AG264">
            <v>8.4839999999999982</v>
          </cell>
          <cell r="AJ264">
            <v>8.4839999999999982</v>
          </cell>
          <cell r="AL264">
            <v>0</v>
          </cell>
          <cell r="AM264">
            <v>8.4839999999999982</v>
          </cell>
          <cell r="AO264">
            <v>0</v>
          </cell>
          <cell r="AP264">
            <v>8.4839999999999982</v>
          </cell>
          <cell r="AS264">
            <v>8.4839999999999982</v>
          </cell>
          <cell r="AV264">
            <v>8.4839999999999982</v>
          </cell>
          <cell r="AX264">
            <v>8.4839999999999982</v>
          </cell>
        </row>
        <row r="265">
          <cell r="A265" t="str">
            <v>206-DTPP</v>
          </cell>
          <cell r="D265" t="str">
            <v>Transformer Mtce Planned Program</v>
          </cell>
          <cell r="O265">
            <v>3.3990000000000005</v>
          </cell>
          <cell r="R265">
            <v>3.3990000000000005</v>
          </cell>
          <cell r="U265">
            <v>3.3990000000000005</v>
          </cell>
          <cell r="X265">
            <v>3.3990000000000005</v>
          </cell>
          <cell r="Z265">
            <v>0</v>
          </cell>
          <cell r="AA265">
            <v>3.3990000000000005</v>
          </cell>
          <cell r="AD265">
            <v>3.3990000000000005</v>
          </cell>
          <cell r="AF265">
            <v>1</v>
          </cell>
          <cell r="AG265">
            <v>4.3990000000000009</v>
          </cell>
          <cell r="AJ265">
            <v>4.3990000000000009</v>
          </cell>
          <cell r="AL265">
            <v>1.1000000099999987</v>
          </cell>
          <cell r="AM265">
            <v>5.4990000099999996</v>
          </cell>
          <cell r="AO265">
            <v>0</v>
          </cell>
          <cell r="AP265">
            <v>5.4990000099999996</v>
          </cell>
          <cell r="AS265">
            <v>5.4990000099999996</v>
          </cell>
          <cell r="AV265">
            <v>5.4990000099999996</v>
          </cell>
          <cell r="AX265">
            <v>5.4990000099999996</v>
          </cell>
        </row>
        <row r="266">
          <cell r="A266" t="str">
            <v>206-DSCPM</v>
          </cell>
          <cell r="D266" t="str">
            <v>DS Corrective Planned Mtce</v>
          </cell>
          <cell r="O266">
            <v>3.3406080100000004</v>
          </cell>
          <cell r="R266">
            <v>3.3406080100000004</v>
          </cell>
          <cell r="U266">
            <v>3.3406080100000004</v>
          </cell>
          <cell r="X266">
            <v>3.3406080100000004</v>
          </cell>
          <cell r="Z266">
            <v>4.141</v>
          </cell>
          <cell r="AA266">
            <v>7.4816080100000004</v>
          </cell>
          <cell r="AC266">
            <v>-4.141</v>
          </cell>
          <cell r="AD266">
            <v>3.3406080100000004</v>
          </cell>
          <cell r="AG266">
            <v>3.3406080100000004</v>
          </cell>
          <cell r="AJ266">
            <v>3.3406080100000004</v>
          </cell>
          <cell r="AL266">
            <v>1.5</v>
          </cell>
          <cell r="AM266">
            <v>4.8406080100000004</v>
          </cell>
          <cell r="AO266">
            <v>0</v>
          </cell>
          <cell r="AP266">
            <v>4.8406080100000004</v>
          </cell>
          <cell r="AS266">
            <v>4.8406080100000004</v>
          </cell>
          <cell r="AV266">
            <v>4.8406080100000004</v>
          </cell>
          <cell r="AX266">
            <v>4.8406080100000004</v>
          </cell>
        </row>
        <row r="267">
          <cell r="A267" t="str">
            <v>206-DSCDM</v>
          </cell>
          <cell r="D267" t="str">
            <v>DS Corrective Demand Mtce</v>
          </cell>
          <cell r="O267">
            <v>3.5603999999999996</v>
          </cell>
          <cell r="R267">
            <v>3.5603999999999996</v>
          </cell>
          <cell r="U267">
            <v>3.5603999999999996</v>
          </cell>
          <cell r="X267">
            <v>3.5603999999999996</v>
          </cell>
          <cell r="Z267">
            <v>-4.141</v>
          </cell>
          <cell r="AA267">
            <v>-0.58060000000000045</v>
          </cell>
          <cell r="AC267">
            <v>4.1406000000000009</v>
          </cell>
          <cell r="AD267">
            <v>3.5600000000000005</v>
          </cell>
          <cell r="AG267">
            <v>3.5600000000000005</v>
          </cell>
          <cell r="AJ267">
            <v>3.5600000000000005</v>
          </cell>
          <cell r="AL267">
            <v>3.9999999999951186E-4</v>
          </cell>
          <cell r="AM267">
            <v>3.5604</v>
          </cell>
          <cell r="AO267">
            <v>0</v>
          </cell>
          <cell r="AP267">
            <v>3.5604</v>
          </cell>
          <cell r="AS267">
            <v>3.5604</v>
          </cell>
          <cell r="AV267">
            <v>3.5604</v>
          </cell>
          <cell r="AX267">
            <v>3.5604</v>
          </cell>
        </row>
        <row r="268">
          <cell r="A268" t="str">
            <v>206-MMD</v>
          </cell>
          <cell r="D268" t="str">
            <v>Meter Seal &amp; Testing</v>
          </cell>
          <cell r="O268">
            <v>4.0179999999999998</v>
          </cell>
          <cell r="R268">
            <v>4.0179999999999998</v>
          </cell>
          <cell r="U268">
            <v>4.0179999999999998</v>
          </cell>
          <cell r="X268">
            <v>4.0179999999999998</v>
          </cell>
          <cell r="AA268">
            <v>4.0179999999999998</v>
          </cell>
          <cell r="AD268">
            <v>4.0179999999999998</v>
          </cell>
          <cell r="AG268">
            <v>4.0179999999999998</v>
          </cell>
          <cell r="AJ268">
            <v>4.0179999999999998</v>
          </cell>
          <cell r="AL268">
            <v>-9.9999999392252903E-9</v>
          </cell>
          <cell r="AM268">
            <v>4.0179999899999999</v>
          </cell>
          <cell r="AO268">
            <v>0.92199999999999971</v>
          </cell>
          <cell r="AP268">
            <v>4.9399999899999996</v>
          </cell>
          <cell r="AS268">
            <v>4.9399999899999996</v>
          </cell>
          <cell r="AV268">
            <v>4.9399999899999996</v>
          </cell>
          <cell r="AX268">
            <v>4.9399999899999996</v>
          </cell>
        </row>
        <row r="269">
          <cell r="A269" t="str">
            <v>206-MMDIM</v>
          </cell>
          <cell r="D269" t="str">
            <v>Interval Meter Reading</v>
          </cell>
          <cell r="O269">
            <v>1.1329999800000001</v>
          </cell>
          <cell r="R269">
            <v>1.1329999800000001</v>
          </cell>
          <cell r="U269">
            <v>1.1329999800000001</v>
          </cell>
          <cell r="X269">
            <v>1.1329999800000001</v>
          </cell>
          <cell r="AA269">
            <v>1.1329999800000001</v>
          </cell>
          <cell r="AD269">
            <v>1.1329999800000001</v>
          </cell>
          <cell r="AG269">
            <v>1.1329999800000001</v>
          </cell>
          <cell r="AJ269">
            <v>1.1329999800000001</v>
          </cell>
          <cell r="AL269">
            <v>1.9999999878450581E-8</v>
          </cell>
          <cell r="AM269">
            <v>1.133</v>
          </cell>
          <cell r="AO269">
            <v>0</v>
          </cell>
          <cell r="AP269">
            <v>1.133</v>
          </cell>
          <cell r="AS269">
            <v>1.133</v>
          </cell>
          <cell r="AV269">
            <v>1.133</v>
          </cell>
          <cell r="AX269">
            <v>1.133</v>
          </cell>
        </row>
        <row r="270">
          <cell r="A270" t="str">
            <v>206-MDV</v>
          </cell>
          <cell r="D270" t="str">
            <v>IESO Meter Data Validation</v>
          </cell>
          <cell r="O270">
            <v>0.10299999999999999</v>
          </cell>
          <cell r="R270">
            <v>0.10299999999999999</v>
          </cell>
          <cell r="U270">
            <v>0.10299999999999999</v>
          </cell>
          <cell r="X270">
            <v>0.10299999999999999</v>
          </cell>
          <cell r="AA270">
            <v>0.10299999999999999</v>
          </cell>
          <cell r="AD270">
            <v>0.10299999999999999</v>
          </cell>
          <cell r="AG270">
            <v>0.10299999999999999</v>
          </cell>
          <cell r="AJ270">
            <v>0.10299999999999999</v>
          </cell>
          <cell r="AL270">
            <v>0</v>
          </cell>
          <cell r="AM270">
            <v>0.10299999999999999</v>
          </cell>
          <cell r="AO270">
            <v>-0.10299999999999999</v>
          </cell>
          <cell r="AP270">
            <v>0</v>
          </cell>
          <cell r="AS270">
            <v>0</v>
          </cell>
          <cell r="AV270">
            <v>0</v>
          </cell>
          <cell r="AX270">
            <v>0</v>
          </cell>
        </row>
        <row r="271">
          <cell r="A271" t="str">
            <v>206-DOM</v>
          </cell>
          <cell r="D271" t="str">
            <v>DS Misc Mtce &amp; Support</v>
          </cell>
          <cell r="O271">
            <v>0.92700004000000014</v>
          </cell>
          <cell r="R271">
            <v>0.92700004000000014</v>
          </cell>
          <cell r="U271">
            <v>0.92700004000000014</v>
          </cell>
          <cell r="X271">
            <v>0.92700004000000014</v>
          </cell>
          <cell r="Z271">
            <v>-4.0000000089968069E-8</v>
          </cell>
          <cell r="AA271">
            <v>0.92700000000000005</v>
          </cell>
          <cell r="AD271">
            <v>0.92700000000000005</v>
          </cell>
          <cell r="AG271">
            <v>0.92700000000000005</v>
          </cell>
          <cell r="AJ271">
            <v>0.92700000000000005</v>
          </cell>
          <cell r="AL271">
            <v>5.0000000029193359E-8</v>
          </cell>
          <cell r="AM271">
            <v>0.92700005000000008</v>
          </cell>
          <cell r="AO271">
            <v>0</v>
          </cell>
          <cell r="AP271">
            <v>0.92700005000000008</v>
          </cell>
          <cell r="AS271">
            <v>0.92700005000000008</v>
          </cell>
          <cell r="AV271">
            <v>0.92700005000000008</v>
          </cell>
          <cell r="AX271">
            <v>0.92700005000000008</v>
          </cell>
        </row>
        <row r="272">
          <cell r="A272" t="str">
            <v>206-DOMO</v>
          </cell>
          <cell r="D272" t="str">
            <v>DS Operating</v>
          </cell>
          <cell r="O272">
            <v>0.16499999000000001</v>
          </cell>
          <cell r="R272">
            <v>0.16499999000000001</v>
          </cell>
          <cell r="U272">
            <v>0.16499999000000001</v>
          </cell>
          <cell r="X272">
            <v>0.16499999000000001</v>
          </cell>
          <cell r="AA272">
            <v>0.16499999000000001</v>
          </cell>
          <cell r="AD272">
            <v>0.16499999000000001</v>
          </cell>
          <cell r="AG272">
            <v>0.16499999000000001</v>
          </cell>
          <cell r="AJ272">
            <v>0.16499999000000001</v>
          </cell>
          <cell r="AL272">
            <v>0</v>
          </cell>
          <cell r="AM272">
            <v>0.16499999000000001</v>
          </cell>
          <cell r="AO272">
            <v>0</v>
          </cell>
          <cell r="AP272">
            <v>0.16499999000000001</v>
          </cell>
          <cell r="AS272">
            <v>0.16499999000000001</v>
          </cell>
          <cell r="AV272">
            <v>0.16499999000000001</v>
          </cell>
          <cell r="AX272">
            <v>0.16499999000000001</v>
          </cell>
        </row>
        <row r="273">
          <cell r="A273" t="str">
            <v>206-DMOther</v>
          </cell>
          <cell r="D273" t="str">
            <v>Other Stations DM P&amp;Ps</v>
          </cell>
          <cell r="O273">
            <v>0</v>
          </cell>
          <cell r="R273">
            <v>0</v>
          </cell>
          <cell r="U273">
            <v>0</v>
          </cell>
          <cell r="X273">
            <v>0</v>
          </cell>
          <cell r="AA273">
            <v>0</v>
          </cell>
          <cell r="AD273">
            <v>0</v>
          </cell>
          <cell r="AG273">
            <v>0</v>
          </cell>
          <cell r="AI273">
            <v>0.89852900000000002</v>
          </cell>
          <cell r="AJ273">
            <v>0.89852900000000002</v>
          </cell>
          <cell r="AL273">
            <v>-0.89852900000000002</v>
          </cell>
          <cell r="AM273">
            <v>0</v>
          </cell>
          <cell r="AP273">
            <v>0</v>
          </cell>
          <cell r="AS273">
            <v>0</v>
          </cell>
          <cell r="AV273">
            <v>0</v>
          </cell>
          <cell r="AX273">
            <v>0</v>
          </cell>
        </row>
        <row r="274">
          <cell r="D274" t="str">
            <v>Total Stations P&amp;Ps SP=206</v>
          </cell>
          <cell r="O274">
            <v>26.130008020000002</v>
          </cell>
          <cell r="Q274">
            <v>0</v>
          </cell>
          <cell r="R274">
            <v>26.130008020000002</v>
          </cell>
          <cell r="T274">
            <v>0</v>
          </cell>
          <cell r="U274">
            <v>26.130008020000002</v>
          </cell>
          <cell r="W274">
            <v>-3.7</v>
          </cell>
          <cell r="X274">
            <v>22.430008019999999</v>
          </cell>
          <cell r="Z274">
            <v>-4.0000000089968069E-8</v>
          </cell>
          <cell r="AA274">
            <v>22.430007979999999</v>
          </cell>
          <cell r="AC274">
            <v>3.6996000000000011</v>
          </cell>
          <cell r="AD274">
            <v>26.129607980000003</v>
          </cell>
          <cell r="AF274">
            <v>0</v>
          </cell>
          <cell r="AG274">
            <v>26.129607980000003</v>
          </cell>
          <cell r="AI274">
            <v>0.89852900000000002</v>
          </cell>
          <cell r="AJ274">
            <v>27.028136980000003</v>
          </cell>
          <cell r="AL274">
            <v>1.7018710699999984</v>
          </cell>
          <cell r="AM274">
            <v>28.730008049999999</v>
          </cell>
          <cell r="AO274">
            <v>0.81899999999999973</v>
          </cell>
          <cell r="AP274">
            <v>29.549008049999998</v>
          </cell>
          <cell r="AR274">
            <v>0</v>
          </cell>
          <cell r="AS274">
            <v>29.549008049999998</v>
          </cell>
          <cell r="AU274">
            <v>0</v>
          </cell>
          <cell r="AV274">
            <v>29.549008049999998</v>
          </cell>
          <cell r="AX274">
            <v>29.549008049999998</v>
          </cell>
        </row>
        <row r="275">
          <cell r="A275" t="str">
            <v>SDMUR</v>
          </cell>
          <cell r="D275" t="str">
            <v>Payroll Burden Under Recovery</v>
          </cell>
          <cell r="O275">
            <v>0</v>
          </cell>
          <cell r="R275">
            <v>0</v>
          </cell>
          <cell r="U275">
            <v>0</v>
          </cell>
          <cell r="X275">
            <v>0</v>
          </cell>
          <cell r="AA275">
            <v>0</v>
          </cell>
          <cell r="AD275">
            <v>0</v>
          </cell>
          <cell r="AG275">
            <v>0</v>
          </cell>
          <cell r="AJ275">
            <v>0</v>
          </cell>
          <cell r="AM275">
            <v>0</v>
          </cell>
          <cell r="AP275">
            <v>0</v>
          </cell>
          <cell r="AS275">
            <v>0</v>
          </cell>
          <cell r="AV275">
            <v>0</v>
          </cell>
          <cell r="AX275">
            <v>0</v>
          </cell>
        </row>
        <row r="276">
          <cell r="D276" t="str">
            <v>Total Stations</v>
          </cell>
          <cell r="O276">
            <v>26.130008020000002</v>
          </cell>
          <cell r="Q276">
            <v>0</v>
          </cell>
          <cell r="R276">
            <v>26.130008020000002</v>
          </cell>
          <cell r="T276">
            <v>0</v>
          </cell>
          <cell r="U276">
            <v>26.130008020000002</v>
          </cell>
          <cell r="W276">
            <v>-3.7</v>
          </cell>
          <cell r="X276">
            <v>22.430008019999999</v>
          </cell>
          <cell r="Z276">
            <v>-4.0000000089968069E-8</v>
          </cell>
          <cell r="AA276">
            <v>22.430007979999999</v>
          </cell>
          <cell r="AC276">
            <v>3.6996000000000011</v>
          </cell>
          <cell r="AD276">
            <v>26.129607980000003</v>
          </cell>
          <cell r="AF276">
            <v>0</v>
          </cell>
          <cell r="AG276">
            <v>26.129607980000003</v>
          </cell>
          <cell r="AI276">
            <v>0.89852900000000002</v>
          </cell>
          <cell r="AJ276">
            <v>27.028136980000003</v>
          </cell>
          <cell r="AL276">
            <v>1.7018710699999984</v>
          </cell>
          <cell r="AM276">
            <v>28.730008049999999</v>
          </cell>
          <cell r="AO276">
            <v>0.81899999999999973</v>
          </cell>
          <cell r="AP276">
            <v>29.549008049999998</v>
          </cell>
          <cell r="AR276">
            <v>0</v>
          </cell>
          <cell r="AS276">
            <v>29.549008049999998</v>
          </cell>
          <cell r="AU276">
            <v>0</v>
          </cell>
          <cell r="AV276">
            <v>29.549008049999998</v>
          </cell>
          <cell r="AX276">
            <v>29.549008049999998</v>
          </cell>
        </row>
        <row r="277">
          <cell r="C277" t="str">
            <v>Asset Management P&amp;Ps</v>
          </cell>
        </row>
        <row r="278">
          <cell r="D278" t="str">
            <v>System Investment P&amp;Ps (SP = 213)</v>
          </cell>
        </row>
        <row r="279">
          <cell r="A279" t="str">
            <v>213-DM1XX</v>
          </cell>
          <cell r="E279" t="str">
            <v>Sustaining</v>
          </cell>
          <cell r="O279">
            <v>1.7886876299999996</v>
          </cell>
          <cell r="R279">
            <v>1.7886876299999996</v>
          </cell>
          <cell r="U279">
            <v>1.7886876299999996</v>
          </cell>
          <cell r="X279">
            <v>1.7886876299999996</v>
          </cell>
          <cell r="AA279">
            <v>1.7886876299999996</v>
          </cell>
          <cell r="AD279">
            <v>1.7886876299999996</v>
          </cell>
          <cell r="AG279">
            <v>1.7886876299999996</v>
          </cell>
          <cell r="AJ279">
            <v>1.7886876299999996</v>
          </cell>
          <cell r="AM279">
            <v>1.7886876299999996</v>
          </cell>
          <cell r="AO279">
            <v>0.20031237000000046</v>
          </cell>
          <cell r="AP279">
            <v>1.9890000000000001</v>
          </cell>
          <cell r="AS279">
            <v>1.9890000000000001</v>
          </cell>
          <cell r="AV279">
            <v>1.9890000000000001</v>
          </cell>
          <cell r="AX279">
            <v>1.9890000000000001</v>
          </cell>
        </row>
        <row r="280">
          <cell r="A280" t="str">
            <v>213-DM2XX</v>
          </cell>
          <cell r="E280" t="str">
            <v>Development</v>
          </cell>
          <cell r="O280">
            <v>0.91131258999999987</v>
          </cell>
          <cell r="R280">
            <v>0.91131258999999987</v>
          </cell>
          <cell r="U280">
            <v>0.91131258999999987</v>
          </cell>
          <cell r="X280">
            <v>0.91131258999999987</v>
          </cell>
          <cell r="AA280">
            <v>0.91131258999999987</v>
          </cell>
          <cell r="AD280">
            <v>0.91131258999999987</v>
          </cell>
          <cell r="AG280">
            <v>0.91131258999999987</v>
          </cell>
          <cell r="AJ280">
            <v>0.91131258999999987</v>
          </cell>
          <cell r="AM280">
            <v>0.91131258999999987</v>
          </cell>
          <cell r="AO280">
            <v>-0.91131258999999987</v>
          </cell>
          <cell r="AP280">
            <v>0</v>
          </cell>
          <cell r="AS280">
            <v>0</v>
          </cell>
          <cell r="AV280">
            <v>0</v>
          </cell>
          <cell r="AX280">
            <v>0</v>
          </cell>
        </row>
        <row r="281">
          <cell r="A281" t="str">
            <v>213-DM3XX</v>
          </cell>
          <cell r="E281" t="str">
            <v>Operations</v>
          </cell>
          <cell r="O281">
            <v>0</v>
          </cell>
          <cell r="R281">
            <v>0</v>
          </cell>
          <cell r="U281">
            <v>0</v>
          </cell>
          <cell r="X281">
            <v>0</v>
          </cell>
          <cell r="AA281">
            <v>0</v>
          </cell>
          <cell r="AD281">
            <v>0</v>
          </cell>
          <cell r="AG281">
            <v>0</v>
          </cell>
          <cell r="AJ281">
            <v>0</v>
          </cell>
          <cell r="AM281">
            <v>0</v>
          </cell>
          <cell r="AO281">
            <v>0</v>
          </cell>
          <cell r="AP281">
            <v>0</v>
          </cell>
          <cell r="AS281">
            <v>0</v>
          </cell>
          <cell r="AV281">
            <v>0</v>
          </cell>
          <cell r="AX281">
            <v>0</v>
          </cell>
        </row>
        <row r="282">
          <cell r="A282" t="str">
            <v>213-DM4XX</v>
          </cell>
          <cell r="E282" t="str">
            <v>Customer care</v>
          </cell>
          <cell r="O282">
            <v>0</v>
          </cell>
          <cell r="R282">
            <v>0</v>
          </cell>
          <cell r="U282">
            <v>0</v>
          </cell>
          <cell r="X282">
            <v>0</v>
          </cell>
          <cell r="AA282">
            <v>0</v>
          </cell>
          <cell r="AD282">
            <v>0</v>
          </cell>
          <cell r="AG282">
            <v>0</v>
          </cell>
          <cell r="AJ282">
            <v>0</v>
          </cell>
          <cell r="AM282">
            <v>0</v>
          </cell>
          <cell r="AO282">
            <v>0</v>
          </cell>
          <cell r="AP282">
            <v>0</v>
          </cell>
          <cell r="AS282">
            <v>0</v>
          </cell>
          <cell r="AV282">
            <v>0</v>
          </cell>
          <cell r="AX282">
            <v>0</v>
          </cell>
        </row>
        <row r="283">
          <cell r="A283" t="str">
            <v>213-DMOther</v>
          </cell>
          <cell r="E283" t="str">
            <v>Other System Investment DM P&amp;Ps</v>
          </cell>
          <cell r="O283">
            <v>0</v>
          </cell>
          <cell r="R283">
            <v>0</v>
          </cell>
          <cell r="U283">
            <v>0</v>
          </cell>
          <cell r="X283">
            <v>0</v>
          </cell>
          <cell r="AA283">
            <v>0</v>
          </cell>
          <cell r="AD283">
            <v>0</v>
          </cell>
          <cell r="AG283">
            <v>0</v>
          </cell>
          <cell r="AJ283">
            <v>0</v>
          </cell>
          <cell r="AM283">
            <v>0</v>
          </cell>
          <cell r="AO283">
            <v>0</v>
          </cell>
          <cell r="AP283">
            <v>0</v>
          </cell>
          <cell r="AS283">
            <v>0</v>
          </cell>
          <cell r="AV283">
            <v>0</v>
          </cell>
          <cell r="AX283">
            <v>0</v>
          </cell>
        </row>
        <row r="284">
          <cell r="E284" t="str">
            <v>Total System Investment Asset Management P&amp;Ps</v>
          </cell>
          <cell r="O284">
            <v>2.7000002199999997</v>
          </cell>
          <cell r="Q284">
            <v>0</v>
          </cell>
          <cell r="R284">
            <v>2.7000002199999997</v>
          </cell>
          <cell r="T284">
            <v>0</v>
          </cell>
          <cell r="U284">
            <v>2.7000002199999997</v>
          </cell>
          <cell r="W284">
            <v>0</v>
          </cell>
          <cell r="X284">
            <v>2.7000002199999997</v>
          </cell>
          <cell r="Z284">
            <v>0</v>
          </cell>
          <cell r="AA284">
            <v>2.7000002199999997</v>
          </cell>
          <cell r="AC284">
            <v>0</v>
          </cell>
          <cell r="AD284">
            <v>2.7000002199999997</v>
          </cell>
          <cell r="AF284">
            <v>0</v>
          </cell>
          <cell r="AG284">
            <v>2.7000002199999997</v>
          </cell>
          <cell r="AI284">
            <v>0</v>
          </cell>
          <cell r="AJ284">
            <v>2.7000002199999997</v>
          </cell>
          <cell r="AL284">
            <v>0</v>
          </cell>
          <cell r="AM284">
            <v>2.7000002199999997</v>
          </cell>
          <cell r="AO284">
            <v>-0.71100021999999941</v>
          </cell>
          <cell r="AP284">
            <v>1.9890000000000001</v>
          </cell>
          <cell r="AR284">
            <v>0</v>
          </cell>
          <cell r="AS284">
            <v>1.9890000000000001</v>
          </cell>
          <cell r="AU284">
            <v>0</v>
          </cell>
          <cell r="AV284">
            <v>1.9890000000000001</v>
          </cell>
          <cell r="AX284">
            <v>1.9890000000000001</v>
          </cell>
        </row>
        <row r="285">
          <cell r="D285" t="str">
            <v>Vice President's Office P&amp;Ps (SP = 214)</v>
          </cell>
        </row>
        <row r="286">
          <cell r="A286" t="str">
            <v>214-DM1XX</v>
          </cell>
          <cell r="E286" t="str">
            <v>Sustaining</v>
          </cell>
          <cell r="O286">
            <v>0</v>
          </cell>
          <cell r="R286">
            <v>0</v>
          </cell>
          <cell r="U286">
            <v>0</v>
          </cell>
          <cell r="X286">
            <v>0</v>
          </cell>
          <cell r="AA286">
            <v>0</v>
          </cell>
          <cell r="AD286">
            <v>0</v>
          </cell>
          <cell r="AG286">
            <v>0</v>
          </cell>
          <cell r="AJ286">
            <v>0</v>
          </cell>
          <cell r="AM286">
            <v>0</v>
          </cell>
          <cell r="AP286">
            <v>0</v>
          </cell>
          <cell r="AS286">
            <v>0</v>
          </cell>
          <cell r="AV286">
            <v>0</v>
          </cell>
          <cell r="AX286">
            <v>0</v>
          </cell>
        </row>
        <row r="287">
          <cell r="A287" t="str">
            <v>214-DM2XX</v>
          </cell>
          <cell r="E287" t="str">
            <v>Development</v>
          </cell>
          <cell r="O287">
            <v>0</v>
          </cell>
          <cell r="R287">
            <v>0</v>
          </cell>
          <cell r="U287">
            <v>0</v>
          </cell>
          <cell r="X287">
            <v>0</v>
          </cell>
          <cell r="AA287">
            <v>0</v>
          </cell>
          <cell r="AD287">
            <v>0</v>
          </cell>
          <cell r="AG287">
            <v>0</v>
          </cell>
          <cell r="AJ287">
            <v>0</v>
          </cell>
          <cell r="AM287">
            <v>0</v>
          </cell>
          <cell r="AP287">
            <v>0</v>
          </cell>
          <cell r="AS287">
            <v>0</v>
          </cell>
          <cell r="AV287">
            <v>0</v>
          </cell>
          <cell r="AX287">
            <v>0</v>
          </cell>
        </row>
        <row r="288">
          <cell r="A288" t="str">
            <v>214-DM3XX</v>
          </cell>
          <cell r="E288" t="str">
            <v>Operations</v>
          </cell>
          <cell r="O288">
            <v>0</v>
          </cell>
          <cell r="R288">
            <v>0</v>
          </cell>
          <cell r="U288">
            <v>0</v>
          </cell>
          <cell r="X288">
            <v>0</v>
          </cell>
          <cell r="AA288">
            <v>0</v>
          </cell>
          <cell r="AD288">
            <v>0</v>
          </cell>
          <cell r="AG288">
            <v>0</v>
          </cell>
          <cell r="AJ288">
            <v>0</v>
          </cell>
          <cell r="AM288">
            <v>0</v>
          </cell>
          <cell r="AP288">
            <v>0</v>
          </cell>
          <cell r="AS288">
            <v>0</v>
          </cell>
          <cell r="AV288">
            <v>0</v>
          </cell>
          <cell r="AX288">
            <v>0</v>
          </cell>
        </row>
        <row r="289">
          <cell r="A289" t="str">
            <v>214-DM4XX</v>
          </cell>
          <cell r="E289" t="str">
            <v>Customer care</v>
          </cell>
          <cell r="O289">
            <v>0</v>
          </cell>
          <cell r="R289">
            <v>0</v>
          </cell>
          <cell r="U289">
            <v>0</v>
          </cell>
          <cell r="X289">
            <v>0</v>
          </cell>
          <cell r="AA289">
            <v>0</v>
          </cell>
          <cell r="AD289">
            <v>0</v>
          </cell>
          <cell r="AG289">
            <v>0</v>
          </cell>
          <cell r="AJ289">
            <v>0</v>
          </cell>
          <cell r="AM289">
            <v>0</v>
          </cell>
          <cell r="AP289">
            <v>0</v>
          </cell>
          <cell r="AS289">
            <v>0</v>
          </cell>
          <cell r="AV289">
            <v>0</v>
          </cell>
          <cell r="AX289">
            <v>0</v>
          </cell>
        </row>
        <row r="290">
          <cell r="A290" t="str">
            <v>214-DMOther</v>
          </cell>
          <cell r="E290" t="str">
            <v>Other VPO DM P&amp;Ps</v>
          </cell>
          <cell r="O290">
            <v>0</v>
          </cell>
          <cell r="R290">
            <v>0</v>
          </cell>
          <cell r="U290">
            <v>0</v>
          </cell>
          <cell r="X290">
            <v>0</v>
          </cell>
          <cell r="AA290">
            <v>0</v>
          </cell>
          <cell r="AD290">
            <v>0</v>
          </cell>
          <cell r="AG290">
            <v>0</v>
          </cell>
          <cell r="AJ290">
            <v>0</v>
          </cell>
          <cell r="AM290">
            <v>0</v>
          </cell>
          <cell r="AP290">
            <v>0</v>
          </cell>
          <cell r="AS290">
            <v>0</v>
          </cell>
          <cell r="AV290">
            <v>0</v>
          </cell>
          <cell r="AX290">
            <v>0</v>
          </cell>
        </row>
        <row r="291">
          <cell r="E291" t="str">
            <v>Total Vice President's Office P&amp;Ps</v>
          </cell>
          <cell r="O291">
            <v>0</v>
          </cell>
          <cell r="Q291">
            <v>0</v>
          </cell>
          <cell r="R291">
            <v>0</v>
          </cell>
          <cell r="T291">
            <v>0</v>
          </cell>
          <cell r="U291">
            <v>0</v>
          </cell>
          <cell r="W291">
            <v>0</v>
          </cell>
          <cell r="X291">
            <v>0</v>
          </cell>
          <cell r="Z291">
            <v>0</v>
          </cell>
          <cell r="AA291">
            <v>0</v>
          </cell>
          <cell r="AC291">
            <v>0</v>
          </cell>
          <cell r="AD291">
            <v>0</v>
          </cell>
          <cell r="AF291">
            <v>0</v>
          </cell>
          <cell r="AG291">
            <v>0</v>
          </cell>
          <cell r="AI291">
            <v>0</v>
          </cell>
          <cell r="AJ291">
            <v>0</v>
          </cell>
          <cell r="AL291">
            <v>0</v>
          </cell>
          <cell r="AM291">
            <v>0</v>
          </cell>
          <cell r="AO291">
            <v>0</v>
          </cell>
          <cell r="AP291">
            <v>0</v>
          </cell>
          <cell r="AR291">
            <v>0</v>
          </cell>
          <cell r="AS291">
            <v>0</v>
          </cell>
          <cell r="AU291">
            <v>0</v>
          </cell>
          <cell r="AV291">
            <v>0</v>
          </cell>
          <cell r="AX291">
            <v>0</v>
          </cell>
        </row>
        <row r="292">
          <cell r="D292" t="str">
            <v>Business Integration P&amp;Ps (SP = 216)</v>
          </cell>
        </row>
        <row r="293">
          <cell r="A293" t="str">
            <v>216-DM1XX</v>
          </cell>
          <cell r="E293" t="str">
            <v>Sustaining</v>
          </cell>
          <cell r="O293">
            <v>0</v>
          </cell>
          <cell r="R293">
            <v>0</v>
          </cell>
          <cell r="U293">
            <v>0</v>
          </cell>
          <cell r="X293">
            <v>0</v>
          </cell>
          <cell r="AA293">
            <v>0</v>
          </cell>
          <cell r="AD293">
            <v>0</v>
          </cell>
          <cell r="AG293">
            <v>0</v>
          </cell>
          <cell r="AJ293">
            <v>0</v>
          </cell>
          <cell r="AM293">
            <v>0</v>
          </cell>
          <cell r="AP293">
            <v>0</v>
          </cell>
          <cell r="AS293">
            <v>0</v>
          </cell>
          <cell r="AV293">
            <v>0</v>
          </cell>
          <cell r="AX293">
            <v>0</v>
          </cell>
        </row>
        <row r="294">
          <cell r="A294" t="str">
            <v>216-DM2XX</v>
          </cell>
          <cell r="E294" t="str">
            <v>Development</v>
          </cell>
          <cell r="O294">
            <v>1.0999999499999999</v>
          </cell>
          <cell r="R294">
            <v>1.0999999499999999</v>
          </cell>
          <cell r="U294">
            <v>1.0999999499999999</v>
          </cell>
          <cell r="X294">
            <v>1.0999999499999999</v>
          </cell>
          <cell r="AA294">
            <v>1.0999999499999999</v>
          </cell>
          <cell r="AD294">
            <v>1.0999999499999999</v>
          </cell>
          <cell r="AG294">
            <v>1.0999999499999999</v>
          </cell>
          <cell r="AJ294">
            <v>1.0999999499999999</v>
          </cell>
          <cell r="AM294">
            <v>1.0999999499999999</v>
          </cell>
          <cell r="AO294">
            <v>-0.62499994999999997</v>
          </cell>
          <cell r="AP294">
            <v>0.47499999999999998</v>
          </cell>
          <cell r="AS294">
            <v>0.47499999999999998</v>
          </cell>
          <cell r="AV294">
            <v>0.47499999999999998</v>
          </cell>
          <cell r="AX294">
            <v>0.47499999999999998</v>
          </cell>
        </row>
        <row r="295">
          <cell r="A295" t="str">
            <v>216-DM3XX</v>
          </cell>
          <cell r="E295" t="str">
            <v>Operations</v>
          </cell>
          <cell r="O295">
            <v>0</v>
          </cell>
          <cell r="R295">
            <v>0</v>
          </cell>
          <cell r="U295">
            <v>0</v>
          </cell>
          <cell r="X295">
            <v>0</v>
          </cell>
          <cell r="AA295">
            <v>0</v>
          </cell>
          <cell r="AD295">
            <v>0</v>
          </cell>
          <cell r="AG295">
            <v>0</v>
          </cell>
          <cell r="AJ295">
            <v>0</v>
          </cell>
          <cell r="AM295">
            <v>0</v>
          </cell>
          <cell r="AP295">
            <v>0</v>
          </cell>
          <cell r="AS295">
            <v>0</v>
          </cell>
          <cell r="AV295">
            <v>0</v>
          </cell>
          <cell r="AX295">
            <v>0</v>
          </cell>
        </row>
        <row r="296">
          <cell r="A296" t="str">
            <v>216-DM4XX</v>
          </cell>
          <cell r="E296" t="str">
            <v>Customer care</v>
          </cell>
          <cell r="O296">
            <v>0</v>
          </cell>
          <cell r="R296">
            <v>0</v>
          </cell>
          <cell r="U296">
            <v>0</v>
          </cell>
          <cell r="X296">
            <v>0</v>
          </cell>
          <cell r="AA296">
            <v>0</v>
          </cell>
          <cell r="AD296">
            <v>0</v>
          </cell>
          <cell r="AG296">
            <v>0</v>
          </cell>
          <cell r="AJ296">
            <v>0</v>
          </cell>
          <cell r="AM296">
            <v>0</v>
          </cell>
          <cell r="AP296">
            <v>0</v>
          </cell>
          <cell r="AS296">
            <v>0</v>
          </cell>
          <cell r="AV296">
            <v>0</v>
          </cell>
          <cell r="AX296">
            <v>0</v>
          </cell>
        </row>
        <row r="297">
          <cell r="A297" t="str">
            <v>216-DMOther</v>
          </cell>
          <cell r="E297" t="str">
            <v>Other Business Integration DM P&amp;Ps</v>
          </cell>
          <cell r="O297">
            <v>0</v>
          </cell>
          <cell r="R297">
            <v>0</v>
          </cell>
          <cell r="U297">
            <v>0</v>
          </cell>
          <cell r="X297">
            <v>0</v>
          </cell>
          <cell r="AA297">
            <v>0</v>
          </cell>
          <cell r="AD297">
            <v>0</v>
          </cell>
          <cell r="AG297">
            <v>0</v>
          </cell>
          <cell r="AJ297">
            <v>0</v>
          </cell>
          <cell r="AM297">
            <v>0</v>
          </cell>
          <cell r="AP297">
            <v>0</v>
          </cell>
          <cell r="AS297">
            <v>0</v>
          </cell>
          <cell r="AV297">
            <v>0</v>
          </cell>
          <cell r="AX297">
            <v>0</v>
          </cell>
        </row>
        <row r="298">
          <cell r="E298" t="str">
            <v>Total Business Integration P&amp;Ps</v>
          </cell>
          <cell r="O298">
            <v>1.0999999499999999</v>
          </cell>
          <cell r="Q298">
            <v>0</v>
          </cell>
          <cell r="R298">
            <v>1.0999999499999999</v>
          </cell>
          <cell r="T298">
            <v>0</v>
          </cell>
          <cell r="U298">
            <v>1.0999999499999999</v>
          </cell>
          <cell r="W298">
            <v>0</v>
          </cell>
          <cell r="X298">
            <v>1.0999999499999999</v>
          </cell>
          <cell r="Z298">
            <v>0</v>
          </cell>
          <cell r="AA298">
            <v>1.0999999499999999</v>
          </cell>
          <cell r="AC298">
            <v>0</v>
          </cell>
          <cell r="AD298">
            <v>1.0999999499999999</v>
          </cell>
          <cell r="AF298">
            <v>0</v>
          </cell>
          <cell r="AG298">
            <v>1.0999999499999999</v>
          </cell>
          <cell r="AI298">
            <v>0</v>
          </cell>
          <cell r="AJ298">
            <v>1.0999999499999999</v>
          </cell>
          <cell r="AL298">
            <v>0</v>
          </cell>
          <cell r="AM298">
            <v>1.0999999499999999</v>
          </cell>
          <cell r="AO298">
            <v>-0.62499994999999997</v>
          </cell>
          <cell r="AP298">
            <v>0.47499999999999998</v>
          </cell>
          <cell r="AR298">
            <v>0</v>
          </cell>
          <cell r="AS298">
            <v>0.47499999999999998</v>
          </cell>
          <cell r="AU298">
            <v>0</v>
          </cell>
          <cell r="AV298">
            <v>0.47499999999999998</v>
          </cell>
          <cell r="AX298">
            <v>0.47499999999999998</v>
          </cell>
        </row>
        <row r="299">
          <cell r="A299" t="str">
            <v>220 - DM</v>
          </cell>
          <cell r="D299" t="str">
            <v>Conservation &amp; Demand Mgt / Strategy Managed P&amp;Ps (SP = 220)</v>
          </cell>
          <cell r="O299">
            <v>0.98</v>
          </cell>
          <cell r="R299">
            <v>0.98</v>
          </cell>
          <cell r="U299">
            <v>0.98</v>
          </cell>
          <cell r="X299">
            <v>0.98</v>
          </cell>
          <cell r="AA299">
            <v>0.98</v>
          </cell>
          <cell r="AD299">
            <v>0.98</v>
          </cell>
          <cell r="AF299">
            <v>0.8</v>
          </cell>
          <cell r="AG299">
            <v>1.78</v>
          </cell>
          <cell r="AJ299">
            <v>1.78</v>
          </cell>
          <cell r="AM299">
            <v>1.78</v>
          </cell>
          <cell r="AO299">
            <v>-0.44900000000000007</v>
          </cell>
          <cell r="AP299">
            <v>1.331</v>
          </cell>
          <cell r="AS299">
            <v>1.331</v>
          </cell>
          <cell r="AV299">
            <v>1.331</v>
          </cell>
          <cell r="AX299">
            <v>1.331</v>
          </cell>
        </row>
        <row r="300">
          <cell r="A300" t="str">
            <v>222 - DM</v>
          </cell>
          <cell r="D300" t="str">
            <v>Smart Grid P&amp;Ps (SP = 222)</v>
          </cell>
          <cell r="O300">
            <v>9.9499998900000008</v>
          </cell>
          <cell r="R300">
            <v>9.9499998900000008</v>
          </cell>
          <cell r="U300">
            <v>9.9499998900000008</v>
          </cell>
          <cell r="X300">
            <v>9.9499998900000008</v>
          </cell>
          <cell r="AA300">
            <v>9.9499998900000008</v>
          </cell>
          <cell r="AD300">
            <v>9.9499998900000008</v>
          </cell>
          <cell r="AF300">
            <v>0.61200010999999854</v>
          </cell>
          <cell r="AG300">
            <v>10.561999999999999</v>
          </cell>
          <cell r="AJ300">
            <v>10.561999999999999</v>
          </cell>
          <cell r="AL300">
            <v>-2.9369999999999994</v>
          </cell>
          <cell r="AM300">
            <v>7.625</v>
          </cell>
          <cell r="AO300">
            <v>-3.7250000000000001</v>
          </cell>
          <cell r="AP300">
            <v>3.9</v>
          </cell>
          <cell r="AS300">
            <v>3.9</v>
          </cell>
          <cell r="AV300">
            <v>3.9</v>
          </cell>
          <cell r="AX300">
            <v>3.9</v>
          </cell>
        </row>
        <row r="301">
          <cell r="A301" t="str">
            <v>223 - DM</v>
          </cell>
          <cell r="D301" t="str">
            <v>Smart Meters P&amp;Ps (SP = 223)</v>
          </cell>
          <cell r="O301">
            <v>22.112323</v>
          </cell>
          <cell r="R301">
            <v>22.112323</v>
          </cell>
          <cell r="U301">
            <v>22.112323</v>
          </cell>
          <cell r="X301">
            <v>22.112323</v>
          </cell>
          <cell r="AA301">
            <v>22.112323</v>
          </cell>
          <cell r="AD301">
            <v>22.112323</v>
          </cell>
          <cell r="AF301">
            <v>-3.5123229999999985</v>
          </cell>
          <cell r="AG301">
            <v>18.600000000000001</v>
          </cell>
          <cell r="AJ301">
            <v>18.600000000000001</v>
          </cell>
          <cell r="AM301">
            <v>18.600000000000001</v>
          </cell>
          <cell r="AO301">
            <v>-5.4</v>
          </cell>
          <cell r="AP301">
            <v>13.200000000000001</v>
          </cell>
          <cell r="AS301">
            <v>13.200000000000001</v>
          </cell>
          <cell r="AV301">
            <v>13.200000000000001</v>
          </cell>
          <cell r="AX301">
            <v>13.200000000000001</v>
          </cell>
        </row>
        <row r="302">
          <cell r="A302" t="str">
            <v>224 - DM</v>
          </cell>
          <cell r="D302" t="str">
            <v>Distribution Business Development P&amp;Ps (SP = 224)</v>
          </cell>
          <cell r="O302">
            <v>0</v>
          </cell>
          <cell r="R302">
            <v>0</v>
          </cell>
          <cell r="U302">
            <v>0</v>
          </cell>
          <cell r="X302">
            <v>0</v>
          </cell>
          <cell r="AA302">
            <v>0</v>
          </cell>
          <cell r="AD302">
            <v>0</v>
          </cell>
          <cell r="AG302">
            <v>0</v>
          </cell>
          <cell r="AJ302">
            <v>0</v>
          </cell>
          <cell r="AM302">
            <v>0</v>
          </cell>
          <cell r="AO302">
            <v>0</v>
          </cell>
          <cell r="AP302">
            <v>0</v>
          </cell>
          <cell r="AS302">
            <v>0</v>
          </cell>
          <cell r="AV302">
            <v>0</v>
          </cell>
          <cell r="AX302">
            <v>0</v>
          </cell>
        </row>
        <row r="303">
          <cell r="A303" t="str">
            <v>225 - DM</v>
          </cell>
          <cell r="D303" t="str">
            <v>Corporate Projects P&amp;Ps (SP = 225)</v>
          </cell>
          <cell r="O303">
            <v>0</v>
          </cell>
          <cell r="R303">
            <v>0</v>
          </cell>
          <cell r="U303">
            <v>0</v>
          </cell>
          <cell r="X303">
            <v>0</v>
          </cell>
          <cell r="AA303">
            <v>0</v>
          </cell>
          <cell r="AD303">
            <v>0</v>
          </cell>
          <cell r="AG303">
            <v>0</v>
          </cell>
          <cell r="AJ303">
            <v>0</v>
          </cell>
          <cell r="AM303">
            <v>0</v>
          </cell>
          <cell r="AO303">
            <v>0</v>
          </cell>
          <cell r="AP303">
            <v>0</v>
          </cell>
          <cell r="AS303">
            <v>0</v>
          </cell>
          <cell r="AV303">
            <v>0</v>
          </cell>
          <cell r="AX303">
            <v>0</v>
          </cell>
        </row>
        <row r="304">
          <cell r="D304" t="str">
            <v>Total Asset Management Programs &amp; Projects</v>
          </cell>
          <cell r="O304">
            <v>36.842323059999998</v>
          </cell>
          <cell r="Q304">
            <v>0</v>
          </cell>
          <cell r="R304">
            <v>36.842323059999998</v>
          </cell>
          <cell r="T304">
            <v>0</v>
          </cell>
          <cell r="U304">
            <v>36.842323059999998</v>
          </cell>
          <cell r="W304">
            <v>0</v>
          </cell>
          <cell r="X304">
            <v>36.842323059999998</v>
          </cell>
          <cell r="Z304">
            <v>0</v>
          </cell>
          <cell r="AA304">
            <v>36.842323059999998</v>
          </cell>
          <cell r="AC304">
            <v>0</v>
          </cell>
          <cell r="AD304">
            <v>36.842323059999998</v>
          </cell>
          <cell r="AF304">
            <v>-2.1003228900000002</v>
          </cell>
          <cell r="AG304">
            <v>34.742000169999997</v>
          </cell>
          <cell r="AI304">
            <v>0</v>
          </cell>
          <cell r="AJ304">
            <v>34.742000169999997</v>
          </cell>
          <cell r="AL304">
            <v>-2.9369999999999994</v>
          </cell>
          <cell r="AM304">
            <v>31.805000170000003</v>
          </cell>
          <cell r="AO304">
            <v>-10.91000017</v>
          </cell>
          <cell r="AP304">
            <v>20.895</v>
          </cell>
          <cell r="AR304">
            <v>0</v>
          </cell>
          <cell r="AS304">
            <v>20.895</v>
          </cell>
          <cell r="AU304">
            <v>0</v>
          </cell>
          <cell r="AV304">
            <v>20.895</v>
          </cell>
          <cell r="AX304">
            <v>20.895</v>
          </cell>
        </row>
        <row r="306">
          <cell r="C306" t="str">
            <v>Total Operations Managed Programs &amp; Projects</v>
          </cell>
          <cell r="O306">
            <v>419.29043457</v>
          </cell>
          <cell r="Q306">
            <v>0</v>
          </cell>
          <cell r="R306">
            <v>419.29043457</v>
          </cell>
          <cell r="T306">
            <v>5.3361907599999778</v>
          </cell>
          <cell r="U306">
            <v>424.62662533000002</v>
          </cell>
          <cell r="W306">
            <v>-19.437298059999989</v>
          </cell>
          <cell r="X306">
            <v>405.18932727000004</v>
          </cell>
          <cell r="Z306">
            <v>-1.963721129999997</v>
          </cell>
          <cell r="AA306">
            <v>403.22560614000008</v>
          </cell>
          <cell r="AC306">
            <v>14.046782320000009</v>
          </cell>
          <cell r="AD306">
            <v>417.27238846000006</v>
          </cell>
          <cell r="AF306">
            <v>-8.6216873800000009</v>
          </cell>
          <cell r="AG306">
            <v>408.65070108000003</v>
          </cell>
          <cell r="AI306">
            <v>6.9598160000000009</v>
          </cell>
          <cell r="AJ306">
            <v>415.61051708000002</v>
          </cell>
          <cell r="AL306">
            <v>5.4984515599999995</v>
          </cell>
          <cell r="AM306">
            <v>421.10896864</v>
          </cell>
          <cell r="AO306">
            <v>-4.8734536400000081</v>
          </cell>
          <cell r="AP306">
            <v>416.23551499999996</v>
          </cell>
          <cell r="AR306">
            <v>0</v>
          </cell>
          <cell r="AS306">
            <v>416.23551499999996</v>
          </cell>
          <cell r="AU306">
            <v>0</v>
          </cell>
          <cell r="AV306">
            <v>416.23551499999996</v>
          </cell>
          <cell r="AX306">
            <v>416.23551499999996</v>
          </cell>
        </row>
        <row r="309">
          <cell r="A309" t="str">
            <v>$M</v>
          </cell>
          <cell r="O309" t="str">
            <v>YTD</v>
          </cell>
          <cell r="AP309">
            <v>0.87399999999999878</v>
          </cell>
        </row>
        <row r="310">
          <cell r="O310" t="str">
            <v>Actuals</v>
          </cell>
        </row>
        <row r="311">
          <cell r="A311" t="str">
            <v>Distribution OM&amp;A</v>
          </cell>
        </row>
        <row r="314">
          <cell r="B314" t="str">
            <v>Corporate Managed Programs &amp; Projects</v>
          </cell>
        </row>
        <row r="315">
          <cell r="A315" t="str">
            <v>209 - DM</v>
          </cell>
          <cell r="C315" t="str">
            <v>Health &amp; Safety P&amp;Ps</v>
          </cell>
          <cell r="O315">
            <v>2.1355006800000003</v>
          </cell>
          <cell r="R315">
            <v>2.1355006800000003</v>
          </cell>
          <cell r="U315">
            <v>2.1355006800000003</v>
          </cell>
          <cell r="W315">
            <v>-0.95750000000000002</v>
          </cell>
          <cell r="X315">
            <v>1.1780006800000002</v>
          </cell>
          <cell r="Z315">
            <v>1.0149993199999998</v>
          </cell>
          <cell r="AA315">
            <v>2.1930000000000001</v>
          </cell>
          <cell r="AC315">
            <v>-5.699999999999994E-2</v>
          </cell>
          <cell r="AD315">
            <v>2.1360000000000001</v>
          </cell>
          <cell r="AG315">
            <v>2.1360000000000001</v>
          </cell>
          <cell r="AI315">
            <v>-0.17100000000000004</v>
          </cell>
          <cell r="AJ315">
            <v>1.9650000000000001</v>
          </cell>
          <cell r="AM315">
            <v>1.9650000000000001</v>
          </cell>
          <cell r="AP315">
            <v>1.9650000000000001</v>
          </cell>
          <cell r="AS315">
            <v>1.9650000000000001</v>
          </cell>
          <cell r="AV315">
            <v>1.9650000000000001</v>
          </cell>
          <cell r="AX315">
            <v>1.9650000000000001</v>
          </cell>
        </row>
        <row r="316">
          <cell r="A316" t="str">
            <v>211 - DM</v>
          </cell>
          <cell r="C316" t="str">
            <v>OGCC IT P&amp;Ps</v>
          </cell>
          <cell r="O316">
            <v>2.1854630500000001</v>
          </cell>
          <cell r="R316">
            <v>2.1854630500000001</v>
          </cell>
          <cell r="T316">
            <v>-9.4999999999999973E-2</v>
          </cell>
          <cell r="U316">
            <v>2.0904630500000003</v>
          </cell>
          <cell r="W316">
            <v>9.4536949999999731E-2</v>
          </cell>
          <cell r="X316">
            <v>2.1850000000000001</v>
          </cell>
          <cell r="AA316">
            <v>2.1850000000000001</v>
          </cell>
          <cell r="AD316">
            <v>2.1850000000000001</v>
          </cell>
          <cell r="AF316">
            <v>0.23499999999999999</v>
          </cell>
          <cell r="AG316">
            <v>2.42</v>
          </cell>
          <cell r="AI316">
            <v>5.2000000000000046E-2</v>
          </cell>
          <cell r="AJ316">
            <v>2.472</v>
          </cell>
          <cell r="AL316">
            <v>-5.7999999999999829E-2</v>
          </cell>
          <cell r="AM316">
            <v>2.4140000000000001</v>
          </cell>
          <cell r="AO316">
            <v>9.9999999999988987E-4</v>
          </cell>
          <cell r="AP316">
            <v>2.415</v>
          </cell>
          <cell r="AS316">
            <v>2.415</v>
          </cell>
          <cell r="AV316">
            <v>2.415</v>
          </cell>
          <cell r="AX316">
            <v>2.415</v>
          </cell>
        </row>
        <row r="317">
          <cell r="A317" t="str">
            <v>212 - DM</v>
          </cell>
          <cell r="C317" t="str">
            <v>IMIT P&amp;Ps</v>
          </cell>
          <cell r="O317">
            <v>2.0300007400000002</v>
          </cell>
          <cell r="R317">
            <v>2.0300007400000002</v>
          </cell>
          <cell r="T317">
            <v>2.0299999999999998</v>
          </cell>
          <cell r="U317">
            <v>4.0600007399999996</v>
          </cell>
          <cell r="X317">
            <v>4.0600007399999996</v>
          </cell>
          <cell r="AA317">
            <v>4.0600007399999996</v>
          </cell>
          <cell r="AC317">
            <v>-3.0350007399999996</v>
          </cell>
          <cell r="AD317">
            <v>1.0249999999999999</v>
          </cell>
          <cell r="AF317">
            <v>-6.4999999999999947E-2</v>
          </cell>
          <cell r="AG317">
            <v>0.96</v>
          </cell>
          <cell r="AI317">
            <v>-0.52299999999999991</v>
          </cell>
          <cell r="AJ317">
            <v>0.43700000000000006</v>
          </cell>
          <cell r="AL317">
            <v>0.25199999999999989</v>
          </cell>
          <cell r="AM317">
            <v>0.68899999999999995</v>
          </cell>
          <cell r="AO317">
            <v>-2E-3</v>
          </cell>
          <cell r="AP317">
            <v>0.68699999999999994</v>
          </cell>
          <cell r="AS317">
            <v>0.68699999999999994</v>
          </cell>
          <cell r="AV317">
            <v>0.68699999999999994</v>
          </cell>
          <cell r="AX317">
            <v>0.68699999999999994</v>
          </cell>
        </row>
        <row r="318">
          <cell r="A318" t="str">
            <v>215 - DM</v>
          </cell>
          <cell r="C318" t="str">
            <v>Real Estate P&amp;Ps</v>
          </cell>
          <cell r="O318">
            <v>0</v>
          </cell>
          <cell r="R318">
            <v>0</v>
          </cell>
          <cell r="U318">
            <v>0</v>
          </cell>
          <cell r="X318">
            <v>0</v>
          </cell>
          <cell r="AA318">
            <v>0</v>
          </cell>
          <cell r="AD318">
            <v>0</v>
          </cell>
          <cell r="AG318">
            <v>0</v>
          </cell>
          <cell r="AJ318">
            <v>0</v>
          </cell>
          <cell r="AM318">
            <v>0</v>
          </cell>
          <cell r="AP318">
            <v>0</v>
          </cell>
          <cell r="AS318">
            <v>0</v>
          </cell>
          <cell r="AV318">
            <v>0</v>
          </cell>
          <cell r="AX318">
            <v>0</v>
          </cell>
        </row>
        <row r="319">
          <cell r="A319" t="str">
            <v>221 - DM</v>
          </cell>
          <cell r="C319" t="str">
            <v>CF&amp;S P&amp;Ps - SP = 221</v>
          </cell>
          <cell r="O319">
            <v>5.1692663799999998</v>
          </cell>
          <cell r="R319">
            <v>0</v>
          </cell>
          <cell r="U319">
            <v>0</v>
          </cell>
          <cell r="W319">
            <v>-2</v>
          </cell>
          <cell r="X319">
            <v>-2</v>
          </cell>
          <cell r="AA319">
            <v>-2</v>
          </cell>
          <cell r="AC319">
            <v>2</v>
          </cell>
          <cell r="AD319">
            <v>0</v>
          </cell>
          <cell r="AG319">
            <v>0</v>
          </cell>
          <cell r="AJ319">
            <v>0</v>
          </cell>
          <cell r="AM319">
            <v>0</v>
          </cell>
          <cell r="AO319">
            <v>7.7069999999999999</v>
          </cell>
          <cell r="AP319">
            <v>7.7069999999999999</v>
          </cell>
          <cell r="AS319">
            <v>7.7069999999999999</v>
          </cell>
          <cell r="AV319">
            <v>7.7069999999999999</v>
          </cell>
          <cell r="AX319">
            <v>7.7069999999999999</v>
          </cell>
        </row>
        <row r="321">
          <cell r="C321" t="str">
            <v>Total Corporate Managed Programs &amp; Projects</v>
          </cell>
          <cell r="O321">
            <v>11.520230850000001</v>
          </cell>
          <cell r="Q321">
            <v>0</v>
          </cell>
          <cell r="R321">
            <v>6.350964470000001</v>
          </cell>
          <cell r="T321">
            <v>1.9349999999999998</v>
          </cell>
          <cell r="U321">
            <v>8.2859644699999997</v>
          </cell>
          <cell r="W321">
            <v>-2.8629630500000003</v>
          </cell>
          <cell r="X321">
            <v>5.4230014200000003</v>
          </cell>
          <cell r="Z321">
            <v>1.0149993199999998</v>
          </cell>
          <cell r="AA321">
            <v>6.4380007399999997</v>
          </cell>
          <cell r="AC321">
            <v>-1.0920007399999996</v>
          </cell>
          <cell r="AD321">
            <v>5.3460000000000001</v>
          </cell>
          <cell r="AF321">
            <v>0.17000000000000004</v>
          </cell>
          <cell r="AG321">
            <v>5.516</v>
          </cell>
          <cell r="AI321">
            <v>-0.6419999999999999</v>
          </cell>
          <cell r="AJ321">
            <v>4.8740000000000006</v>
          </cell>
          <cell r="AL321">
            <v>0.19400000000000006</v>
          </cell>
          <cell r="AM321">
            <v>5.0680000000000005</v>
          </cell>
          <cell r="AO321">
            <v>7.7059999999999995</v>
          </cell>
          <cell r="AP321">
            <v>12.774000000000001</v>
          </cell>
          <cell r="AR321">
            <v>0</v>
          </cell>
          <cell r="AS321">
            <v>12.774000000000001</v>
          </cell>
          <cell r="AU321">
            <v>0</v>
          </cell>
          <cell r="AV321">
            <v>12.774000000000001</v>
          </cell>
          <cell r="AX321">
            <v>12.774000000000001</v>
          </cell>
        </row>
        <row r="323">
          <cell r="B323" t="str">
            <v>Business Model Common Allocations</v>
          </cell>
        </row>
        <row r="324">
          <cell r="A324" t="str">
            <v>PC-9050</v>
          </cell>
          <cell r="C324" t="str">
            <v>Allocation of Common Residual Costs to Dx - PC 9050</v>
          </cell>
          <cell r="O324">
            <v>0</v>
          </cell>
          <cell r="R324">
            <v>0</v>
          </cell>
          <cell r="U324">
            <v>0</v>
          </cell>
          <cell r="X324">
            <v>0</v>
          </cell>
          <cell r="AA324">
            <v>0</v>
          </cell>
          <cell r="AD324">
            <v>0</v>
          </cell>
          <cell r="AG324">
            <v>0</v>
          </cell>
          <cell r="AJ324">
            <v>0</v>
          </cell>
          <cell r="AM324">
            <v>0</v>
          </cell>
          <cell r="AP324">
            <v>0</v>
          </cell>
          <cell r="AS324">
            <v>0</v>
          </cell>
          <cell r="AV324">
            <v>0</v>
          </cell>
          <cell r="AX324">
            <v>0</v>
          </cell>
        </row>
        <row r="325">
          <cell r="A325" t="str">
            <v>PC-9051</v>
          </cell>
          <cell r="C325" t="str">
            <v>Allocation of Direct Node Residual Costs to Dx - PC 9051</v>
          </cell>
          <cell r="O325">
            <v>0</v>
          </cell>
          <cell r="R325">
            <v>0</v>
          </cell>
          <cell r="U325">
            <v>0</v>
          </cell>
          <cell r="X325">
            <v>0</v>
          </cell>
          <cell r="AA325">
            <v>0</v>
          </cell>
          <cell r="AD325">
            <v>0</v>
          </cell>
          <cell r="AG325">
            <v>0</v>
          </cell>
          <cell r="AJ325">
            <v>0</v>
          </cell>
          <cell r="AM325">
            <v>0</v>
          </cell>
          <cell r="AP325">
            <v>0</v>
          </cell>
          <cell r="AS325">
            <v>0</v>
          </cell>
          <cell r="AV325">
            <v>0</v>
          </cell>
          <cell r="AX325">
            <v>0</v>
          </cell>
        </row>
        <row r="326">
          <cell r="A326" t="str">
            <v>PC-9052</v>
          </cell>
          <cell r="C326" t="str">
            <v>Alloc'n of Asset Management org Costs - PC 9052</v>
          </cell>
          <cell r="O326">
            <v>35.254438179203099</v>
          </cell>
          <cell r="Q326">
            <v>0</v>
          </cell>
          <cell r="R326">
            <v>37.556062048149997</v>
          </cell>
          <cell r="T326">
            <v>0</v>
          </cell>
          <cell r="U326">
            <v>37.556062048149997</v>
          </cell>
          <cell r="W326">
            <v>0</v>
          </cell>
          <cell r="X326">
            <v>37.556062048149997</v>
          </cell>
          <cell r="Z326">
            <v>-1.2552000000000001</v>
          </cell>
          <cell r="AA326">
            <v>36.300862048149995</v>
          </cell>
          <cell r="AC326">
            <v>0</v>
          </cell>
          <cell r="AD326">
            <v>36.300862048149995</v>
          </cell>
          <cell r="AF326">
            <v>-1.683348615399999</v>
          </cell>
          <cell r="AG326">
            <v>34.617513432749995</v>
          </cell>
          <cell r="AI326">
            <v>0</v>
          </cell>
          <cell r="AJ326">
            <v>34.617513432749995</v>
          </cell>
          <cell r="AL326">
            <v>0</v>
          </cell>
          <cell r="AM326">
            <v>34.617513432749995</v>
          </cell>
          <cell r="AO326">
            <v>-2.086913432750003</v>
          </cell>
          <cell r="AP326">
            <v>32.530599999999993</v>
          </cell>
          <cell r="AR326">
            <v>0</v>
          </cell>
          <cell r="AS326">
            <v>32.530599999999993</v>
          </cell>
          <cell r="AU326">
            <v>0</v>
          </cell>
          <cell r="AV326">
            <v>32.530599999999993</v>
          </cell>
          <cell r="AX326">
            <v>32.530599999999993</v>
          </cell>
        </row>
        <row r="327">
          <cell r="A327" t="str">
            <v>PC-9053</v>
          </cell>
          <cell r="C327" t="str">
            <v>Alloc'n of Common IMIT Project costs - PC 9053</v>
          </cell>
          <cell r="O327">
            <v>58.510883296199992</v>
          </cell>
          <cell r="Q327">
            <v>0</v>
          </cell>
          <cell r="R327">
            <v>58.510883296199992</v>
          </cell>
          <cell r="T327">
            <v>0.35651500000000008</v>
          </cell>
          <cell r="U327">
            <v>58.867398296199994</v>
          </cell>
          <cell r="W327">
            <v>-0.35656329619999766</v>
          </cell>
          <cell r="X327">
            <v>58.510834999999993</v>
          </cell>
          <cell r="Z327">
            <v>0</v>
          </cell>
          <cell r="AA327">
            <v>58.510834999999993</v>
          </cell>
          <cell r="AC327">
            <v>-0.1542449999999978</v>
          </cell>
          <cell r="AD327">
            <v>58.356589999999997</v>
          </cell>
          <cell r="AF327">
            <v>-0.47799000000000202</v>
          </cell>
          <cell r="AG327">
            <v>57.878599999999992</v>
          </cell>
          <cell r="AI327">
            <v>0.26215999999999923</v>
          </cell>
          <cell r="AJ327">
            <v>58.140759999999993</v>
          </cell>
          <cell r="AL327">
            <v>2.881500000000109E-2</v>
          </cell>
          <cell r="AM327">
            <v>58.169574999999995</v>
          </cell>
          <cell r="AO327">
            <v>-0.89608999999999905</v>
          </cell>
          <cell r="AP327">
            <v>57.273484999999994</v>
          </cell>
          <cell r="AR327">
            <v>0</v>
          </cell>
          <cell r="AS327">
            <v>57.273484999999994</v>
          </cell>
          <cell r="AU327">
            <v>0</v>
          </cell>
          <cell r="AV327">
            <v>57.273484999999994</v>
          </cell>
          <cell r="AX327">
            <v>57.273484999999994</v>
          </cell>
        </row>
        <row r="328">
          <cell r="A328" t="str">
            <v>PC-9054</v>
          </cell>
          <cell r="C328" t="str">
            <v>Alloc'n of Business Telecom costs - PC 9054</v>
          </cell>
          <cell r="O328">
            <v>9.7784563469000005</v>
          </cell>
          <cell r="Q328">
            <v>0</v>
          </cell>
          <cell r="R328">
            <v>9.7784563469000005</v>
          </cell>
          <cell r="T328">
            <v>-0.50336999999999898</v>
          </cell>
          <cell r="U328">
            <v>9.275086346900002</v>
          </cell>
          <cell r="W328">
            <v>0.50326365309999954</v>
          </cell>
          <cell r="X328">
            <v>9.7783500000000014</v>
          </cell>
          <cell r="Z328">
            <v>-4.9349999999999998E-2</v>
          </cell>
          <cell r="AA328">
            <v>9.729000000000001</v>
          </cell>
          <cell r="AC328">
            <v>0</v>
          </cell>
          <cell r="AD328">
            <v>9.729000000000001</v>
          </cell>
          <cell r="AF328">
            <v>2.35E-2</v>
          </cell>
          <cell r="AG328">
            <v>9.7525000000000013</v>
          </cell>
          <cell r="AI328">
            <v>4.7000000000000002E-3</v>
          </cell>
          <cell r="AJ328">
            <v>9.757200000000001</v>
          </cell>
          <cell r="AL328">
            <v>-0.18377000000000082</v>
          </cell>
          <cell r="AM328">
            <v>9.5734300000000001</v>
          </cell>
          <cell r="AO328">
            <v>-1.004859999999999</v>
          </cell>
          <cell r="AP328">
            <v>8.5685700000000011</v>
          </cell>
          <cell r="AR328">
            <v>0</v>
          </cell>
          <cell r="AS328">
            <v>8.5685700000000011</v>
          </cell>
          <cell r="AU328">
            <v>0</v>
          </cell>
          <cell r="AV328">
            <v>8.5685700000000011</v>
          </cell>
          <cell r="AX328">
            <v>8.5685700000000011</v>
          </cell>
        </row>
        <row r="329">
          <cell r="A329" t="str">
            <v>PC-9055</v>
          </cell>
          <cell r="C329" t="str">
            <v>Alloc'n of Common CF&amp;S Costs - PC 9055</v>
          </cell>
          <cell r="O329">
            <v>51.547569187532815</v>
          </cell>
          <cell r="Q329">
            <v>0</v>
          </cell>
          <cell r="R329">
            <v>54.850774041980813</v>
          </cell>
          <cell r="T329">
            <v>-3.9431999999999141E-2</v>
          </cell>
          <cell r="U329">
            <v>54.811342041980815</v>
          </cell>
          <cell r="W329">
            <v>-2.9777687231838628</v>
          </cell>
          <cell r="X329">
            <v>51.833573318796951</v>
          </cell>
          <cell r="Z329">
            <v>-0.76913598216546286</v>
          </cell>
          <cell r="AA329">
            <v>51.064437336631485</v>
          </cell>
          <cell r="AC329">
            <v>2.792683282915962</v>
          </cell>
          <cell r="AD329">
            <v>53.857120619547445</v>
          </cell>
          <cell r="AF329">
            <v>1.5234026790190405</v>
          </cell>
          <cell r="AG329">
            <v>55.380523298566487</v>
          </cell>
          <cell r="AI329">
            <v>-4.6216000000000743E-2</v>
          </cell>
          <cell r="AJ329">
            <v>55.334307298566486</v>
          </cell>
          <cell r="AL329">
            <v>8.4800000000001291E-2</v>
          </cell>
          <cell r="AM329">
            <v>55.419107298566487</v>
          </cell>
          <cell r="AO329">
            <v>-6.29522072456</v>
          </cell>
          <cell r="AP329">
            <v>49.123886574006491</v>
          </cell>
          <cell r="AR329">
            <v>0</v>
          </cell>
          <cell r="AS329">
            <v>49.123886574006491</v>
          </cell>
          <cell r="AU329">
            <v>0</v>
          </cell>
          <cell r="AV329">
            <v>49.123886574006491</v>
          </cell>
          <cell r="AX329">
            <v>49.123886574006491</v>
          </cell>
        </row>
        <row r="330">
          <cell r="A330" t="str">
            <v>PC-9056</v>
          </cell>
          <cell r="C330" t="str">
            <v>Alloc'n of Common Real Estate Project costs - PC 9056</v>
          </cell>
          <cell r="O330">
            <v>27.052850000000003</v>
          </cell>
          <cell r="Q330">
            <v>0</v>
          </cell>
          <cell r="R330">
            <v>27.052850000000003</v>
          </cell>
          <cell r="T330">
            <v>0</v>
          </cell>
          <cell r="U330">
            <v>27.052850000000003</v>
          </cell>
          <cell r="W330">
            <v>0</v>
          </cell>
          <cell r="X330">
            <v>27.052850000000003</v>
          </cell>
          <cell r="Z330">
            <v>-2.8468000000000004</v>
          </cell>
          <cell r="AA330">
            <v>24.206050000000001</v>
          </cell>
          <cell r="AC330">
            <v>0</v>
          </cell>
          <cell r="AD330">
            <v>24.206050000000001</v>
          </cell>
          <cell r="AF330">
            <v>0</v>
          </cell>
          <cell r="AG330">
            <v>24.206050000000001</v>
          </cell>
          <cell r="AI330">
            <v>0</v>
          </cell>
          <cell r="AJ330">
            <v>24.206050000000001</v>
          </cell>
          <cell r="AL330">
            <v>0</v>
          </cell>
          <cell r="AM330">
            <v>24.206050000000001</v>
          </cell>
          <cell r="AO330">
            <v>0</v>
          </cell>
          <cell r="AP330">
            <v>24.206050000000001</v>
          </cell>
          <cell r="AR330">
            <v>0</v>
          </cell>
          <cell r="AS330">
            <v>24.206050000000001</v>
          </cell>
          <cell r="AU330">
            <v>0</v>
          </cell>
          <cell r="AV330">
            <v>24.206050000000001</v>
          </cell>
          <cell r="AX330">
            <v>24.206050000000001</v>
          </cell>
        </row>
        <row r="331">
          <cell r="A331" t="str">
            <v>PC-9057</v>
          </cell>
          <cell r="C331" t="str">
            <v>Alloc'n of Corporate Projects Costs - PC 9057</v>
          </cell>
          <cell r="O331">
            <v>0.70399999999999985</v>
          </cell>
          <cell r="Q331">
            <v>0</v>
          </cell>
          <cell r="R331">
            <v>0.70399999999999985</v>
          </cell>
          <cell r="T331">
            <v>0</v>
          </cell>
          <cell r="U331">
            <v>0.70399999999999985</v>
          </cell>
          <cell r="W331">
            <v>0</v>
          </cell>
          <cell r="X331">
            <v>0.70399999999999985</v>
          </cell>
          <cell r="Z331">
            <v>0</v>
          </cell>
          <cell r="AA331">
            <v>0.70399999999999985</v>
          </cell>
          <cell r="AC331">
            <v>0</v>
          </cell>
          <cell r="AD331">
            <v>0.70399999999999985</v>
          </cell>
          <cell r="AF331">
            <v>0</v>
          </cell>
          <cell r="AG331">
            <v>0.70399999999999985</v>
          </cell>
          <cell r="AI331">
            <v>0</v>
          </cell>
          <cell r="AJ331">
            <v>0.70399999999999985</v>
          </cell>
          <cell r="AL331">
            <v>0</v>
          </cell>
          <cell r="AM331">
            <v>0.70399999999999985</v>
          </cell>
          <cell r="AO331">
            <v>0</v>
          </cell>
          <cell r="AP331">
            <v>0.70399999999999985</v>
          </cell>
          <cell r="AR331">
            <v>0</v>
          </cell>
          <cell r="AS331">
            <v>0.70399999999999985</v>
          </cell>
          <cell r="AU331">
            <v>0</v>
          </cell>
          <cell r="AV331">
            <v>0.70399999999999985</v>
          </cell>
          <cell r="AX331">
            <v>0.70399999999999985</v>
          </cell>
        </row>
        <row r="332">
          <cell r="A332" t="str">
            <v>PC-9058</v>
          </cell>
          <cell r="C332" t="str">
            <v>Alloc'n of Customer Care org cost - PC9058</v>
          </cell>
          <cell r="O332">
            <v>11.351331763200003</v>
          </cell>
          <cell r="Q332">
            <v>0</v>
          </cell>
          <cell r="R332">
            <v>11.351331763200003</v>
          </cell>
          <cell r="T332">
            <v>0</v>
          </cell>
          <cell r="U332">
            <v>11.351331763200003</v>
          </cell>
          <cell r="X332">
            <v>11.351331763200003</v>
          </cell>
          <cell r="Z332">
            <v>-1.3951717632000014</v>
          </cell>
          <cell r="AA332">
            <v>9.9561600000000006</v>
          </cell>
          <cell r="AC332">
            <v>-1.6000000000104819E-4</v>
          </cell>
          <cell r="AD332">
            <v>9.9559999999999995</v>
          </cell>
          <cell r="AF332">
            <v>0</v>
          </cell>
          <cell r="AG332">
            <v>9.9559999999999995</v>
          </cell>
          <cell r="AI332">
            <v>0</v>
          </cell>
          <cell r="AJ332">
            <v>9.9559999999999995</v>
          </cell>
          <cell r="AL332">
            <v>0</v>
          </cell>
          <cell r="AM332">
            <v>9.9559999999999995</v>
          </cell>
          <cell r="AO332">
            <v>-0.8360000000000003</v>
          </cell>
          <cell r="AP332">
            <v>9.1199999999999992</v>
          </cell>
          <cell r="AR332">
            <v>0</v>
          </cell>
          <cell r="AS332">
            <v>9.1199999999999992</v>
          </cell>
          <cell r="AU332">
            <v>0</v>
          </cell>
          <cell r="AV332">
            <v>9.1199999999999992</v>
          </cell>
          <cell r="AX332">
            <v>9.1199999999999992</v>
          </cell>
        </row>
        <row r="333">
          <cell r="A333" t="str">
            <v>PC-9059</v>
          </cell>
          <cell r="C333" t="str">
            <v>Alloc'n of Large Cust &amp; Generator Rel'ns org cost - PC 9059</v>
          </cell>
          <cell r="O333">
            <v>0.96554999999999991</v>
          </cell>
          <cell r="Q333">
            <v>0</v>
          </cell>
          <cell r="R333">
            <v>0.96554999999999991</v>
          </cell>
          <cell r="T333">
            <v>0</v>
          </cell>
          <cell r="U333">
            <v>0.96554999999999991</v>
          </cell>
          <cell r="W333">
            <v>0</v>
          </cell>
          <cell r="X333">
            <v>0.96554999999999991</v>
          </cell>
          <cell r="Z333">
            <v>0</v>
          </cell>
          <cell r="AA333">
            <v>0.96554999999999991</v>
          </cell>
          <cell r="AC333">
            <v>0</v>
          </cell>
          <cell r="AD333">
            <v>0.96554999999999991</v>
          </cell>
          <cell r="AF333">
            <v>0</v>
          </cell>
          <cell r="AG333">
            <v>0.96554999999999991</v>
          </cell>
          <cell r="AI333">
            <v>0</v>
          </cell>
          <cell r="AJ333">
            <v>0.96554999999999991</v>
          </cell>
          <cell r="AL333">
            <v>0</v>
          </cell>
          <cell r="AM333">
            <v>0.96554999999999991</v>
          </cell>
          <cell r="AO333">
            <v>0</v>
          </cell>
          <cell r="AP333">
            <v>0.96554999999999991</v>
          </cell>
          <cell r="AR333">
            <v>0</v>
          </cell>
          <cell r="AS333">
            <v>0.96554999999999991</v>
          </cell>
          <cell r="AU333">
            <v>0</v>
          </cell>
          <cell r="AV333">
            <v>0.96554999999999991</v>
          </cell>
          <cell r="AX333">
            <v>0.96554999999999991</v>
          </cell>
        </row>
        <row r="334">
          <cell r="A334" t="str">
            <v>PC-9060</v>
          </cell>
          <cell r="C334" t="str">
            <v>Alloc'n of Operating &amp; Outage org cost - PC 9060</v>
          </cell>
          <cell r="O334">
            <v>12.531805994340003</v>
          </cell>
          <cell r="Q334">
            <v>0</v>
          </cell>
          <cell r="R334">
            <v>12.531805994340003</v>
          </cell>
          <cell r="T334">
            <v>0</v>
          </cell>
          <cell r="U334">
            <v>12.531805994340003</v>
          </cell>
          <cell r="W334">
            <v>0</v>
          </cell>
          <cell r="X334">
            <v>12.531805994340003</v>
          </cell>
          <cell r="Z334">
            <v>0</v>
          </cell>
          <cell r="AA334">
            <v>12.531805994340003</v>
          </cell>
          <cell r="AC334">
            <v>0</v>
          </cell>
          <cell r="AD334">
            <v>12.531805994340003</v>
          </cell>
          <cell r="AF334">
            <v>0</v>
          </cell>
          <cell r="AG334">
            <v>12.531805994340003</v>
          </cell>
          <cell r="AI334">
            <v>0</v>
          </cell>
          <cell r="AJ334">
            <v>12.531805994340003</v>
          </cell>
          <cell r="AL334">
            <v>0</v>
          </cell>
          <cell r="AM334">
            <v>12.531805994340003</v>
          </cell>
          <cell r="AO334">
            <v>0</v>
          </cell>
          <cell r="AP334">
            <v>12.531805994340003</v>
          </cell>
          <cell r="AR334">
            <v>0</v>
          </cell>
          <cell r="AS334">
            <v>12.531805994340003</v>
          </cell>
          <cell r="AU334">
            <v>0</v>
          </cell>
          <cell r="AV334">
            <v>12.531805994340003</v>
          </cell>
          <cell r="AX334">
            <v>12.531805994340003</v>
          </cell>
        </row>
        <row r="335">
          <cell r="A335" t="str">
            <v>PC-9067</v>
          </cell>
          <cell r="C335" t="str">
            <v>Alloc'n of Common OH Recoveries &amp; Other Ops - PC 9067</v>
          </cell>
          <cell r="O335">
            <v>-4.5090180879400004</v>
          </cell>
          <cell r="Q335">
            <v>0</v>
          </cell>
          <cell r="R335">
            <v>-4.5090180879400004</v>
          </cell>
          <cell r="T335">
            <v>0</v>
          </cell>
          <cell r="U335">
            <v>-4.5090180879400004</v>
          </cell>
          <cell r="W335">
            <v>0</v>
          </cell>
          <cell r="X335">
            <v>-4.5090180879400004</v>
          </cell>
          <cell r="Z335">
            <v>0</v>
          </cell>
          <cell r="AA335">
            <v>-4.5090180879400004</v>
          </cell>
          <cell r="AC335">
            <v>0</v>
          </cell>
          <cell r="AD335">
            <v>-4.5090180879400004</v>
          </cell>
          <cell r="AF335">
            <v>0</v>
          </cell>
          <cell r="AG335">
            <v>-4.5090180879400004</v>
          </cell>
          <cell r="AI335">
            <v>0</v>
          </cell>
          <cell r="AJ335">
            <v>-4.5090180879400004</v>
          </cell>
          <cell r="AL335">
            <v>0</v>
          </cell>
          <cell r="AM335">
            <v>-4.5090180879400004</v>
          </cell>
          <cell r="AO335">
            <v>0</v>
          </cell>
          <cell r="AP335">
            <v>-4.5090180879400004</v>
          </cell>
          <cell r="AR335">
            <v>0</v>
          </cell>
          <cell r="AS335">
            <v>-4.5090180879400004</v>
          </cell>
          <cell r="AU335">
            <v>0</v>
          </cell>
          <cell r="AV335">
            <v>-4.5090180879400004</v>
          </cell>
          <cell r="AX335">
            <v>-4.5090180879400004</v>
          </cell>
        </row>
        <row r="336">
          <cell r="A336" t="str">
            <v>PC-9068</v>
          </cell>
          <cell r="C336" t="str">
            <v>Alloc'n of Common Corp Level Adj &amp; Other Corp - PC 9068</v>
          </cell>
          <cell r="O336">
            <v>0.85872896823999945</v>
          </cell>
          <cell r="Q336">
            <v>0</v>
          </cell>
          <cell r="R336">
            <v>0.85872896823999945</v>
          </cell>
          <cell r="T336">
            <v>0</v>
          </cell>
          <cell r="U336">
            <v>0.85872896823999945</v>
          </cell>
          <cell r="W336">
            <v>7.7031759999594658E-5</v>
          </cell>
          <cell r="X336">
            <v>0.85880599999999907</v>
          </cell>
          <cell r="Z336">
            <v>-0.66300000000000003</v>
          </cell>
          <cell r="AA336">
            <v>0.19580599999999904</v>
          </cell>
          <cell r="AD336">
            <v>0.19580599999999904</v>
          </cell>
          <cell r="AF336">
            <v>0.97239999999999993</v>
          </cell>
          <cell r="AG336">
            <v>1.168205999999999</v>
          </cell>
          <cell r="AI336">
            <v>0</v>
          </cell>
          <cell r="AJ336">
            <v>1.168205999999999</v>
          </cell>
          <cell r="AL336">
            <v>-6.1879999999999071E-3</v>
          </cell>
          <cell r="AM336">
            <v>1.1620179999999991</v>
          </cell>
          <cell r="AO336">
            <v>0.20376199999999997</v>
          </cell>
          <cell r="AP336">
            <v>1.3657799999999991</v>
          </cell>
          <cell r="AR336">
            <v>0</v>
          </cell>
          <cell r="AS336">
            <v>1.3657799999999991</v>
          </cell>
          <cell r="AU336">
            <v>0</v>
          </cell>
          <cell r="AV336">
            <v>1.3657799999999991</v>
          </cell>
          <cell r="AX336">
            <v>1.3657799999999991</v>
          </cell>
        </row>
        <row r="338">
          <cell r="C338" t="str">
            <v>Total Business Model Common Allocations</v>
          </cell>
          <cell r="O338">
            <v>204.0465956476759</v>
          </cell>
          <cell r="Q338">
            <v>0</v>
          </cell>
          <cell r="R338">
            <v>209.65142437107082</v>
          </cell>
          <cell r="T338">
            <v>-0.18628699999999804</v>
          </cell>
          <cell r="U338">
            <v>209.46513737107082</v>
          </cell>
          <cell r="W338">
            <v>-2.8309913345238611</v>
          </cell>
          <cell r="X338">
            <v>206.63414603654695</v>
          </cell>
          <cell r="Z338">
            <v>-6.9786577453654646</v>
          </cell>
          <cell r="AA338">
            <v>199.65548829118151</v>
          </cell>
          <cell r="AC338">
            <v>2.6382782829159632</v>
          </cell>
          <cell r="AD338">
            <v>202.29376657409745</v>
          </cell>
          <cell r="AF338">
            <v>0.35796406361903932</v>
          </cell>
          <cell r="AG338">
            <v>202.65173063771647</v>
          </cell>
          <cell r="AI338">
            <v>0.22064399999999845</v>
          </cell>
          <cell r="AJ338">
            <v>202.87237463771646</v>
          </cell>
          <cell r="AL338">
            <v>-7.6342999999998343E-2</v>
          </cell>
          <cell r="AM338">
            <v>202.79603163771645</v>
          </cell>
          <cell r="AO338">
            <v>-10.915322157310001</v>
          </cell>
          <cell r="AP338">
            <v>191.88070948040649</v>
          </cell>
          <cell r="AR338">
            <v>0</v>
          </cell>
          <cell r="AS338">
            <v>191.88070948040649</v>
          </cell>
          <cell r="AU338">
            <v>0</v>
          </cell>
          <cell r="AV338">
            <v>191.88070948040649</v>
          </cell>
          <cell r="AX338">
            <v>191.88070948040649</v>
          </cell>
        </row>
        <row r="341">
          <cell r="B341" t="str">
            <v>Dx Direct Charges - Profit Centres</v>
          </cell>
        </row>
        <row r="342">
          <cell r="A342" t="str">
            <v>PC-9066</v>
          </cell>
          <cell r="C342" t="str">
            <v>BU620 / Cost Centre 8150 costs pushed to Dx - PC 9066</v>
          </cell>
          <cell r="O342">
            <v>18.64999997</v>
          </cell>
          <cell r="R342">
            <v>18.64999997</v>
          </cell>
          <cell r="T342">
            <v>1.3079999999999963</v>
          </cell>
          <cell r="U342">
            <v>19.957999969999996</v>
          </cell>
          <cell r="X342">
            <v>19.957999969999996</v>
          </cell>
          <cell r="AA342">
            <v>19.957999969999996</v>
          </cell>
          <cell r="AC342">
            <v>-1.3079999699999973</v>
          </cell>
          <cell r="AD342">
            <v>18.649999999999999</v>
          </cell>
          <cell r="AG342">
            <v>18.649999999999999</v>
          </cell>
          <cell r="AJ342">
            <v>18.649999999999999</v>
          </cell>
          <cell r="AM342">
            <v>18.649999999999999</v>
          </cell>
          <cell r="AP342">
            <v>18.649999999999999</v>
          </cell>
          <cell r="AS342">
            <v>18.649999999999999</v>
          </cell>
          <cell r="AV342">
            <v>18.649999999999999</v>
          </cell>
          <cell r="AX342">
            <v>18.649999999999999</v>
          </cell>
        </row>
        <row r="343">
          <cell r="A343" t="str">
            <v>PC-9069</v>
          </cell>
          <cell r="C343" t="str">
            <v>Productivity budget adjustment - PC 9069</v>
          </cell>
          <cell r="O343">
            <v>-28.271000000000001</v>
          </cell>
          <cell r="R343">
            <v>-28.271000000000001</v>
          </cell>
          <cell r="U343">
            <v>-28.271000000000001</v>
          </cell>
          <cell r="X343">
            <v>-28.271000000000001</v>
          </cell>
          <cell r="AA343">
            <v>-28.271000000000001</v>
          </cell>
          <cell r="AC343">
            <v>23</v>
          </cell>
          <cell r="AD343">
            <v>-5.2710000000000008</v>
          </cell>
          <cell r="AG343">
            <v>-5.2710000000000008</v>
          </cell>
          <cell r="AJ343">
            <v>-5.2710000000000008</v>
          </cell>
          <cell r="AM343">
            <v>-5.2710000000000008</v>
          </cell>
          <cell r="AP343">
            <v>-5.2710000000000008</v>
          </cell>
          <cell r="AS343">
            <v>-5.2710000000000008</v>
          </cell>
          <cell r="AV343">
            <v>-5.2710000000000008</v>
          </cell>
          <cell r="AX343">
            <v>-5.2710000000000008</v>
          </cell>
        </row>
        <row r="344">
          <cell r="A344" t="str">
            <v>PC-9070</v>
          </cell>
          <cell r="C344" t="str">
            <v>(Over)/Under Recovery - PC 9070</v>
          </cell>
          <cell r="O344">
            <v>0</v>
          </cell>
          <cell r="R344">
            <v>0</v>
          </cell>
          <cell r="U344">
            <v>0</v>
          </cell>
          <cell r="X344">
            <v>0</v>
          </cell>
          <cell r="AA344">
            <v>0</v>
          </cell>
          <cell r="AD344">
            <v>0</v>
          </cell>
          <cell r="AG344">
            <v>0</v>
          </cell>
          <cell r="AI344">
            <v>1.968478</v>
          </cell>
          <cell r="AJ344">
            <v>1.968478</v>
          </cell>
          <cell r="AL344">
            <v>0.15752199999999994</v>
          </cell>
          <cell r="AM344">
            <v>2.1259999999999999</v>
          </cell>
          <cell r="AO344">
            <v>-4.66</v>
          </cell>
          <cell r="AP344">
            <v>-2.5340000000000003</v>
          </cell>
          <cell r="AS344">
            <v>-2.5340000000000003</v>
          </cell>
          <cell r="AV344">
            <v>-2.5340000000000003</v>
          </cell>
          <cell r="AX344">
            <v>-2.5340000000000003</v>
          </cell>
        </row>
        <row r="345">
          <cell r="A345" t="str">
            <v>PC-9071</v>
          </cell>
          <cell r="C345" t="str">
            <v>Adjustment for Dep'n in OM&amp;A (Indirect Dep'n) - PC 9071</v>
          </cell>
          <cell r="O345">
            <v>-11.488272000000002</v>
          </cell>
          <cell r="R345">
            <v>-11.488272000000002</v>
          </cell>
          <cell r="U345">
            <v>-11.488272000000002</v>
          </cell>
          <cell r="X345">
            <v>-11.488272000000002</v>
          </cell>
          <cell r="AA345">
            <v>-11.488272000000002</v>
          </cell>
          <cell r="AD345">
            <v>-11.488272000000002</v>
          </cell>
          <cell r="AG345">
            <v>-11.488272000000002</v>
          </cell>
          <cell r="AJ345">
            <v>-11.488272000000002</v>
          </cell>
          <cell r="AM345">
            <v>-11.488272000000002</v>
          </cell>
          <cell r="AP345">
            <v>-11.488272000000002</v>
          </cell>
          <cell r="AS345">
            <v>-11.488272000000002</v>
          </cell>
          <cell r="AV345">
            <v>-11.488272000000002</v>
          </cell>
          <cell r="AX345">
            <v>-11.488272000000002</v>
          </cell>
        </row>
        <row r="346">
          <cell r="A346" t="str">
            <v>PC-9072</v>
          </cell>
          <cell r="C346" t="str">
            <v>Cost of external work - PC 9072</v>
          </cell>
          <cell r="O346">
            <v>9.6724999999999994</v>
          </cell>
          <cell r="R346">
            <v>9.6724999999999994</v>
          </cell>
          <cell r="U346">
            <v>9.6724999999999994</v>
          </cell>
          <cell r="X346">
            <v>9.6724999999999994</v>
          </cell>
          <cell r="AA346">
            <v>9.6724999999999994</v>
          </cell>
          <cell r="AD346">
            <v>9.6724999999999994</v>
          </cell>
          <cell r="AG346">
            <v>9.6724999999999994</v>
          </cell>
          <cell r="AJ346">
            <v>9.6724999999999994</v>
          </cell>
          <cell r="AM346">
            <v>9.6724999999999994</v>
          </cell>
          <cell r="AP346">
            <v>9.6724999999999994</v>
          </cell>
          <cell r="AS346">
            <v>9.6724999999999994</v>
          </cell>
          <cell r="AV346">
            <v>9.6724999999999994</v>
          </cell>
          <cell r="AX346">
            <v>9.6724999999999994</v>
          </cell>
        </row>
        <row r="347">
          <cell r="A347" t="str">
            <v>PC-9073</v>
          </cell>
          <cell r="C347" t="str">
            <v>Environmental provision credits - PC 9073</v>
          </cell>
          <cell r="O347">
            <v>-8.75711384391</v>
          </cell>
          <cell r="R347">
            <v>-8.75711384391</v>
          </cell>
          <cell r="T347">
            <v>-2.1748384775800211E-2</v>
          </cell>
          <cell r="U347">
            <v>-8.7788622286857994</v>
          </cell>
          <cell r="W347">
            <v>4.1172005551500002</v>
          </cell>
          <cell r="X347">
            <v>-4.6616616735357992</v>
          </cell>
          <cell r="Z347">
            <v>-2.9479900347599997</v>
          </cell>
          <cell r="AA347">
            <v>-7.6096517082957984</v>
          </cell>
          <cell r="AC347">
            <v>-0.65074577044419912</v>
          </cell>
          <cell r="AD347">
            <v>-8.2603974787399981</v>
          </cell>
          <cell r="AF347">
            <v>-0.26181299999999985</v>
          </cell>
          <cell r="AG347">
            <v>-8.5222104787399982</v>
          </cell>
          <cell r="AI347">
            <v>-0.19593200000000077</v>
          </cell>
          <cell r="AJ347">
            <v>-8.718142478739999</v>
          </cell>
          <cell r="AL347">
            <v>5.1979799519999911E-2</v>
          </cell>
          <cell r="AM347">
            <v>-8.6661626792199993</v>
          </cell>
          <cell r="AO347">
            <v>0</v>
          </cell>
          <cell r="AP347">
            <v>-8.6661626792199993</v>
          </cell>
          <cell r="AS347">
            <v>-8.6661626792199993</v>
          </cell>
          <cell r="AV347">
            <v>-8.6661626792199993</v>
          </cell>
          <cell r="AX347">
            <v>-8.6661626792199993</v>
          </cell>
        </row>
        <row r="348">
          <cell r="A348" t="str">
            <v>PC-9074</v>
          </cell>
          <cell r="C348" t="str">
            <v>Overheads capitalized on Dx capex - PC 9074</v>
          </cell>
          <cell r="O348">
            <v>-75.669959880000022</v>
          </cell>
          <cell r="R348">
            <v>-75.669959880000022</v>
          </cell>
          <cell r="U348">
            <v>-75.669959880000022</v>
          </cell>
          <cell r="X348">
            <v>-75.669959880000022</v>
          </cell>
          <cell r="AA348">
            <v>-75.669959880000022</v>
          </cell>
          <cell r="AD348">
            <v>-75.669959880000022</v>
          </cell>
          <cell r="AG348">
            <v>-75.669959880000022</v>
          </cell>
          <cell r="AJ348">
            <v>-75.669959880000022</v>
          </cell>
          <cell r="AM348">
            <v>-75.669959880000022</v>
          </cell>
          <cell r="AP348">
            <v>-75.669959880000022</v>
          </cell>
          <cell r="AS348">
            <v>-75.669959880000022</v>
          </cell>
          <cell r="AV348">
            <v>-75.669959880000022</v>
          </cell>
          <cell r="AX348">
            <v>-75.669959880000022</v>
          </cell>
        </row>
        <row r="349">
          <cell r="A349" t="str">
            <v>PC-9075</v>
          </cell>
          <cell r="C349" t="str">
            <v>Property Taxes &amp; Rights - PC 9075</v>
          </cell>
          <cell r="O349">
            <v>4.6673620800000002</v>
          </cell>
          <cell r="R349">
            <v>4.6673620800000002</v>
          </cell>
          <cell r="U349">
            <v>4.6673620800000002</v>
          </cell>
          <cell r="X349">
            <v>4.6673620800000002</v>
          </cell>
          <cell r="Z349">
            <v>-0.1</v>
          </cell>
          <cell r="AA349">
            <v>4.5673620800000005</v>
          </cell>
          <cell r="AD349">
            <v>4.5673620800000005</v>
          </cell>
          <cell r="AG349">
            <v>4.5673620800000005</v>
          </cell>
          <cell r="AJ349">
            <v>4.5673620800000005</v>
          </cell>
          <cell r="AM349">
            <v>4.5673620800000005</v>
          </cell>
          <cell r="AP349">
            <v>4.5673620800000005</v>
          </cell>
          <cell r="AS349">
            <v>4.5673620800000005</v>
          </cell>
          <cell r="AV349">
            <v>4.5673620800000005</v>
          </cell>
          <cell r="AX349">
            <v>4.5673620800000005</v>
          </cell>
        </row>
        <row r="350">
          <cell r="A350" t="str">
            <v>PC-9076</v>
          </cell>
          <cell r="C350" t="str">
            <v>Dx Corporate Level Adjustments - PC 9076</v>
          </cell>
          <cell r="O350">
            <v>0</v>
          </cell>
          <cell r="R350">
            <v>0</v>
          </cell>
          <cell r="U350">
            <v>0</v>
          </cell>
          <cell r="X350">
            <v>0</v>
          </cell>
          <cell r="AA350">
            <v>0</v>
          </cell>
          <cell r="AC350">
            <v>-1</v>
          </cell>
          <cell r="AD350">
            <v>-1</v>
          </cell>
          <cell r="AG350">
            <v>-1</v>
          </cell>
          <cell r="AJ350">
            <v>-1</v>
          </cell>
          <cell r="AM350">
            <v>-1</v>
          </cell>
          <cell r="AP350">
            <v>-1</v>
          </cell>
          <cell r="AS350">
            <v>-1</v>
          </cell>
          <cell r="AV350">
            <v>-1</v>
          </cell>
          <cell r="AX350">
            <v>-1</v>
          </cell>
        </row>
        <row r="351">
          <cell r="A351" t="str">
            <v>DMErrors</v>
          </cell>
          <cell r="C351" t="str">
            <v>Project / Provider Coding Errors</v>
          </cell>
          <cell r="O351">
            <v>0</v>
          </cell>
          <cell r="R351">
            <v>0</v>
          </cell>
          <cell r="U351">
            <v>0</v>
          </cell>
          <cell r="X351">
            <v>0</v>
          </cell>
          <cell r="AA351">
            <v>0</v>
          </cell>
          <cell r="AD351">
            <v>0</v>
          </cell>
          <cell r="AG351">
            <v>0</v>
          </cell>
          <cell r="AJ351">
            <v>0</v>
          </cell>
          <cell r="AM351">
            <v>0</v>
          </cell>
          <cell r="AP351">
            <v>0</v>
          </cell>
          <cell r="AS351">
            <v>0</v>
          </cell>
          <cell r="AV351">
            <v>0</v>
          </cell>
          <cell r="AX351">
            <v>0</v>
          </cell>
        </row>
        <row r="352">
          <cell r="A352" t="str">
            <v>DMOther</v>
          </cell>
          <cell r="C352" t="str">
            <v>Other Asset Management project charges</v>
          </cell>
          <cell r="O352">
            <v>0</v>
          </cell>
          <cell r="R352">
            <v>0</v>
          </cell>
          <cell r="U352">
            <v>0</v>
          </cell>
          <cell r="X352">
            <v>0</v>
          </cell>
          <cell r="AA352">
            <v>0</v>
          </cell>
          <cell r="AD352">
            <v>0</v>
          </cell>
          <cell r="AG352">
            <v>0</v>
          </cell>
          <cell r="AJ352">
            <v>0</v>
          </cell>
          <cell r="AM352">
            <v>0</v>
          </cell>
          <cell r="AP352">
            <v>0</v>
          </cell>
          <cell r="AS352">
            <v>0</v>
          </cell>
          <cell r="AV352">
            <v>0</v>
          </cell>
          <cell r="AX352">
            <v>0</v>
          </cell>
        </row>
        <row r="353">
          <cell r="C353" t="str">
            <v>Plug to balance to ledger</v>
          </cell>
          <cell r="W353">
            <v>-23</v>
          </cell>
          <cell r="X353">
            <v>-23</v>
          </cell>
          <cell r="Z353">
            <v>23</v>
          </cell>
          <cell r="AA353">
            <v>0</v>
          </cell>
          <cell r="AD353">
            <v>0</v>
          </cell>
          <cell r="AF353">
            <v>-5.2</v>
          </cell>
          <cell r="AG353">
            <v>-5.2</v>
          </cell>
          <cell r="AJ353">
            <v>-5.2</v>
          </cell>
          <cell r="AL353">
            <v>5.2</v>
          </cell>
          <cell r="AM353">
            <v>0</v>
          </cell>
          <cell r="AP353">
            <v>0</v>
          </cell>
          <cell r="AS353">
            <v>0</v>
          </cell>
          <cell r="AV353">
            <v>0</v>
          </cell>
          <cell r="AX353">
            <v>0</v>
          </cell>
        </row>
        <row r="355">
          <cell r="C355" t="str">
            <v>Total Dx Direct Charges - Profit Centres</v>
          </cell>
          <cell r="O355">
            <v>-91.196483673910024</v>
          </cell>
          <cell r="Q355">
            <v>0</v>
          </cell>
          <cell r="R355">
            <v>-91.196483673910024</v>
          </cell>
          <cell r="T355">
            <v>1.2862516152241961</v>
          </cell>
          <cell r="U355">
            <v>-89.910232058685821</v>
          </cell>
          <cell r="W355">
            <v>-18.882799444850001</v>
          </cell>
          <cell r="X355">
            <v>-108.79303150353583</v>
          </cell>
          <cell r="Z355">
            <v>19.952009965240002</v>
          </cell>
          <cell r="AA355">
            <v>-88.841021538295834</v>
          </cell>
          <cell r="AC355">
            <v>20.041254259555803</v>
          </cell>
          <cell r="AD355">
            <v>-68.799767278740035</v>
          </cell>
          <cell r="AF355">
            <v>-5.4618130000000003</v>
          </cell>
          <cell r="AG355">
            <v>-74.261580278740027</v>
          </cell>
          <cell r="AI355">
            <v>1.7725459999999993</v>
          </cell>
          <cell r="AJ355">
            <v>-72.489034278740036</v>
          </cell>
          <cell r="AL355">
            <v>5.4095017995200001</v>
          </cell>
          <cell r="AM355">
            <v>-67.079532479220035</v>
          </cell>
          <cell r="AO355">
            <v>-4.66</v>
          </cell>
          <cell r="AP355">
            <v>-71.739532479220031</v>
          </cell>
          <cell r="AR355">
            <v>0</v>
          </cell>
          <cell r="AS355">
            <v>-71.739532479220031</v>
          </cell>
          <cell r="AU355">
            <v>0</v>
          </cell>
          <cell r="AV355">
            <v>-71.739532479220031</v>
          </cell>
          <cell r="AX355">
            <v>-71.739532479220031</v>
          </cell>
        </row>
        <row r="357">
          <cell r="C357" t="str">
            <v>Total Distribution OM&amp;A</v>
          </cell>
          <cell r="O357">
            <v>543.6607773937659</v>
          </cell>
          <cell r="Q357">
            <v>0</v>
          </cell>
          <cell r="R357">
            <v>544.09633973716075</v>
          </cell>
          <cell r="T357">
            <v>8.3711553752241752</v>
          </cell>
          <cell r="U357">
            <v>552.46749511238511</v>
          </cell>
          <cell r="W357">
            <v>-44.014051889373853</v>
          </cell>
          <cell r="X357">
            <v>508.45344322301111</v>
          </cell>
          <cell r="Z357">
            <v>12.02463040987454</v>
          </cell>
          <cell r="AA357">
            <v>520.47807363288575</v>
          </cell>
          <cell r="AC357">
            <v>35.634314122471778</v>
          </cell>
          <cell r="AD357">
            <v>556.11238775535753</v>
          </cell>
          <cell r="AF357">
            <v>-13.555536316380962</v>
          </cell>
          <cell r="AG357">
            <v>542.55685143897654</v>
          </cell>
          <cell r="AI357">
            <v>8.311005999999999</v>
          </cell>
          <cell r="AJ357">
            <v>550.86785743897644</v>
          </cell>
          <cell r="AL357">
            <v>11.025610359520002</v>
          </cell>
          <cell r="AM357">
            <v>561.89346779849643</v>
          </cell>
          <cell r="AO357">
            <v>-12.74277579731001</v>
          </cell>
          <cell r="AP357">
            <v>549.15069200118637</v>
          </cell>
          <cell r="AR357">
            <v>0</v>
          </cell>
          <cell r="AS357">
            <v>549.15069200118637</v>
          </cell>
          <cell r="AU357">
            <v>0</v>
          </cell>
          <cell r="AV357">
            <v>549.15069200118637</v>
          </cell>
          <cell r="AX357">
            <v>549.15069200118637</v>
          </cell>
        </row>
        <row r="360">
          <cell r="A360" t="str">
            <v>Transmission Capital</v>
          </cell>
        </row>
        <row r="362">
          <cell r="B362" t="str">
            <v>Operations Managed Programs &amp; Projects</v>
          </cell>
        </row>
        <row r="363">
          <cell r="C363" t="str">
            <v>Customer Care P&amp;Ps SP=202</v>
          </cell>
        </row>
        <row r="364">
          <cell r="A364" t="str">
            <v>202-TCOther</v>
          </cell>
          <cell r="D364" t="str">
            <v>Customer Care Services - SP = 202</v>
          </cell>
          <cell r="O364">
            <v>0</v>
          </cell>
          <cell r="R364">
            <v>0</v>
          </cell>
          <cell r="U364">
            <v>0</v>
          </cell>
          <cell r="X364">
            <v>0</v>
          </cell>
          <cell r="AA364">
            <v>0</v>
          </cell>
          <cell r="AD364">
            <v>0</v>
          </cell>
          <cell r="AG364">
            <v>0</v>
          </cell>
          <cell r="AJ364">
            <v>0</v>
          </cell>
          <cell r="AM364">
            <v>0</v>
          </cell>
          <cell r="AP364">
            <v>0</v>
          </cell>
          <cell r="AS364">
            <v>0</v>
          </cell>
          <cell r="AV364">
            <v>0</v>
          </cell>
          <cell r="AX364">
            <v>0</v>
          </cell>
        </row>
        <row r="365">
          <cell r="D365" t="str">
            <v>Total Customer Care</v>
          </cell>
          <cell r="O365">
            <v>0</v>
          </cell>
          <cell r="Q365">
            <v>0</v>
          </cell>
          <cell r="R365">
            <v>0</v>
          </cell>
          <cell r="T365">
            <v>0</v>
          </cell>
          <cell r="U365">
            <v>0</v>
          </cell>
          <cell r="W365">
            <v>0</v>
          </cell>
          <cell r="X365">
            <v>0</v>
          </cell>
          <cell r="Z365">
            <v>0</v>
          </cell>
          <cell r="AA365">
            <v>0</v>
          </cell>
          <cell r="AC365">
            <v>0</v>
          </cell>
          <cell r="AD365">
            <v>0</v>
          </cell>
          <cell r="AF365">
            <v>0</v>
          </cell>
          <cell r="AG365">
            <v>0</v>
          </cell>
          <cell r="AI365">
            <v>0</v>
          </cell>
          <cell r="AJ365">
            <v>0</v>
          </cell>
          <cell r="AL365">
            <v>0</v>
          </cell>
          <cell r="AM365">
            <v>0</v>
          </cell>
          <cell r="AO365">
            <v>0</v>
          </cell>
          <cell r="AP365">
            <v>0</v>
          </cell>
          <cell r="AR365">
            <v>0</v>
          </cell>
          <cell r="AS365">
            <v>0</v>
          </cell>
          <cell r="AU365">
            <v>0</v>
          </cell>
          <cell r="AV365">
            <v>0</v>
          </cell>
          <cell r="AX365">
            <v>0</v>
          </cell>
        </row>
        <row r="366">
          <cell r="C366" t="str">
            <v>Engineering &amp; Construction P&amp;Ps SP=203</v>
          </cell>
        </row>
        <row r="367">
          <cell r="D367" t="str">
            <v>Refurb &amp; Replacement: Lines &amp; Stations</v>
          </cell>
        </row>
        <row r="368">
          <cell r="A368" t="str">
            <v>203-17011</v>
          </cell>
          <cell r="E368" t="str">
            <v>2004 Crystal Falls TSR&amp;R</v>
          </cell>
          <cell r="O368">
            <v>2.2610000000000001</v>
          </cell>
          <cell r="R368">
            <v>2.2610000000000001</v>
          </cell>
          <cell r="T368">
            <v>2.1280000000000001</v>
          </cell>
          <cell r="U368">
            <v>4.3890000000000002</v>
          </cell>
          <cell r="W368">
            <v>0.13299999999999956</v>
          </cell>
          <cell r="X368">
            <v>4.5220000000000002</v>
          </cell>
          <cell r="Z368">
            <v>-5.0999999999999712E-2</v>
          </cell>
          <cell r="AA368">
            <v>4.4710000000000001</v>
          </cell>
          <cell r="AC368">
            <v>-2.044</v>
          </cell>
          <cell r="AD368">
            <v>2.427</v>
          </cell>
          <cell r="AF368">
            <v>0.2669999999999999</v>
          </cell>
          <cell r="AG368">
            <v>2.694</v>
          </cell>
          <cell r="AI368">
            <v>0.27899999999999991</v>
          </cell>
          <cell r="AJ368">
            <v>2.9729999999999999</v>
          </cell>
          <cell r="AL368">
            <v>-0.12381399999999987</v>
          </cell>
          <cell r="AM368">
            <v>2.849186</v>
          </cell>
          <cell r="AO368">
            <v>-0.1291859999999998</v>
          </cell>
          <cell r="AP368">
            <v>2.72</v>
          </cell>
          <cell r="AS368">
            <v>2.72</v>
          </cell>
          <cell r="AV368">
            <v>2.72</v>
          </cell>
          <cell r="AX368">
            <v>2.72</v>
          </cell>
        </row>
        <row r="369">
          <cell r="A369" t="str">
            <v>203-17013</v>
          </cell>
          <cell r="E369" t="str">
            <v>2004 Monitoring:  Bruce GS Add SER and Decommissio</v>
          </cell>
          <cell r="O369">
            <v>1.4640000000000002</v>
          </cell>
          <cell r="R369">
            <v>1.4640000000000002</v>
          </cell>
          <cell r="T369">
            <v>1.0389999999999999</v>
          </cell>
          <cell r="U369">
            <v>2.5030000000000001</v>
          </cell>
          <cell r="W369">
            <v>0.42499999999999999</v>
          </cell>
          <cell r="X369">
            <v>2.9279999999999999</v>
          </cell>
          <cell r="Z369">
            <v>1.2999999999999901E-2</v>
          </cell>
          <cell r="AA369">
            <v>2.9409999999999998</v>
          </cell>
          <cell r="AC369">
            <v>-1.4389999999999998</v>
          </cell>
          <cell r="AD369">
            <v>1.502</v>
          </cell>
          <cell r="AF369">
            <v>0.17199999999999993</v>
          </cell>
          <cell r="AG369">
            <v>1.6739999999999999</v>
          </cell>
          <cell r="AI369">
            <v>2.2999999999999909E-2</v>
          </cell>
          <cell r="AJ369">
            <v>1.6969999999999998</v>
          </cell>
          <cell r="AL369">
            <v>4.8000000000000265E-2</v>
          </cell>
          <cell r="AM369">
            <v>1.7450000000000001</v>
          </cell>
          <cell r="AO369">
            <v>-6.3000000000000167E-2</v>
          </cell>
          <cell r="AP369">
            <v>1.6819999999999999</v>
          </cell>
          <cell r="AS369">
            <v>1.6819999999999999</v>
          </cell>
          <cell r="AV369">
            <v>1.6819999999999999</v>
          </cell>
          <cell r="AX369">
            <v>1.6819999999999999</v>
          </cell>
        </row>
        <row r="370">
          <cell r="A370" t="str">
            <v>203-17107</v>
          </cell>
          <cell r="E370" t="str">
            <v>2008 LV Capacitor Bank Replacement Program</v>
          </cell>
          <cell r="O370">
            <v>0.99499998999999995</v>
          </cell>
          <cell r="R370">
            <v>0.99499998999999995</v>
          </cell>
          <cell r="T370">
            <v>0.99</v>
          </cell>
          <cell r="U370">
            <v>1.9849999899999999</v>
          </cell>
          <cell r="W370">
            <v>5.0000000000000001E-3</v>
          </cell>
          <cell r="X370">
            <v>1.9899999899999998</v>
          </cell>
          <cell r="Z370">
            <v>-6.4999999999999947E-2</v>
          </cell>
          <cell r="AA370">
            <v>1.9249999899999999</v>
          </cell>
          <cell r="AC370">
            <v>-0.98761747999999994</v>
          </cell>
          <cell r="AD370">
            <v>0.93738250999999995</v>
          </cell>
          <cell r="AF370">
            <v>0.2416174900000001</v>
          </cell>
          <cell r="AG370">
            <v>1.179</v>
          </cell>
          <cell r="AI370">
            <v>2.6000000000000023E-2</v>
          </cell>
          <cell r="AJ370">
            <v>1.2050000000000001</v>
          </cell>
          <cell r="AL370">
            <v>0</v>
          </cell>
          <cell r="AM370">
            <v>1.2050000000000001</v>
          </cell>
          <cell r="AO370">
            <v>-2.200000000000002E-2</v>
          </cell>
          <cell r="AP370">
            <v>1.1830000000000001</v>
          </cell>
          <cell r="AS370">
            <v>1.1830000000000001</v>
          </cell>
          <cell r="AV370">
            <v>1.1830000000000001</v>
          </cell>
          <cell r="AX370">
            <v>1.1830000000000001</v>
          </cell>
        </row>
        <row r="371">
          <cell r="A371" t="str">
            <v>203-17113</v>
          </cell>
          <cell r="E371" t="str">
            <v>2008 Major Drainage Refurbishment</v>
          </cell>
          <cell r="O371">
            <v>0.10590168999999999</v>
          </cell>
          <cell r="R371">
            <v>0.10590168999999999</v>
          </cell>
          <cell r="T371">
            <v>1.7277899999999999E-3</v>
          </cell>
          <cell r="U371">
            <v>0.10762948</v>
          </cell>
          <cell r="W371">
            <v>0.10417390999999998</v>
          </cell>
          <cell r="X371">
            <v>0.21180338999999998</v>
          </cell>
          <cell r="Z371">
            <v>-4.957306999999999E-2</v>
          </cell>
          <cell r="AA371">
            <v>0.16223031999999998</v>
          </cell>
          <cell r="AC371">
            <v>-0.10380363999999999</v>
          </cell>
          <cell r="AD371">
            <v>5.8426679999999995E-2</v>
          </cell>
          <cell r="AF371">
            <v>7.7737699999999993E-3</v>
          </cell>
          <cell r="AG371">
            <v>6.6200449999999994E-2</v>
          </cell>
          <cell r="AI371">
            <v>7.1350599999999986E-3</v>
          </cell>
          <cell r="AJ371">
            <v>7.3335509999999993E-2</v>
          </cell>
          <cell r="AL371">
            <v>-1.9006499999999898E-3</v>
          </cell>
          <cell r="AM371">
            <v>7.1434860000000003E-2</v>
          </cell>
          <cell r="AO371">
            <v>1.3844819999999994E-2</v>
          </cell>
          <cell r="AP371">
            <v>8.5279679999999997E-2</v>
          </cell>
          <cell r="AS371">
            <v>8.5279679999999997E-2</v>
          </cell>
          <cell r="AV371">
            <v>8.5279679999999997E-2</v>
          </cell>
          <cell r="AX371">
            <v>8.5279679999999997E-2</v>
          </cell>
        </row>
        <row r="372">
          <cell r="A372" t="str">
            <v>203-17176</v>
          </cell>
          <cell r="E372" t="str">
            <v>2007 &amp; 2008 Federal Pioneer Metalclad SFA Replacem</v>
          </cell>
          <cell r="O372">
            <v>2.51299999</v>
          </cell>
          <cell r="R372">
            <v>2.51299999</v>
          </cell>
          <cell r="T372">
            <v>2.5229999999999997</v>
          </cell>
          <cell r="U372">
            <v>5.0359999899999996</v>
          </cell>
          <cell r="W372">
            <v>-9.9999999999997868E-3</v>
          </cell>
          <cell r="X372">
            <v>5.0259999899999999</v>
          </cell>
          <cell r="Z372">
            <v>-9.9999999999988987E-4</v>
          </cell>
          <cell r="AA372">
            <v>5.0249999899999995</v>
          </cell>
          <cell r="AC372">
            <v>-2.5059999899999998</v>
          </cell>
          <cell r="AD372">
            <v>2.5189999999999997</v>
          </cell>
          <cell r="AF372">
            <v>3.7000000000000366E-2</v>
          </cell>
          <cell r="AG372">
            <v>2.556</v>
          </cell>
          <cell r="AI372">
            <v>-0.39599999999999991</v>
          </cell>
          <cell r="AJ372">
            <v>2.16</v>
          </cell>
          <cell r="AL372">
            <v>6.2198029999999349E-2</v>
          </cell>
          <cell r="AM372">
            <v>2.2221980299999995</v>
          </cell>
          <cell r="AO372">
            <v>3.1801970000000512E-2</v>
          </cell>
          <cell r="AP372">
            <v>2.254</v>
          </cell>
          <cell r="AS372">
            <v>2.254</v>
          </cell>
          <cell r="AV372">
            <v>2.254</v>
          </cell>
          <cell r="AX372">
            <v>2.254</v>
          </cell>
        </row>
        <row r="373">
          <cell r="A373" t="str">
            <v>203-17204</v>
          </cell>
          <cell r="E373" t="str">
            <v>Replace P&amp;C Systems - Pickering NGS A</v>
          </cell>
          <cell r="O373">
            <v>1.1709999899999999</v>
          </cell>
          <cell r="R373">
            <v>1.1709999899999999</v>
          </cell>
          <cell r="T373">
            <v>-3.8838639699999993</v>
          </cell>
          <cell r="U373">
            <v>-2.7128639799999994</v>
          </cell>
          <cell r="W373">
            <v>0.15199999999999991</v>
          </cell>
          <cell r="X373">
            <v>-2.5608639799999997</v>
          </cell>
          <cell r="Z373">
            <v>0</v>
          </cell>
          <cell r="AA373">
            <v>-2.5608639799999997</v>
          </cell>
          <cell r="AC373">
            <v>3.8078639799999996</v>
          </cell>
          <cell r="AD373">
            <v>1.2469999999999999</v>
          </cell>
          <cell r="AF373">
            <v>0.29900000000000015</v>
          </cell>
          <cell r="AG373">
            <v>1.546</v>
          </cell>
          <cell r="AI373">
            <v>0.32699999999999996</v>
          </cell>
          <cell r="AJ373">
            <v>1.873</v>
          </cell>
          <cell r="AL373">
            <v>-3.5000000000000142E-2</v>
          </cell>
          <cell r="AM373">
            <v>1.8379999999999999</v>
          </cell>
          <cell r="AO373">
            <v>0.33699999999999997</v>
          </cell>
          <cell r="AP373">
            <v>2.1749999999999998</v>
          </cell>
          <cell r="AS373">
            <v>2.1749999999999998</v>
          </cell>
          <cell r="AV373">
            <v>2.1749999999999998</v>
          </cell>
          <cell r="AX373">
            <v>2.1749999999999998</v>
          </cell>
        </row>
        <row r="374">
          <cell r="A374" t="str">
            <v>203-17219</v>
          </cell>
          <cell r="E374" t="str">
            <v>2009 Replace Birmingham T2 and T3 EOL Transformers</v>
          </cell>
          <cell r="O374">
            <v>3.0830000100000006</v>
          </cell>
          <cell r="R374">
            <v>3.0830000100000006</v>
          </cell>
          <cell r="T374">
            <v>0.1487759999999998</v>
          </cell>
          <cell r="U374">
            <v>3.2317760100000004</v>
          </cell>
          <cell r="W374">
            <v>4.4000000000000039E-2</v>
          </cell>
          <cell r="X374">
            <v>3.2757760100000004</v>
          </cell>
          <cell r="Z374">
            <v>0.34200000000000008</v>
          </cell>
          <cell r="AA374">
            <v>3.6177760100000005</v>
          </cell>
          <cell r="AC374">
            <v>-0.19277601000000066</v>
          </cell>
          <cell r="AD374">
            <v>3.4249999999999998</v>
          </cell>
          <cell r="AF374">
            <v>0.5</v>
          </cell>
          <cell r="AG374">
            <v>3.9249999999999998</v>
          </cell>
          <cell r="AI374">
            <v>0.29988155999999933</v>
          </cell>
          <cell r="AJ374">
            <v>4.2248815599999991</v>
          </cell>
          <cell r="AL374">
            <v>-0.19927397999999918</v>
          </cell>
          <cell r="AM374">
            <v>4.02560758</v>
          </cell>
          <cell r="AO374">
            <v>6.1340549999999716E-2</v>
          </cell>
          <cell r="AP374">
            <v>4.0869481299999997</v>
          </cell>
          <cell r="AS374">
            <v>4.0869481299999997</v>
          </cell>
          <cell r="AV374">
            <v>4.0869481299999997</v>
          </cell>
          <cell r="AX374">
            <v>4.0869481299999997</v>
          </cell>
        </row>
        <row r="375">
          <cell r="A375" t="str">
            <v>203-17229</v>
          </cell>
          <cell r="E375" t="str">
            <v>2010 Richview T7/T8: Replace EOL Transformers</v>
          </cell>
          <cell r="O375">
            <v>3.9998184100000005</v>
          </cell>
          <cell r="R375">
            <v>3.9998184100000005</v>
          </cell>
          <cell r="U375">
            <v>3.9998184100000005</v>
          </cell>
          <cell r="X375">
            <v>3.9998184100000005</v>
          </cell>
          <cell r="Z375">
            <v>3.9784140999999997</v>
          </cell>
          <cell r="AA375">
            <v>7.9782325099999998</v>
          </cell>
          <cell r="AC375">
            <v>-3.9302325099999997</v>
          </cell>
          <cell r="AD375">
            <v>4.048</v>
          </cell>
          <cell r="AF375">
            <v>0.12399999999999967</v>
          </cell>
          <cell r="AG375">
            <v>4.1719999999999997</v>
          </cell>
          <cell r="AI375">
            <v>-0.2</v>
          </cell>
          <cell r="AJ375">
            <v>3.9719999999999995</v>
          </cell>
          <cell r="AL375">
            <v>-1.7589999999999995</v>
          </cell>
          <cell r="AM375">
            <v>2.2130000000000001</v>
          </cell>
          <cell r="AO375">
            <v>0.21</v>
          </cell>
          <cell r="AP375">
            <v>2.423</v>
          </cell>
          <cell r="AS375">
            <v>2.423</v>
          </cell>
          <cell r="AV375">
            <v>2.423</v>
          </cell>
          <cell r="AX375">
            <v>2.423</v>
          </cell>
        </row>
        <row r="376">
          <cell r="A376" t="str">
            <v>203-17238</v>
          </cell>
          <cell r="E376" t="str">
            <v>2009 Replace Glengrove T1/T4 EOL Transformers</v>
          </cell>
          <cell r="O376">
            <v>2.923</v>
          </cell>
          <cell r="R376">
            <v>2.923</v>
          </cell>
          <cell r="T376">
            <v>-0.12194499000000025</v>
          </cell>
          <cell r="U376">
            <v>2.8010550099999998</v>
          </cell>
          <cell r="W376">
            <v>0.20499999999999999</v>
          </cell>
          <cell r="X376">
            <v>3.0060550099999999</v>
          </cell>
          <cell r="Z376">
            <v>-0.1160000000000001</v>
          </cell>
          <cell r="AA376">
            <v>2.8900550099999998</v>
          </cell>
          <cell r="AC376">
            <v>3.9449899999999261E-3</v>
          </cell>
          <cell r="AD376">
            <v>2.8939999999999997</v>
          </cell>
          <cell r="AF376">
            <v>5.0000000000003375E-3</v>
          </cell>
          <cell r="AG376">
            <v>2.899</v>
          </cell>
          <cell r="AI376">
            <v>-0.70499999999999996</v>
          </cell>
          <cell r="AJ376">
            <v>2.194</v>
          </cell>
          <cell r="AL376">
            <v>-4.9054980000000192E-2</v>
          </cell>
          <cell r="AM376">
            <v>2.1449450199999998</v>
          </cell>
          <cell r="AO376">
            <v>0.12305498000000004</v>
          </cell>
          <cell r="AP376">
            <v>2.2679999999999998</v>
          </cell>
          <cell r="AS376">
            <v>2.2679999999999998</v>
          </cell>
          <cell r="AV376">
            <v>2.2679999999999998</v>
          </cell>
          <cell r="AX376">
            <v>2.2679999999999998</v>
          </cell>
        </row>
        <row r="377">
          <cell r="A377" t="str">
            <v>203-17276</v>
          </cell>
          <cell r="E377" t="str">
            <v>Hanmer TS Replace EOL R7 &amp; R8</v>
          </cell>
          <cell r="O377">
            <v>3.2319999999999998</v>
          </cell>
          <cell r="R377">
            <v>3.2319999999999998</v>
          </cell>
          <cell r="T377">
            <v>3.1139999999999999</v>
          </cell>
          <cell r="U377">
            <v>6.3460000000000001</v>
          </cell>
          <cell r="W377">
            <v>0.11799999999999988</v>
          </cell>
          <cell r="X377">
            <v>6.4640000000000004</v>
          </cell>
          <cell r="Z377">
            <v>-0.14799999999999969</v>
          </cell>
          <cell r="AA377">
            <v>6.3160000000000007</v>
          </cell>
          <cell r="AC377">
            <v>-3.2640000000000007</v>
          </cell>
          <cell r="AD377">
            <v>3.052</v>
          </cell>
          <cell r="AF377">
            <v>0.15799999999999992</v>
          </cell>
          <cell r="AG377">
            <v>3.21</v>
          </cell>
          <cell r="AI377">
            <v>-0.43300000000000027</v>
          </cell>
          <cell r="AJ377">
            <v>2.7769999999999997</v>
          </cell>
          <cell r="AL377">
            <v>1.5000000000000124E-2</v>
          </cell>
          <cell r="AM377">
            <v>2.7919999999999998</v>
          </cell>
          <cell r="AO377">
            <v>-0.11899999999999977</v>
          </cell>
          <cell r="AP377">
            <v>2.673</v>
          </cell>
          <cell r="AS377">
            <v>2.673</v>
          </cell>
          <cell r="AV377">
            <v>2.673</v>
          </cell>
          <cell r="AX377">
            <v>2.673</v>
          </cell>
        </row>
        <row r="378">
          <cell r="A378" t="str">
            <v>203-17350</v>
          </cell>
          <cell r="E378" t="str">
            <v>2009 Woodroffe T1/T2/T3/T4: Replace EOL transforme</v>
          </cell>
          <cell r="O378">
            <v>3.2449999900000006</v>
          </cell>
          <cell r="R378">
            <v>3.2449999900000006</v>
          </cell>
          <cell r="T378">
            <v>-2.5438597000000005</v>
          </cell>
          <cell r="U378">
            <v>0.70114029000000011</v>
          </cell>
          <cell r="W378">
            <v>1.1073507000000005</v>
          </cell>
          <cell r="X378">
            <v>1.8084909900000006</v>
          </cell>
          <cell r="Z378">
            <v>0.42399999999999993</v>
          </cell>
          <cell r="AA378">
            <v>2.2324909900000005</v>
          </cell>
          <cell r="AC378">
            <v>1.9985090099999994</v>
          </cell>
          <cell r="AD378">
            <v>4.2309999999999999</v>
          </cell>
          <cell r="AF378">
            <v>0.24</v>
          </cell>
          <cell r="AG378">
            <v>4.4710000000000001</v>
          </cell>
          <cell r="AI378">
            <v>4.0999999999999481E-2</v>
          </cell>
          <cell r="AJ378">
            <v>4.5119999999999996</v>
          </cell>
          <cell r="AL378">
            <v>0.39000000000000057</v>
          </cell>
          <cell r="AM378">
            <v>4.9020000000000001</v>
          </cell>
          <cell r="AO378">
            <v>0.3342145099999998</v>
          </cell>
          <cell r="AP378">
            <v>5.2362145099999999</v>
          </cell>
          <cell r="AS378">
            <v>5.2362145099999999</v>
          </cell>
          <cell r="AV378">
            <v>5.2362145099999999</v>
          </cell>
          <cell r="AX378">
            <v>5.2362145099999999</v>
          </cell>
        </row>
        <row r="379">
          <cell r="A379" t="str">
            <v>203-17402</v>
          </cell>
          <cell r="E379" t="str">
            <v>2008 Terauley A7-A8 Metalclad &amp; Breaker Replacemen</v>
          </cell>
          <cell r="O379">
            <v>-0.22500000999999983</v>
          </cell>
          <cell r="R379">
            <v>-0.22500000999999983</v>
          </cell>
          <cell r="T379">
            <v>-0.28111766999999999</v>
          </cell>
          <cell r="U379">
            <v>-0.50611767999999979</v>
          </cell>
          <cell r="W379">
            <v>5.6117669999999981E-2</v>
          </cell>
          <cell r="X379">
            <v>-0.45000000999999978</v>
          </cell>
          <cell r="Z379">
            <v>-0.31552789999999997</v>
          </cell>
          <cell r="AA379">
            <v>-0.76552790999999976</v>
          </cell>
          <cell r="AC379">
            <v>1.0850101199999997</v>
          </cell>
          <cell r="AD379">
            <v>0.31948220999999999</v>
          </cell>
          <cell r="AF379">
            <v>-0.39848221</v>
          </cell>
          <cell r="AG379">
            <v>-7.9000000000000015E-2</v>
          </cell>
          <cell r="AI379">
            <v>0</v>
          </cell>
          <cell r="AJ379">
            <v>-7.9000000000000015E-2</v>
          </cell>
          <cell r="AL379">
            <v>1.0000000000000148E-3</v>
          </cell>
          <cell r="AM379">
            <v>-7.8E-2</v>
          </cell>
          <cell r="AO379">
            <v>-0.28000000000000003</v>
          </cell>
          <cell r="AP379">
            <v>-0.35800000000000004</v>
          </cell>
          <cell r="AS379">
            <v>-0.35800000000000004</v>
          </cell>
          <cell r="AV379">
            <v>-0.35800000000000004</v>
          </cell>
          <cell r="AX379">
            <v>-0.35800000000000004</v>
          </cell>
        </row>
        <row r="380">
          <cell r="A380" t="str">
            <v>203-17404</v>
          </cell>
          <cell r="E380" t="str">
            <v>2009 Carlaw TS A1-A2 Metalclad &amp; Breaker Replaceme</v>
          </cell>
          <cell r="O380">
            <v>1.34499999</v>
          </cell>
          <cell r="R380">
            <v>1.34499999</v>
          </cell>
          <cell r="T380">
            <v>1.3459999999999999</v>
          </cell>
          <cell r="U380">
            <v>2.6909999899999999</v>
          </cell>
          <cell r="W380">
            <v>-9.9999999999988987E-4</v>
          </cell>
          <cell r="X380">
            <v>2.68999999</v>
          </cell>
          <cell r="Z380">
            <v>-6.4000000000000057E-2</v>
          </cell>
          <cell r="AA380">
            <v>2.62599999</v>
          </cell>
          <cell r="AC380">
            <v>-1.3579999899999999</v>
          </cell>
          <cell r="AD380">
            <v>1.268</v>
          </cell>
          <cell r="AF380">
            <v>-8.8999999999999968E-2</v>
          </cell>
          <cell r="AG380">
            <v>1.179</v>
          </cell>
          <cell r="AI380">
            <v>-8.3284300000000089E-2</v>
          </cell>
          <cell r="AJ380">
            <v>1.0957157</v>
          </cell>
          <cell r="AL380">
            <v>3.1986979999999887E-2</v>
          </cell>
          <cell r="AM380">
            <v>1.1277026799999998</v>
          </cell>
          <cell r="AO380">
            <v>2.8216710000000145E-2</v>
          </cell>
          <cell r="AP380">
            <v>1.15591939</v>
          </cell>
          <cell r="AS380">
            <v>1.15591939</v>
          </cell>
          <cell r="AV380">
            <v>1.15591939</v>
          </cell>
          <cell r="AX380">
            <v>1.15591939</v>
          </cell>
        </row>
        <row r="381">
          <cell r="A381" t="str">
            <v>203-17456</v>
          </cell>
          <cell r="E381" t="str">
            <v>2009 Wiltshire TS A1-A2 Metalclad &amp; Breaker Replac</v>
          </cell>
          <cell r="O381">
            <v>4.6399999899999997</v>
          </cell>
          <cell r="R381">
            <v>4.6399999899999997</v>
          </cell>
          <cell r="T381">
            <v>4.4249999999999998</v>
          </cell>
          <cell r="U381">
            <v>9.0649999900000005</v>
          </cell>
          <cell r="W381">
            <v>0.215</v>
          </cell>
          <cell r="X381">
            <v>9.2799999900000003</v>
          </cell>
          <cell r="Z381">
            <v>-0.16699999999999982</v>
          </cell>
          <cell r="AA381">
            <v>9.1129999900000005</v>
          </cell>
          <cell r="AC381">
            <v>-4.6319999900000006</v>
          </cell>
          <cell r="AD381">
            <v>4.4809999999999999</v>
          </cell>
          <cell r="AF381">
            <v>1.6000000000000014E-2</v>
          </cell>
          <cell r="AG381">
            <v>4.4969999999999999</v>
          </cell>
          <cell r="AI381">
            <v>-6.8000000000000504E-2</v>
          </cell>
          <cell r="AJ381">
            <v>4.4289999999999994</v>
          </cell>
          <cell r="AL381">
            <v>4.0000000000004476E-3</v>
          </cell>
          <cell r="AM381">
            <v>4.4329999999999998</v>
          </cell>
          <cell r="AO381">
            <v>0.54600000000000026</v>
          </cell>
          <cell r="AP381">
            <v>4.9790000000000001</v>
          </cell>
          <cell r="AS381">
            <v>4.9790000000000001</v>
          </cell>
          <cell r="AV381">
            <v>4.9790000000000001</v>
          </cell>
          <cell r="AX381">
            <v>4.9790000000000001</v>
          </cell>
        </row>
        <row r="382">
          <cell r="A382" t="str">
            <v>203-17488</v>
          </cell>
          <cell r="E382" t="str">
            <v>2008 Glengrove A1-A2 Metalclad &amp; Breaker Replaceme</v>
          </cell>
          <cell r="O382">
            <v>1.1139782100000002</v>
          </cell>
          <cell r="R382">
            <v>1.1139782100000002</v>
          </cell>
          <cell r="T382">
            <v>1.1139781999999998</v>
          </cell>
          <cell r="U382">
            <v>2.22795641</v>
          </cell>
          <cell r="W382">
            <v>0</v>
          </cell>
          <cell r="X382">
            <v>2.22795641</v>
          </cell>
          <cell r="Z382">
            <v>4.3949980000000055E-2</v>
          </cell>
          <cell r="AA382">
            <v>2.2719063899999998</v>
          </cell>
          <cell r="AC382">
            <v>-1.10149144</v>
          </cell>
          <cell r="AD382">
            <v>1.1704149499999998</v>
          </cell>
          <cell r="AF382">
            <v>1.3450570000000051E-2</v>
          </cell>
          <cell r="AG382">
            <v>1.1838655199999999</v>
          </cell>
          <cell r="AI382">
            <v>3.7466840000000223E-2</v>
          </cell>
          <cell r="AJ382">
            <v>1.2213323600000001</v>
          </cell>
          <cell r="AL382">
            <v>0</v>
          </cell>
          <cell r="AM382">
            <v>1.2213323600000001</v>
          </cell>
          <cell r="AO382">
            <v>0</v>
          </cell>
          <cell r="AP382">
            <v>1.2213323600000001</v>
          </cell>
          <cell r="AS382">
            <v>1.2213323600000001</v>
          </cell>
          <cell r="AV382">
            <v>1.2213323600000001</v>
          </cell>
          <cell r="AX382">
            <v>1.2213323600000001</v>
          </cell>
        </row>
        <row r="383">
          <cell r="A383" t="str">
            <v>203-17577</v>
          </cell>
          <cell r="E383" t="str">
            <v>2009 Major Drainage Improvements</v>
          </cell>
          <cell r="O383">
            <v>7.1119300000000007E-3</v>
          </cell>
          <cell r="R383">
            <v>7.1119300000000007E-3</v>
          </cell>
          <cell r="T383">
            <v>-3.1E-2</v>
          </cell>
          <cell r="U383">
            <v>-2.3888069999999997E-2</v>
          </cell>
          <cell r="W383">
            <v>3.8111930000000002E-2</v>
          </cell>
          <cell r="X383">
            <v>1.4223860000000005E-2</v>
          </cell>
          <cell r="Z383">
            <v>6.5343899999999958E-3</v>
          </cell>
          <cell r="AA383">
            <v>2.0758249999999999E-2</v>
          </cell>
          <cell r="AC383">
            <v>1.7772417499999997</v>
          </cell>
          <cell r="AD383">
            <v>1.7979999999999998</v>
          </cell>
          <cell r="AF383">
            <v>6.0000000000000053E-3</v>
          </cell>
          <cell r="AG383">
            <v>1.8039999999999998</v>
          </cell>
          <cell r="AI383">
            <v>-0.18199999999999994</v>
          </cell>
          <cell r="AJ383">
            <v>1.6219999999999999</v>
          </cell>
          <cell r="AL383">
            <v>-0.125</v>
          </cell>
          <cell r="AM383">
            <v>1.4969999999999999</v>
          </cell>
          <cell r="AO383">
            <v>0.48100000000000009</v>
          </cell>
          <cell r="AP383">
            <v>1.978</v>
          </cell>
          <cell r="AS383">
            <v>1.978</v>
          </cell>
          <cell r="AV383">
            <v>1.978</v>
          </cell>
          <cell r="AX383">
            <v>1.978</v>
          </cell>
        </row>
        <row r="384">
          <cell r="A384" t="str">
            <v>203-17677</v>
          </cell>
          <cell r="E384" t="str">
            <v>2010 Leaside TS:Replace EOL T21</v>
          </cell>
          <cell r="O384">
            <v>3.9449999900000003</v>
          </cell>
          <cell r="R384">
            <v>3.9449999900000003</v>
          </cell>
          <cell r="T384">
            <v>0.41099600999999986</v>
          </cell>
          <cell r="U384">
            <v>4.3559960000000002</v>
          </cell>
          <cell r="W384">
            <v>0.30600000000000005</v>
          </cell>
          <cell r="X384">
            <v>4.6619960000000003</v>
          </cell>
          <cell r="Z384">
            <v>1.9999999999997797E-3</v>
          </cell>
          <cell r="AA384">
            <v>4.663996</v>
          </cell>
          <cell r="AC384">
            <v>-0.71499600000000019</v>
          </cell>
          <cell r="AD384">
            <v>3.9489999999999998</v>
          </cell>
          <cell r="AF384">
            <v>0</v>
          </cell>
          <cell r="AG384">
            <v>3.9489999999999998</v>
          </cell>
          <cell r="AI384">
            <v>-2.0000000000002238E-3</v>
          </cell>
          <cell r="AJ384">
            <v>3.9469999999999996</v>
          </cell>
          <cell r="AL384">
            <v>3.0000000000005578E-3</v>
          </cell>
          <cell r="AM384">
            <v>3.95</v>
          </cell>
          <cell r="AO384">
            <v>-0.50900000000000034</v>
          </cell>
          <cell r="AP384">
            <v>3.4409999999999998</v>
          </cell>
          <cell r="AS384">
            <v>3.4409999999999998</v>
          </cell>
          <cell r="AV384">
            <v>3.4409999999999998</v>
          </cell>
          <cell r="AX384">
            <v>3.4409999999999998</v>
          </cell>
        </row>
        <row r="385">
          <cell r="A385" t="str">
            <v>203-17690</v>
          </cell>
          <cell r="E385" t="str">
            <v>Trfr Deluge Upgrade - Duplex TS</v>
          </cell>
          <cell r="O385">
            <v>0.80500000000000005</v>
          </cell>
          <cell r="R385">
            <v>0.80500000000000005</v>
          </cell>
          <cell r="T385">
            <v>0.83833198999999992</v>
          </cell>
          <cell r="U385">
            <v>1.6433319900000001</v>
          </cell>
          <cell r="W385">
            <v>-3.3331989999999867E-2</v>
          </cell>
          <cell r="X385">
            <v>1.6100000000000003</v>
          </cell>
          <cell r="Z385">
            <v>-4.7950570000000026E-2</v>
          </cell>
          <cell r="AA385">
            <v>1.5620494300000003</v>
          </cell>
          <cell r="AC385">
            <v>-0.82379347000000036</v>
          </cell>
          <cell r="AD385">
            <v>0.73825595999999993</v>
          </cell>
          <cell r="AF385">
            <v>8.9650300000000405E-3</v>
          </cell>
          <cell r="AG385">
            <v>0.74722098999999997</v>
          </cell>
          <cell r="AI385">
            <v>6.1468199999999973E-3</v>
          </cell>
          <cell r="AJ385">
            <v>0.75336780999999997</v>
          </cell>
          <cell r="AL385">
            <v>7.9711399999999877E-3</v>
          </cell>
          <cell r="AM385">
            <v>0.76133894999999996</v>
          </cell>
          <cell r="AO385">
            <v>-0.49820241999999992</v>
          </cell>
          <cell r="AP385">
            <v>0.26313653000000004</v>
          </cell>
          <cell r="AS385">
            <v>0.26313653000000004</v>
          </cell>
          <cell r="AV385">
            <v>0.26313653000000004</v>
          </cell>
          <cell r="AX385">
            <v>0.26313653000000004</v>
          </cell>
        </row>
        <row r="386">
          <cell r="A386" t="str">
            <v>203-17757</v>
          </cell>
          <cell r="E386" t="str">
            <v>Saunders-St. Lawrence Line Differential Protection</v>
          </cell>
          <cell r="O386">
            <v>1.6840000000000002</v>
          </cell>
          <cell r="R386">
            <v>1.6840000000000002</v>
          </cell>
          <cell r="T386">
            <v>1.14208</v>
          </cell>
          <cell r="U386">
            <v>2.8260800000000001</v>
          </cell>
          <cell r="W386">
            <v>9.000000000000119E-3</v>
          </cell>
          <cell r="X386">
            <v>2.8350800000000005</v>
          </cell>
          <cell r="Z386">
            <v>0.15399999999999991</v>
          </cell>
          <cell r="AA386">
            <v>2.9890800000000004</v>
          </cell>
          <cell r="AC386">
            <v>-0.92308000000000057</v>
          </cell>
          <cell r="AD386">
            <v>2.0659999999999998</v>
          </cell>
          <cell r="AF386">
            <v>-0.15599999999999992</v>
          </cell>
          <cell r="AG386">
            <v>1.91</v>
          </cell>
          <cell r="AI386">
            <v>-0.22599999999999998</v>
          </cell>
          <cell r="AJ386">
            <v>1.6839999999999999</v>
          </cell>
          <cell r="AL386">
            <v>0.18564022999999996</v>
          </cell>
          <cell r="AM386">
            <v>1.8696402299999999</v>
          </cell>
          <cell r="AO386">
            <v>-8.7640229999999875E-2</v>
          </cell>
          <cell r="AP386">
            <v>1.782</v>
          </cell>
          <cell r="AS386">
            <v>1.782</v>
          </cell>
          <cell r="AV386">
            <v>1.782</v>
          </cell>
          <cell r="AX386">
            <v>1.782</v>
          </cell>
        </row>
        <row r="387">
          <cell r="A387" t="str">
            <v>203-17759</v>
          </cell>
          <cell r="E387" t="str">
            <v>Moses GS-St. Lawrence Line Differential Protection</v>
          </cell>
          <cell r="O387">
            <v>0.57023670999999987</v>
          </cell>
          <cell r="R387">
            <v>0.57023670999999987</v>
          </cell>
          <cell r="T387">
            <v>-2.0929133000000002</v>
          </cell>
          <cell r="U387">
            <v>-1.5226765900000003</v>
          </cell>
          <cell r="W387">
            <v>-1.4499899999999011E-3</v>
          </cell>
          <cell r="X387">
            <v>-1.5241265800000003</v>
          </cell>
          <cell r="Z387">
            <v>-9.0236709999999998E-2</v>
          </cell>
          <cell r="AA387">
            <v>-1.6143632900000005</v>
          </cell>
          <cell r="AC387">
            <v>1.6412952800000005</v>
          </cell>
          <cell r="AD387">
            <v>2.6931990000000017E-2</v>
          </cell>
          <cell r="AF387">
            <v>1.0680099999999804E-3</v>
          </cell>
          <cell r="AG387">
            <v>2.7999999999999997E-2</v>
          </cell>
          <cell r="AI387">
            <v>1.3069199999999996E-3</v>
          </cell>
          <cell r="AJ387">
            <v>2.9306919999999997E-2</v>
          </cell>
          <cell r="AL387">
            <v>-8.8449999999996864E-5</v>
          </cell>
          <cell r="AM387">
            <v>2.921847E-2</v>
          </cell>
          <cell r="AO387">
            <v>3.2837600000000002E-3</v>
          </cell>
          <cell r="AP387">
            <v>3.250223E-2</v>
          </cell>
          <cell r="AS387">
            <v>3.250223E-2</v>
          </cell>
          <cell r="AV387">
            <v>3.250223E-2</v>
          </cell>
          <cell r="AX387">
            <v>3.250223E-2</v>
          </cell>
        </row>
        <row r="388">
          <cell r="A388" t="str">
            <v>203-17789</v>
          </cell>
          <cell r="E388" t="str">
            <v xml:space="preserve">Fire Deluge Upgrade Project </v>
          </cell>
          <cell r="O388">
            <v>2.0018000000000002E-4</v>
          </cell>
          <cell r="R388">
            <v>2.0018000000000002E-4</v>
          </cell>
          <cell r="T388">
            <v>-1.0598301600000002</v>
          </cell>
          <cell r="U388">
            <v>-1.0596299800000002</v>
          </cell>
          <cell r="W388">
            <v>7.5620000000059724E-5</v>
          </cell>
          <cell r="X388">
            <v>-1.0595543600000001</v>
          </cell>
          <cell r="Z388">
            <v>6.6719999999999985E-5</v>
          </cell>
          <cell r="AA388">
            <v>-1.0594876400000002</v>
          </cell>
          <cell r="AC388">
            <v>1.0598212600000001</v>
          </cell>
          <cell r="AD388">
            <v>3.3361999999992342E-4</v>
          </cell>
          <cell r="AF388">
            <v>6.6720000000076529E-5</v>
          </cell>
          <cell r="AG388">
            <v>4.0033999999999995E-4</v>
          </cell>
          <cell r="AI388">
            <v>7.1650000000000034E-5</v>
          </cell>
          <cell r="AJ388">
            <v>4.7198999999999999E-4</v>
          </cell>
          <cell r="AL388">
            <v>7.402999999999994E-5</v>
          </cell>
          <cell r="AM388">
            <v>5.4601999999999993E-4</v>
          </cell>
          <cell r="AO388">
            <v>7.1650000000000034E-5</v>
          </cell>
          <cell r="AP388">
            <v>6.1766999999999996E-4</v>
          </cell>
          <cell r="AS388">
            <v>6.1766999999999996E-4</v>
          </cell>
          <cell r="AV388">
            <v>6.1766999999999996E-4</v>
          </cell>
          <cell r="AX388">
            <v>6.1766999999999996E-4</v>
          </cell>
        </row>
        <row r="389">
          <cell r="A389" t="str">
            <v>203-17797</v>
          </cell>
          <cell r="E389" t="str">
            <v>2009 Station Service Upgrades - BULK</v>
          </cell>
          <cell r="O389">
            <v>5.6605220000000005E-2</v>
          </cell>
          <cell r="R389">
            <v>5.6605220000000005E-2</v>
          </cell>
          <cell r="T389">
            <v>0.63450320999999998</v>
          </cell>
          <cell r="U389">
            <v>0.69110843</v>
          </cell>
          <cell r="W389">
            <v>-0.57789798999999997</v>
          </cell>
          <cell r="X389">
            <v>0.11321044000000002</v>
          </cell>
          <cell r="Z389">
            <v>3.1184689999999987E-2</v>
          </cell>
          <cell r="AA389">
            <v>0.14439513000000001</v>
          </cell>
          <cell r="AC389">
            <v>3.9796109999999968E-2</v>
          </cell>
          <cell r="AD389">
            <v>0.18419123999999998</v>
          </cell>
          <cell r="AF389">
            <v>2.4885920000000006E-2</v>
          </cell>
          <cell r="AG389">
            <v>0.20907715999999998</v>
          </cell>
          <cell r="AI389">
            <v>2.0890730000000024E-2</v>
          </cell>
          <cell r="AJ389">
            <v>0.22996789000000001</v>
          </cell>
          <cell r="AL389">
            <v>6.8610799999999916E-3</v>
          </cell>
          <cell r="AM389">
            <v>0.23682897</v>
          </cell>
          <cell r="AO389">
            <v>3.8492280000000018E-2</v>
          </cell>
          <cell r="AP389">
            <v>0.27532125000000002</v>
          </cell>
          <cell r="AS389">
            <v>0.27532125000000002</v>
          </cell>
          <cell r="AV389">
            <v>0.27532125000000002</v>
          </cell>
          <cell r="AX389">
            <v>0.27532125000000002</v>
          </cell>
        </row>
        <row r="390">
          <cell r="A390" t="str">
            <v>203-17915</v>
          </cell>
          <cell r="E390" t="str">
            <v>Pinard TS Replace Failed R2 &amp; EOL R1</v>
          </cell>
          <cell r="O390">
            <v>2.2760000000000002</v>
          </cell>
          <cell r="R390">
            <v>2.2760000000000002</v>
          </cell>
          <cell r="T390">
            <v>2.2709999999999999</v>
          </cell>
          <cell r="U390">
            <v>4.5470000000000006</v>
          </cell>
          <cell r="W390">
            <v>4.9999999999998934E-3</v>
          </cell>
          <cell r="X390">
            <v>4.5520000000000005</v>
          </cell>
          <cell r="Z390">
            <v>-1.6999999999999904E-2</v>
          </cell>
          <cell r="AA390">
            <v>4.5350000000000001</v>
          </cell>
          <cell r="AC390">
            <v>-2.2760000000000002</v>
          </cell>
          <cell r="AD390">
            <v>2.2589999999999999</v>
          </cell>
          <cell r="AF390">
            <v>-1.5000000000000124E-2</v>
          </cell>
          <cell r="AG390">
            <v>2.2439999999999998</v>
          </cell>
          <cell r="AI390">
            <v>0.13500000000000001</v>
          </cell>
          <cell r="AJ390">
            <v>2.3789999999999996</v>
          </cell>
          <cell r="AL390">
            <v>7.6000000000000512E-2</v>
          </cell>
          <cell r="AM390">
            <v>2.4550000000000001</v>
          </cell>
          <cell r="AO390">
            <v>2.1999999999999797E-2</v>
          </cell>
          <cell r="AP390">
            <v>2.4769999999999999</v>
          </cell>
          <cell r="AS390">
            <v>2.4769999999999999</v>
          </cell>
          <cell r="AV390">
            <v>2.4769999999999999</v>
          </cell>
          <cell r="AX390">
            <v>2.4769999999999999</v>
          </cell>
        </row>
        <row r="391">
          <cell r="A391" t="str">
            <v>203-18108</v>
          </cell>
          <cell r="E391" t="str">
            <v>Leaside TS - Replace T19/T20 &amp; 28KV Switchyard</v>
          </cell>
          <cell r="O391">
            <v>6.9349999899999997</v>
          </cell>
          <cell r="R391">
            <v>6.9349999899999997</v>
          </cell>
          <cell r="T391">
            <v>5.7610000000000001</v>
          </cell>
          <cell r="U391">
            <v>12.695999990000001</v>
          </cell>
          <cell r="W391">
            <v>1.1739999999999995</v>
          </cell>
          <cell r="X391">
            <v>13.86999999</v>
          </cell>
          <cell r="Z391">
            <v>0.19399999999999995</v>
          </cell>
          <cell r="AA391">
            <v>14.063999989999999</v>
          </cell>
          <cell r="AC391">
            <v>-6.9349999899999997</v>
          </cell>
          <cell r="AD391">
            <v>7.1289999999999996</v>
          </cell>
          <cell r="AF391">
            <v>0</v>
          </cell>
          <cell r="AG391">
            <v>7.1289999999999996</v>
          </cell>
          <cell r="AI391">
            <v>0</v>
          </cell>
          <cell r="AJ391">
            <v>7.1289999999999996</v>
          </cell>
          <cell r="AL391">
            <v>0.33500000000000002</v>
          </cell>
          <cell r="AM391">
            <v>7.4639999999999995</v>
          </cell>
          <cell r="AO391">
            <v>1.3020000000000005</v>
          </cell>
          <cell r="AP391">
            <v>8.766</v>
          </cell>
          <cell r="AS391">
            <v>8.766</v>
          </cell>
          <cell r="AV391">
            <v>8.766</v>
          </cell>
          <cell r="AX391">
            <v>8.766</v>
          </cell>
        </row>
        <row r="392">
          <cell r="A392" t="str">
            <v>203-18191</v>
          </cell>
          <cell r="E392" t="str">
            <v>Porcupine TS 250V DC Upgrade</v>
          </cell>
          <cell r="O392">
            <v>1.42399999</v>
          </cell>
          <cell r="R392">
            <v>1.42399999</v>
          </cell>
          <cell r="T392">
            <v>0.70814789999999994</v>
          </cell>
          <cell r="U392">
            <v>2.1321478899999997</v>
          </cell>
          <cell r="W392">
            <v>0.71585209999999999</v>
          </cell>
          <cell r="X392">
            <v>2.8479999899999999</v>
          </cell>
          <cell r="Z392">
            <v>-3.0999999999999917E-2</v>
          </cell>
          <cell r="AA392">
            <v>2.8169999900000002</v>
          </cell>
          <cell r="AC392">
            <v>-1.1819999900000002</v>
          </cell>
          <cell r="AD392">
            <v>1.635</v>
          </cell>
          <cell r="AF392">
            <v>-6.7000000000000171E-2</v>
          </cell>
          <cell r="AG392">
            <v>1.5679999999999998</v>
          </cell>
          <cell r="AI392">
            <v>-0.10170893999999975</v>
          </cell>
          <cell r="AJ392">
            <v>1.4662910600000001</v>
          </cell>
          <cell r="AL392">
            <v>-1.3893320000000209E-2</v>
          </cell>
          <cell r="AM392">
            <v>1.4523977399999999</v>
          </cell>
          <cell r="AO392">
            <v>-0.12177612999999976</v>
          </cell>
          <cell r="AP392">
            <v>1.3306216100000001</v>
          </cell>
          <cell r="AS392">
            <v>1.3306216100000001</v>
          </cell>
          <cell r="AV392">
            <v>1.3306216100000001</v>
          </cell>
          <cell r="AX392">
            <v>1.3306216100000001</v>
          </cell>
        </row>
        <row r="393">
          <cell r="A393" t="str">
            <v>203-18192</v>
          </cell>
          <cell r="E393" t="str">
            <v>Nanticoke TS-'A' &amp; 'B' Protection Separation</v>
          </cell>
          <cell r="O393">
            <v>3.5050000099999998</v>
          </cell>
          <cell r="R393">
            <v>3.5050000099999998</v>
          </cell>
          <cell r="U393">
            <v>3.5050000099999998</v>
          </cell>
          <cell r="X393">
            <v>3.5050000099999998</v>
          </cell>
          <cell r="Z393">
            <v>1.7093712599999997</v>
          </cell>
          <cell r="AA393">
            <v>5.2143712699999991</v>
          </cell>
          <cell r="AC393">
            <v>-1.9243712699999991</v>
          </cell>
          <cell r="AD393">
            <v>3.29</v>
          </cell>
          <cell r="AF393">
            <v>1.0999999999999677E-2</v>
          </cell>
          <cell r="AG393">
            <v>3.3009999999999997</v>
          </cell>
          <cell r="AI393">
            <v>-3.7999999999999812E-2</v>
          </cell>
          <cell r="AJ393">
            <v>3.2629999999999999</v>
          </cell>
          <cell r="AL393">
            <v>-0.115</v>
          </cell>
          <cell r="AM393">
            <v>3.1479999999999997</v>
          </cell>
          <cell r="AO393">
            <v>1.4000000000000234E-2</v>
          </cell>
          <cell r="AP393">
            <v>3.1619999999999999</v>
          </cell>
          <cell r="AS393">
            <v>3.1619999999999999</v>
          </cell>
          <cell r="AV393">
            <v>3.1619999999999999</v>
          </cell>
          <cell r="AX393">
            <v>3.1619999999999999</v>
          </cell>
        </row>
        <row r="394">
          <cell r="A394" t="str">
            <v>203-18262</v>
          </cell>
          <cell r="E394" t="str">
            <v>Kenora TS - 2009 Replace EOL R1</v>
          </cell>
          <cell r="O394">
            <v>2.33</v>
          </cell>
          <cell r="R394">
            <v>2.33</v>
          </cell>
          <cell r="T394">
            <v>2.33</v>
          </cell>
          <cell r="U394">
            <v>4.66</v>
          </cell>
          <cell r="W394">
            <v>0</v>
          </cell>
          <cell r="X394">
            <v>4.66</v>
          </cell>
          <cell r="Z394">
            <v>-0.17600000000000016</v>
          </cell>
          <cell r="AA394">
            <v>4.484</v>
          </cell>
          <cell r="AC394">
            <v>-2.3160000000000003</v>
          </cell>
          <cell r="AD394">
            <v>2.1679999999999997</v>
          </cell>
          <cell r="AF394">
            <v>-3.9999999999999591E-2</v>
          </cell>
          <cell r="AG394">
            <v>2.1280000000000001</v>
          </cell>
          <cell r="AI394">
            <v>-0.20499999999999999</v>
          </cell>
          <cell r="AJ394">
            <v>1.923</v>
          </cell>
          <cell r="AL394">
            <v>-0.17600000000000016</v>
          </cell>
          <cell r="AM394">
            <v>1.7469999999999999</v>
          </cell>
          <cell r="AO394">
            <v>-0.38</v>
          </cell>
          <cell r="AP394">
            <v>1.367</v>
          </cell>
          <cell r="AS394">
            <v>1.367</v>
          </cell>
          <cell r="AV394">
            <v>1.367</v>
          </cell>
          <cell r="AX394">
            <v>1.367</v>
          </cell>
        </row>
        <row r="395">
          <cell r="A395" t="str">
            <v>203-18299</v>
          </cell>
          <cell r="E395" t="str">
            <v>Vansickle TS - 2010 Replace SS6</v>
          </cell>
          <cell r="O395">
            <v>0.61099999999999999</v>
          </cell>
          <cell r="R395">
            <v>0.61099999999999999</v>
          </cell>
          <cell r="T395">
            <v>0.61571213000000002</v>
          </cell>
          <cell r="U395">
            <v>1.2267121300000001</v>
          </cell>
          <cell r="W395">
            <v>-4.7121300000000366E-3</v>
          </cell>
          <cell r="X395">
            <v>1.222</v>
          </cell>
          <cell r="Z395">
            <v>1.7695009999999955E-2</v>
          </cell>
          <cell r="AA395">
            <v>1.2396950099999999</v>
          </cell>
          <cell r="AC395">
            <v>-0.73069500999999992</v>
          </cell>
          <cell r="AD395">
            <v>0.50900000000000001</v>
          </cell>
          <cell r="AF395">
            <v>-0.12108759000000008</v>
          </cell>
          <cell r="AG395">
            <v>0.38791240999999993</v>
          </cell>
          <cell r="AI395">
            <v>-0.11186678999999994</v>
          </cell>
          <cell r="AJ395">
            <v>0.27604561999999999</v>
          </cell>
          <cell r="AL395">
            <v>4.4952299999999612E-3</v>
          </cell>
          <cell r="AM395">
            <v>0.28054084999999995</v>
          </cell>
          <cell r="AO395">
            <v>1.0820800000000408E-3</v>
          </cell>
          <cell r="AP395">
            <v>0.28162292999999999</v>
          </cell>
          <cell r="AS395">
            <v>0.28162292999999999</v>
          </cell>
          <cell r="AV395">
            <v>0.28162292999999999</v>
          </cell>
          <cell r="AX395">
            <v>0.28162292999999999</v>
          </cell>
        </row>
        <row r="396">
          <cell r="A396" t="str">
            <v>203-18301</v>
          </cell>
          <cell r="E396" t="str">
            <v>Bunce Creek - Sarnia Scott B3N Line Protection</v>
          </cell>
          <cell r="O396">
            <v>0.82600000000000007</v>
          </cell>
          <cell r="R396">
            <v>0.82600000000000007</v>
          </cell>
          <cell r="T396">
            <v>-1.8236000000000001</v>
          </cell>
          <cell r="U396">
            <v>-0.99760000000000004</v>
          </cell>
          <cell r="W396">
            <v>-1.4999999999999999E-2</v>
          </cell>
          <cell r="X396">
            <v>-1.0125999999999999</v>
          </cell>
          <cell r="Z396">
            <v>-3.0999999999999917E-2</v>
          </cell>
          <cell r="AA396">
            <v>-1.0435999999999999</v>
          </cell>
          <cell r="AC396">
            <v>2.0615999999999999</v>
          </cell>
          <cell r="AD396">
            <v>1.018</v>
          </cell>
          <cell r="AF396">
            <v>0.127</v>
          </cell>
          <cell r="AG396">
            <v>1.145</v>
          </cell>
          <cell r="AI396">
            <v>-0.18970478000000013</v>
          </cell>
          <cell r="AJ396">
            <v>0.95529521999999989</v>
          </cell>
          <cell r="AL396">
            <v>4.6704780000000112E-2</v>
          </cell>
          <cell r="AM396">
            <v>1.002</v>
          </cell>
          <cell r="AO396">
            <v>-1.1928130000000037E-2</v>
          </cell>
          <cell r="AP396">
            <v>0.99007186999999997</v>
          </cell>
          <cell r="AS396">
            <v>0.99007186999999997</v>
          </cell>
          <cell r="AV396">
            <v>0.99007186999999997</v>
          </cell>
          <cell r="AX396">
            <v>0.99007186999999997</v>
          </cell>
        </row>
        <row r="397">
          <cell r="A397" t="str">
            <v>203-18371</v>
          </cell>
          <cell r="E397" t="str">
            <v>H2JK &amp; K6J - 2010-2011 Replace HV UG Cables</v>
          </cell>
          <cell r="O397">
            <v>0.34600000000000003</v>
          </cell>
          <cell r="R397">
            <v>0.34600000000000003</v>
          </cell>
          <cell r="T397">
            <v>-7.6328782699999991</v>
          </cell>
          <cell r="U397">
            <v>-7.286878269999999</v>
          </cell>
          <cell r="W397">
            <v>0</v>
          </cell>
          <cell r="X397">
            <v>-7.286878269999999</v>
          </cell>
          <cell r="Z397">
            <v>1.9999999999998908E-3</v>
          </cell>
          <cell r="AA397">
            <v>-7.2848782699999992</v>
          </cell>
          <cell r="AC397">
            <v>8.1488782699999991</v>
          </cell>
          <cell r="AD397">
            <v>0.86399999999999988</v>
          </cell>
          <cell r="AF397">
            <v>-1.6999999999999904E-2</v>
          </cell>
          <cell r="AG397">
            <v>0.84699999999999998</v>
          </cell>
          <cell r="AI397">
            <v>-1.0000000000000009E-3</v>
          </cell>
          <cell r="AJ397">
            <v>0.84599999999999997</v>
          </cell>
          <cell r="AL397">
            <v>0.22099999999999997</v>
          </cell>
          <cell r="AM397">
            <v>1.0669999999999999</v>
          </cell>
          <cell r="AO397">
            <v>3.300000000000014E-2</v>
          </cell>
          <cell r="AP397">
            <v>1.1000000000000001</v>
          </cell>
          <cell r="AS397">
            <v>1.1000000000000001</v>
          </cell>
          <cell r="AV397">
            <v>1.1000000000000001</v>
          </cell>
          <cell r="AX397">
            <v>1.1000000000000001</v>
          </cell>
        </row>
        <row r="398">
          <cell r="A398" t="str">
            <v>203-18411</v>
          </cell>
          <cell r="E398" t="str">
            <v>2011 A6P Tx Line Refurbishment Program</v>
          </cell>
          <cell r="O398">
            <v>0.18050548</v>
          </cell>
          <cell r="R398">
            <v>0.18050548</v>
          </cell>
          <cell r="T398">
            <v>-5.1803782799999993</v>
          </cell>
          <cell r="U398">
            <v>-4.9998727999999995</v>
          </cell>
          <cell r="W398">
            <v>0.18050548</v>
          </cell>
          <cell r="X398">
            <v>-4.8193673199999996</v>
          </cell>
          <cell r="Z398">
            <v>1.4816059999999992E-2</v>
          </cell>
          <cell r="AA398">
            <v>-4.8045512599999993</v>
          </cell>
          <cell r="AC398">
            <v>5.0311430899999996</v>
          </cell>
          <cell r="AD398">
            <v>0.22659183000000027</v>
          </cell>
          <cell r="AF398">
            <v>3.4955969999999725E-2</v>
          </cell>
          <cell r="AG398">
            <v>0.2615478</v>
          </cell>
          <cell r="AI398">
            <v>8.8709449999999967E-2</v>
          </cell>
          <cell r="AJ398">
            <v>0.35025724999999996</v>
          </cell>
          <cell r="AL398">
            <v>2.9927427500000001</v>
          </cell>
          <cell r="AM398">
            <v>3.343</v>
          </cell>
          <cell r="AO398">
            <v>0.52500000000000002</v>
          </cell>
          <cell r="AP398">
            <v>3.8679999999999999</v>
          </cell>
          <cell r="AS398">
            <v>3.8679999999999999</v>
          </cell>
          <cell r="AV398">
            <v>3.8679999999999999</v>
          </cell>
          <cell r="AX398">
            <v>3.8679999999999999</v>
          </cell>
        </row>
        <row r="399">
          <cell r="A399" t="str">
            <v>203-18437</v>
          </cell>
          <cell r="E399" t="str">
            <v>Duplex TS - Spill Containment</v>
          </cell>
          <cell r="O399">
            <v>0.66800000000000004</v>
          </cell>
          <cell r="R399">
            <v>0.66800000000000004</v>
          </cell>
          <cell r="T399">
            <v>0.71387943999999992</v>
          </cell>
          <cell r="U399">
            <v>1.3818794400000001</v>
          </cell>
          <cell r="W399">
            <v>-4.5879439999999994E-2</v>
          </cell>
          <cell r="X399">
            <v>1.3360000000000001</v>
          </cell>
          <cell r="Z399">
            <v>-3.3109329999999937E-2</v>
          </cell>
          <cell r="AA399">
            <v>1.30289067</v>
          </cell>
          <cell r="AC399">
            <v>-0.73887049000000005</v>
          </cell>
          <cell r="AD399">
            <v>0.56402017999999998</v>
          </cell>
          <cell r="AF399">
            <v>5.2658009999999922E-2</v>
          </cell>
          <cell r="AG399">
            <v>0.6166781899999999</v>
          </cell>
          <cell r="AI399">
            <v>-7.1116889999999877E-2</v>
          </cell>
          <cell r="AJ399">
            <v>0.54556130000000003</v>
          </cell>
          <cell r="AL399">
            <v>-0.15345667000000002</v>
          </cell>
          <cell r="AM399">
            <v>0.39210463000000001</v>
          </cell>
          <cell r="AO399">
            <v>1.2474749999999979E-2</v>
          </cell>
          <cell r="AP399">
            <v>0.40457937999999999</v>
          </cell>
          <cell r="AS399">
            <v>0.40457937999999999</v>
          </cell>
          <cell r="AV399">
            <v>0.40457937999999999</v>
          </cell>
          <cell r="AX399">
            <v>0.40457937999999999</v>
          </cell>
        </row>
        <row r="400">
          <cell r="A400" t="str">
            <v>203-18498</v>
          </cell>
          <cell r="E400" t="str">
            <v>Dufferin TS -  Spill Containment Refurbishment</v>
          </cell>
          <cell r="O400">
            <v>0.74700001000000005</v>
          </cell>
          <cell r="R400">
            <v>0.74700001000000005</v>
          </cell>
          <cell r="T400">
            <v>0.93599999999999994</v>
          </cell>
          <cell r="U400">
            <v>1.68300001</v>
          </cell>
          <cell r="W400">
            <v>-0.18899999999999995</v>
          </cell>
          <cell r="X400">
            <v>1.4940000100000002</v>
          </cell>
          <cell r="Z400">
            <v>-1.0000000000000009E-3</v>
          </cell>
          <cell r="AA400">
            <v>1.4930000100000003</v>
          </cell>
          <cell r="AC400">
            <v>-0.75116173000000031</v>
          </cell>
          <cell r="AD400">
            <v>0.74183827999999996</v>
          </cell>
          <cell r="AF400">
            <v>5.1617200000000363E-3</v>
          </cell>
          <cell r="AG400">
            <v>0.747</v>
          </cell>
          <cell r="AI400">
            <v>0.12209770999999991</v>
          </cell>
          <cell r="AJ400">
            <v>0.86909770999999991</v>
          </cell>
          <cell r="AL400">
            <v>-1.4261500000000038E-2</v>
          </cell>
          <cell r="AM400">
            <v>0.85483620999999987</v>
          </cell>
          <cell r="AO400">
            <v>3.3986520000000131E-2</v>
          </cell>
          <cell r="AP400">
            <v>0.88882273000000001</v>
          </cell>
          <cell r="AS400">
            <v>0.88882273000000001</v>
          </cell>
          <cell r="AV400">
            <v>0.88882273000000001</v>
          </cell>
          <cell r="AX400">
            <v>0.88882273000000001</v>
          </cell>
        </row>
        <row r="401">
          <cell r="A401" t="str">
            <v>203-18538</v>
          </cell>
          <cell r="E401" t="str">
            <v>2005-06 Nanticoke TS TSI &amp; ABCB Repl. Prog.</v>
          </cell>
          <cell r="O401">
            <v>3.6749999999999998</v>
          </cell>
          <cell r="R401">
            <v>3.6749999999999998</v>
          </cell>
          <cell r="T401">
            <v>0.49905346999999933</v>
          </cell>
          <cell r="U401">
            <v>4.1740534699999987</v>
          </cell>
          <cell r="W401">
            <v>-8.5999999999999854E-2</v>
          </cell>
          <cell r="X401">
            <v>4.0880534699999984</v>
          </cell>
          <cell r="Z401">
            <v>0.58900000000000041</v>
          </cell>
          <cell r="AA401">
            <v>4.6770534699999988</v>
          </cell>
          <cell r="AC401">
            <v>-1.0720534699999988</v>
          </cell>
          <cell r="AD401">
            <v>3.605</v>
          </cell>
          <cell r="AF401">
            <v>4.8000000000000043E-2</v>
          </cell>
          <cell r="AG401">
            <v>3.653</v>
          </cell>
          <cell r="AI401">
            <v>-2.0000000000002238E-3</v>
          </cell>
          <cell r="AJ401">
            <v>3.6509999999999998</v>
          </cell>
          <cell r="AL401">
            <v>0.10700000000000021</v>
          </cell>
          <cell r="AM401">
            <v>3.758</v>
          </cell>
          <cell r="AO401">
            <v>-0.81099999999999994</v>
          </cell>
          <cell r="AP401">
            <v>2.9470000000000001</v>
          </cell>
          <cell r="AS401">
            <v>2.9470000000000001</v>
          </cell>
          <cell r="AV401">
            <v>2.9470000000000001</v>
          </cell>
          <cell r="AX401">
            <v>2.9470000000000001</v>
          </cell>
        </row>
        <row r="402">
          <cell r="A402" t="str">
            <v>203-18589</v>
          </cell>
          <cell r="E402" t="str">
            <v>Pinard TS: Reconfig 115 kV, Build Swyrd, Demerge</v>
          </cell>
          <cell r="O402">
            <v>0.10065665000000001</v>
          </cell>
          <cell r="R402">
            <v>0.10065665000000001</v>
          </cell>
          <cell r="T402">
            <v>-5.1286287899999996</v>
          </cell>
          <cell r="U402">
            <v>-5.0279721399999993</v>
          </cell>
          <cell r="W402">
            <v>4.6656649999999716E-2</v>
          </cell>
          <cell r="X402">
            <v>-4.9813154899999992</v>
          </cell>
          <cell r="Z402">
            <v>3.3811850000000004E-2</v>
          </cell>
          <cell r="AA402">
            <v>-4.947503639999999</v>
          </cell>
          <cell r="AC402">
            <v>5.1028726999999989</v>
          </cell>
          <cell r="AD402">
            <v>0.15536905999999995</v>
          </cell>
          <cell r="AF402">
            <v>4.0887160000000033E-2</v>
          </cell>
          <cell r="AG402">
            <v>0.19625621999999998</v>
          </cell>
          <cell r="AI402">
            <v>3.7004290000000023E-2</v>
          </cell>
          <cell r="AJ402">
            <v>0.23326051</v>
          </cell>
          <cell r="AL402">
            <v>2.8147399999999961E-2</v>
          </cell>
          <cell r="AM402">
            <v>0.26140790999999997</v>
          </cell>
          <cell r="AO402">
            <v>1.5804140000000022E-2</v>
          </cell>
          <cell r="AP402">
            <v>0.27721204999999999</v>
          </cell>
          <cell r="AS402">
            <v>0.27721204999999999</v>
          </cell>
          <cell r="AV402">
            <v>0.27721204999999999</v>
          </cell>
          <cell r="AX402">
            <v>0.27721204999999999</v>
          </cell>
        </row>
        <row r="403">
          <cell r="A403" t="str">
            <v>203-18684</v>
          </cell>
          <cell r="E403" t="str">
            <v xml:space="preserve">Station Service Replacements - BES Stations Project </v>
          </cell>
          <cell r="O403">
            <v>2.0284790099999999</v>
          </cell>
          <cell r="R403">
            <v>2.0284790099999999</v>
          </cell>
          <cell r="T403">
            <v>-6.7024804899999992</v>
          </cell>
          <cell r="U403">
            <v>-4.6740014799999994</v>
          </cell>
          <cell r="W403">
            <v>0.37658722000000022</v>
          </cell>
          <cell r="X403">
            <v>-4.2974142599999992</v>
          </cell>
          <cell r="Z403">
            <v>0.19399699999999998</v>
          </cell>
          <cell r="AA403">
            <v>-4.1034172599999987</v>
          </cell>
          <cell r="AC403">
            <v>6.3328932599999987</v>
          </cell>
          <cell r="AD403">
            <v>2.229476</v>
          </cell>
          <cell r="AF403">
            <v>5.7897999999999783E-2</v>
          </cell>
          <cell r="AG403">
            <v>2.2873739999999998</v>
          </cell>
          <cell r="AI403">
            <v>0.16477807000000011</v>
          </cell>
          <cell r="AJ403">
            <v>2.4521520699999999</v>
          </cell>
          <cell r="AL403">
            <v>4.3079370000000061E-2</v>
          </cell>
          <cell r="AM403">
            <v>2.49523144</v>
          </cell>
          <cell r="AO403">
            <v>-1.6763759999999905E-2</v>
          </cell>
          <cell r="AP403">
            <v>2.4784676800000001</v>
          </cell>
          <cell r="AS403">
            <v>2.4784676800000001</v>
          </cell>
          <cell r="AV403">
            <v>2.4784676800000001</v>
          </cell>
          <cell r="AX403">
            <v>2.4784676800000001</v>
          </cell>
        </row>
        <row r="404">
          <cell r="A404" t="str">
            <v>203-18811</v>
          </cell>
          <cell r="E404" t="str">
            <v>Station Service Replacements-DESN Stations Project</v>
          </cell>
          <cell r="O404">
            <v>1.7992319999999999E-2</v>
          </cell>
          <cell r="R404">
            <v>1.7992319999999999E-2</v>
          </cell>
          <cell r="T404">
            <v>-3.1730311200000001</v>
          </cell>
          <cell r="U404">
            <v>-3.1550388000000003</v>
          </cell>
          <cell r="W404">
            <v>1.7992319999999999E-2</v>
          </cell>
          <cell r="X404">
            <v>-3.1370464800000004</v>
          </cell>
          <cell r="Z404">
            <v>2.1841199999999977E-3</v>
          </cell>
          <cell r="AA404">
            <v>-3.1348623600000005</v>
          </cell>
          <cell r="AC404">
            <v>3.1576216500000007</v>
          </cell>
          <cell r="AD404">
            <v>2.275929000000021E-2</v>
          </cell>
          <cell r="AF404">
            <v>1.5747899999997914E-3</v>
          </cell>
          <cell r="AG404">
            <v>2.4334080000000001E-2</v>
          </cell>
          <cell r="AI404">
            <v>2.2306799999999953E-3</v>
          </cell>
          <cell r="AJ404">
            <v>2.6564759999999996E-2</v>
          </cell>
          <cell r="AL404">
            <v>1.4103700000000045E-3</v>
          </cell>
          <cell r="AM404">
            <v>2.7975130000000001E-2</v>
          </cell>
          <cell r="AO404">
            <v>3.2417700000000015E-3</v>
          </cell>
          <cell r="AP404">
            <v>3.1216900000000002E-2</v>
          </cell>
          <cell r="AS404">
            <v>3.1216900000000002E-2</v>
          </cell>
          <cell r="AV404">
            <v>3.1216900000000002E-2</v>
          </cell>
          <cell r="AX404">
            <v>3.1216900000000002E-2</v>
          </cell>
        </row>
        <row r="405">
          <cell r="A405" t="str">
            <v>203-18884</v>
          </cell>
          <cell r="E405" t="str">
            <v>2009-2010 TLR&amp;R Program - P3S - Port Hope Jct x Si</v>
          </cell>
          <cell r="O405">
            <v>9.7989999999999995</v>
          </cell>
          <cell r="R405">
            <v>9.7989999999999995</v>
          </cell>
          <cell r="T405">
            <v>-6.1991726600000021</v>
          </cell>
          <cell r="U405">
            <v>3.5998273399999974</v>
          </cell>
          <cell r="W405">
            <v>-6.0999999999999943E-2</v>
          </cell>
          <cell r="X405">
            <v>3.5388273399999974</v>
          </cell>
          <cell r="Z405">
            <v>0.64500000000000002</v>
          </cell>
          <cell r="AA405">
            <v>4.183827339999997</v>
          </cell>
          <cell r="AC405">
            <v>6.6971726600000032</v>
          </cell>
          <cell r="AD405">
            <v>10.881</v>
          </cell>
          <cell r="AF405">
            <v>-0.48099999999999987</v>
          </cell>
          <cell r="AG405">
            <v>10.4</v>
          </cell>
          <cell r="AI405">
            <v>0.32899999999999885</v>
          </cell>
          <cell r="AJ405">
            <v>10.728999999999999</v>
          </cell>
          <cell r="AL405">
            <v>-0.17499999999999893</v>
          </cell>
          <cell r="AM405">
            <v>10.554</v>
          </cell>
          <cell r="AO405">
            <v>0</v>
          </cell>
          <cell r="AP405">
            <v>10.554</v>
          </cell>
          <cell r="AS405">
            <v>10.554</v>
          </cell>
          <cell r="AV405">
            <v>10.554</v>
          </cell>
          <cell r="AX405">
            <v>10.554</v>
          </cell>
        </row>
        <row r="406">
          <cell r="A406" t="str">
            <v>203-19211</v>
          </cell>
          <cell r="E406" t="str">
            <v>Beck #1 SS - Build New Switchyard</v>
          </cell>
          <cell r="O406">
            <v>0.25699999999999995</v>
          </cell>
          <cell r="R406">
            <v>0.25699999999999995</v>
          </cell>
          <cell r="T406">
            <v>-5.93215453</v>
          </cell>
          <cell r="U406">
            <v>-5.6751545300000004</v>
          </cell>
          <cell r="W406">
            <v>-2.9999999999999916E-2</v>
          </cell>
          <cell r="X406">
            <v>-5.7051545300000006</v>
          </cell>
          <cell r="Z406">
            <v>1.145444000000001E-2</v>
          </cell>
          <cell r="AA406">
            <v>-5.693700090000001</v>
          </cell>
          <cell r="AC406">
            <v>5.9752459500000006</v>
          </cell>
          <cell r="AD406">
            <v>0.28154585999999959</v>
          </cell>
          <cell r="AF406">
            <v>-8.5458599999996276E-3</v>
          </cell>
          <cell r="AG406">
            <v>0.27299999999999996</v>
          </cell>
          <cell r="AI406">
            <v>6.4000000000000001E-2</v>
          </cell>
          <cell r="AJ406">
            <v>0.33699999999999997</v>
          </cell>
          <cell r="AL406">
            <v>-3.5000000000000003E-2</v>
          </cell>
          <cell r="AM406">
            <v>0.30199999999999994</v>
          </cell>
          <cell r="AO406">
            <v>3.6676170000000063E-2</v>
          </cell>
          <cell r="AP406">
            <v>0.33867617</v>
          </cell>
          <cell r="AS406">
            <v>0.33867617</v>
          </cell>
          <cell r="AV406">
            <v>0.33867617</v>
          </cell>
          <cell r="AX406">
            <v>0.33867617</v>
          </cell>
        </row>
        <row r="407">
          <cell r="A407" t="str">
            <v>203-19245</v>
          </cell>
          <cell r="E407" t="str">
            <v>Strachan A3-A4 and Glengrove A5-A6 Metalclad Swgr</v>
          </cell>
          <cell r="O407">
            <v>5.1440000000000001</v>
          </cell>
          <cell r="R407">
            <v>5.1440000000000001</v>
          </cell>
          <cell r="T407">
            <v>-5.1480651300000009</v>
          </cell>
          <cell r="U407">
            <v>-4.0651300000007495E-3</v>
          </cell>
          <cell r="W407">
            <v>-0.23799999999999955</v>
          </cell>
          <cell r="X407">
            <v>-0.24206513000000029</v>
          </cell>
          <cell r="Z407">
            <v>-4.6000000000000263E-2</v>
          </cell>
          <cell r="AA407">
            <v>-0.28806513000000056</v>
          </cell>
          <cell r="AC407">
            <v>5.5040651300000007</v>
          </cell>
          <cell r="AD407">
            <v>5.2160000000000002</v>
          </cell>
          <cell r="AF407">
            <v>-1.000000000000334E-3</v>
          </cell>
          <cell r="AG407">
            <v>5.2149999999999999</v>
          </cell>
          <cell r="AI407">
            <v>-0.28800000000000026</v>
          </cell>
          <cell r="AJ407">
            <v>4.9269999999999996</v>
          </cell>
          <cell r="AL407">
            <v>0.10800000000000054</v>
          </cell>
          <cell r="AM407">
            <v>5.0350000000000001</v>
          </cell>
          <cell r="AO407">
            <v>-0.29699999999999971</v>
          </cell>
          <cell r="AP407">
            <v>4.7380000000000004</v>
          </cell>
          <cell r="AS407">
            <v>4.7380000000000004</v>
          </cell>
          <cell r="AV407">
            <v>4.7380000000000004</v>
          </cell>
          <cell r="AX407">
            <v>4.7380000000000004</v>
          </cell>
        </row>
        <row r="408">
          <cell r="A408" t="str">
            <v>203-19408</v>
          </cell>
          <cell r="E408" t="str">
            <v>Leaside TS - Uprate 115kV Switchyard</v>
          </cell>
          <cell r="O408">
            <v>0.19797089000000001</v>
          </cell>
          <cell r="R408">
            <v>0.19797089000000001</v>
          </cell>
          <cell r="U408">
            <v>0.19797089000000001</v>
          </cell>
          <cell r="X408">
            <v>0.19797089000000001</v>
          </cell>
          <cell r="Z408">
            <v>-6.7924310199999995</v>
          </cell>
          <cell r="AA408">
            <v>-6.5944601299999999</v>
          </cell>
          <cell r="AC408">
            <v>6.82488516</v>
          </cell>
          <cell r="AD408">
            <v>0.23042503000000014</v>
          </cell>
          <cell r="AF408">
            <v>9.3624699999998451E-3</v>
          </cell>
          <cell r="AG408">
            <v>0.23978749999999999</v>
          </cell>
          <cell r="AI408">
            <v>7.6555799999999952E-3</v>
          </cell>
          <cell r="AJ408">
            <v>0.24744307999999998</v>
          </cell>
          <cell r="AL408">
            <v>5.791080000000004E-3</v>
          </cell>
          <cell r="AM408">
            <v>0.25323415999999999</v>
          </cell>
          <cell r="AO408">
            <v>9.7634600000000016E-3</v>
          </cell>
          <cell r="AP408">
            <v>0.26299761999999999</v>
          </cell>
          <cell r="AS408">
            <v>0.26299761999999999</v>
          </cell>
          <cell r="AV408">
            <v>0.26299761999999999</v>
          </cell>
          <cell r="AX408">
            <v>0.26299761999999999</v>
          </cell>
        </row>
        <row r="409">
          <cell r="A409" t="str">
            <v>203-TC1XX</v>
          </cell>
          <cell r="E409" t="str">
            <v>Other Refurb &amp; Replace: Lines &amp; Stations P&amp;Ps</v>
          </cell>
          <cell r="O409">
            <v>12.839526550000002</v>
          </cell>
          <cell r="R409">
            <v>12.839526550000002</v>
          </cell>
          <cell r="T409">
            <v>-49.20695452999999</v>
          </cell>
          <cell r="U409">
            <v>-36.367427979999988</v>
          </cell>
          <cell r="W409">
            <v>7.1196116200000041</v>
          </cell>
          <cell r="X409">
            <v>-29.247816359999984</v>
          </cell>
          <cell r="Z409">
            <v>4.6840381399999842</v>
          </cell>
          <cell r="AA409">
            <v>-24.56377822</v>
          </cell>
          <cell r="AC409">
            <v>42.272589410000009</v>
          </cell>
          <cell r="AD409">
            <v>17.708811190000009</v>
          </cell>
          <cell r="AF409">
            <v>12.568188809999992</v>
          </cell>
          <cell r="AG409">
            <v>30.277000000000001</v>
          </cell>
          <cell r="AI409">
            <v>11.223743330000012</v>
          </cell>
          <cell r="AJ409">
            <v>41.500743330000013</v>
          </cell>
          <cell r="AL409">
            <v>9.3276926899999921</v>
          </cell>
          <cell r="AM409">
            <v>50.828436020000005</v>
          </cell>
          <cell r="AO409">
            <v>-0.91552545000001828</v>
          </cell>
          <cell r="AP409">
            <v>49.912910569999987</v>
          </cell>
          <cell r="AS409">
            <v>49.912910569999987</v>
          </cell>
          <cell r="AV409">
            <v>49.912910569999987</v>
          </cell>
          <cell r="AX409">
            <v>49.912910569999987</v>
          </cell>
        </row>
        <row r="410">
          <cell r="E410" t="str">
            <v>Total Refurb &amp; Replacement: Lines &amp; Stations</v>
          </cell>
          <cell r="O410">
            <v>92.842983180000019</v>
          </cell>
          <cell r="Q410">
            <v>0</v>
          </cell>
          <cell r="R410">
            <v>92.842983180000019</v>
          </cell>
          <cell r="T410">
            <v>-72.451687449999994</v>
          </cell>
          <cell r="U410">
            <v>20.391295729999996</v>
          </cell>
          <cell r="W410">
            <v>11.260763680000005</v>
          </cell>
          <cell r="X410">
            <v>31.652059409999989</v>
          </cell>
          <cell r="Z410">
            <v>4.8496891599999845</v>
          </cell>
          <cell r="AA410">
            <v>36.50174856999999</v>
          </cell>
          <cell r="AC410">
            <v>66.575507310000006</v>
          </cell>
          <cell r="AD410">
            <v>103.07725588</v>
          </cell>
          <cell r="AF410">
            <v>13.684398779999992</v>
          </cell>
          <cell r="AG410">
            <v>116.76165466000002</v>
          </cell>
          <cell r="AI410">
            <v>9.9394369900000079</v>
          </cell>
          <cell r="AJ410">
            <v>126.70109165</v>
          </cell>
          <cell r="AL410">
            <v>11.077051609999996</v>
          </cell>
          <cell r="AM410">
            <v>137.77814326000001</v>
          </cell>
          <cell r="AO410">
            <v>-4.4672000000016254E-2</v>
          </cell>
          <cell r="AP410">
            <v>137.73347125999999</v>
          </cell>
          <cell r="AR410">
            <v>0</v>
          </cell>
          <cell r="AS410">
            <v>137.73347125999999</v>
          </cell>
          <cell r="AU410">
            <v>0</v>
          </cell>
          <cell r="AV410">
            <v>137.73347125999999</v>
          </cell>
          <cell r="AX410">
            <v>137.73347125999999</v>
          </cell>
        </row>
        <row r="411">
          <cell r="D411" t="str">
            <v>Refurb &amp; Replacement: Telecom</v>
          </cell>
        </row>
        <row r="412">
          <cell r="A412" t="str">
            <v>203-17248</v>
          </cell>
          <cell r="E412" t="str">
            <v>Interface Protections to Fiber network - Ottawa</v>
          </cell>
          <cell r="O412">
            <v>0.37299999999999994</v>
          </cell>
          <cell r="R412">
            <v>0.37299999999999994</v>
          </cell>
          <cell r="T412">
            <v>-0.50253557999999998</v>
          </cell>
          <cell r="U412">
            <v>-0.12953558000000004</v>
          </cell>
          <cell r="W412">
            <v>2.200000000000002E-2</v>
          </cell>
          <cell r="X412">
            <v>-0.10753558000000002</v>
          </cell>
          <cell r="Z412">
            <v>-4.4263280000000016E-2</v>
          </cell>
          <cell r="AA412">
            <v>-0.15179886000000004</v>
          </cell>
          <cell r="AC412">
            <v>0.54181773</v>
          </cell>
          <cell r="AD412">
            <v>0.39001886999999996</v>
          </cell>
          <cell r="AF412">
            <v>-3.4007849999999951E-2</v>
          </cell>
          <cell r="AG412">
            <v>0.35601102000000001</v>
          </cell>
          <cell r="AI412">
            <v>-1.9241860000000055E-2</v>
          </cell>
          <cell r="AJ412">
            <v>0.33676915999999996</v>
          </cell>
          <cell r="AL412">
            <v>-3.9994379999999941E-2</v>
          </cell>
          <cell r="AM412">
            <v>0.29677478000000002</v>
          </cell>
          <cell r="AO412">
            <v>-0.15877478</v>
          </cell>
          <cell r="AP412">
            <v>0.13800000000000001</v>
          </cell>
          <cell r="AS412">
            <v>0.13800000000000001</v>
          </cell>
          <cell r="AV412">
            <v>0.13800000000000001</v>
          </cell>
          <cell r="AX412">
            <v>0.13800000000000001</v>
          </cell>
        </row>
        <row r="413">
          <cell r="A413" t="str">
            <v>203-18679</v>
          </cell>
          <cell r="E413" t="str">
            <v>DC signalling replacement in Hamilton area</v>
          </cell>
          <cell r="O413">
            <v>-0.12458279000000005</v>
          </cell>
          <cell r="R413">
            <v>-0.12458279000000005</v>
          </cell>
          <cell r="T413">
            <v>-2.0598017200000003</v>
          </cell>
          <cell r="U413">
            <v>-2.1843845100000001</v>
          </cell>
          <cell r="W413">
            <v>-0.12458278999999998</v>
          </cell>
          <cell r="X413">
            <v>-2.3089672999999999</v>
          </cell>
          <cell r="Z413">
            <v>0.18658279</v>
          </cell>
          <cell r="AA413">
            <v>-2.1223845099999998</v>
          </cell>
          <cell r="AC413">
            <v>1.6445987199999998</v>
          </cell>
          <cell r="AD413">
            <v>-0.47778578999999999</v>
          </cell>
          <cell r="AF413">
            <v>-0.15512800000000004</v>
          </cell>
          <cell r="AG413">
            <v>-0.63291379000000003</v>
          </cell>
          <cell r="AI413">
            <v>-0.13317899999999994</v>
          </cell>
          <cell r="AJ413">
            <v>-0.76609278999999997</v>
          </cell>
          <cell r="AL413">
            <v>-0.13371</v>
          </cell>
          <cell r="AM413">
            <v>-0.89980278999999996</v>
          </cell>
          <cell r="AO413">
            <v>-0.12780314999999998</v>
          </cell>
          <cell r="AP413">
            <v>-1.0276059399999999</v>
          </cell>
          <cell r="AS413">
            <v>-1.0276059399999999</v>
          </cell>
          <cell r="AV413">
            <v>-1.0276059399999999</v>
          </cell>
          <cell r="AX413">
            <v>-1.0276059399999999</v>
          </cell>
        </row>
        <row r="414">
          <cell r="A414" t="str">
            <v>203-19469</v>
          </cell>
          <cell r="E414" t="str">
            <v>Microwave Replacement - Phase 3 drawings</v>
          </cell>
          <cell r="O414">
            <v>0.28766438999999999</v>
          </cell>
          <cell r="R414">
            <v>0.28766438999999999</v>
          </cell>
          <cell r="T414">
            <v>0.14646436000000018</v>
          </cell>
          <cell r="U414">
            <v>0.43412875000000017</v>
          </cell>
          <cell r="W414">
            <v>-0.71233561000000001</v>
          </cell>
          <cell r="X414">
            <v>-0.27820685999999983</v>
          </cell>
          <cell r="Z414">
            <v>0.64833560999999995</v>
          </cell>
          <cell r="AA414">
            <v>0.37012875000000012</v>
          </cell>
          <cell r="AC414">
            <v>0.57187124999999983</v>
          </cell>
          <cell r="AD414">
            <v>0.94199999999999995</v>
          </cell>
          <cell r="AF414">
            <v>-0.1419999999999999</v>
          </cell>
          <cell r="AG414">
            <v>0.8</v>
          </cell>
          <cell r="AI414">
            <v>0.14399999999999991</v>
          </cell>
          <cell r="AJ414">
            <v>0.94399999999999995</v>
          </cell>
          <cell r="AL414">
            <v>-0.13800000000000001</v>
          </cell>
          <cell r="AM414">
            <v>0.80599999999999994</v>
          </cell>
          <cell r="AO414">
            <v>8.0000000000000071E-3</v>
          </cell>
          <cell r="AP414">
            <v>0.81399999999999995</v>
          </cell>
          <cell r="AS414">
            <v>0.81399999999999995</v>
          </cell>
          <cell r="AV414">
            <v>0.81399999999999995</v>
          </cell>
          <cell r="AX414">
            <v>0.81399999999999995</v>
          </cell>
        </row>
        <row r="415">
          <cell r="A415" t="str">
            <v>203-TC12X</v>
          </cell>
          <cell r="E415" t="str">
            <v>Other Refurb &amp; Replace: Telecom P&amp;Ps</v>
          </cell>
          <cell r="O415">
            <v>0.59887146000000002</v>
          </cell>
          <cell r="R415">
            <v>0.59887146000000002</v>
          </cell>
          <cell r="T415">
            <v>-10.662128620000002</v>
          </cell>
          <cell r="U415">
            <v>-10.063257160000003</v>
          </cell>
          <cell r="W415">
            <v>0.21308473000000028</v>
          </cell>
          <cell r="X415">
            <v>-9.8501724300000024</v>
          </cell>
          <cell r="Z415">
            <v>0.42397869999999971</v>
          </cell>
          <cell r="AA415">
            <v>-9.4261937300000032</v>
          </cell>
          <cell r="AC415">
            <v>20.419130320000001</v>
          </cell>
          <cell r="AD415">
            <v>10.992936589999998</v>
          </cell>
          <cell r="AF415">
            <v>-9.8009365899999974</v>
          </cell>
          <cell r="AG415">
            <v>1.1920000000000002</v>
          </cell>
          <cell r="AI415">
            <v>0.1506300199999997</v>
          </cell>
          <cell r="AJ415">
            <v>1.3426300199999999</v>
          </cell>
          <cell r="AL415">
            <v>0.59680544000000002</v>
          </cell>
          <cell r="AM415">
            <v>1.9394354599999999</v>
          </cell>
          <cell r="AO415">
            <v>-7.555812999999989E-2</v>
          </cell>
          <cell r="AP415">
            <v>1.86387733</v>
          </cell>
          <cell r="AS415">
            <v>1.86387733</v>
          </cell>
          <cell r="AV415">
            <v>1.86387733</v>
          </cell>
          <cell r="AX415">
            <v>1.86387733</v>
          </cell>
        </row>
        <row r="416">
          <cell r="E416" t="str">
            <v>Total Refurb &amp; Replacement: Telecom</v>
          </cell>
          <cell r="O416">
            <v>1.13495306</v>
          </cell>
          <cell r="Q416">
            <v>0</v>
          </cell>
          <cell r="R416">
            <v>1.13495306</v>
          </cell>
          <cell r="T416">
            <v>-13.078001560000002</v>
          </cell>
          <cell r="U416">
            <v>-11.943048500000003</v>
          </cell>
          <cell r="W416">
            <v>-0.60183366999999965</v>
          </cell>
          <cell r="X416">
            <v>-12.544882170000001</v>
          </cell>
          <cell r="Z416">
            <v>1.2146338199999995</v>
          </cell>
          <cell r="AA416">
            <v>-11.330248350000003</v>
          </cell>
          <cell r="AC416">
            <v>23.177418020000001</v>
          </cell>
          <cell r="AD416">
            <v>11.847169669999998</v>
          </cell>
          <cell r="AF416">
            <v>-10.132072439999998</v>
          </cell>
          <cell r="AG416">
            <v>1.7150972300000003</v>
          </cell>
          <cell r="AI416">
            <v>0.14220915999999961</v>
          </cell>
          <cell r="AJ416">
            <v>1.8573063899999998</v>
          </cell>
          <cell r="AL416">
            <v>0.28510106000000007</v>
          </cell>
          <cell r="AM416">
            <v>2.1424074499999999</v>
          </cell>
          <cell r="AO416">
            <v>-0.35413605999999986</v>
          </cell>
          <cell r="AP416">
            <v>1.78827139</v>
          </cell>
          <cell r="AR416">
            <v>0</v>
          </cell>
          <cell r="AS416">
            <v>1.78827139</v>
          </cell>
          <cell r="AU416">
            <v>0</v>
          </cell>
          <cell r="AV416">
            <v>1.78827139</v>
          </cell>
          <cell r="AX416">
            <v>1.78827139</v>
          </cell>
        </row>
        <row r="417">
          <cell r="D417" t="str">
            <v>Load Customer Connections</v>
          </cell>
        </row>
        <row r="418">
          <cell r="A418" t="str">
            <v>203-17037</v>
          </cell>
          <cell r="E418" t="str">
            <v>Long Lac T1: Replace End-of-Life 115-44 kV Transfo</v>
          </cell>
          <cell r="O418">
            <v>8.5679999999999996</v>
          </cell>
          <cell r="R418">
            <v>8.5679999999999996</v>
          </cell>
          <cell r="T418">
            <v>-0.20502684999999765</v>
          </cell>
          <cell r="U418">
            <v>8.362973150000002</v>
          </cell>
          <cell r="W418">
            <v>-1.8000000000000682E-2</v>
          </cell>
          <cell r="X418">
            <v>8.3449731500000013</v>
          </cell>
          <cell r="Z418">
            <v>-0.13100000000000023</v>
          </cell>
          <cell r="AA418">
            <v>8.2139731500000011</v>
          </cell>
          <cell r="AC418">
            <v>-0.91097315000000112</v>
          </cell>
          <cell r="AD418">
            <v>7.3029999999999999</v>
          </cell>
          <cell r="AF418">
            <v>-0.15700000000000003</v>
          </cell>
          <cell r="AG418">
            <v>7.1459999999999999</v>
          </cell>
          <cell r="AI418">
            <v>-0.24099999999999966</v>
          </cell>
          <cell r="AJ418">
            <v>6.9050000000000002</v>
          </cell>
          <cell r="AL418">
            <v>-0.105</v>
          </cell>
          <cell r="AM418">
            <v>6.8</v>
          </cell>
          <cell r="AO418">
            <v>0.41499999999999998</v>
          </cell>
          <cell r="AP418">
            <v>7.2149999999999999</v>
          </cell>
          <cell r="AS418">
            <v>7.2149999999999999</v>
          </cell>
          <cell r="AV418">
            <v>7.2149999999999999</v>
          </cell>
          <cell r="AX418">
            <v>7.2149999999999999</v>
          </cell>
        </row>
        <row r="419">
          <cell r="A419" t="str">
            <v>203-17503</v>
          </cell>
          <cell r="E419" t="str">
            <v>Leamington TS: New 230/27.6 kV DESN and line conne</v>
          </cell>
          <cell r="O419">
            <v>8.5279989999999986E-2</v>
          </cell>
          <cell r="R419">
            <v>8.5279989999999986E-2</v>
          </cell>
          <cell r="U419">
            <v>8.5279989999999986E-2</v>
          </cell>
          <cell r="X419">
            <v>8.5279989999999986E-2</v>
          </cell>
          <cell r="Z419">
            <v>-1.29900459</v>
          </cell>
          <cell r="AA419">
            <v>-1.2137245999999999</v>
          </cell>
          <cell r="AC419">
            <v>1.4137245999999999</v>
          </cell>
          <cell r="AD419">
            <v>0.19999999999999996</v>
          </cell>
          <cell r="AF419">
            <v>-9.9999999999997313E-4</v>
          </cell>
          <cell r="AG419">
            <v>0.19899999999999998</v>
          </cell>
          <cell r="AI419">
            <v>1.9000000000000017E-2</v>
          </cell>
          <cell r="AJ419">
            <v>0.218</v>
          </cell>
          <cell r="AL419">
            <v>2.5242109999999984E-2</v>
          </cell>
          <cell r="AM419">
            <v>0.24324210999999998</v>
          </cell>
          <cell r="AO419">
            <v>-2.3629499999999748E-3</v>
          </cell>
          <cell r="AP419">
            <v>0.24087916000000001</v>
          </cell>
          <cell r="AS419">
            <v>0.24087916000000001</v>
          </cell>
          <cell r="AV419">
            <v>0.24087916000000001</v>
          </cell>
          <cell r="AX419">
            <v>0.24087916000000001</v>
          </cell>
        </row>
        <row r="420">
          <cell r="A420" t="str">
            <v>203-17909</v>
          </cell>
          <cell r="E420" t="str">
            <v>Markham MTS#4 - Provide 230 kV  Line Connection</v>
          </cell>
          <cell r="O420">
            <v>1.0318979399999999</v>
          </cell>
          <cell r="R420">
            <v>1.0318979399999999</v>
          </cell>
          <cell r="T420">
            <v>1.02012624</v>
          </cell>
          <cell r="U420">
            <v>2.0520241800000001</v>
          </cell>
          <cell r="W420">
            <v>0</v>
          </cell>
          <cell r="X420">
            <v>2.0520241800000001</v>
          </cell>
          <cell r="Z420">
            <v>-0.12889794999999993</v>
          </cell>
          <cell r="AA420">
            <v>1.9231262300000003</v>
          </cell>
          <cell r="AC420">
            <v>-0.98925972000000029</v>
          </cell>
          <cell r="AD420">
            <v>0.93386650999999998</v>
          </cell>
          <cell r="AF420">
            <v>4.3133489999999997E-2</v>
          </cell>
          <cell r="AG420">
            <v>0.97699999999999998</v>
          </cell>
          <cell r="AI420">
            <v>9.2046599999999756E-3</v>
          </cell>
          <cell r="AJ420">
            <v>0.98620465999999996</v>
          </cell>
          <cell r="AL420">
            <v>-0.23521966999999999</v>
          </cell>
          <cell r="AM420">
            <v>0.75098498999999996</v>
          </cell>
          <cell r="AO420">
            <v>1.9329799999999731E-3</v>
          </cell>
          <cell r="AP420">
            <v>0.75291796999999994</v>
          </cell>
          <cell r="AS420">
            <v>0.75291796999999994</v>
          </cell>
          <cell r="AV420">
            <v>0.75291796999999994</v>
          </cell>
          <cell r="AX420">
            <v>0.75291796999999994</v>
          </cell>
        </row>
        <row r="421">
          <cell r="A421" t="str">
            <v>203-18533</v>
          </cell>
          <cell r="E421" t="str">
            <v>Enfield TS (Formally Oshawa Area TS) - Build 230/4</v>
          </cell>
          <cell r="O421">
            <v>2.7968379999999998E-2</v>
          </cell>
          <cell r="R421">
            <v>2.7968379999999998E-2</v>
          </cell>
          <cell r="U421">
            <v>2.7968379999999998E-2</v>
          </cell>
          <cell r="X421">
            <v>2.7968379999999998E-2</v>
          </cell>
          <cell r="Z421">
            <v>-2.9739308699999998</v>
          </cell>
          <cell r="AA421">
            <v>-2.9459624899999999</v>
          </cell>
          <cell r="AC421">
            <v>3.0119624899999997</v>
          </cell>
          <cell r="AD421">
            <v>6.5999999999999837E-2</v>
          </cell>
          <cell r="AF421">
            <v>7.0000000000001589E-3</v>
          </cell>
          <cell r="AG421">
            <v>7.2999999999999995E-2</v>
          </cell>
          <cell r="AI421">
            <v>-1.0000000000000009E-3</v>
          </cell>
          <cell r="AJ421">
            <v>7.1999999999999995E-2</v>
          </cell>
          <cell r="AL421">
            <v>1.0988500000000123E-3</v>
          </cell>
          <cell r="AM421">
            <v>7.3098850000000007E-2</v>
          </cell>
          <cell r="AO421">
            <v>-9.8850000000011429E-5</v>
          </cell>
          <cell r="AP421">
            <v>7.2999999999999995E-2</v>
          </cell>
          <cell r="AS421">
            <v>7.2999999999999995E-2</v>
          </cell>
          <cell r="AV421">
            <v>7.2999999999999995E-2</v>
          </cell>
          <cell r="AX421">
            <v>7.2999999999999995E-2</v>
          </cell>
        </row>
        <row r="422">
          <cell r="A422" t="str">
            <v>203-18671</v>
          </cell>
          <cell r="E422" t="str">
            <v>TREMAINE TS : Build New Transformer Station</v>
          </cell>
          <cell r="O422">
            <v>0.89999999000000008</v>
          </cell>
          <cell r="R422">
            <v>0.89999999000000008</v>
          </cell>
          <cell r="T422">
            <v>2.8458976800000002</v>
          </cell>
          <cell r="U422">
            <v>3.7458976700000002</v>
          </cell>
          <cell r="W422">
            <v>-2.1</v>
          </cell>
          <cell r="X422">
            <v>1.6458976700000001</v>
          </cell>
          <cell r="Z422">
            <v>-0.56199999999999994</v>
          </cell>
          <cell r="AA422">
            <v>1.0838976700000003</v>
          </cell>
          <cell r="AC422">
            <v>-0.70589767000000025</v>
          </cell>
          <cell r="AD422">
            <v>0.378</v>
          </cell>
          <cell r="AF422">
            <v>0.41599999999999993</v>
          </cell>
          <cell r="AG422">
            <v>0.79399999999999993</v>
          </cell>
          <cell r="AI422">
            <v>0.04</v>
          </cell>
          <cell r="AJ422">
            <v>0.83399999999999996</v>
          </cell>
          <cell r="AL422">
            <v>1.4125770000000037E-2</v>
          </cell>
          <cell r="AM422">
            <v>0.84812577</v>
          </cell>
          <cell r="AO422">
            <v>3.887423000000001E-2</v>
          </cell>
          <cell r="AP422">
            <v>0.88700000000000001</v>
          </cell>
          <cell r="AS422">
            <v>0.88700000000000001</v>
          </cell>
          <cell r="AV422">
            <v>0.88700000000000001</v>
          </cell>
          <cell r="AX422">
            <v>0.88700000000000001</v>
          </cell>
        </row>
        <row r="423">
          <cell r="A423" t="str">
            <v>203-18805</v>
          </cell>
          <cell r="E423" t="str">
            <v>Commerce Way TS:Build new TS</v>
          </cell>
          <cell r="O423">
            <v>4.9999999900000001</v>
          </cell>
          <cell r="R423">
            <v>4.9999999900000001</v>
          </cell>
          <cell r="T423">
            <v>-9.5859893599999992</v>
          </cell>
          <cell r="U423">
            <v>-4.5859893699999992</v>
          </cell>
          <cell r="W423">
            <v>-1.2000000000000455E-2</v>
          </cell>
          <cell r="X423">
            <v>-4.5979893699999996</v>
          </cell>
          <cell r="Z423">
            <v>1.4379999999999997</v>
          </cell>
          <cell r="AA423">
            <v>-3.1599893699999999</v>
          </cell>
          <cell r="AC423">
            <v>9.5919893700000003</v>
          </cell>
          <cell r="AD423">
            <v>6.4320000000000004</v>
          </cell>
          <cell r="AF423">
            <v>-1.2960000000000003</v>
          </cell>
          <cell r="AG423">
            <v>5.1360000000000001</v>
          </cell>
          <cell r="AI423">
            <v>-1.9000000000000128E-2</v>
          </cell>
          <cell r="AJ423">
            <v>5.117</v>
          </cell>
          <cell r="AL423">
            <v>0.17099999999999937</v>
          </cell>
          <cell r="AM423">
            <v>5.2879999999999994</v>
          </cell>
          <cell r="AO423">
            <v>0.17600000000000104</v>
          </cell>
          <cell r="AP423">
            <v>5.4640000000000004</v>
          </cell>
          <cell r="AS423">
            <v>5.4640000000000004</v>
          </cell>
          <cell r="AV423">
            <v>5.4640000000000004</v>
          </cell>
          <cell r="AX423">
            <v>5.4640000000000004</v>
          </cell>
        </row>
        <row r="424">
          <cell r="A424" t="str">
            <v>203-18807</v>
          </cell>
          <cell r="E424" t="str">
            <v>Goreway TS: Build and Connect Second 230/27.6 kV D</v>
          </cell>
          <cell r="O424">
            <v>-1.1229999999999998</v>
          </cell>
          <cell r="R424">
            <v>-1.1229999999999998</v>
          </cell>
          <cell r="T424">
            <v>-3.2000929499999993</v>
          </cell>
          <cell r="U424">
            <v>-4.3230929499999995</v>
          </cell>
          <cell r="W424">
            <v>-1.3869999999999998</v>
          </cell>
          <cell r="X424">
            <v>-5.7100929499999991</v>
          </cell>
          <cell r="Z424">
            <v>-0.20299999999999985</v>
          </cell>
          <cell r="AA424">
            <v>-5.9130929499999993</v>
          </cell>
          <cell r="AC424">
            <v>5.0920929499999996</v>
          </cell>
          <cell r="AD424">
            <v>-0.82099999999999973</v>
          </cell>
          <cell r="AF424">
            <v>0.83199999999999974</v>
          </cell>
          <cell r="AG424">
            <v>1.100000000000001E-2</v>
          </cell>
          <cell r="AI424">
            <v>0.13018596999999998</v>
          </cell>
          <cell r="AJ424">
            <v>0.14118596999999999</v>
          </cell>
          <cell r="AL424">
            <v>0.14137546000000001</v>
          </cell>
          <cell r="AM424">
            <v>0.28256143</v>
          </cell>
          <cell r="AO424">
            <v>0.20109883000000001</v>
          </cell>
          <cell r="AP424">
            <v>0.48366026000000001</v>
          </cell>
          <cell r="AS424">
            <v>0.48366026000000001</v>
          </cell>
          <cell r="AV424">
            <v>0.48366026000000001</v>
          </cell>
          <cell r="AX424">
            <v>0.48366026000000001</v>
          </cell>
        </row>
        <row r="425">
          <cell r="A425" t="str">
            <v>203-18808</v>
          </cell>
          <cell r="E425" t="str">
            <v>Build New Duart TS</v>
          </cell>
          <cell r="O425">
            <v>0.67900000000000005</v>
          </cell>
          <cell r="R425">
            <v>0.67900000000000005</v>
          </cell>
          <cell r="T425">
            <v>-4.3210152400000004</v>
          </cell>
          <cell r="U425">
            <v>-3.6420152400000001</v>
          </cell>
          <cell r="W425">
            <v>0</v>
          </cell>
          <cell r="X425">
            <v>-3.6420152400000001</v>
          </cell>
          <cell r="Z425">
            <v>-2.6000000000000245E-2</v>
          </cell>
          <cell r="AA425">
            <v>-3.6680152400000003</v>
          </cell>
          <cell r="AC425">
            <v>4.3470152400000002</v>
          </cell>
          <cell r="AD425">
            <v>0.67899999999999983</v>
          </cell>
          <cell r="AF425">
            <v>1.9870000000000001</v>
          </cell>
          <cell r="AG425">
            <v>2.6659999999999999</v>
          </cell>
          <cell r="AI425">
            <v>-1.75</v>
          </cell>
          <cell r="AJ425">
            <v>0.91599999999999993</v>
          </cell>
          <cell r="AL425">
            <v>-6.7999999999999949E-2</v>
          </cell>
          <cell r="AM425">
            <v>0.84799999999999998</v>
          </cell>
          <cell r="AO425">
            <v>1.9000000000000017E-2</v>
          </cell>
          <cell r="AP425">
            <v>0.86699999999999999</v>
          </cell>
          <cell r="AS425">
            <v>0.86699999999999999</v>
          </cell>
          <cell r="AV425">
            <v>0.86699999999999999</v>
          </cell>
          <cell r="AX425">
            <v>0.86699999999999999</v>
          </cell>
        </row>
        <row r="426">
          <cell r="A426" t="str">
            <v>203-18826</v>
          </cell>
          <cell r="E426" t="str">
            <v>Vansickle TS: Increase capacity to supply new load</v>
          </cell>
          <cell r="O426">
            <v>6.5809999999999995</v>
          </cell>
          <cell r="R426">
            <v>6.5809999999999995</v>
          </cell>
          <cell r="T426">
            <v>-2.2220265700000006</v>
          </cell>
          <cell r="U426">
            <v>4.3589734299999989</v>
          </cell>
          <cell r="W426">
            <v>0.10299999999999976</v>
          </cell>
          <cell r="X426">
            <v>4.4619734299999987</v>
          </cell>
          <cell r="Z426">
            <v>4.7000000000000597E-2</v>
          </cell>
          <cell r="AA426">
            <v>4.5089734299999993</v>
          </cell>
          <cell r="AC426">
            <v>1.3470265700000006</v>
          </cell>
          <cell r="AD426">
            <v>5.8559999999999999</v>
          </cell>
          <cell r="AF426">
            <v>0.45199999999999996</v>
          </cell>
          <cell r="AG426">
            <v>6.3079999999999998</v>
          </cell>
          <cell r="AI426">
            <v>-0.14499999999999999</v>
          </cell>
          <cell r="AJ426">
            <v>6.1630000000000003</v>
          </cell>
          <cell r="AL426">
            <v>-3.0000000000000249E-2</v>
          </cell>
          <cell r="AM426">
            <v>6.133</v>
          </cell>
          <cell r="AO426">
            <v>-4.9000000000000377E-2</v>
          </cell>
          <cell r="AP426">
            <v>6.0839999999999996</v>
          </cell>
          <cell r="AS426">
            <v>6.0839999999999996</v>
          </cell>
          <cell r="AV426">
            <v>6.0839999999999996</v>
          </cell>
          <cell r="AX426">
            <v>6.0839999999999996</v>
          </cell>
        </row>
        <row r="427">
          <cell r="A427" t="str">
            <v>203-18862</v>
          </cell>
          <cell r="E427" t="str">
            <v>Churchill Meadow TS 230/44 kV in NW Mississauga &amp;</v>
          </cell>
          <cell r="O427">
            <v>7.73</v>
          </cell>
          <cell r="R427">
            <v>7.73</v>
          </cell>
          <cell r="T427">
            <v>0.48697787000000048</v>
          </cell>
          <cell r="U427">
            <v>8.2169778700000009</v>
          </cell>
          <cell r="W427">
            <v>6.0000000000011156E-3</v>
          </cell>
          <cell r="X427">
            <v>8.2229778700000011</v>
          </cell>
          <cell r="Z427">
            <v>-0.24600000000000044</v>
          </cell>
          <cell r="AA427">
            <v>7.9769778700000007</v>
          </cell>
          <cell r="AC427">
            <v>-1.272977870000001</v>
          </cell>
          <cell r="AD427">
            <v>6.7039999999999997</v>
          </cell>
          <cell r="AF427">
            <v>-0.24399999999999977</v>
          </cell>
          <cell r="AG427">
            <v>6.46</v>
          </cell>
          <cell r="AI427">
            <v>-0.47700000000000031</v>
          </cell>
          <cell r="AJ427">
            <v>5.9829999999999997</v>
          </cell>
          <cell r="AL427">
            <v>-0.17164881000000065</v>
          </cell>
          <cell r="AM427">
            <v>5.811351189999999</v>
          </cell>
          <cell r="AO427">
            <v>0.14656492000000032</v>
          </cell>
          <cell r="AP427">
            <v>5.9579161099999993</v>
          </cell>
          <cell r="AS427">
            <v>5.9579161099999993</v>
          </cell>
          <cell r="AV427">
            <v>5.9579161099999993</v>
          </cell>
          <cell r="AX427">
            <v>5.9579161099999993</v>
          </cell>
        </row>
        <row r="428">
          <cell r="A428" t="str">
            <v>203-19902</v>
          </cell>
          <cell r="E428" t="str">
            <v>Barwick TS</v>
          </cell>
          <cell r="O428">
            <v>0</v>
          </cell>
          <cell r="R428">
            <v>0</v>
          </cell>
          <cell r="T428">
            <v>-1.0000030500000001</v>
          </cell>
          <cell r="U428">
            <v>-1.0000030500000001</v>
          </cell>
          <cell r="W428">
            <v>0</v>
          </cell>
          <cell r="X428">
            <v>-1.0000030500000001</v>
          </cell>
          <cell r="Z428">
            <v>0</v>
          </cell>
          <cell r="AA428">
            <v>-1.0000030500000001</v>
          </cell>
          <cell r="AC428">
            <v>1.0089050800000001</v>
          </cell>
          <cell r="AD428">
            <v>8.9020300000000052E-3</v>
          </cell>
          <cell r="AF428">
            <v>3.4435909999999993E-2</v>
          </cell>
          <cell r="AG428">
            <v>4.3337939999999998E-2</v>
          </cell>
          <cell r="AI428">
            <v>7.7380809999999994E-2</v>
          </cell>
          <cell r="AJ428">
            <v>0.12071874999999999</v>
          </cell>
          <cell r="AL428">
            <v>0.21964971999999999</v>
          </cell>
          <cell r="AM428">
            <v>0.34036846999999998</v>
          </cell>
          <cell r="AO428">
            <v>8.8892400000000205E-3</v>
          </cell>
          <cell r="AP428">
            <v>0.34925771</v>
          </cell>
          <cell r="AS428">
            <v>0.34925771</v>
          </cell>
          <cell r="AV428">
            <v>0.34925771</v>
          </cell>
          <cell r="AX428">
            <v>0.34925771</v>
          </cell>
        </row>
        <row r="429">
          <cell r="A429" t="str">
            <v>203-TC211</v>
          </cell>
          <cell r="E429" t="str">
            <v>Other Load Customer Connections P&amp;Ps</v>
          </cell>
          <cell r="O429">
            <v>1.6571430899999999</v>
          </cell>
          <cell r="R429">
            <v>1.6571430899999999</v>
          </cell>
          <cell r="T429">
            <v>-6.646830470000002</v>
          </cell>
          <cell r="U429">
            <v>-4.9896873800000021</v>
          </cell>
          <cell r="W429">
            <v>1.4153920999999998</v>
          </cell>
          <cell r="X429">
            <v>-3.5742952800000021</v>
          </cell>
          <cell r="Z429">
            <v>4.382849140000002</v>
          </cell>
          <cell r="AA429">
            <v>0.80855385999999996</v>
          </cell>
          <cell r="AC429">
            <v>0.63026624000000009</v>
          </cell>
          <cell r="AD429">
            <v>1.4388201</v>
          </cell>
          <cell r="AF429">
            <v>3.28969998</v>
          </cell>
          <cell r="AG429">
            <v>4.72852008</v>
          </cell>
          <cell r="AI429">
            <v>-0.11376441999999987</v>
          </cell>
          <cell r="AJ429">
            <v>4.6147556600000001</v>
          </cell>
          <cell r="AL429">
            <v>-1.7027313300000002</v>
          </cell>
          <cell r="AM429">
            <v>2.9120243299999999</v>
          </cell>
          <cell r="AO429">
            <v>0.33798125000000034</v>
          </cell>
          <cell r="AP429">
            <v>3.2500055800000003</v>
          </cell>
          <cell r="AS429">
            <v>3.2500055800000003</v>
          </cell>
          <cell r="AV429">
            <v>3.2500055800000003</v>
          </cell>
          <cell r="AX429">
            <v>3.2500055800000003</v>
          </cell>
        </row>
        <row r="430">
          <cell r="E430" t="str">
            <v>Total Load Customer Connections</v>
          </cell>
          <cell r="O430">
            <v>31.137289379999999</v>
          </cell>
          <cell r="Q430">
            <v>0</v>
          </cell>
          <cell r="R430">
            <v>31.137289379999999</v>
          </cell>
          <cell r="T430">
            <v>-22.8279827</v>
          </cell>
          <cell r="U430">
            <v>8.3093066800000024</v>
          </cell>
          <cell r="W430">
            <v>-1.9926079000000005</v>
          </cell>
          <cell r="X430">
            <v>6.3166987800000021</v>
          </cell>
          <cell r="Z430">
            <v>0.29801573000000126</v>
          </cell>
          <cell r="AA430">
            <v>6.6147145100000024</v>
          </cell>
          <cell r="AC430">
            <v>22.563874129999999</v>
          </cell>
          <cell r="AD430">
            <v>29.178588640000005</v>
          </cell>
          <cell r="AF430">
            <v>5.3632693800000002</v>
          </cell>
          <cell r="AG430">
            <v>34.541858019999999</v>
          </cell>
          <cell r="AI430">
            <v>-2.4709929800000001</v>
          </cell>
          <cell r="AJ430">
            <v>32.070865040000001</v>
          </cell>
          <cell r="AL430">
            <v>-1.7401079000000017</v>
          </cell>
          <cell r="AM430">
            <v>30.330757139999999</v>
          </cell>
          <cell r="AO430">
            <v>1.2938796500000014</v>
          </cell>
          <cell r="AP430">
            <v>31.62463679</v>
          </cell>
          <cell r="AR430">
            <v>0</v>
          </cell>
          <cell r="AS430">
            <v>31.62463679</v>
          </cell>
          <cell r="AU430">
            <v>0</v>
          </cell>
          <cell r="AV430">
            <v>31.62463679</v>
          </cell>
          <cell r="AX430">
            <v>31.62463679</v>
          </cell>
        </row>
        <row r="431">
          <cell r="D431" t="str">
            <v>Generation Customer Connection</v>
          </cell>
        </row>
        <row r="432">
          <cell r="A432" t="str">
            <v>203-TC212</v>
          </cell>
          <cell r="E432" t="str">
            <v>Other Generation Customer Connection P&amp;Ps</v>
          </cell>
          <cell r="O432">
            <v>2.2483142800000007</v>
          </cell>
          <cell r="R432">
            <v>2.2483142800000007</v>
          </cell>
          <cell r="T432">
            <v>1.9507211200000001</v>
          </cell>
          <cell r="U432">
            <v>4.1990354000000005</v>
          </cell>
          <cell r="W432">
            <v>0.28111650999999971</v>
          </cell>
          <cell r="X432">
            <v>4.48015191</v>
          </cell>
          <cell r="Z432">
            <v>-0.21666586999999993</v>
          </cell>
          <cell r="AA432">
            <v>4.2634860400000001</v>
          </cell>
          <cell r="AC432">
            <v>-2.1113373500000003</v>
          </cell>
          <cell r="AD432">
            <v>2.1521486899999998</v>
          </cell>
          <cell r="AF432">
            <v>1.4393985500000004</v>
          </cell>
          <cell r="AG432">
            <v>3.5915472400000001</v>
          </cell>
          <cell r="AI432">
            <v>-0.83625348000000033</v>
          </cell>
          <cell r="AJ432">
            <v>2.7552937599999998</v>
          </cell>
          <cell r="AL432">
            <v>0.78249637999999999</v>
          </cell>
          <cell r="AM432">
            <v>3.5377901399999998</v>
          </cell>
          <cell r="AO432">
            <v>-0.34144675999999974</v>
          </cell>
          <cell r="AP432">
            <v>3.1963433800000001</v>
          </cell>
          <cell r="AS432">
            <v>3.1963433800000001</v>
          </cell>
          <cell r="AV432">
            <v>3.1963433800000001</v>
          </cell>
          <cell r="AX432">
            <v>3.1963433800000001</v>
          </cell>
        </row>
        <row r="433">
          <cell r="E433" t="str">
            <v>Total Generation Customer Connection</v>
          </cell>
          <cell r="O433">
            <v>2.2483142800000007</v>
          </cell>
          <cell r="Q433">
            <v>0</v>
          </cell>
          <cell r="R433">
            <v>2.2483142800000007</v>
          </cell>
          <cell r="T433">
            <v>1.9507211200000001</v>
          </cell>
          <cell r="U433">
            <v>4.1990354000000005</v>
          </cell>
          <cell r="W433">
            <v>0.28111650999999971</v>
          </cell>
          <cell r="X433">
            <v>4.48015191</v>
          </cell>
          <cell r="Z433">
            <v>-0.21666586999999993</v>
          </cell>
          <cell r="AA433">
            <v>4.2634860400000001</v>
          </cell>
          <cell r="AC433">
            <v>-2.1113373500000003</v>
          </cell>
          <cell r="AD433">
            <v>2.1521486899999998</v>
          </cell>
          <cell r="AF433">
            <v>1.4393985500000004</v>
          </cell>
          <cell r="AG433">
            <v>3.5915472400000001</v>
          </cell>
          <cell r="AI433">
            <v>-0.83625348000000033</v>
          </cell>
          <cell r="AJ433">
            <v>2.7552937599999998</v>
          </cell>
          <cell r="AL433">
            <v>0.78249637999999999</v>
          </cell>
          <cell r="AM433">
            <v>3.5377901399999998</v>
          </cell>
          <cell r="AO433">
            <v>-0.34144675999999974</v>
          </cell>
          <cell r="AP433">
            <v>3.1963433800000001</v>
          </cell>
          <cell r="AR433">
            <v>0</v>
          </cell>
          <cell r="AS433">
            <v>3.1963433800000001</v>
          </cell>
          <cell r="AU433">
            <v>0</v>
          </cell>
          <cell r="AV433">
            <v>3.1963433800000001</v>
          </cell>
          <cell r="AX433">
            <v>3.1963433800000001</v>
          </cell>
        </row>
        <row r="434">
          <cell r="D434" t="str">
            <v>Development: Lines &amp; Stations</v>
          </cell>
        </row>
        <row r="435">
          <cell r="A435" t="str">
            <v>203-17052</v>
          </cell>
          <cell r="E435" t="str">
            <v>Hurontario Station  and Transmission Line Reinforc</v>
          </cell>
          <cell r="O435">
            <v>3.2829999900000009</v>
          </cell>
          <cell r="R435">
            <v>3.2829999900000009</v>
          </cell>
          <cell r="T435">
            <v>-2.3990127399999968</v>
          </cell>
          <cell r="U435">
            <v>0.88398725000000411</v>
          </cell>
          <cell r="W435">
            <v>0</v>
          </cell>
          <cell r="X435">
            <v>0.88398725000000411</v>
          </cell>
          <cell r="Z435">
            <v>0</v>
          </cell>
          <cell r="AA435">
            <v>0.88398725000000411</v>
          </cell>
          <cell r="AC435">
            <v>2.3436598099999957</v>
          </cell>
          <cell r="AD435">
            <v>3.2276470599999998</v>
          </cell>
          <cell r="AF435">
            <v>0.1897671700000001</v>
          </cell>
          <cell r="AG435">
            <v>3.4174142299999999</v>
          </cell>
          <cell r="AI435">
            <v>0.37031833999999986</v>
          </cell>
          <cell r="AJ435">
            <v>3.7877325699999997</v>
          </cell>
          <cell r="AL435">
            <v>-4.7445590000000148E-2</v>
          </cell>
          <cell r="AM435">
            <v>3.7402869799999996</v>
          </cell>
          <cell r="AO435">
            <v>0.19962357000000042</v>
          </cell>
          <cell r="AP435">
            <v>3.93991055</v>
          </cell>
          <cell r="AS435">
            <v>3.93991055</v>
          </cell>
          <cell r="AV435">
            <v>3.93991055</v>
          </cell>
          <cell r="AX435">
            <v>3.93991055</v>
          </cell>
        </row>
        <row r="436">
          <cell r="A436" t="str">
            <v>203-17128</v>
          </cell>
          <cell r="E436" t="str">
            <v>Nanticoke TS: Add 500 kV 350 MVAr SVC and 2x150 MV</v>
          </cell>
          <cell r="O436">
            <v>59.621999999999993</v>
          </cell>
          <cell r="R436">
            <v>59.621999999999993</v>
          </cell>
          <cell r="T436">
            <v>-5.2769999900000144</v>
          </cell>
          <cell r="U436">
            <v>54.345000009999978</v>
          </cell>
          <cell r="W436">
            <v>7.0280000000000058</v>
          </cell>
          <cell r="X436">
            <v>61.373000009999984</v>
          </cell>
          <cell r="Z436">
            <v>-0.66700000000000159</v>
          </cell>
          <cell r="AA436">
            <v>60.706000009999983</v>
          </cell>
          <cell r="AC436">
            <v>-3.0440000099999835</v>
          </cell>
          <cell r="AD436">
            <v>57.661999999999999</v>
          </cell>
          <cell r="AF436">
            <v>-4.6999999999997044E-2</v>
          </cell>
          <cell r="AG436">
            <v>57.615000000000002</v>
          </cell>
          <cell r="AI436">
            <v>0.65299999999999869</v>
          </cell>
          <cell r="AJ436">
            <v>58.268000000000001</v>
          </cell>
          <cell r="AL436">
            <v>-3.7790000000000035</v>
          </cell>
          <cell r="AM436">
            <v>54.488999999999997</v>
          </cell>
          <cell r="AO436">
            <v>3.3000000000001251E-2</v>
          </cell>
          <cell r="AP436">
            <v>54.521999999999998</v>
          </cell>
          <cell r="AS436">
            <v>54.521999999999998</v>
          </cell>
          <cell r="AV436">
            <v>54.521999999999998</v>
          </cell>
          <cell r="AX436">
            <v>54.521999999999998</v>
          </cell>
        </row>
        <row r="437">
          <cell r="A437" t="str">
            <v>203-17136</v>
          </cell>
          <cell r="E437" t="str">
            <v>BSPS Modifications for Bruce for 2009</v>
          </cell>
          <cell r="O437">
            <v>2.36600001</v>
          </cell>
          <cell r="R437">
            <v>2.36600001</v>
          </cell>
          <cell r="T437">
            <v>-3.2679999600000005</v>
          </cell>
          <cell r="U437">
            <v>-0.90199995000000044</v>
          </cell>
          <cell r="W437">
            <v>-0.15899999999999981</v>
          </cell>
          <cell r="X437">
            <v>-1.0609999500000002</v>
          </cell>
          <cell r="Z437">
            <v>-5.300000000000038E-2</v>
          </cell>
          <cell r="AA437">
            <v>-1.1139999500000006</v>
          </cell>
          <cell r="AC437">
            <v>3.4139999500000004</v>
          </cell>
          <cell r="AD437">
            <v>2.2999999999999998</v>
          </cell>
          <cell r="AF437">
            <v>-3.1000000000000139E-2</v>
          </cell>
          <cell r="AG437">
            <v>2.2689999999999997</v>
          </cell>
          <cell r="AI437">
            <v>1.9040000000000004</v>
          </cell>
          <cell r="AJ437">
            <v>4.173</v>
          </cell>
          <cell r="AL437">
            <v>0.20499999999999999</v>
          </cell>
          <cell r="AM437">
            <v>4.3780000000000001</v>
          </cell>
          <cell r="AO437">
            <v>-8.9999999999999858E-2</v>
          </cell>
          <cell r="AP437">
            <v>4.2880000000000003</v>
          </cell>
          <cell r="AS437">
            <v>4.2880000000000003</v>
          </cell>
          <cell r="AV437">
            <v>4.2880000000000003</v>
          </cell>
          <cell r="AX437">
            <v>4.2880000000000003</v>
          </cell>
        </row>
        <row r="438">
          <cell r="A438" t="str">
            <v>203-17215</v>
          </cell>
          <cell r="E438" t="str">
            <v>Build two 3-km circuits  from Hurontario SS to Jim</v>
          </cell>
          <cell r="O438">
            <v>2.8820000000000001</v>
          </cell>
          <cell r="R438">
            <v>2.8820000000000001</v>
          </cell>
          <cell r="T438">
            <v>-6.0690267800000051</v>
          </cell>
          <cell r="U438">
            <v>-3.1870267800000049</v>
          </cell>
          <cell r="W438">
            <v>-2.9999999999999996</v>
          </cell>
          <cell r="X438">
            <v>-6.1870267800000045</v>
          </cell>
          <cell r="Z438">
            <v>0</v>
          </cell>
          <cell r="AA438">
            <v>-6.1870267800000045</v>
          </cell>
          <cell r="AC438">
            <v>8.3338664100000042</v>
          </cell>
          <cell r="AD438">
            <v>2.1468396299999997</v>
          </cell>
          <cell r="AF438">
            <v>-0.3122545099999996</v>
          </cell>
          <cell r="AG438">
            <v>1.8345851200000001</v>
          </cell>
          <cell r="AI438">
            <v>7.2027439999999832E-2</v>
          </cell>
          <cell r="AJ438">
            <v>1.9066125599999999</v>
          </cell>
          <cell r="AL438">
            <v>1.1089010000000066E-2</v>
          </cell>
          <cell r="AM438">
            <v>1.91770157</v>
          </cell>
          <cell r="AO438">
            <v>6.7929679999999992E-2</v>
          </cell>
          <cell r="AP438">
            <v>1.98563125</v>
          </cell>
          <cell r="AS438">
            <v>1.98563125</v>
          </cell>
          <cell r="AV438">
            <v>1.98563125</v>
          </cell>
          <cell r="AX438">
            <v>1.98563125</v>
          </cell>
        </row>
        <row r="439">
          <cell r="A439" t="str">
            <v>203-17240</v>
          </cell>
          <cell r="E439" t="str">
            <v>Cherrywood TS x Claireville TS: Unbundle 500kV cir</v>
          </cell>
          <cell r="O439">
            <v>19.66899999</v>
          </cell>
          <cell r="R439">
            <v>19.66899999</v>
          </cell>
          <cell r="T439">
            <v>-1.9149999600000029</v>
          </cell>
          <cell r="U439">
            <v>17.754000029999997</v>
          </cell>
          <cell r="W439">
            <v>0.39900000000000091</v>
          </cell>
          <cell r="X439">
            <v>18.153000029999998</v>
          </cell>
          <cell r="Z439">
            <v>-0.63000000000000256</v>
          </cell>
          <cell r="AA439">
            <v>17.523000029999995</v>
          </cell>
          <cell r="AC439">
            <v>0.76799997000000531</v>
          </cell>
          <cell r="AD439">
            <v>18.291</v>
          </cell>
          <cell r="AF439">
            <v>0.65899999999999892</v>
          </cell>
          <cell r="AG439">
            <v>18.95</v>
          </cell>
          <cell r="AI439">
            <v>6.2999999999998835E-2</v>
          </cell>
          <cell r="AJ439">
            <v>19.012999999999998</v>
          </cell>
          <cell r="AL439">
            <v>0.45100000000000051</v>
          </cell>
          <cell r="AM439">
            <v>19.463999999999999</v>
          </cell>
          <cell r="AO439">
            <v>0.82200000000000273</v>
          </cell>
          <cell r="AP439">
            <v>20.286000000000001</v>
          </cell>
          <cell r="AS439">
            <v>20.286000000000001</v>
          </cell>
          <cell r="AV439">
            <v>20.286000000000001</v>
          </cell>
          <cell r="AX439">
            <v>20.286000000000001</v>
          </cell>
        </row>
        <row r="440">
          <cell r="A440" t="str">
            <v>203-17259</v>
          </cell>
          <cell r="E440" t="str">
            <v>Leaside TS x Bridgman TS: Build new 115kV circuit</v>
          </cell>
          <cell r="O440">
            <v>2.2160000199999996</v>
          </cell>
          <cell r="R440">
            <v>2.2160000199999996</v>
          </cell>
          <cell r="T440">
            <v>-10.518028560000003</v>
          </cell>
          <cell r="U440">
            <v>-8.3020285400000038</v>
          </cell>
          <cell r="W440">
            <v>0</v>
          </cell>
          <cell r="X440">
            <v>-8.3020285400000038</v>
          </cell>
          <cell r="Z440">
            <v>-8.3999999999999186E-2</v>
          </cell>
          <cell r="AA440">
            <v>-8.3860285400000034</v>
          </cell>
          <cell r="AC440">
            <v>9.8600285400000036</v>
          </cell>
          <cell r="AD440">
            <v>1.4740000000000002</v>
          </cell>
          <cell r="AF440">
            <v>0</v>
          </cell>
          <cell r="AG440">
            <v>1.4740000000000002</v>
          </cell>
          <cell r="AI440">
            <v>0.10699999999999976</v>
          </cell>
          <cell r="AJ440">
            <v>1.581</v>
          </cell>
          <cell r="AL440">
            <v>3.400000000000003E-2</v>
          </cell>
          <cell r="AM440">
            <v>1.615</v>
          </cell>
          <cell r="AO440">
            <v>1.51</v>
          </cell>
          <cell r="AP440">
            <v>3.125</v>
          </cell>
          <cell r="AS440">
            <v>3.125</v>
          </cell>
          <cell r="AV440">
            <v>3.125</v>
          </cell>
          <cell r="AX440">
            <v>3.125</v>
          </cell>
        </row>
        <row r="441">
          <cell r="A441" t="str">
            <v>203-17260</v>
          </cell>
          <cell r="E441" t="str">
            <v>Northeast Transmission Reinforcement: Install SVC'</v>
          </cell>
          <cell r="O441">
            <v>39.09699999</v>
          </cell>
          <cell r="R441">
            <v>39.09699999</v>
          </cell>
          <cell r="T441">
            <v>-47.833000020000007</v>
          </cell>
          <cell r="U441">
            <v>-8.7360000300000067</v>
          </cell>
          <cell r="W441">
            <v>0.24500000000000455</v>
          </cell>
          <cell r="X441">
            <v>-8.4910000300000021</v>
          </cell>
          <cell r="Z441">
            <v>-0.70400000000000063</v>
          </cell>
          <cell r="AA441">
            <v>-9.1950000300000028</v>
          </cell>
          <cell r="AC441">
            <v>47.536000030000004</v>
          </cell>
          <cell r="AD441">
            <v>38.341000000000001</v>
          </cell>
          <cell r="AF441">
            <v>1.982999999999997</v>
          </cell>
          <cell r="AG441">
            <v>40.323999999999998</v>
          </cell>
          <cell r="AI441">
            <v>-6.8999999999995509E-2</v>
          </cell>
          <cell r="AJ441">
            <v>40.255000000000003</v>
          </cell>
          <cell r="AL441">
            <v>3.0059999999999931</v>
          </cell>
          <cell r="AM441">
            <v>43.260999999999996</v>
          </cell>
          <cell r="AO441">
            <v>-4.580999999999996</v>
          </cell>
          <cell r="AP441">
            <v>38.68</v>
          </cell>
          <cell r="AS441">
            <v>38.68</v>
          </cell>
          <cell r="AV441">
            <v>38.68</v>
          </cell>
          <cell r="AX441">
            <v>38.68</v>
          </cell>
        </row>
        <row r="442">
          <cell r="A442" t="str">
            <v>203-17298</v>
          </cell>
          <cell r="E442" t="str">
            <v>Woodstock Area Transmssion Reinforcement (WATR)</v>
          </cell>
          <cell r="O442">
            <v>24.79399999</v>
          </cell>
          <cell r="R442">
            <v>24.79399999</v>
          </cell>
          <cell r="T442">
            <v>0.95293825999998916</v>
          </cell>
          <cell r="U442">
            <v>25.746938249999989</v>
          </cell>
          <cell r="W442">
            <v>-3.7189999999999976</v>
          </cell>
          <cell r="X442">
            <v>22.027938249999991</v>
          </cell>
          <cell r="Z442">
            <v>0.41899999999999693</v>
          </cell>
          <cell r="AA442">
            <v>22.446938249999988</v>
          </cell>
          <cell r="AC442">
            <v>2.8540617500000103</v>
          </cell>
          <cell r="AD442">
            <v>25.300999999999998</v>
          </cell>
          <cell r="AF442">
            <v>0.1720000000000006</v>
          </cell>
          <cell r="AG442">
            <v>25.472999999999999</v>
          </cell>
          <cell r="AI442">
            <v>-0.37900000000000134</v>
          </cell>
          <cell r="AJ442">
            <v>25.093999999999998</v>
          </cell>
          <cell r="AL442">
            <v>-0.83599999999999852</v>
          </cell>
          <cell r="AM442">
            <v>24.257999999999999</v>
          </cell>
          <cell r="AO442">
            <v>1.9110000000000014</v>
          </cell>
          <cell r="AP442">
            <v>26.169</v>
          </cell>
          <cell r="AS442">
            <v>26.169</v>
          </cell>
          <cell r="AV442">
            <v>26.169</v>
          </cell>
          <cell r="AX442">
            <v>26.169</v>
          </cell>
        </row>
        <row r="443">
          <cell r="A443" t="str">
            <v>203-17389</v>
          </cell>
          <cell r="E443" t="str">
            <v>Guelph Area Transmission Reinforcement</v>
          </cell>
          <cell r="O443">
            <v>0.96300001000000002</v>
          </cell>
          <cell r="R443">
            <v>0.96300001000000002</v>
          </cell>
          <cell r="T443">
            <v>-3.7002220000000086E-2</v>
          </cell>
          <cell r="U443">
            <v>0.92599778999999993</v>
          </cell>
          <cell r="W443">
            <v>0</v>
          </cell>
          <cell r="X443">
            <v>0.92599778999999993</v>
          </cell>
          <cell r="Z443">
            <v>-0.90044617999999998</v>
          </cell>
          <cell r="AA443">
            <v>2.5551609999999947E-2</v>
          </cell>
          <cell r="AC443">
            <v>1.0093111400000001</v>
          </cell>
          <cell r="AD443">
            <v>1.0348627500000001</v>
          </cell>
          <cell r="AF443">
            <v>-0.89340879000000006</v>
          </cell>
          <cell r="AG443">
            <v>0.14145395999999999</v>
          </cell>
          <cell r="AI443">
            <v>1.0156432099999999</v>
          </cell>
          <cell r="AJ443">
            <v>1.1570971699999999</v>
          </cell>
          <cell r="AL443">
            <v>4.63273500000001E-2</v>
          </cell>
          <cell r="AM443">
            <v>1.20342452</v>
          </cell>
          <cell r="AO443">
            <v>-0.8245569399999999</v>
          </cell>
          <cell r="AP443">
            <v>0.37886758000000009</v>
          </cell>
          <cell r="AS443">
            <v>0.37886758000000009</v>
          </cell>
          <cell r="AV443">
            <v>0.37886758000000009</v>
          </cell>
          <cell r="AX443">
            <v>0.37886758000000009</v>
          </cell>
        </row>
        <row r="444">
          <cell r="A444" t="str">
            <v>203-17425</v>
          </cell>
          <cell r="E444" t="str">
            <v>Mitigate Reliability Problems of  HV Shunt Capacit</v>
          </cell>
          <cell r="O444">
            <v>12.26300002</v>
          </cell>
          <cell r="R444">
            <v>12.26300002</v>
          </cell>
          <cell r="T444">
            <v>-3.054000030000001</v>
          </cell>
          <cell r="U444">
            <v>9.2089999899999988</v>
          </cell>
          <cell r="W444">
            <v>1.2629999999999999</v>
          </cell>
          <cell r="X444">
            <v>10.471999989999999</v>
          </cell>
          <cell r="Z444">
            <v>-3.0000000000001137E-2</v>
          </cell>
          <cell r="AA444">
            <v>10.441999989999998</v>
          </cell>
          <cell r="AC444">
            <v>1.8270000100000026</v>
          </cell>
          <cell r="AD444">
            <v>12.269</v>
          </cell>
          <cell r="AF444">
            <v>-1.0000000000001563E-2</v>
          </cell>
          <cell r="AG444">
            <v>12.258999999999999</v>
          </cell>
          <cell r="AI444">
            <v>-0.27499999999999858</v>
          </cell>
          <cell r="AJ444">
            <v>11.984</v>
          </cell>
          <cell r="AL444">
            <v>0.29100000000000037</v>
          </cell>
          <cell r="AM444">
            <v>12.275</v>
          </cell>
          <cell r="AO444">
            <v>-0.67900000000000027</v>
          </cell>
          <cell r="AP444">
            <v>11.596</v>
          </cell>
          <cell r="AS444">
            <v>11.596</v>
          </cell>
          <cell r="AV444">
            <v>11.596</v>
          </cell>
          <cell r="AX444">
            <v>11.596</v>
          </cell>
        </row>
        <row r="445">
          <cell r="A445" t="str">
            <v>203-17517</v>
          </cell>
          <cell r="E445" t="str">
            <v>Lambton TS: Station Service Upgrade</v>
          </cell>
          <cell r="O445">
            <v>3.5669999799999998</v>
          </cell>
          <cell r="R445">
            <v>3.5669999799999998</v>
          </cell>
          <cell r="T445">
            <v>-0.65000000999999941</v>
          </cell>
          <cell r="U445">
            <v>2.9169999700000004</v>
          </cell>
          <cell r="W445">
            <v>0.16799999999999971</v>
          </cell>
          <cell r="X445">
            <v>3.0849999700000001</v>
          </cell>
          <cell r="Z445">
            <v>0.42006693999999989</v>
          </cell>
          <cell r="AA445">
            <v>3.50506691</v>
          </cell>
          <cell r="AC445">
            <v>1.0719330899999999</v>
          </cell>
          <cell r="AD445">
            <v>4.577</v>
          </cell>
          <cell r="AF445">
            <v>-0.48099999999999987</v>
          </cell>
          <cell r="AG445">
            <v>4.0960000000000001</v>
          </cell>
          <cell r="AI445">
            <v>-0.12300000000000022</v>
          </cell>
          <cell r="AJ445">
            <v>3.9729999999999999</v>
          </cell>
          <cell r="AL445">
            <v>0.36800000000000033</v>
          </cell>
          <cell r="AM445">
            <v>4.3410000000000002</v>
          </cell>
          <cell r="AO445">
            <v>-0.14200000000000035</v>
          </cell>
          <cell r="AP445">
            <v>4.1989999999999998</v>
          </cell>
          <cell r="AS445">
            <v>4.1989999999999998</v>
          </cell>
          <cell r="AV445">
            <v>4.1989999999999998</v>
          </cell>
          <cell r="AX445">
            <v>4.1989999999999998</v>
          </cell>
        </row>
        <row r="446">
          <cell r="A446" t="str">
            <v>203-17778</v>
          </cell>
          <cell r="E446" t="str">
            <v>Porcupine TS - Install 2x100 MVAr Shunt Cap Bank</v>
          </cell>
          <cell r="O446">
            <v>4.8669999900000001</v>
          </cell>
          <cell r="R446">
            <v>4.8669999900000001</v>
          </cell>
          <cell r="U446">
            <v>4.8669999900000001</v>
          </cell>
          <cell r="X446">
            <v>4.8669999900000001</v>
          </cell>
          <cell r="Z446">
            <v>1.0799999899999999</v>
          </cell>
          <cell r="AA446">
            <v>5.9469999800000002</v>
          </cell>
          <cell r="AC446">
            <v>-3.7489999800000002</v>
          </cell>
          <cell r="AD446">
            <v>2.198</v>
          </cell>
          <cell r="AF446">
            <v>-1.2000000000000011E-2</v>
          </cell>
          <cell r="AG446">
            <v>2.1859999999999999</v>
          </cell>
          <cell r="AI446">
            <v>8.5999999999999854E-2</v>
          </cell>
          <cell r="AJ446">
            <v>2.2719999999999998</v>
          </cell>
          <cell r="AL446">
            <v>-0.79899999999999993</v>
          </cell>
          <cell r="AM446">
            <v>1.4729999999999999</v>
          </cell>
          <cell r="AO446">
            <v>-0.78</v>
          </cell>
          <cell r="AP446">
            <v>0.69299999999999984</v>
          </cell>
          <cell r="AS446">
            <v>0.69299999999999984</v>
          </cell>
          <cell r="AV446">
            <v>0.69299999999999984</v>
          </cell>
          <cell r="AX446">
            <v>0.69299999999999984</v>
          </cell>
        </row>
        <row r="447">
          <cell r="A447" t="str">
            <v>203-17811</v>
          </cell>
          <cell r="E447" t="str">
            <v>Burlington TS: 115KV Switchyard Reconstruction</v>
          </cell>
          <cell r="O447">
            <v>19.837000009999997</v>
          </cell>
          <cell r="R447">
            <v>19.837000009999997</v>
          </cell>
          <cell r="T447">
            <v>-5.060056270000004</v>
          </cell>
          <cell r="U447">
            <v>14.776943739999993</v>
          </cell>
          <cell r="W447">
            <v>-0.20700000000000074</v>
          </cell>
          <cell r="X447">
            <v>14.569943739999992</v>
          </cell>
          <cell r="Z447">
            <v>-0.64300000000000068</v>
          </cell>
          <cell r="AA447">
            <v>13.926943739999992</v>
          </cell>
          <cell r="AC447">
            <v>4.441056260000007</v>
          </cell>
          <cell r="AD447">
            <v>18.367999999999999</v>
          </cell>
          <cell r="AF447">
            <v>-3.6999999999999034E-2</v>
          </cell>
          <cell r="AG447">
            <v>18.331</v>
          </cell>
          <cell r="AI447">
            <v>2.8619999999999983</v>
          </cell>
          <cell r="AJ447">
            <v>21.192999999999998</v>
          </cell>
          <cell r="AL447">
            <v>-0.79400000000000048</v>
          </cell>
          <cell r="AM447">
            <v>20.398999999999997</v>
          </cell>
          <cell r="AO447">
            <v>3.0660000000000025</v>
          </cell>
          <cell r="AP447">
            <v>23.465</v>
          </cell>
          <cell r="AS447">
            <v>23.465</v>
          </cell>
          <cell r="AV447">
            <v>23.465</v>
          </cell>
          <cell r="AX447">
            <v>23.465</v>
          </cell>
        </row>
        <row r="448">
          <cell r="A448" t="str">
            <v>203-17859</v>
          </cell>
          <cell r="E448" t="str">
            <v xml:space="preserve"> Detweiler TS: Add 230 kV 350 MVAr SVC</v>
          </cell>
          <cell r="O448">
            <v>44.001999999999995</v>
          </cell>
          <cell r="R448">
            <v>44.001999999999995</v>
          </cell>
          <cell r="T448">
            <v>-0.10299996999999905</v>
          </cell>
          <cell r="U448">
            <v>43.899000029999996</v>
          </cell>
          <cell r="W448">
            <v>5.8999999999997499E-2</v>
          </cell>
          <cell r="X448">
            <v>43.958000029999994</v>
          </cell>
          <cell r="Z448">
            <v>-0.63100000000000023</v>
          </cell>
          <cell r="AA448">
            <v>43.327000029999994</v>
          </cell>
          <cell r="AC448">
            <v>-4.7490000299999977</v>
          </cell>
          <cell r="AD448">
            <v>38.577999999999996</v>
          </cell>
          <cell r="AF448">
            <v>-10.791999999999998</v>
          </cell>
          <cell r="AG448">
            <v>27.785999999999998</v>
          </cell>
          <cell r="AI448">
            <v>2.911999999999999</v>
          </cell>
          <cell r="AJ448">
            <v>30.697999999999997</v>
          </cell>
          <cell r="AL448">
            <v>5.843</v>
          </cell>
          <cell r="AM448">
            <v>36.540999999999997</v>
          </cell>
          <cell r="AO448">
            <v>7.0000000000050022E-3</v>
          </cell>
          <cell r="AP448">
            <v>36.548000000000002</v>
          </cell>
          <cell r="AS448">
            <v>36.548000000000002</v>
          </cell>
          <cell r="AV448">
            <v>36.548000000000002</v>
          </cell>
          <cell r="AX448">
            <v>36.548000000000002</v>
          </cell>
        </row>
        <row r="449">
          <cell r="A449" t="str">
            <v>203-17875</v>
          </cell>
          <cell r="E449" t="str">
            <v>Install 7 Capacitor Banks in SWO: OPA Near Term Me</v>
          </cell>
          <cell r="O449">
            <v>5.4249999899999999</v>
          </cell>
          <cell r="R449">
            <v>5.4249999899999999</v>
          </cell>
          <cell r="T449">
            <v>9.9999959999999888E-2</v>
          </cell>
          <cell r="U449">
            <v>5.5249999499999998</v>
          </cell>
          <cell r="W449">
            <v>-0.54899999999999949</v>
          </cell>
          <cell r="X449">
            <v>4.9759999500000003</v>
          </cell>
          <cell r="Z449">
            <v>-0.35200000000000031</v>
          </cell>
          <cell r="AA449">
            <v>4.62399995</v>
          </cell>
          <cell r="AC449">
            <v>1.4590000499999993</v>
          </cell>
          <cell r="AD449">
            <v>6.0829999999999993</v>
          </cell>
          <cell r="AF449">
            <v>-0.35</v>
          </cell>
          <cell r="AG449">
            <v>5.7329999999999997</v>
          </cell>
          <cell r="AI449">
            <v>0.72900000000000009</v>
          </cell>
          <cell r="AJ449">
            <v>6.4619999999999997</v>
          </cell>
          <cell r="AL449">
            <v>-0.17799999999999994</v>
          </cell>
          <cell r="AM449">
            <v>6.2839999999999998</v>
          </cell>
          <cell r="AO449">
            <v>-0.42399999999999949</v>
          </cell>
          <cell r="AP449">
            <v>5.86</v>
          </cell>
          <cell r="AS449">
            <v>5.86</v>
          </cell>
          <cell r="AV449">
            <v>5.86</v>
          </cell>
          <cell r="AX449">
            <v>5.86</v>
          </cell>
        </row>
        <row r="450">
          <cell r="A450" t="str">
            <v>203-18049</v>
          </cell>
          <cell r="E450" t="str">
            <v>Bowmaville SS: Incorporate Darlington B</v>
          </cell>
          <cell r="O450">
            <v>-0.35302983999999998</v>
          </cell>
          <cell r="R450">
            <v>-0.35302983999999998</v>
          </cell>
          <cell r="T450">
            <v>2.4394099999999999E-3</v>
          </cell>
          <cell r="U450">
            <v>-0.35059043000000001</v>
          </cell>
          <cell r="W450">
            <v>-0.35546924999999996</v>
          </cell>
          <cell r="X450">
            <v>-0.70605967999999997</v>
          </cell>
          <cell r="Z450">
            <v>-1.7228180000000037E-2</v>
          </cell>
          <cell r="AA450">
            <v>-0.72328786</v>
          </cell>
          <cell r="AC450">
            <v>0.35302983999999998</v>
          </cell>
          <cell r="AD450">
            <v>-0.37025802000000002</v>
          </cell>
          <cell r="AF450">
            <v>2.8212300000000634E-3</v>
          </cell>
          <cell r="AG450">
            <v>-0.36743678999999996</v>
          </cell>
          <cell r="AI450">
            <v>0</v>
          </cell>
          <cell r="AJ450">
            <v>-0.36743678999999996</v>
          </cell>
          <cell r="AL450">
            <v>0</v>
          </cell>
          <cell r="AM450">
            <v>-0.36743678999999996</v>
          </cell>
          <cell r="AO450">
            <v>0</v>
          </cell>
          <cell r="AP450">
            <v>-0.36743678999999996</v>
          </cell>
          <cell r="AS450">
            <v>-0.36743678999999996</v>
          </cell>
          <cell r="AV450">
            <v>-0.36743678999999996</v>
          </cell>
          <cell r="AX450">
            <v>-0.36743678999999996</v>
          </cell>
        </row>
        <row r="451">
          <cell r="A451" t="str">
            <v>203-18238</v>
          </cell>
          <cell r="E451" t="str">
            <v>Essa TS - Install 245 Mvar Cap Bank</v>
          </cell>
          <cell r="O451">
            <v>0.33099999999999996</v>
          </cell>
          <cell r="R451">
            <v>0.33099999999999996</v>
          </cell>
          <cell r="T451">
            <v>-1.6085746999999997</v>
          </cell>
          <cell r="U451">
            <v>-1.2775746999999997</v>
          </cell>
          <cell r="W451">
            <v>0.33064614000000003</v>
          </cell>
          <cell r="X451">
            <v>-0.9469285599999997</v>
          </cell>
          <cell r="Z451">
            <v>1.403</v>
          </cell>
          <cell r="AA451">
            <v>0.45607144000000033</v>
          </cell>
          <cell r="AC451">
            <v>1.2749285599999995</v>
          </cell>
          <cell r="AD451">
            <v>1.7309999999999999</v>
          </cell>
          <cell r="AF451">
            <v>-0.13900000000000001</v>
          </cell>
          <cell r="AG451">
            <v>1.5919999999999999</v>
          </cell>
          <cell r="AI451">
            <v>-1.2999999999999901E-2</v>
          </cell>
          <cell r="AJ451">
            <v>1.579</v>
          </cell>
          <cell r="AL451">
            <v>-0.43199999999999994</v>
          </cell>
          <cell r="AM451">
            <v>1.147</v>
          </cell>
          <cell r="AO451">
            <v>-0.40500000000000003</v>
          </cell>
          <cell r="AP451">
            <v>0.74199999999999999</v>
          </cell>
          <cell r="AS451">
            <v>0.74199999999999999</v>
          </cell>
          <cell r="AV451">
            <v>0.74199999999999999</v>
          </cell>
          <cell r="AX451">
            <v>0.74199999999999999</v>
          </cell>
        </row>
        <row r="452">
          <cell r="A452" t="str">
            <v>203-18260</v>
          </cell>
          <cell r="E452" t="str">
            <v>Hearn TS: Rebuild Hearn SS</v>
          </cell>
          <cell r="O452">
            <v>5.0000000199999999</v>
          </cell>
          <cell r="R452">
            <v>5.0000000199999999</v>
          </cell>
          <cell r="U452">
            <v>5.0000000199999999</v>
          </cell>
          <cell r="X452">
            <v>5.0000000199999999</v>
          </cell>
          <cell r="Z452">
            <v>-0.48793896999999919</v>
          </cell>
          <cell r="AA452">
            <v>4.5120610500000007</v>
          </cell>
          <cell r="AC452">
            <v>1.4299389499999995</v>
          </cell>
          <cell r="AD452">
            <v>5.9420000000000002</v>
          </cell>
          <cell r="AF452">
            <v>0.68500000000000005</v>
          </cell>
          <cell r="AG452">
            <v>6.6270000000000007</v>
          </cell>
          <cell r="AI452">
            <v>-1.6000000000000902E-2</v>
          </cell>
          <cell r="AJ452">
            <v>6.6109999999999998</v>
          </cell>
          <cell r="AL452">
            <v>2.5999999999999801E-2</v>
          </cell>
          <cell r="AM452">
            <v>6.6369999999999996</v>
          </cell>
          <cell r="AO452">
            <v>-0.11199999999999921</v>
          </cell>
          <cell r="AP452">
            <v>6.5250000000000004</v>
          </cell>
          <cell r="AS452">
            <v>6.5250000000000004</v>
          </cell>
          <cell r="AV452">
            <v>6.5250000000000004</v>
          </cell>
          <cell r="AX452">
            <v>6.5250000000000004</v>
          </cell>
        </row>
        <row r="453">
          <cell r="A453" t="str">
            <v>203-18325</v>
          </cell>
          <cell r="E453" t="str">
            <v>Milton SS-Reconfiguration</v>
          </cell>
          <cell r="O453">
            <v>8.3599999900000004</v>
          </cell>
          <cell r="R453">
            <v>8.3599999900000004</v>
          </cell>
          <cell r="T453">
            <v>-2.9299999799999998</v>
          </cell>
          <cell r="U453">
            <v>5.4300000100000005</v>
          </cell>
          <cell r="W453">
            <v>0.28999999999999915</v>
          </cell>
          <cell r="X453">
            <v>5.7200000099999997</v>
          </cell>
          <cell r="Z453">
            <v>0.16600000000000037</v>
          </cell>
          <cell r="AA453">
            <v>5.8860000100000001</v>
          </cell>
          <cell r="AC453">
            <v>2.6489999900000001</v>
          </cell>
          <cell r="AD453">
            <v>8.5350000000000001</v>
          </cell>
          <cell r="AF453">
            <v>1.7999999999998906E-2</v>
          </cell>
          <cell r="AG453">
            <v>8.552999999999999</v>
          </cell>
          <cell r="AI453">
            <v>-0.315</v>
          </cell>
          <cell r="AJ453">
            <v>8.2379999999999995</v>
          </cell>
          <cell r="AL453">
            <v>8.5000000000000853E-2</v>
          </cell>
          <cell r="AM453">
            <v>8.3230000000000004</v>
          </cell>
          <cell r="AO453">
            <v>0.17099999999999937</v>
          </cell>
          <cell r="AP453">
            <v>8.4939999999999998</v>
          </cell>
          <cell r="AS453">
            <v>8.4939999999999998</v>
          </cell>
          <cell r="AV453">
            <v>8.4939999999999998</v>
          </cell>
          <cell r="AX453">
            <v>8.4939999999999998</v>
          </cell>
        </row>
        <row r="454">
          <cell r="A454" t="str">
            <v>203-18390</v>
          </cell>
          <cell r="E454" t="str">
            <v>Kirkland Lake TS - Install SVC</v>
          </cell>
          <cell r="O454">
            <v>29.858000009999998</v>
          </cell>
          <cell r="R454">
            <v>29.858000009999998</v>
          </cell>
          <cell r="T454">
            <v>37.421999999999997</v>
          </cell>
          <cell r="U454">
            <v>67.280000009999995</v>
          </cell>
          <cell r="W454">
            <v>-7.5640000000000001</v>
          </cell>
          <cell r="X454">
            <v>59.716000009999995</v>
          </cell>
          <cell r="Z454">
            <v>-0.59999999999999787</v>
          </cell>
          <cell r="AA454">
            <v>59.116000009999993</v>
          </cell>
          <cell r="AC454">
            <v>-32.340000009999997</v>
          </cell>
          <cell r="AD454">
            <v>26.775999999999996</v>
          </cell>
          <cell r="AF454">
            <v>-1.1419999999999959</v>
          </cell>
          <cell r="AG454">
            <v>25.634</v>
          </cell>
          <cell r="AI454">
            <v>2.1779999999999973</v>
          </cell>
          <cell r="AJ454">
            <v>27.811999999999998</v>
          </cell>
          <cell r="AL454">
            <v>0.1910000000000025</v>
          </cell>
          <cell r="AM454">
            <v>28.003</v>
          </cell>
          <cell r="AO454">
            <v>5.099999999999838E-2</v>
          </cell>
          <cell r="AP454">
            <v>28.053999999999998</v>
          </cell>
          <cell r="AS454">
            <v>28.053999999999998</v>
          </cell>
          <cell r="AV454">
            <v>28.053999999999998</v>
          </cell>
          <cell r="AX454">
            <v>28.053999999999998</v>
          </cell>
        </row>
        <row r="455">
          <cell r="A455" t="str">
            <v>203-18505</v>
          </cell>
          <cell r="E455" t="str">
            <v>Hanmer TS - Install Additional 149 MVAr Shunt Cap</v>
          </cell>
          <cell r="O455">
            <v>3.637</v>
          </cell>
          <cell r="R455">
            <v>3.637</v>
          </cell>
          <cell r="U455">
            <v>3.637</v>
          </cell>
          <cell r="X455">
            <v>3.637</v>
          </cell>
          <cell r="Z455">
            <v>0.70730518999999992</v>
          </cell>
          <cell r="AA455">
            <v>4.34430519</v>
          </cell>
          <cell r="AC455">
            <v>-3.1903051900000001</v>
          </cell>
          <cell r="AD455">
            <v>1.1539999999999999</v>
          </cell>
          <cell r="AF455">
            <v>-8.999999999999897E-3</v>
          </cell>
          <cell r="AG455">
            <v>1.145</v>
          </cell>
          <cell r="AI455">
            <v>-0.01</v>
          </cell>
          <cell r="AJ455">
            <v>1.135</v>
          </cell>
          <cell r="AL455">
            <v>3.8999999999999924E-2</v>
          </cell>
          <cell r="AM455">
            <v>1.1739999999999999</v>
          </cell>
          <cell r="AO455">
            <v>-0.6339999999999999</v>
          </cell>
          <cell r="AP455">
            <v>0.54</v>
          </cell>
          <cell r="AS455">
            <v>0.54</v>
          </cell>
          <cell r="AV455">
            <v>0.54</v>
          </cell>
          <cell r="AX455">
            <v>0.54</v>
          </cell>
        </row>
        <row r="456">
          <cell r="A456" t="str">
            <v>203-18506</v>
          </cell>
          <cell r="E456" t="str">
            <v>Interconnection:      Upgrade    Pool:   Niagara A</v>
          </cell>
          <cell r="O456">
            <v>0</v>
          </cell>
          <cell r="R456">
            <v>0</v>
          </cell>
          <cell r="T456">
            <v>-5.1256163399999997</v>
          </cell>
          <cell r="U456">
            <v>-5.1256163399999997</v>
          </cell>
          <cell r="W456">
            <v>0</v>
          </cell>
          <cell r="X456">
            <v>-5.1256163399999997</v>
          </cell>
          <cell r="Z456">
            <v>0</v>
          </cell>
          <cell r="AA456">
            <v>-5.1256163399999997</v>
          </cell>
          <cell r="AC456">
            <v>5.1256163399999997</v>
          </cell>
          <cell r="AD456">
            <v>0</v>
          </cell>
          <cell r="AF456">
            <v>0</v>
          </cell>
          <cell r="AG456">
            <v>0</v>
          </cell>
          <cell r="AI456">
            <v>4.7030339999999997E-2</v>
          </cell>
          <cell r="AJ456">
            <v>4.7030339999999997E-2</v>
          </cell>
          <cell r="AL456">
            <v>0</v>
          </cell>
          <cell r="AM456">
            <v>4.7030339999999997E-2</v>
          </cell>
          <cell r="AO456">
            <v>0</v>
          </cell>
          <cell r="AP456">
            <v>4.7030339999999997E-2</v>
          </cell>
          <cell r="AS456">
            <v>4.7030339999999997E-2</v>
          </cell>
          <cell r="AV456">
            <v>4.7030339999999997E-2</v>
          </cell>
          <cell r="AX456">
            <v>4.7030339999999997E-2</v>
          </cell>
        </row>
        <row r="457">
          <cell r="A457" t="str">
            <v>203-18530</v>
          </cell>
          <cell r="E457" t="str">
            <v>Replacement of Transformer Rod Gaps with Surge Arresters</v>
          </cell>
          <cell r="O457">
            <v>0.52300000000000002</v>
          </cell>
          <cell r="R457">
            <v>0.52300000000000002</v>
          </cell>
          <cell r="T457">
            <v>1.1708164599999999</v>
          </cell>
          <cell r="U457">
            <v>1.6938164599999999</v>
          </cell>
          <cell r="W457">
            <v>-0.64781645999999993</v>
          </cell>
          <cell r="X457">
            <v>1.0459999999999998</v>
          </cell>
          <cell r="Z457">
            <v>6.6158759999999983E-2</v>
          </cell>
          <cell r="AA457">
            <v>1.1121587599999998</v>
          </cell>
          <cell r="AC457">
            <v>-0.52823866999999991</v>
          </cell>
          <cell r="AD457">
            <v>0.58392008999999989</v>
          </cell>
          <cell r="AF457">
            <v>-8.4635599999999922E-2</v>
          </cell>
          <cell r="AG457">
            <v>0.49928448999999997</v>
          </cell>
          <cell r="AI457">
            <v>2.0357340000000002E-2</v>
          </cell>
          <cell r="AJ457">
            <v>0.51964182999999997</v>
          </cell>
          <cell r="AL457">
            <v>-4.4951999999998105E-4</v>
          </cell>
          <cell r="AM457">
            <v>0.51919230999999999</v>
          </cell>
          <cell r="AO457">
            <v>6.2307400000000013E-2</v>
          </cell>
          <cell r="AP457">
            <v>0.58149971</v>
          </cell>
          <cell r="AS457">
            <v>0.58149971</v>
          </cell>
          <cell r="AV457">
            <v>0.58149971</v>
          </cell>
          <cell r="AX457">
            <v>0.58149971</v>
          </cell>
        </row>
        <row r="458">
          <cell r="A458" t="str">
            <v>203-18623</v>
          </cell>
          <cell r="E458" t="str">
            <v>Nobel SS: Install series capacitor banks</v>
          </cell>
          <cell r="O458">
            <v>26.28</v>
          </cell>
          <cell r="R458">
            <v>26.28</v>
          </cell>
          <cell r="T458">
            <v>1.103999979999994</v>
          </cell>
          <cell r="U458">
            <v>27.383999979999995</v>
          </cell>
          <cell r="W458">
            <v>1.1280000000000037</v>
          </cell>
          <cell r="X458">
            <v>28.511999979999999</v>
          </cell>
          <cell r="Z458">
            <v>-1.34</v>
          </cell>
          <cell r="AA458">
            <v>27.171999979999999</v>
          </cell>
          <cell r="AC458">
            <v>-2.0999999799999998</v>
          </cell>
          <cell r="AD458">
            <v>25.071999999999999</v>
          </cell>
          <cell r="AF458">
            <v>1.5</v>
          </cell>
          <cell r="AG458">
            <v>26.571999999999999</v>
          </cell>
          <cell r="AI458">
            <v>2.4789999999999992</v>
          </cell>
          <cell r="AJ458">
            <v>29.050999999999998</v>
          </cell>
          <cell r="AL458">
            <v>0.39300000000000068</v>
          </cell>
          <cell r="AM458">
            <v>29.443999999999999</v>
          </cell>
          <cell r="AO458">
            <v>0.73300000000000054</v>
          </cell>
          <cell r="AP458">
            <v>30.177</v>
          </cell>
          <cell r="AS458">
            <v>30.177</v>
          </cell>
          <cell r="AV458">
            <v>30.177</v>
          </cell>
          <cell r="AX458">
            <v>30.177</v>
          </cell>
        </row>
        <row r="459">
          <cell r="A459" t="str">
            <v>203-18666</v>
          </cell>
          <cell r="E459" t="str">
            <v>Queenston Flow West Breakers - Install Synchrochec</v>
          </cell>
          <cell r="O459">
            <v>0.67500000000000004</v>
          </cell>
          <cell r="R459">
            <v>0.67500000000000004</v>
          </cell>
          <cell r="T459">
            <v>1.2455243199999999</v>
          </cell>
          <cell r="U459">
            <v>1.92052432</v>
          </cell>
          <cell r="W459">
            <v>-0.57052431999999986</v>
          </cell>
          <cell r="X459">
            <v>1.35</v>
          </cell>
          <cell r="Z459">
            <v>0.23512646999999987</v>
          </cell>
          <cell r="AA459">
            <v>1.5851264700000001</v>
          </cell>
          <cell r="AC459">
            <v>-1.0677112100000001</v>
          </cell>
          <cell r="AD459">
            <v>0.51741525999999993</v>
          </cell>
          <cell r="AF459">
            <v>-5.4152599999999218E-3</v>
          </cell>
          <cell r="AG459">
            <v>0.51200000000000001</v>
          </cell>
          <cell r="AI459">
            <v>5.198210999999997E-2</v>
          </cell>
          <cell r="AJ459">
            <v>0.56398210999999998</v>
          </cell>
          <cell r="AL459">
            <v>-3.7050240000000012E-2</v>
          </cell>
          <cell r="AM459">
            <v>0.52693186999999997</v>
          </cell>
          <cell r="AO459">
            <v>-3.5931869999999977E-2</v>
          </cell>
          <cell r="AP459">
            <v>0.49099999999999999</v>
          </cell>
          <cell r="AS459">
            <v>0.49099999999999999</v>
          </cell>
          <cell r="AV459">
            <v>0.49099999999999999</v>
          </cell>
          <cell r="AX459">
            <v>0.49099999999999999</v>
          </cell>
        </row>
        <row r="460">
          <cell r="A460" t="str">
            <v>203-18717</v>
          </cell>
          <cell r="E460" t="str">
            <v>Install 21.6 Mvar-14.4 kV moveable shunt capacitor</v>
          </cell>
          <cell r="O460">
            <v>1.89600002</v>
          </cell>
          <cell r="R460">
            <v>1.89600002</v>
          </cell>
          <cell r="T460">
            <v>9.9999000000061677E-4</v>
          </cell>
          <cell r="U460">
            <v>1.8970000100000006</v>
          </cell>
          <cell r="W460">
            <v>3.8999999999999924E-2</v>
          </cell>
          <cell r="X460">
            <v>1.9360000100000005</v>
          </cell>
          <cell r="Z460">
            <v>8.0000000000000071E-3</v>
          </cell>
          <cell r="AA460">
            <v>1.9440000100000006</v>
          </cell>
          <cell r="AC460">
            <v>-4.1000010000000531E-2</v>
          </cell>
          <cell r="AD460">
            <v>1.903</v>
          </cell>
          <cell r="AF460">
            <v>5.9999999999997833E-3</v>
          </cell>
          <cell r="AG460">
            <v>1.9089999999999998</v>
          </cell>
          <cell r="AI460">
            <v>-2.9999999999998916E-3</v>
          </cell>
          <cell r="AJ460">
            <v>1.9059999999999999</v>
          </cell>
          <cell r="AL460">
            <v>-5.9614339999999988E-2</v>
          </cell>
          <cell r="AM460">
            <v>1.8463856599999999</v>
          </cell>
          <cell r="AO460">
            <v>3.6614340000000078E-2</v>
          </cell>
          <cell r="AP460">
            <v>1.883</v>
          </cell>
          <cell r="AS460">
            <v>1.883</v>
          </cell>
          <cell r="AV460">
            <v>1.883</v>
          </cell>
          <cell r="AX460">
            <v>1.883</v>
          </cell>
        </row>
        <row r="461">
          <cell r="A461" t="str">
            <v>203-18839</v>
          </cell>
          <cell r="E461" t="str">
            <v>New 500 kV Bruce to Milton Double Circuit Line</v>
          </cell>
          <cell r="O461">
            <v>177.9</v>
          </cell>
          <cell r="R461">
            <v>177.9</v>
          </cell>
          <cell r="T461">
            <v>2.9999979999956849E-2</v>
          </cell>
          <cell r="U461">
            <v>177.92999997999996</v>
          </cell>
          <cell r="W461">
            <v>-2.5099999999999909</v>
          </cell>
          <cell r="X461">
            <v>175.41999997999997</v>
          </cell>
          <cell r="Z461">
            <v>-10.591999999999985</v>
          </cell>
          <cell r="AA461">
            <v>164.82799997999999</v>
          </cell>
          <cell r="AC461">
            <v>13.156000019999993</v>
          </cell>
          <cell r="AD461">
            <v>177.98399999999998</v>
          </cell>
          <cell r="AF461">
            <v>0.4380000000000166</v>
          </cell>
          <cell r="AG461">
            <v>178.422</v>
          </cell>
          <cell r="AI461">
            <v>-8.8220000000000027</v>
          </cell>
          <cell r="AJ461">
            <v>169.6</v>
          </cell>
          <cell r="AL461">
            <v>-1.3990000000000009</v>
          </cell>
          <cell r="AM461">
            <v>168.20099999999999</v>
          </cell>
          <cell r="AO461">
            <v>-4</v>
          </cell>
          <cell r="AP461">
            <v>164.20099999999999</v>
          </cell>
          <cell r="AS461">
            <v>164.20099999999999</v>
          </cell>
          <cell r="AV461">
            <v>164.20099999999999</v>
          </cell>
          <cell r="AX461">
            <v>164.20099999999999</v>
          </cell>
        </row>
        <row r="462">
          <cell r="A462" t="str">
            <v>203-18877</v>
          </cell>
          <cell r="E462" t="str">
            <v>Lakehead TS - Replace Syncrhonous Condenser C7</v>
          </cell>
          <cell r="O462">
            <v>0.76400000000000001</v>
          </cell>
          <cell r="R462">
            <v>0.76400000000000001</v>
          </cell>
          <cell r="T462">
            <v>-4.2666322599999997</v>
          </cell>
          <cell r="U462">
            <v>-3.5026322599999995</v>
          </cell>
          <cell r="W462">
            <v>0.95063225999999967</v>
          </cell>
          <cell r="X462">
            <v>-2.5519999999999996</v>
          </cell>
          <cell r="Z462">
            <v>-0.75396567999999997</v>
          </cell>
          <cell r="AA462">
            <v>-3.3059656799999995</v>
          </cell>
          <cell r="AC462">
            <v>3.5297895999999995</v>
          </cell>
          <cell r="AD462">
            <v>0.22382392000000007</v>
          </cell>
          <cell r="AF462">
            <v>1.1875439999999904E-2</v>
          </cell>
          <cell r="AG462">
            <v>0.23569935999999997</v>
          </cell>
          <cell r="AI462">
            <v>2.3965950000000014E-2</v>
          </cell>
          <cell r="AJ462">
            <v>0.25966530999999998</v>
          </cell>
          <cell r="AL462">
            <v>1.7959570000000036E-2</v>
          </cell>
          <cell r="AM462">
            <v>0.27762488000000002</v>
          </cell>
          <cell r="AO462">
            <v>1.9015499999999963E-2</v>
          </cell>
          <cell r="AP462">
            <v>0.29664037999999998</v>
          </cell>
          <cell r="AS462">
            <v>0.29664037999999998</v>
          </cell>
          <cell r="AV462">
            <v>0.29664037999999998</v>
          </cell>
          <cell r="AX462">
            <v>0.29664037999999998</v>
          </cell>
        </row>
        <row r="463">
          <cell r="A463" t="str">
            <v>203-19206</v>
          </cell>
          <cell r="E463" t="str">
            <v>Bruce x Milton OPGW</v>
          </cell>
          <cell r="O463">
            <v>0</v>
          </cell>
          <cell r="R463">
            <v>0</v>
          </cell>
          <cell r="T463">
            <v>-1.1653422000000002</v>
          </cell>
          <cell r="U463">
            <v>-1.1653422000000002</v>
          </cell>
          <cell r="W463">
            <v>0</v>
          </cell>
          <cell r="X463">
            <v>-1.1653422000000002</v>
          </cell>
          <cell r="Z463">
            <v>0</v>
          </cell>
          <cell r="AA463">
            <v>-1.1653422000000002</v>
          </cell>
          <cell r="AC463">
            <v>1.1653422000000002</v>
          </cell>
          <cell r="AD463">
            <v>0</v>
          </cell>
          <cell r="AF463">
            <v>0</v>
          </cell>
          <cell r="AG463">
            <v>0</v>
          </cell>
          <cell r="AI463">
            <v>0</v>
          </cell>
          <cell r="AJ463">
            <v>0</v>
          </cell>
          <cell r="AL463">
            <v>0</v>
          </cell>
          <cell r="AM463">
            <v>0</v>
          </cell>
          <cell r="AO463">
            <v>0</v>
          </cell>
          <cell r="AP463">
            <v>0</v>
          </cell>
          <cell r="AS463">
            <v>0</v>
          </cell>
          <cell r="AV463">
            <v>0</v>
          </cell>
          <cell r="AX463">
            <v>0</v>
          </cell>
        </row>
        <row r="464">
          <cell r="A464" t="str">
            <v>203-19921</v>
          </cell>
          <cell r="E464" t="str">
            <v>Northwest Transmission Network Reinforcement</v>
          </cell>
          <cell r="O464">
            <v>0</v>
          </cell>
          <cell r="R464">
            <v>0</v>
          </cell>
          <cell r="T464">
            <v>-4.5088485199999999</v>
          </cell>
          <cell r="U464">
            <v>-4.5088485199999999</v>
          </cell>
          <cell r="W464">
            <v>0</v>
          </cell>
          <cell r="X464">
            <v>-4.5088485199999999</v>
          </cell>
          <cell r="Z464">
            <v>0</v>
          </cell>
          <cell r="AA464">
            <v>-4.5088485199999999</v>
          </cell>
          <cell r="AC464">
            <v>4.5088485199999999</v>
          </cell>
          <cell r="AD464">
            <v>0</v>
          </cell>
          <cell r="AF464">
            <v>0</v>
          </cell>
          <cell r="AG464">
            <v>0</v>
          </cell>
          <cell r="AI464">
            <v>0</v>
          </cell>
          <cell r="AJ464">
            <v>0</v>
          </cell>
          <cell r="AL464">
            <v>0</v>
          </cell>
          <cell r="AM464">
            <v>0</v>
          </cell>
          <cell r="AO464">
            <v>0</v>
          </cell>
          <cell r="AP464">
            <v>0</v>
          </cell>
          <cell r="AS464">
            <v>0</v>
          </cell>
          <cell r="AV464">
            <v>0</v>
          </cell>
          <cell r="AX464">
            <v>0</v>
          </cell>
        </row>
        <row r="465">
          <cell r="A465" t="str">
            <v>203-19978</v>
          </cell>
          <cell r="E465" t="str">
            <v>61850 Process Bus Pilot - Owen Sound TS</v>
          </cell>
          <cell r="O465">
            <v>0</v>
          </cell>
          <cell r="R465">
            <v>0</v>
          </cell>
          <cell r="T465">
            <v>-11.304401580000002</v>
          </cell>
          <cell r="U465">
            <v>-11.304401580000002</v>
          </cell>
          <cell r="W465">
            <v>0</v>
          </cell>
          <cell r="X465">
            <v>-11.304401580000002</v>
          </cell>
          <cell r="Z465">
            <v>0</v>
          </cell>
          <cell r="AA465">
            <v>-11.304401580000002</v>
          </cell>
          <cell r="AC465">
            <v>11.304401580000002</v>
          </cell>
          <cell r="AD465">
            <v>0</v>
          </cell>
          <cell r="AF465">
            <v>0</v>
          </cell>
          <cell r="AG465">
            <v>0</v>
          </cell>
          <cell r="AI465">
            <v>0</v>
          </cell>
          <cell r="AJ465">
            <v>0</v>
          </cell>
          <cell r="AL465">
            <v>0</v>
          </cell>
          <cell r="AM465">
            <v>0</v>
          </cell>
          <cell r="AO465">
            <v>0</v>
          </cell>
          <cell r="AP465">
            <v>0</v>
          </cell>
          <cell r="AS465">
            <v>0</v>
          </cell>
          <cell r="AV465">
            <v>0</v>
          </cell>
          <cell r="AX465">
            <v>0</v>
          </cell>
        </row>
        <row r="466">
          <cell r="A466" t="str">
            <v>203-20171</v>
          </cell>
          <cell r="E466" t="str">
            <v>Manby TS: Uprate 115kV Yard</v>
          </cell>
          <cell r="O466">
            <v>4.6900000000000002E-4</v>
          </cell>
          <cell r="R466">
            <v>4.6900000000000002E-4</v>
          </cell>
          <cell r="T466">
            <v>-2.0000044799999999</v>
          </cell>
          <cell r="U466">
            <v>-1.9995354799999998</v>
          </cell>
          <cell r="W466">
            <v>4.6899999999999996E-4</v>
          </cell>
          <cell r="X466">
            <v>-1.9990664799999998</v>
          </cell>
          <cell r="Z466">
            <v>1.1870099999999998E-3</v>
          </cell>
          <cell r="AA466">
            <v>-1.9978794699999998</v>
          </cell>
          <cell r="AC466">
            <v>2.0000942899999998</v>
          </cell>
          <cell r="AD466">
            <v>2.2148200000000617E-3</v>
          </cell>
          <cell r="AF466">
            <v>2.610269999999938E-3</v>
          </cell>
          <cell r="AG466">
            <v>4.8250899999999998E-3</v>
          </cell>
          <cell r="AI466">
            <v>1.6725259999999995E-2</v>
          </cell>
          <cell r="AJ466">
            <v>2.1550349999999996E-2</v>
          </cell>
          <cell r="AL466">
            <v>1.4485499999999998E-2</v>
          </cell>
          <cell r="AM466">
            <v>3.6035849999999994E-2</v>
          </cell>
          <cell r="AO466">
            <v>1.1623130000000009E-2</v>
          </cell>
          <cell r="AP466">
            <v>4.7658980000000004E-2</v>
          </cell>
          <cell r="AS466">
            <v>4.7658980000000004E-2</v>
          </cell>
          <cell r="AV466">
            <v>4.7658980000000004E-2</v>
          </cell>
          <cell r="AX466">
            <v>4.7658980000000004E-2</v>
          </cell>
        </row>
        <row r="467">
          <cell r="A467" t="str">
            <v>203-TC2XX</v>
          </cell>
          <cell r="E467" t="str">
            <v>Other Development: Lines &amp; Stations P&amp;Ps</v>
          </cell>
          <cell r="O467">
            <v>3.4573261</v>
          </cell>
          <cell r="R467">
            <v>3.4573261</v>
          </cell>
          <cell r="T467">
            <v>-29.168306159999997</v>
          </cell>
          <cell r="U467">
            <v>-25.710980059999997</v>
          </cell>
          <cell r="W467">
            <v>9.9953614799999961</v>
          </cell>
          <cell r="X467">
            <v>-15.715618580000001</v>
          </cell>
          <cell r="Z467">
            <v>-6.1177396799999997</v>
          </cell>
          <cell r="AA467">
            <v>-21.833358260000001</v>
          </cell>
          <cell r="AC467">
            <v>27.08756825</v>
          </cell>
          <cell r="AD467">
            <v>5.2542099899999997</v>
          </cell>
          <cell r="AF467">
            <v>13.91964059</v>
          </cell>
          <cell r="AG467">
            <v>19.17385058</v>
          </cell>
          <cell r="AI467">
            <v>2.3855225999999981</v>
          </cell>
          <cell r="AJ467">
            <v>21.559373179999998</v>
          </cell>
          <cell r="AL467">
            <v>-2.0602066900000011</v>
          </cell>
          <cell r="AM467">
            <v>19.499166489999997</v>
          </cell>
          <cell r="AO467">
            <v>2.8128887000000056</v>
          </cell>
          <cell r="AP467">
            <v>22.312055190000002</v>
          </cell>
          <cell r="AS467">
            <v>22.312055190000002</v>
          </cell>
          <cell r="AV467">
            <v>22.312055190000002</v>
          </cell>
          <cell r="AX467">
            <v>22.312055190000002</v>
          </cell>
        </row>
        <row r="468">
          <cell r="E468" t="str">
            <v>Total Development: Lines &amp; Stations</v>
          </cell>
          <cell r="O468">
            <v>503.18176529000004</v>
          </cell>
          <cell r="Q468">
            <v>0</v>
          </cell>
          <cell r="R468">
            <v>503.18176529000004</v>
          </cell>
          <cell r="T468">
            <v>-106.23213437000011</v>
          </cell>
          <cell r="U468">
            <v>396.94963091999983</v>
          </cell>
          <cell r="W468">
            <v>2.6142988500000204</v>
          </cell>
          <cell r="X468">
            <v>399.56392976999985</v>
          </cell>
          <cell r="Z468">
            <v>-20.09747432999999</v>
          </cell>
          <cell r="AA468">
            <v>379.46645543999995</v>
          </cell>
          <cell r="AC468">
            <v>107.69322006000004</v>
          </cell>
          <cell r="AD468">
            <v>487.15967549999999</v>
          </cell>
          <cell r="AF468">
            <v>5.2420005400000242</v>
          </cell>
          <cell r="AG468">
            <v>492.40167604000004</v>
          </cell>
          <cell r="AI468">
            <v>7.9515725899999925</v>
          </cell>
          <cell r="AJ468">
            <v>500.35324862999994</v>
          </cell>
          <cell r="AL468">
            <v>0.60009504999999352</v>
          </cell>
          <cell r="AM468">
            <v>500.95334367999999</v>
          </cell>
          <cell r="AO468">
            <v>-1.1934864899999775</v>
          </cell>
          <cell r="AP468">
            <v>499.75985718999999</v>
          </cell>
          <cell r="AR468">
            <v>0</v>
          </cell>
          <cell r="AS468">
            <v>499.75985718999999</v>
          </cell>
          <cell r="AU468">
            <v>0</v>
          </cell>
          <cell r="AV468">
            <v>499.75985718999999</v>
          </cell>
          <cell r="AX468">
            <v>499.75985718999999</v>
          </cell>
        </row>
        <row r="469">
          <cell r="D469" t="str">
            <v>Operating</v>
          </cell>
        </row>
        <row r="470">
          <cell r="A470" t="str">
            <v>203-TC3XX</v>
          </cell>
          <cell r="E470" t="str">
            <v>TC Operations Other</v>
          </cell>
          <cell r="O470">
            <v>9.6822690000000003E-2</v>
          </cell>
          <cell r="R470">
            <v>9.6822690000000003E-2</v>
          </cell>
          <cell r="T470">
            <v>-2.6825102199999997</v>
          </cell>
          <cell r="U470">
            <v>-2.5856875299999995</v>
          </cell>
          <cell r="W470">
            <v>0.27251123999999988</v>
          </cell>
          <cell r="X470">
            <v>-2.3131762899999995</v>
          </cell>
          <cell r="Z470">
            <v>6.9996900000000167E-3</v>
          </cell>
          <cell r="AA470">
            <v>-2.3061765999999992</v>
          </cell>
          <cell r="AC470">
            <v>2.4122642799999992</v>
          </cell>
          <cell r="AD470">
            <v>0.10608767999999991</v>
          </cell>
          <cell r="AF470">
            <v>5.3882060000000065E-2</v>
          </cell>
          <cell r="AG470">
            <v>0.15996973999999997</v>
          </cell>
          <cell r="AI470">
            <v>2.5597160000000008E-2</v>
          </cell>
          <cell r="AJ470">
            <v>0.18556689999999998</v>
          </cell>
          <cell r="AL470">
            <v>5.8638230000000013E-2</v>
          </cell>
          <cell r="AM470">
            <v>0.24420512999999999</v>
          </cell>
          <cell r="AO470">
            <v>2.6379150000000018E-2</v>
          </cell>
          <cell r="AP470">
            <v>0.27058428000000001</v>
          </cell>
          <cell r="AS470">
            <v>0.27058428000000001</v>
          </cell>
          <cell r="AV470">
            <v>0.27058428000000001</v>
          </cell>
          <cell r="AX470">
            <v>0.27058428000000001</v>
          </cell>
        </row>
        <row r="471">
          <cell r="E471" t="str">
            <v>Total Operating</v>
          </cell>
          <cell r="O471">
            <v>9.6822690000000003E-2</v>
          </cell>
          <cell r="Q471">
            <v>0</v>
          </cell>
          <cell r="R471">
            <v>9.6822690000000003E-2</v>
          </cell>
          <cell r="T471">
            <v>-2.6825102199999997</v>
          </cell>
          <cell r="U471">
            <v>-2.5856875299999995</v>
          </cell>
          <cell r="W471">
            <v>0.27251123999999988</v>
          </cell>
          <cell r="X471">
            <v>-2.3131762899999995</v>
          </cell>
          <cell r="Z471">
            <v>6.9996900000000167E-3</v>
          </cell>
          <cell r="AA471">
            <v>-2.3061765999999992</v>
          </cell>
          <cell r="AC471">
            <v>2.4122642799999992</v>
          </cell>
          <cell r="AD471">
            <v>0.10608767999999991</v>
          </cell>
          <cell r="AF471">
            <v>5.3882060000000065E-2</v>
          </cell>
          <cell r="AG471">
            <v>0.15996973999999997</v>
          </cell>
          <cell r="AI471">
            <v>2.5597160000000008E-2</v>
          </cell>
          <cell r="AJ471">
            <v>0.18556689999999998</v>
          </cell>
          <cell r="AL471">
            <v>5.8638230000000013E-2</v>
          </cell>
          <cell r="AM471">
            <v>0.24420512999999999</v>
          </cell>
          <cell r="AO471">
            <v>2.6379150000000018E-2</v>
          </cell>
          <cell r="AP471">
            <v>0.27058428000000001</v>
          </cell>
          <cell r="AR471">
            <v>0</v>
          </cell>
          <cell r="AS471">
            <v>0.27058428000000001</v>
          </cell>
          <cell r="AU471">
            <v>0</v>
          </cell>
          <cell r="AV471">
            <v>0.27058428000000001</v>
          </cell>
          <cell r="AX471">
            <v>0.27058428000000001</v>
          </cell>
        </row>
        <row r="472">
          <cell r="D472" t="str">
            <v>Programs</v>
          </cell>
        </row>
        <row r="473">
          <cell r="E473" t="str">
            <v>Sustaining Programs</v>
          </cell>
        </row>
        <row r="474">
          <cell r="A474" t="str">
            <v>203-AFR</v>
          </cell>
          <cell r="E474" t="str">
            <v>Anchor &amp; Foundation Replacement Program</v>
          </cell>
          <cell r="O474">
            <v>1.5327186599999998</v>
          </cell>
          <cell r="R474">
            <v>1.5327186599999998</v>
          </cell>
          <cell r="T474">
            <v>-2.0924172800000003</v>
          </cell>
          <cell r="U474">
            <v>-0.55969862000000048</v>
          </cell>
          <cell r="W474">
            <v>1.5252946299999997</v>
          </cell>
          <cell r="X474">
            <v>0.96559600999999917</v>
          </cell>
          <cell r="Z474">
            <v>-1.3515319999999775E-2</v>
          </cell>
          <cell r="AA474">
            <v>0.9520806899999994</v>
          </cell>
          <cell r="AC474">
            <v>0.57231675000000037</v>
          </cell>
          <cell r="AD474">
            <v>1.5243974399999998</v>
          </cell>
          <cell r="AF474">
            <v>-4.8058899999998683E-3</v>
          </cell>
          <cell r="AG474">
            <v>1.5195915499999999</v>
          </cell>
          <cell r="AI474">
            <v>-0.21679157000000004</v>
          </cell>
          <cell r="AJ474">
            <v>1.3027999799999999</v>
          </cell>
          <cell r="AL474">
            <v>0.1892153700000001</v>
          </cell>
          <cell r="AM474">
            <v>1.49201535</v>
          </cell>
          <cell r="AO474">
            <v>-1.7791569999999979E-2</v>
          </cell>
          <cell r="AP474">
            <v>1.47422378</v>
          </cell>
          <cell r="AS474">
            <v>1.47422378</v>
          </cell>
          <cell r="AV474">
            <v>1.47422378</v>
          </cell>
          <cell r="AX474">
            <v>1.47422378</v>
          </cell>
        </row>
        <row r="475">
          <cell r="A475" t="str">
            <v>203-CAPBANK</v>
          </cell>
          <cell r="E475" t="str">
            <v>Capacitor Bank Replacement Program</v>
          </cell>
          <cell r="O475">
            <v>8.4999999999999999E-6</v>
          </cell>
          <cell r="R475">
            <v>8.4999999999999999E-6</v>
          </cell>
          <cell r="T475">
            <v>3.7599999999999996E-6</v>
          </cell>
          <cell r="U475">
            <v>1.226E-5</v>
          </cell>
          <cell r="W475">
            <v>4.7400000000000004E-6</v>
          </cell>
          <cell r="X475">
            <v>1.7E-5</v>
          </cell>
          <cell r="Z475">
            <v>4.1799999999999989E-6</v>
          </cell>
          <cell r="AA475">
            <v>2.1179999999999997E-5</v>
          </cell>
          <cell r="AC475">
            <v>-4.3199999999999993E-6</v>
          </cell>
          <cell r="AD475">
            <v>1.6859999999999998E-5</v>
          </cell>
          <cell r="AF475">
            <v>4.1800000000000006E-6</v>
          </cell>
          <cell r="AG475">
            <v>2.1039999999999998E-5</v>
          </cell>
          <cell r="AI475">
            <v>4.4900000000000028E-6</v>
          </cell>
          <cell r="AJ475">
            <v>2.5530000000000001E-5</v>
          </cell>
          <cell r="AL475">
            <v>4.6399999999999996E-6</v>
          </cell>
          <cell r="AM475">
            <v>3.0170000000000001E-5</v>
          </cell>
          <cell r="AO475">
            <v>4.489999999999996E-6</v>
          </cell>
          <cell r="AP475">
            <v>3.4659999999999997E-5</v>
          </cell>
          <cell r="AS475">
            <v>3.4659999999999997E-5</v>
          </cell>
          <cell r="AV475">
            <v>3.4659999999999997E-5</v>
          </cell>
          <cell r="AX475">
            <v>3.4659999999999997E-5</v>
          </cell>
        </row>
        <row r="476">
          <cell r="A476" t="str">
            <v>203-CATHR</v>
          </cell>
          <cell r="E476" t="str">
            <v>Cathodic Protect Upgrade</v>
          </cell>
          <cell r="O476">
            <v>1.2435399999999999E-2</v>
          </cell>
          <cell r="R476">
            <v>1.2435399999999999E-2</v>
          </cell>
          <cell r="T476">
            <v>8.7618999999999995E-3</v>
          </cell>
          <cell r="U476">
            <v>2.1197299999999999E-2</v>
          </cell>
          <cell r="W476">
            <v>3.6734999999999997E-3</v>
          </cell>
          <cell r="X476">
            <v>2.4870799999999998E-2</v>
          </cell>
          <cell r="Z476">
            <v>3.1931800000000003E-3</v>
          </cell>
          <cell r="AA476">
            <v>2.8063979999999999E-2</v>
          </cell>
          <cell r="AC476">
            <v>-9.3042300000000001E-3</v>
          </cell>
          <cell r="AD476">
            <v>1.8759749999999999E-2</v>
          </cell>
          <cell r="AF476">
            <v>1.6546500000000006E-3</v>
          </cell>
          <cell r="AG476">
            <v>2.0414399999999999E-2</v>
          </cell>
          <cell r="AI476">
            <v>1.7766499999999977E-3</v>
          </cell>
          <cell r="AJ476">
            <v>2.2191049999999997E-2</v>
          </cell>
          <cell r="AL476">
            <v>1.8358800000000015E-3</v>
          </cell>
          <cell r="AM476">
            <v>2.4026929999999998E-2</v>
          </cell>
          <cell r="AO476">
            <v>1.7766500000000046E-3</v>
          </cell>
          <cell r="AP476">
            <v>2.5803580000000003E-2</v>
          </cell>
          <cell r="AS476">
            <v>2.5803580000000003E-2</v>
          </cell>
          <cell r="AV476">
            <v>2.5803580000000003E-2</v>
          </cell>
          <cell r="AX476">
            <v>2.5803580000000003E-2</v>
          </cell>
        </row>
        <row r="477">
          <cell r="A477" t="str">
            <v>203-Civil</v>
          </cell>
          <cell r="E477" t="str">
            <v>Civil/Geotech</v>
          </cell>
          <cell r="O477">
            <v>3.8420650000000001E-2</v>
          </cell>
          <cell r="R477">
            <v>3.8420650000000001E-2</v>
          </cell>
          <cell r="T477">
            <v>1.085882E-2</v>
          </cell>
          <cell r="U477">
            <v>4.9279469999999999E-2</v>
          </cell>
          <cell r="W477">
            <v>2.7561830000000002E-2</v>
          </cell>
          <cell r="X477">
            <v>7.6841300000000001E-2</v>
          </cell>
          <cell r="Z477">
            <v>4.0901699999999971E-3</v>
          </cell>
          <cell r="AA477">
            <v>8.0931470000000005E-2</v>
          </cell>
          <cell r="AC477">
            <v>-3.4302450000000012E-2</v>
          </cell>
          <cell r="AD477">
            <v>4.6629019999999993E-2</v>
          </cell>
          <cell r="AF477">
            <v>4.2225400000000038E-3</v>
          </cell>
          <cell r="AG477">
            <v>5.0851559999999997E-2</v>
          </cell>
          <cell r="AI477">
            <v>4.5392199999999966E-3</v>
          </cell>
          <cell r="AJ477">
            <v>5.5390779999999994E-2</v>
          </cell>
          <cell r="AL477">
            <v>4.5696799999999996E-3</v>
          </cell>
          <cell r="AM477">
            <v>5.9960459999999993E-2</v>
          </cell>
          <cell r="AO477">
            <v>4.4222800000000007E-3</v>
          </cell>
          <cell r="AP477">
            <v>6.4382739999999994E-2</v>
          </cell>
          <cell r="AS477">
            <v>6.4382739999999994E-2</v>
          </cell>
          <cell r="AV477">
            <v>6.4382739999999994E-2</v>
          </cell>
          <cell r="AX477">
            <v>6.4382739999999994E-2</v>
          </cell>
        </row>
        <row r="478">
          <cell r="A478" t="str">
            <v>203-CSWITCH</v>
          </cell>
          <cell r="E478" t="str">
            <v>Circuit Switcher Replacement Program</v>
          </cell>
          <cell r="O478">
            <v>1.5861230900000003</v>
          </cell>
          <cell r="R478">
            <v>1.5861230900000003</v>
          </cell>
          <cell r="T478">
            <v>-1.0631909799999999</v>
          </cell>
          <cell r="U478">
            <v>0.52293211000000039</v>
          </cell>
          <cell r="W478">
            <v>1.2835384399999998</v>
          </cell>
          <cell r="X478">
            <v>1.8064705500000002</v>
          </cell>
          <cell r="Z478">
            <v>2.4459280000000083E-2</v>
          </cell>
          <cell r="AA478">
            <v>1.8309298300000003</v>
          </cell>
          <cell r="AC478">
            <v>-0.33267194000000044</v>
          </cell>
          <cell r="AD478">
            <v>1.4982578899999999</v>
          </cell>
          <cell r="AF478">
            <v>4.8332430000000093E-2</v>
          </cell>
          <cell r="AG478">
            <v>1.54659032</v>
          </cell>
          <cell r="AI478">
            <v>2.0144629999999886E-2</v>
          </cell>
          <cell r="AJ478">
            <v>1.5667349499999998</v>
          </cell>
          <cell r="AL478">
            <v>4.7574900000000309E-3</v>
          </cell>
          <cell r="AM478">
            <v>1.5714924399999999</v>
          </cell>
          <cell r="AO478">
            <v>1.1773120000000192E-2</v>
          </cell>
          <cell r="AP478">
            <v>1.5832655600000001</v>
          </cell>
          <cell r="AS478">
            <v>1.5832655600000001</v>
          </cell>
          <cell r="AV478">
            <v>1.5832655600000001</v>
          </cell>
          <cell r="AX478">
            <v>1.5832655600000001</v>
          </cell>
        </row>
        <row r="479">
          <cell r="A479" t="str">
            <v>203-DELUG</v>
          </cell>
          <cell r="E479" t="str">
            <v>Fire Deluge Upgrades</v>
          </cell>
          <cell r="O479">
            <v>1.7176357699999998</v>
          </cell>
          <cell r="R479">
            <v>1.7176357699999998</v>
          </cell>
          <cell r="T479">
            <v>2.05585869</v>
          </cell>
          <cell r="U479">
            <v>3.7734944599999998</v>
          </cell>
          <cell r="W479">
            <v>-0.33822293000000014</v>
          </cell>
          <cell r="X479">
            <v>3.4352715299999996</v>
          </cell>
          <cell r="Z479">
            <v>3.2400900000002508E-3</v>
          </cell>
          <cell r="AA479">
            <v>3.4385116199999999</v>
          </cell>
          <cell r="AC479">
            <v>-1.89143544</v>
          </cell>
          <cell r="AD479">
            <v>1.5470761799999999</v>
          </cell>
          <cell r="AF479">
            <v>-4.4622750000000044E-2</v>
          </cell>
          <cell r="AG479">
            <v>1.5024534299999999</v>
          </cell>
          <cell r="AI479">
            <v>-4.5520050000000145E-2</v>
          </cell>
          <cell r="AJ479">
            <v>1.4569333799999997</v>
          </cell>
          <cell r="AL479">
            <v>8.9265300000000991E-3</v>
          </cell>
          <cell r="AM479">
            <v>1.4658599099999998</v>
          </cell>
          <cell r="AO479">
            <v>1.4851050000000088E-2</v>
          </cell>
          <cell r="AP479">
            <v>1.4807109599999999</v>
          </cell>
          <cell r="AS479">
            <v>1.4807109599999999</v>
          </cell>
          <cell r="AV479">
            <v>1.4807109599999999</v>
          </cell>
          <cell r="AX479">
            <v>1.4807109599999999</v>
          </cell>
        </row>
        <row r="480">
          <cell r="A480" t="str">
            <v>203-DETECT</v>
          </cell>
          <cell r="E480" t="str">
            <v>Fire Detection System Upgrades</v>
          </cell>
          <cell r="O480">
            <v>0.13934601999999996</v>
          </cell>
          <cell r="R480">
            <v>0.13934601999999996</v>
          </cell>
          <cell r="T480">
            <v>-0.60865077000000001</v>
          </cell>
          <cell r="U480">
            <v>-0.46930475000000005</v>
          </cell>
          <cell r="W480">
            <v>7.1682000000000412E-3</v>
          </cell>
          <cell r="X480">
            <v>-0.46213654999999998</v>
          </cell>
          <cell r="Z480">
            <v>9.3096699999999921E-3</v>
          </cell>
          <cell r="AA480">
            <v>-0.45282687999999999</v>
          </cell>
          <cell r="AC480">
            <v>0.61129116999999999</v>
          </cell>
          <cell r="AD480">
            <v>0.15846429000000001</v>
          </cell>
          <cell r="AF480">
            <v>3.5177879999999995E-2</v>
          </cell>
          <cell r="AG480">
            <v>0.19364217</v>
          </cell>
          <cell r="AI480">
            <v>2.3221679999999995E-2</v>
          </cell>
          <cell r="AJ480">
            <v>0.21686385</v>
          </cell>
          <cell r="AL480">
            <v>2.4955329999999998E-2</v>
          </cell>
          <cell r="AM480">
            <v>0.24181917999999999</v>
          </cell>
          <cell r="AO480">
            <v>3.2642819999999989E-2</v>
          </cell>
          <cell r="AP480">
            <v>0.27446199999999998</v>
          </cell>
          <cell r="AS480">
            <v>0.27446199999999998</v>
          </cell>
          <cell r="AV480">
            <v>0.27446199999999998</v>
          </cell>
          <cell r="AX480">
            <v>0.27446199999999998</v>
          </cell>
        </row>
        <row r="481">
          <cell r="A481" t="str">
            <v>203-DFR</v>
          </cell>
          <cell r="E481" t="str">
            <v>DFR Sustainment Program</v>
          </cell>
          <cell r="O481">
            <v>0.85299999000000004</v>
          </cell>
          <cell r="R481">
            <v>0.85299999000000004</v>
          </cell>
          <cell r="T481">
            <v>0.20282241000000001</v>
          </cell>
          <cell r="U481">
            <v>1.0558224</v>
          </cell>
          <cell r="W481">
            <v>0.11725759000000002</v>
          </cell>
          <cell r="X481">
            <v>1.1730799900000002</v>
          </cell>
          <cell r="Z481">
            <v>-9.5000000000000001E-2</v>
          </cell>
          <cell r="AA481">
            <v>1.0780799900000002</v>
          </cell>
          <cell r="AC481">
            <v>-0.3140799900000002</v>
          </cell>
          <cell r="AD481">
            <v>0.76400000000000001</v>
          </cell>
          <cell r="AF481">
            <v>-0.29200000000000004</v>
          </cell>
          <cell r="AG481">
            <v>0.47199999999999998</v>
          </cell>
          <cell r="AI481">
            <v>0.01</v>
          </cell>
          <cell r="AJ481">
            <v>0.48199999999999998</v>
          </cell>
          <cell r="AL481">
            <v>-0.17385849999999997</v>
          </cell>
          <cell r="AM481">
            <v>0.30814150000000001</v>
          </cell>
          <cell r="AO481">
            <v>0.17985849999999998</v>
          </cell>
          <cell r="AP481">
            <v>0.48799999999999999</v>
          </cell>
          <cell r="AS481">
            <v>0.48799999999999999</v>
          </cell>
          <cell r="AV481">
            <v>0.48799999999999999</v>
          </cell>
          <cell r="AX481">
            <v>0.48799999999999999</v>
          </cell>
        </row>
        <row r="482">
          <cell r="A482" t="str">
            <v>203-DieselGen</v>
          </cell>
          <cell r="E482" t="str">
            <v>Mission Critical Stations "Capital Reinvestment"</v>
          </cell>
          <cell r="O482">
            <v>3.9964400000000004E-3</v>
          </cell>
          <cell r="R482">
            <v>3.9964400000000004E-3</v>
          </cell>
          <cell r="T482">
            <v>1.0623900000000001E-3</v>
          </cell>
          <cell r="U482">
            <v>5.0588300000000003E-3</v>
          </cell>
          <cell r="W482">
            <v>2.9340499999999997E-3</v>
          </cell>
          <cell r="X482">
            <v>7.9928800000000008E-3</v>
          </cell>
          <cell r="Z482">
            <v>6.9920000000000225E-5</v>
          </cell>
          <cell r="AA482">
            <v>8.0628000000000019E-3</v>
          </cell>
          <cell r="AC482">
            <v>-3.9265200000000019E-3</v>
          </cell>
          <cell r="AD482">
            <v>4.13628E-3</v>
          </cell>
          <cell r="AF482">
            <v>6.9919999999999358E-5</v>
          </cell>
          <cell r="AG482">
            <v>4.2061999999999993E-3</v>
          </cell>
          <cell r="AI482">
            <v>7.5079999999999938E-5</v>
          </cell>
          <cell r="AJ482">
            <v>4.2812799999999993E-3</v>
          </cell>
          <cell r="AL482">
            <v>7.7579999999999837E-5</v>
          </cell>
          <cell r="AM482">
            <v>4.3588599999999991E-3</v>
          </cell>
          <cell r="AO482">
            <v>7.5080000000000806E-5</v>
          </cell>
          <cell r="AP482">
            <v>4.4339399999999999E-3</v>
          </cell>
          <cell r="AS482">
            <v>4.4339399999999999E-3</v>
          </cell>
          <cell r="AV482">
            <v>4.4339399999999999E-3</v>
          </cell>
          <cell r="AX482">
            <v>4.4339399999999999E-3</v>
          </cell>
        </row>
        <row r="483">
          <cell r="A483" t="str">
            <v>203-FDRPR</v>
          </cell>
          <cell r="E483" t="str">
            <v>Feeder Protection Replacement</v>
          </cell>
          <cell r="O483">
            <v>0</v>
          </cell>
          <cell r="R483">
            <v>0</v>
          </cell>
          <cell r="U483">
            <v>0</v>
          </cell>
          <cell r="W483">
            <v>0</v>
          </cell>
          <cell r="X483">
            <v>0</v>
          </cell>
          <cell r="Z483">
            <v>0</v>
          </cell>
          <cell r="AA483">
            <v>0</v>
          </cell>
          <cell r="AC483">
            <v>0</v>
          </cell>
          <cell r="AD483">
            <v>0</v>
          </cell>
          <cell r="AF483">
            <v>0</v>
          </cell>
          <cell r="AG483">
            <v>0</v>
          </cell>
          <cell r="AI483">
            <v>0</v>
          </cell>
          <cell r="AJ483">
            <v>0</v>
          </cell>
          <cell r="AL483">
            <v>0</v>
          </cell>
          <cell r="AM483">
            <v>0</v>
          </cell>
          <cell r="AO483">
            <v>0</v>
          </cell>
          <cell r="AP483">
            <v>0</v>
          </cell>
          <cell r="AS483">
            <v>0</v>
          </cell>
          <cell r="AV483">
            <v>0</v>
          </cell>
          <cell r="AX483">
            <v>0</v>
          </cell>
        </row>
        <row r="484">
          <cell r="A484" t="str">
            <v>203-GAREPL</v>
          </cell>
          <cell r="E484" t="str">
            <v>ITE GA Breaker Replacement Program</v>
          </cell>
          <cell r="O484">
            <v>8.574E-3</v>
          </cell>
          <cell r="R484">
            <v>8.574E-3</v>
          </cell>
          <cell r="T484">
            <v>7.6360299999999994E-3</v>
          </cell>
          <cell r="U484">
            <v>1.621003E-2</v>
          </cell>
          <cell r="W484">
            <v>9.3797000000000064E-4</v>
          </cell>
          <cell r="X484">
            <v>1.7148E-2</v>
          </cell>
          <cell r="Z484">
            <v>3.2098500000000002E-3</v>
          </cell>
          <cell r="AA484">
            <v>2.035785E-2</v>
          </cell>
          <cell r="AC484">
            <v>-7.1795000000000001E-3</v>
          </cell>
          <cell r="AD484">
            <v>1.317835E-2</v>
          </cell>
          <cell r="AF484">
            <v>0</v>
          </cell>
          <cell r="AG484">
            <v>1.317835E-2</v>
          </cell>
          <cell r="AI484">
            <v>5.5377999999999851E-4</v>
          </cell>
          <cell r="AJ484">
            <v>1.3732129999999999E-2</v>
          </cell>
          <cell r="AL484">
            <v>5.6399000000000206E-4</v>
          </cell>
          <cell r="AM484">
            <v>1.4296120000000001E-2</v>
          </cell>
          <cell r="AO484">
            <v>0</v>
          </cell>
          <cell r="AP484">
            <v>1.4296120000000001E-2</v>
          </cell>
          <cell r="AS484">
            <v>1.4296120000000001E-2</v>
          </cell>
          <cell r="AV484">
            <v>1.4296120000000001E-2</v>
          </cell>
          <cell r="AX484">
            <v>1.4296120000000001E-2</v>
          </cell>
        </row>
        <row r="485">
          <cell r="A485" t="str">
            <v>203-GRND</v>
          </cell>
          <cell r="E485" t="str">
            <v>Grounding Upgrades Program</v>
          </cell>
          <cell r="O485">
            <v>4.73827E-2</v>
          </cell>
          <cell r="R485">
            <v>4.73827E-2</v>
          </cell>
          <cell r="T485">
            <v>3.0258339999999998E-2</v>
          </cell>
          <cell r="U485">
            <v>7.7641039999999995E-2</v>
          </cell>
          <cell r="W485">
            <v>1.7124359999999995E-2</v>
          </cell>
          <cell r="X485">
            <v>9.4765399999999986E-2</v>
          </cell>
          <cell r="Z485">
            <v>1.2288460000000008E-2</v>
          </cell>
          <cell r="AA485">
            <v>0.10705386</v>
          </cell>
          <cell r="AC485">
            <v>-3.2283010000000001E-2</v>
          </cell>
          <cell r="AD485">
            <v>7.477085E-2</v>
          </cell>
          <cell r="AF485">
            <v>2.1060949999999995E-2</v>
          </cell>
          <cell r="AG485">
            <v>9.5831799999999995E-2</v>
          </cell>
          <cell r="AI485">
            <v>2.0679059999999999E-2</v>
          </cell>
          <cell r="AJ485">
            <v>0.11651085999999999</v>
          </cell>
          <cell r="AL485">
            <v>1.6794560000000014E-2</v>
          </cell>
          <cell r="AM485">
            <v>0.13330542000000001</v>
          </cell>
          <cell r="AO485">
            <v>3.5371859999999977E-2</v>
          </cell>
          <cell r="AP485">
            <v>0.16867727999999999</v>
          </cell>
          <cell r="AS485">
            <v>0.16867727999999999</v>
          </cell>
          <cell r="AV485">
            <v>0.16867727999999999</v>
          </cell>
          <cell r="AX485">
            <v>0.16867727999999999</v>
          </cell>
        </row>
        <row r="486">
          <cell r="A486" t="str">
            <v>203-HVAC</v>
          </cell>
          <cell r="E486" t="str">
            <v>HVAC Upgrades</v>
          </cell>
          <cell r="O486">
            <v>0.11085942</v>
          </cell>
          <cell r="R486">
            <v>0.11085942</v>
          </cell>
          <cell r="T486">
            <v>0.18941226</v>
          </cell>
          <cell r="U486">
            <v>0.30027167999999999</v>
          </cell>
          <cell r="W486">
            <v>-7.8552840000000013E-2</v>
          </cell>
          <cell r="X486">
            <v>0.22171883999999997</v>
          </cell>
          <cell r="Z486">
            <v>4.2601819999999985E-2</v>
          </cell>
          <cell r="AA486">
            <v>0.26432065999999999</v>
          </cell>
          <cell r="AC486">
            <v>-0.10786701999999998</v>
          </cell>
          <cell r="AD486">
            <v>0.15645364</v>
          </cell>
          <cell r="AF486">
            <v>1.69179999999991E-4</v>
          </cell>
          <cell r="AG486">
            <v>0.15662282</v>
          </cell>
          <cell r="AI486">
            <v>1.8791999999998033E-4</v>
          </cell>
          <cell r="AJ486">
            <v>0.15681073999999998</v>
          </cell>
          <cell r="AL486">
            <v>0</v>
          </cell>
          <cell r="AM486">
            <v>0.15681073999999998</v>
          </cell>
          <cell r="AO486">
            <v>0</v>
          </cell>
          <cell r="AP486">
            <v>0.15681073999999998</v>
          </cell>
          <cell r="AS486">
            <v>0.15681073999999998</v>
          </cell>
          <cell r="AV486">
            <v>0.15681073999999998</v>
          </cell>
          <cell r="AX486">
            <v>0.15681073999999998</v>
          </cell>
        </row>
        <row r="487">
          <cell r="A487" t="str">
            <v>203-IED Syn</v>
          </cell>
          <cell r="E487" t="str">
            <v>Satellite Clock IED Synch Program</v>
          </cell>
          <cell r="O487">
            <v>3.69469E-3</v>
          </cell>
          <cell r="R487">
            <v>3.69469E-3</v>
          </cell>
          <cell r="T487">
            <v>-0.63908096000000014</v>
          </cell>
          <cell r="U487">
            <v>-0.63538627000000014</v>
          </cell>
          <cell r="W487">
            <v>1.2020700000000546E-3</v>
          </cell>
          <cell r="X487">
            <v>-0.63418420000000009</v>
          </cell>
          <cell r="Z487">
            <v>1.18833E-3</v>
          </cell>
          <cell r="AA487">
            <v>-0.63299587000000013</v>
          </cell>
          <cell r="AC487">
            <v>0.63893954000000008</v>
          </cell>
          <cell r="AD487">
            <v>5.9436699999999565E-3</v>
          </cell>
          <cell r="AF487">
            <v>1.0606500000000432E-3</v>
          </cell>
          <cell r="AG487">
            <v>7.0043199999999996E-3</v>
          </cell>
          <cell r="AI487">
            <v>1.1388500000000003E-3</v>
          </cell>
          <cell r="AJ487">
            <v>8.1431699999999999E-3</v>
          </cell>
          <cell r="AL487">
            <v>1.1768300000000002E-3</v>
          </cell>
          <cell r="AM487">
            <v>9.3200000000000002E-3</v>
          </cell>
          <cell r="AO487">
            <v>1.1388500000000003E-3</v>
          </cell>
          <cell r="AP487">
            <v>1.045885E-2</v>
          </cell>
          <cell r="AS487">
            <v>1.045885E-2</v>
          </cell>
          <cell r="AV487">
            <v>1.045885E-2</v>
          </cell>
          <cell r="AX487">
            <v>1.045885E-2</v>
          </cell>
        </row>
        <row r="488">
          <cell r="A488" t="str">
            <v>203-MCR</v>
          </cell>
          <cell r="E488" t="str">
            <v>Metallic Cable Replacement</v>
          </cell>
          <cell r="O488">
            <v>0</v>
          </cell>
          <cell r="R488">
            <v>0</v>
          </cell>
          <cell r="T488">
            <v>0</v>
          </cell>
          <cell r="U488">
            <v>0</v>
          </cell>
          <cell r="W488">
            <v>0</v>
          </cell>
          <cell r="X488">
            <v>0</v>
          </cell>
          <cell r="Z488">
            <v>0</v>
          </cell>
          <cell r="AA488">
            <v>0</v>
          </cell>
          <cell r="AC488">
            <v>0</v>
          </cell>
          <cell r="AD488">
            <v>0</v>
          </cell>
          <cell r="AF488">
            <v>0</v>
          </cell>
          <cell r="AG488">
            <v>0</v>
          </cell>
          <cell r="AI488">
            <v>0</v>
          </cell>
          <cell r="AJ488">
            <v>0</v>
          </cell>
          <cell r="AL488">
            <v>0</v>
          </cell>
          <cell r="AM488">
            <v>0</v>
          </cell>
          <cell r="AO488">
            <v>0</v>
          </cell>
          <cell r="AP488">
            <v>0</v>
          </cell>
          <cell r="AS488">
            <v>0</v>
          </cell>
          <cell r="AV488">
            <v>0</v>
          </cell>
          <cell r="AX488">
            <v>0</v>
          </cell>
        </row>
        <row r="489">
          <cell r="A489" t="str">
            <v>203-OCB</v>
          </cell>
          <cell r="E489" t="str">
            <v>Breaker Installation Program</v>
          </cell>
          <cell r="O489">
            <v>19.447494220000003</v>
          </cell>
          <cell r="R489">
            <v>19.447494220000003</v>
          </cell>
          <cell r="T489">
            <v>-13.047894899999999</v>
          </cell>
          <cell r="U489">
            <v>6.3995993200000036</v>
          </cell>
          <cell r="W489">
            <v>10.15205156</v>
          </cell>
          <cell r="X489">
            <v>16.551650880000004</v>
          </cell>
          <cell r="Z489">
            <v>0.71259004999999576</v>
          </cell>
          <cell r="AA489">
            <v>17.26424093</v>
          </cell>
          <cell r="AC489">
            <v>1.1374417500000007</v>
          </cell>
          <cell r="AD489">
            <v>18.40168268</v>
          </cell>
          <cell r="AF489">
            <v>1.6789373399999938</v>
          </cell>
          <cell r="AG489">
            <v>20.080620019999994</v>
          </cell>
          <cell r="AI489">
            <v>-1.5868026399999948</v>
          </cell>
          <cell r="AJ489">
            <v>18.493817379999999</v>
          </cell>
          <cell r="AL489">
            <v>2.172172999999944E-2</v>
          </cell>
          <cell r="AM489">
            <v>18.515539109999999</v>
          </cell>
          <cell r="AO489">
            <v>1.0671835899999955</v>
          </cell>
          <cell r="AP489">
            <v>19.582722699999994</v>
          </cell>
          <cell r="AS489">
            <v>19.582722699999994</v>
          </cell>
          <cell r="AV489">
            <v>19.582722699999994</v>
          </cell>
          <cell r="AX489">
            <v>19.582722699999994</v>
          </cell>
        </row>
        <row r="490">
          <cell r="A490" t="str">
            <v>203-PCT-BOX</v>
          </cell>
          <cell r="E490" t="str">
            <v>Replace P&amp;C with a new integrated system</v>
          </cell>
          <cell r="O490">
            <v>29.364999989999998</v>
          </cell>
          <cell r="R490">
            <v>29.364999989999998</v>
          </cell>
          <cell r="T490">
            <v>8.0022001200000012</v>
          </cell>
          <cell r="U490">
            <v>37.367200109999999</v>
          </cell>
          <cell r="W490">
            <v>4.5999999999999375E-2</v>
          </cell>
          <cell r="X490">
            <v>37.413200109999998</v>
          </cell>
          <cell r="Z490">
            <v>0.40500000000000114</v>
          </cell>
          <cell r="AA490">
            <v>37.818200109999999</v>
          </cell>
          <cell r="AC490">
            <v>-8.2572001099999994</v>
          </cell>
          <cell r="AD490">
            <v>29.561</v>
          </cell>
          <cell r="AF490">
            <v>-0.57700000000000173</v>
          </cell>
          <cell r="AG490">
            <v>28.983999999999998</v>
          </cell>
          <cell r="AI490">
            <v>-0.47100000000000009</v>
          </cell>
          <cell r="AJ490">
            <v>28.512999999999998</v>
          </cell>
          <cell r="AL490">
            <v>-0.37000000000000099</v>
          </cell>
          <cell r="AM490">
            <v>28.142999999999997</v>
          </cell>
          <cell r="AO490">
            <v>-0.73399999999999821</v>
          </cell>
          <cell r="AP490">
            <v>27.408999999999999</v>
          </cell>
          <cell r="AS490">
            <v>27.408999999999999</v>
          </cell>
          <cell r="AV490">
            <v>27.408999999999999</v>
          </cell>
          <cell r="AX490">
            <v>27.408999999999999</v>
          </cell>
        </row>
        <row r="491">
          <cell r="A491" t="str">
            <v>203-PLC</v>
          </cell>
          <cell r="E491" t="str">
            <v>PLC Replacement Program</v>
          </cell>
          <cell r="O491">
            <v>4.3639999899999999</v>
          </cell>
          <cell r="R491">
            <v>4.3639999899999999</v>
          </cell>
          <cell r="T491">
            <v>-0.60694179000000048</v>
          </cell>
          <cell r="U491">
            <v>3.7570581999999995</v>
          </cell>
          <cell r="W491">
            <v>-0.54600000000000026</v>
          </cell>
          <cell r="X491">
            <v>3.2110581999999992</v>
          </cell>
          <cell r="Z491">
            <v>-0.30100000000000016</v>
          </cell>
          <cell r="AA491">
            <v>2.910058199999999</v>
          </cell>
          <cell r="AC491">
            <v>0.72694180000000097</v>
          </cell>
          <cell r="AD491">
            <v>3.637</v>
          </cell>
          <cell r="AF491">
            <v>7.8999999999999737E-2</v>
          </cell>
          <cell r="AG491">
            <v>3.7159999999999997</v>
          </cell>
          <cell r="AI491">
            <v>7.0407110000000106E-2</v>
          </cell>
          <cell r="AJ491">
            <v>3.7864071099999999</v>
          </cell>
          <cell r="AL491">
            <v>-0.14231377999999983</v>
          </cell>
          <cell r="AM491">
            <v>3.64409333</v>
          </cell>
          <cell r="AO491">
            <v>-0.60539698000000008</v>
          </cell>
          <cell r="AP491">
            <v>3.0386963499999999</v>
          </cell>
          <cell r="AS491">
            <v>3.0386963499999999</v>
          </cell>
          <cell r="AV491">
            <v>3.0386963499999999</v>
          </cell>
          <cell r="AX491">
            <v>3.0386963499999999</v>
          </cell>
        </row>
        <row r="492">
          <cell r="A492" t="str">
            <v>203-POTH</v>
          </cell>
          <cell r="E492" t="str">
            <v>Station Cable &amp; Pothead Replacement</v>
          </cell>
          <cell r="O492">
            <v>0.32400000000000001</v>
          </cell>
          <cell r="R492">
            <v>0.32400000000000001</v>
          </cell>
          <cell r="T492">
            <v>3.9809349999999993E-2</v>
          </cell>
          <cell r="U492">
            <v>0.36380935000000003</v>
          </cell>
          <cell r="W492">
            <v>0.28419064999999999</v>
          </cell>
          <cell r="X492">
            <v>0.64800000000000002</v>
          </cell>
          <cell r="Z492">
            <v>1.7745789999999984E-2</v>
          </cell>
          <cell r="AA492">
            <v>0.66574579</v>
          </cell>
          <cell r="AC492">
            <v>-0.32659144000000007</v>
          </cell>
          <cell r="AD492">
            <v>0.33915434999999994</v>
          </cell>
          <cell r="AF492">
            <v>-0.15515434999999994</v>
          </cell>
          <cell r="AG492">
            <v>0.184</v>
          </cell>
          <cell r="AI492">
            <v>2.4946489999999988E-2</v>
          </cell>
          <cell r="AJ492">
            <v>0.20894648999999998</v>
          </cell>
          <cell r="AL492">
            <v>-2.6098819999999967E-2</v>
          </cell>
          <cell r="AM492">
            <v>0.18284767000000002</v>
          </cell>
          <cell r="AO492">
            <v>-9.3462000000002488E-4</v>
          </cell>
          <cell r="AP492">
            <v>0.18191304999999999</v>
          </cell>
          <cell r="AS492">
            <v>0.18191304999999999</v>
          </cell>
          <cell r="AV492">
            <v>0.18191304999999999</v>
          </cell>
          <cell r="AX492">
            <v>0.18191304999999999</v>
          </cell>
        </row>
        <row r="493">
          <cell r="A493" t="str">
            <v>203-PROTRP</v>
          </cell>
          <cell r="E493" t="str">
            <v>Protection Replacement</v>
          </cell>
          <cell r="O493">
            <v>7.8105662599999999</v>
          </cell>
          <cell r="R493">
            <v>7.8105662599999999</v>
          </cell>
          <cell r="T493">
            <v>2.5170081</v>
          </cell>
          <cell r="U493">
            <v>10.32757436</v>
          </cell>
          <cell r="W493">
            <v>0.17752619999999908</v>
          </cell>
          <cell r="X493">
            <v>10.505100559999999</v>
          </cell>
          <cell r="Z493">
            <v>4.6523120000000695E-2</v>
          </cell>
          <cell r="AA493">
            <v>10.551623679999999</v>
          </cell>
          <cell r="AC493">
            <v>-2.6240111699999993</v>
          </cell>
          <cell r="AD493">
            <v>7.9276125099999994</v>
          </cell>
          <cell r="AF493">
            <v>-0.18647687999999984</v>
          </cell>
          <cell r="AG493">
            <v>7.7411356299999996</v>
          </cell>
          <cell r="AI493">
            <v>-0.35592217999999942</v>
          </cell>
          <cell r="AJ493">
            <v>7.3852134500000002</v>
          </cell>
          <cell r="AL493">
            <v>-9.6652930000001192E-2</v>
          </cell>
          <cell r="AM493">
            <v>7.288560519999999</v>
          </cell>
          <cell r="AO493">
            <v>8.0778200000004574E-3</v>
          </cell>
          <cell r="AP493">
            <v>7.2966383399999994</v>
          </cell>
          <cell r="AS493">
            <v>7.2966383399999994</v>
          </cell>
          <cell r="AV493">
            <v>7.2966383399999994</v>
          </cell>
          <cell r="AX493">
            <v>7.2966383399999994</v>
          </cell>
        </row>
        <row r="494">
          <cell r="A494" t="str">
            <v>203-PTONER</v>
          </cell>
          <cell r="E494" t="str">
            <v>Protection Tone Equipment Replacement</v>
          </cell>
          <cell r="O494">
            <v>4.9544704299999998</v>
          </cell>
          <cell r="R494">
            <v>4.9544704299999998</v>
          </cell>
          <cell r="T494">
            <v>1.9298069499999997</v>
          </cell>
          <cell r="U494">
            <v>6.8842773799999994</v>
          </cell>
          <cell r="W494">
            <v>6.177710000000225E-3</v>
          </cell>
          <cell r="X494">
            <v>6.8904550899999997</v>
          </cell>
          <cell r="Z494">
            <v>-4.8431999999998254E-3</v>
          </cell>
          <cell r="AA494">
            <v>6.8856118899999998</v>
          </cell>
          <cell r="AC494">
            <v>-2.2788278800000006</v>
          </cell>
          <cell r="AD494">
            <v>4.6067840099999993</v>
          </cell>
          <cell r="AF494">
            <v>-0.52784319999999951</v>
          </cell>
          <cell r="AG494">
            <v>4.0789408099999998</v>
          </cell>
          <cell r="AI494">
            <v>-1.8968316299999999</v>
          </cell>
          <cell r="AJ494">
            <v>2.1821091799999999</v>
          </cell>
          <cell r="AL494">
            <v>-0.93582601999999993</v>
          </cell>
          <cell r="AM494">
            <v>1.2462831599999999</v>
          </cell>
          <cell r="AO494">
            <v>1.683700000001398E-4</v>
          </cell>
          <cell r="AP494">
            <v>1.2464515300000001</v>
          </cell>
          <cell r="AS494">
            <v>1.2464515300000001</v>
          </cell>
          <cell r="AV494">
            <v>1.2464515300000001</v>
          </cell>
          <cell r="AX494">
            <v>1.2464515300000001</v>
          </cell>
        </row>
        <row r="495">
          <cell r="A495" t="str">
            <v>203-RTU</v>
          </cell>
          <cell r="E495" t="str">
            <v>RTU replacement</v>
          </cell>
          <cell r="O495">
            <v>9.1675371600000002</v>
          </cell>
          <cell r="R495">
            <v>9.1675371600000002</v>
          </cell>
          <cell r="T495">
            <v>1.2739551299999992</v>
          </cell>
          <cell r="U495">
            <v>10.441492289999999</v>
          </cell>
          <cell r="W495">
            <v>1.6714059999999975E-2</v>
          </cell>
          <cell r="X495">
            <v>10.458206349999999</v>
          </cell>
          <cell r="Z495">
            <v>-0.21148758000000001</v>
          </cell>
          <cell r="AA495">
            <v>10.246718769999999</v>
          </cell>
          <cell r="AC495">
            <v>-1.2831567600000007</v>
          </cell>
          <cell r="AD495">
            <v>8.9635620099999986</v>
          </cell>
          <cell r="AF495">
            <v>0.29351242000000077</v>
          </cell>
          <cell r="AG495">
            <v>9.2570744299999994</v>
          </cell>
          <cell r="AI495">
            <v>0.60962390999999982</v>
          </cell>
          <cell r="AJ495">
            <v>9.8666983399999992</v>
          </cell>
          <cell r="AL495">
            <v>0.7386780400000017</v>
          </cell>
          <cell r="AM495">
            <v>10.605376380000001</v>
          </cell>
          <cell r="AO495">
            <v>0.17762390999999766</v>
          </cell>
          <cell r="AP495">
            <v>10.783000289999999</v>
          </cell>
          <cell r="AS495">
            <v>10.783000289999999</v>
          </cell>
          <cell r="AV495">
            <v>10.783000289999999</v>
          </cell>
          <cell r="AX495">
            <v>10.783000289999999</v>
          </cell>
        </row>
        <row r="496">
          <cell r="A496" t="str">
            <v>203-SER</v>
          </cell>
          <cell r="E496" t="str">
            <v>SER Replacement Sustainment Program</v>
          </cell>
          <cell r="O496">
            <v>0.43545581</v>
          </cell>
          <cell r="R496">
            <v>0.43545581</v>
          </cell>
          <cell r="T496">
            <v>-9.8433059999999961E-2</v>
          </cell>
          <cell r="U496">
            <v>0.33702275000000004</v>
          </cell>
          <cell r="W496">
            <v>9.6889000000000003E-4</v>
          </cell>
          <cell r="X496">
            <v>0.33799164000000004</v>
          </cell>
          <cell r="Z496">
            <v>0.22140245000000003</v>
          </cell>
          <cell r="AA496">
            <v>0.55939409000000007</v>
          </cell>
          <cell r="AC496">
            <v>0.19051002999999989</v>
          </cell>
          <cell r="AD496">
            <v>0.74990411999999995</v>
          </cell>
          <cell r="AF496">
            <v>-0.15081917</v>
          </cell>
          <cell r="AG496">
            <v>0.59908494999999995</v>
          </cell>
          <cell r="AI496">
            <v>-1.3805850000000008E-2</v>
          </cell>
          <cell r="AJ496">
            <v>0.58527909999999994</v>
          </cell>
          <cell r="AL496">
            <v>-9.7799369999999997E-2</v>
          </cell>
          <cell r="AM496">
            <v>0.48747972999999994</v>
          </cell>
          <cell r="AO496">
            <v>6.8141500000000743E-3</v>
          </cell>
          <cell r="AP496">
            <v>0.49429388000000002</v>
          </cell>
          <cell r="AS496">
            <v>0.49429388000000002</v>
          </cell>
          <cell r="AV496">
            <v>0.49429388000000002</v>
          </cell>
          <cell r="AX496">
            <v>0.49429388000000002</v>
          </cell>
        </row>
        <row r="497">
          <cell r="A497" t="str">
            <v>203-SERA</v>
          </cell>
          <cell r="E497" t="str">
            <v>SER Annunciator Sustainment Program</v>
          </cell>
          <cell r="O497">
            <v>0.70411391999999995</v>
          </cell>
          <cell r="R497">
            <v>0.70411391999999995</v>
          </cell>
          <cell r="T497">
            <v>0.31838288000000003</v>
          </cell>
          <cell r="U497">
            <v>1.0224967999999999</v>
          </cell>
          <cell r="W497">
            <v>-0.14718894000000005</v>
          </cell>
          <cell r="X497">
            <v>0.87530785999999983</v>
          </cell>
          <cell r="Z497">
            <v>-1.0545669999999951E-2</v>
          </cell>
          <cell r="AA497">
            <v>0.86476218999999988</v>
          </cell>
          <cell r="AC497">
            <v>-0.17037063999999991</v>
          </cell>
          <cell r="AD497">
            <v>0.69439154999999997</v>
          </cell>
          <cell r="AF497">
            <v>0.23372663000000005</v>
          </cell>
          <cell r="AG497">
            <v>0.92811818000000001</v>
          </cell>
          <cell r="AI497">
            <v>7.6380999999992039E-4</v>
          </cell>
          <cell r="AJ497">
            <v>0.92888198999999994</v>
          </cell>
          <cell r="AL497">
            <v>-0.43270958999999992</v>
          </cell>
          <cell r="AM497">
            <v>0.49617240000000001</v>
          </cell>
          <cell r="AO497">
            <v>2.6190600000000064E-3</v>
          </cell>
          <cell r="AP497">
            <v>0.49879146000000002</v>
          </cell>
          <cell r="AS497">
            <v>0.49879146000000002</v>
          </cell>
          <cell r="AV497">
            <v>0.49879146000000002</v>
          </cell>
          <cell r="AX497">
            <v>0.49879146000000002</v>
          </cell>
        </row>
        <row r="498">
          <cell r="A498" t="str">
            <v>203-SGROUND</v>
          </cell>
          <cell r="E498" t="str">
            <v>Station Grounding System Upgrades Program</v>
          </cell>
          <cell r="O498">
            <v>2.6180000100000003</v>
          </cell>
          <cell r="R498">
            <v>2.6180000100000003</v>
          </cell>
          <cell r="T498">
            <v>-2.3501799999999573E-2</v>
          </cell>
          <cell r="U498">
            <v>2.5944982100000007</v>
          </cell>
          <cell r="W498">
            <v>-2.0000000000002238E-3</v>
          </cell>
          <cell r="X498">
            <v>2.5924982100000005</v>
          </cell>
          <cell r="Z498">
            <v>-3.2999999999999918E-2</v>
          </cell>
          <cell r="AA498">
            <v>2.5594982100000006</v>
          </cell>
          <cell r="AC498">
            <v>2.7501789999999193E-2</v>
          </cell>
          <cell r="AD498">
            <v>2.5869999999999997</v>
          </cell>
          <cell r="AF498">
            <v>7.0000000000001172E-3</v>
          </cell>
          <cell r="AG498">
            <v>2.5939999999999999</v>
          </cell>
          <cell r="AI498">
            <v>-1.8727750000000043E-2</v>
          </cell>
          <cell r="AJ498">
            <v>2.5752722499999998</v>
          </cell>
          <cell r="AL498">
            <v>-0.85027224999999973</v>
          </cell>
          <cell r="AM498">
            <v>1.7250000000000001</v>
          </cell>
          <cell r="AO498">
            <v>0</v>
          </cell>
          <cell r="AP498">
            <v>1.7250000000000001</v>
          </cell>
          <cell r="AS498">
            <v>1.7250000000000001</v>
          </cell>
          <cell r="AV498">
            <v>1.7250000000000001</v>
          </cell>
          <cell r="AX498">
            <v>1.7250000000000001</v>
          </cell>
        </row>
        <row r="499">
          <cell r="A499" t="str">
            <v>203-SHIELDW</v>
          </cell>
          <cell r="E499" t="str">
            <v>Shieldwire Replacement Program</v>
          </cell>
          <cell r="O499">
            <v>1.7945571300000003</v>
          </cell>
          <cell r="R499">
            <v>1.7945571300000003</v>
          </cell>
          <cell r="T499">
            <v>-0.27994797000000005</v>
          </cell>
          <cell r="U499">
            <v>1.5146091600000002</v>
          </cell>
          <cell r="W499">
            <v>5.3239869999999856E-2</v>
          </cell>
          <cell r="X499">
            <v>1.5678490300000001</v>
          </cell>
          <cell r="Z499">
            <v>-1.0500819999999855E-2</v>
          </cell>
          <cell r="AA499">
            <v>1.5573482100000002</v>
          </cell>
          <cell r="AC499">
            <v>0.26149298999999959</v>
          </cell>
          <cell r="AD499">
            <v>1.8188411999999998</v>
          </cell>
          <cell r="AF499">
            <v>-0.30597266999999984</v>
          </cell>
          <cell r="AG499">
            <v>1.51286853</v>
          </cell>
          <cell r="AI499">
            <v>0.19118064999999995</v>
          </cell>
          <cell r="AJ499">
            <v>1.7040491799999999</v>
          </cell>
          <cell r="AL499">
            <v>-0.23007063999999988</v>
          </cell>
          <cell r="AM499">
            <v>1.4739785400000001</v>
          </cell>
          <cell r="AO499">
            <v>-0.18814585000000017</v>
          </cell>
          <cell r="AP499">
            <v>1.2858326899999999</v>
          </cell>
          <cell r="AS499">
            <v>1.2858326899999999</v>
          </cell>
          <cell r="AV499">
            <v>1.2858326899999999</v>
          </cell>
          <cell r="AX499">
            <v>1.2858326899999999</v>
          </cell>
        </row>
        <row r="500">
          <cell r="A500" t="str">
            <v>203-SPBrkRepl</v>
          </cell>
          <cell r="E500" t="str">
            <v>SP Breaker Replacement</v>
          </cell>
          <cell r="O500">
            <v>5.2221000000000004E-3</v>
          </cell>
          <cell r="R500">
            <v>5.2221000000000004E-3</v>
          </cell>
          <cell r="T500">
            <v>0.34062429999999999</v>
          </cell>
          <cell r="U500">
            <v>0.3458464</v>
          </cell>
          <cell r="W500">
            <v>-0.33540219999999998</v>
          </cell>
          <cell r="X500">
            <v>1.0444200000000015E-2</v>
          </cell>
          <cell r="Z500">
            <v>1.8713989999999993E-2</v>
          </cell>
          <cell r="AA500">
            <v>2.9158190000000007E-2</v>
          </cell>
          <cell r="AC500">
            <v>-7.2850600000000064E-3</v>
          </cell>
          <cell r="AD500">
            <v>2.1873130000000001E-2</v>
          </cell>
          <cell r="AF500">
            <v>-1.6965400000000033E-3</v>
          </cell>
          <cell r="AG500">
            <v>2.0176589999999998E-2</v>
          </cell>
          <cell r="AI500">
            <v>-3.8500999999999813E-4</v>
          </cell>
          <cell r="AJ500">
            <v>1.979158E-2</v>
          </cell>
          <cell r="AL500">
            <v>-3.764500000000004E-4</v>
          </cell>
          <cell r="AM500">
            <v>1.9415129999999999E-2</v>
          </cell>
          <cell r="AO500">
            <v>-1.0645009999999998E-2</v>
          </cell>
          <cell r="AP500">
            <v>8.770120000000001E-3</v>
          </cell>
          <cell r="AS500">
            <v>8.770120000000001E-3</v>
          </cell>
          <cell r="AV500">
            <v>8.770120000000001E-3</v>
          </cell>
          <cell r="AX500">
            <v>8.770120000000001E-3</v>
          </cell>
        </row>
        <row r="501">
          <cell r="A501" t="str">
            <v>203-SSMETER</v>
          </cell>
          <cell r="E501" t="str">
            <v>Station Service Metering</v>
          </cell>
          <cell r="O501">
            <v>8.3759999999999998E-5</v>
          </cell>
          <cell r="R501">
            <v>8.3759999999999998E-5</v>
          </cell>
          <cell r="T501">
            <v>5.2119999999999996E-5</v>
          </cell>
          <cell r="U501">
            <v>1.3588000000000001E-4</v>
          </cell>
          <cell r="W501">
            <v>-5.2119999999999996E-5</v>
          </cell>
          <cell r="X501">
            <v>8.3760000000000011E-5</v>
          </cell>
          <cell r="Z501">
            <v>0</v>
          </cell>
          <cell r="AA501">
            <v>8.3760000000000011E-5</v>
          </cell>
          <cell r="AC501">
            <v>-8.3760000000000011E-5</v>
          </cell>
          <cell r="AD501">
            <v>0</v>
          </cell>
          <cell r="AF501">
            <v>0</v>
          </cell>
          <cell r="AG501">
            <v>0</v>
          </cell>
          <cell r="AI501">
            <v>0</v>
          </cell>
          <cell r="AJ501">
            <v>0</v>
          </cell>
          <cell r="AL501">
            <v>0</v>
          </cell>
          <cell r="AM501">
            <v>0</v>
          </cell>
          <cell r="AO501">
            <v>0</v>
          </cell>
          <cell r="AP501">
            <v>0</v>
          </cell>
          <cell r="AS501">
            <v>0</v>
          </cell>
          <cell r="AV501">
            <v>0</v>
          </cell>
          <cell r="AX501">
            <v>0</v>
          </cell>
        </row>
        <row r="502">
          <cell r="A502" t="str">
            <v>203-SSUB</v>
          </cell>
          <cell r="E502" t="str">
            <v>Station Service Upgrade - Bulk Program</v>
          </cell>
          <cell r="O502">
            <v>1.11091451</v>
          </cell>
          <cell r="R502">
            <v>1.11091451</v>
          </cell>
          <cell r="T502">
            <v>1.49008999</v>
          </cell>
          <cell r="U502">
            <v>2.6010045000000002</v>
          </cell>
          <cell r="W502">
            <v>-0.37917548000000001</v>
          </cell>
          <cell r="X502">
            <v>2.2218290200000004</v>
          </cell>
          <cell r="Z502">
            <v>9.6179999999890242E-5</v>
          </cell>
          <cell r="AA502">
            <v>2.2219252000000003</v>
          </cell>
          <cell r="AC502">
            <v>-1.1108183300000003</v>
          </cell>
          <cell r="AD502">
            <v>1.11110687</v>
          </cell>
          <cell r="AF502">
            <v>9.6180000000112287E-5</v>
          </cell>
          <cell r="AG502">
            <v>1.1112030500000001</v>
          </cell>
          <cell r="AI502">
            <v>-0.1143114500000002</v>
          </cell>
          <cell r="AJ502">
            <v>0.99689159999999988</v>
          </cell>
          <cell r="AL502">
            <v>-1.0421839999999905E-2</v>
          </cell>
          <cell r="AM502">
            <v>0.98646975999999997</v>
          </cell>
          <cell r="AO502">
            <v>-1.3415440000000056E-2</v>
          </cell>
          <cell r="AP502">
            <v>0.97305431999999992</v>
          </cell>
          <cell r="AS502">
            <v>0.97305431999999992</v>
          </cell>
          <cell r="AV502">
            <v>0.97305431999999992</v>
          </cell>
          <cell r="AX502">
            <v>0.97305431999999992</v>
          </cell>
        </row>
        <row r="503">
          <cell r="A503" t="str">
            <v>203-SSUD</v>
          </cell>
          <cell r="E503" t="str">
            <v>Station Service Upgrade  - DESN Program</v>
          </cell>
          <cell r="O503">
            <v>0.82836602999999998</v>
          </cell>
          <cell r="R503">
            <v>0.82836602999999998</v>
          </cell>
          <cell r="T503">
            <v>0.79299999999999993</v>
          </cell>
          <cell r="U503">
            <v>1.6213660299999999</v>
          </cell>
          <cell r="W503">
            <v>3.5366040000000099E-2</v>
          </cell>
          <cell r="X503">
            <v>1.6567320699999999</v>
          </cell>
          <cell r="Z503">
            <v>0.12063395999999993</v>
          </cell>
          <cell r="AA503">
            <v>1.7773660299999998</v>
          </cell>
          <cell r="AC503">
            <v>-0.82636602999999986</v>
          </cell>
          <cell r="AD503">
            <v>0.95099999999999996</v>
          </cell>
          <cell r="AF503">
            <v>-3.0000000000000027E-3</v>
          </cell>
          <cell r="AG503">
            <v>0.94799999999999995</v>
          </cell>
          <cell r="AI503">
            <v>1.4999999999999999E-2</v>
          </cell>
          <cell r="AJ503">
            <v>0.96299999999999997</v>
          </cell>
          <cell r="AL503">
            <v>0.10427346000000004</v>
          </cell>
          <cell r="AM503">
            <v>1.06727346</v>
          </cell>
          <cell r="AO503">
            <v>0.14120673999999989</v>
          </cell>
          <cell r="AP503">
            <v>1.2084801999999999</v>
          </cell>
          <cell r="AS503">
            <v>1.2084801999999999</v>
          </cell>
          <cell r="AV503">
            <v>1.2084801999999999</v>
          </cell>
          <cell r="AX503">
            <v>1.2084801999999999</v>
          </cell>
        </row>
        <row r="504">
          <cell r="A504" t="str">
            <v>203-TRANSFTC</v>
          </cell>
          <cell r="E504" t="str">
            <v>Transformer Purchases</v>
          </cell>
          <cell r="O504">
            <v>26.309836380000004</v>
          </cell>
          <cell r="R504">
            <v>26.309836380000004</v>
          </cell>
          <cell r="T504">
            <v>16.709009879999996</v>
          </cell>
          <cell r="U504">
            <v>43.018846260000004</v>
          </cell>
          <cell r="W504">
            <v>-2.881914860000002</v>
          </cell>
          <cell r="X504">
            <v>40.136931400000002</v>
          </cell>
          <cell r="Z504">
            <v>-0.98998745999999471</v>
          </cell>
          <cell r="AA504">
            <v>39.146943940000007</v>
          </cell>
          <cell r="AC504">
            <v>-14.094467280000011</v>
          </cell>
          <cell r="AD504">
            <v>25.052476659999996</v>
          </cell>
          <cell r="AF504">
            <v>-0.1179683999999952</v>
          </cell>
          <cell r="AG504">
            <v>24.934508260000001</v>
          </cell>
          <cell r="AI504">
            <v>-16.967574580000004</v>
          </cell>
          <cell r="AJ504">
            <v>7.9669336799999968</v>
          </cell>
          <cell r="AL504">
            <v>-1.0705293399999976</v>
          </cell>
          <cell r="AM504">
            <v>6.8964043399999992</v>
          </cell>
          <cell r="AO504">
            <v>0.54606451000000167</v>
          </cell>
          <cell r="AP504">
            <v>7.4424688500000009</v>
          </cell>
          <cell r="AS504">
            <v>7.4424688500000009</v>
          </cell>
          <cell r="AV504">
            <v>7.4424688500000009</v>
          </cell>
          <cell r="AX504">
            <v>7.4424688500000009</v>
          </cell>
        </row>
        <row r="505">
          <cell r="A505" t="str">
            <v>203-TXSTATIONS</v>
          </cell>
          <cell r="E505" t="str">
            <v xml:space="preserve">Tx Stations Upgraded </v>
          </cell>
          <cell r="O505">
            <v>0</v>
          </cell>
          <cell r="R505">
            <v>0</v>
          </cell>
          <cell r="T505">
            <v>-8.2064954100000005</v>
          </cell>
          <cell r="U505">
            <v>-8.2064954100000005</v>
          </cell>
          <cell r="W505">
            <v>0</v>
          </cell>
          <cell r="X505">
            <v>-8.2064954100000005</v>
          </cell>
          <cell r="Z505">
            <v>0</v>
          </cell>
          <cell r="AA505">
            <v>-8.2064954100000005</v>
          </cell>
          <cell r="AC505">
            <v>8.2064954100000005</v>
          </cell>
          <cell r="AD505">
            <v>0</v>
          </cell>
          <cell r="AF505">
            <v>0</v>
          </cell>
          <cell r="AG505">
            <v>0</v>
          </cell>
          <cell r="AI505">
            <v>0</v>
          </cell>
          <cell r="AJ505">
            <v>0</v>
          </cell>
          <cell r="AL505">
            <v>0</v>
          </cell>
          <cell r="AM505">
            <v>0</v>
          </cell>
          <cell r="AO505">
            <v>0</v>
          </cell>
          <cell r="AP505">
            <v>0</v>
          </cell>
          <cell r="AS505">
            <v>0</v>
          </cell>
          <cell r="AV505">
            <v>0</v>
          </cell>
          <cell r="AX505">
            <v>0</v>
          </cell>
        </row>
        <row r="506">
          <cell r="A506" t="str">
            <v>203-WPOLE</v>
          </cell>
          <cell r="E506" t="str">
            <v>Wood Pole Replacement</v>
          </cell>
          <cell r="O506">
            <v>16.302901630000001</v>
          </cell>
          <cell r="R506">
            <v>16.302901630000001</v>
          </cell>
          <cell r="T506">
            <v>1.5418253599999954</v>
          </cell>
          <cell r="U506">
            <v>17.844726989999998</v>
          </cell>
          <cell r="W506">
            <v>0.77100304000000186</v>
          </cell>
          <cell r="X506">
            <v>18.615730030000002</v>
          </cell>
          <cell r="Z506">
            <v>-0.33051445000000079</v>
          </cell>
          <cell r="AA506">
            <v>18.285215579999999</v>
          </cell>
          <cell r="AC506">
            <v>-2.2992865299999998</v>
          </cell>
          <cell r="AD506">
            <v>15.985929049999999</v>
          </cell>
          <cell r="AF506">
            <v>0.30935922000000105</v>
          </cell>
          <cell r="AG506">
            <v>16.29528827</v>
          </cell>
          <cell r="AI506">
            <v>-1.7586156699999993</v>
          </cell>
          <cell r="AJ506">
            <v>14.536672600000001</v>
          </cell>
          <cell r="AL506">
            <v>0.21555043999999945</v>
          </cell>
          <cell r="AM506">
            <v>14.752223040000001</v>
          </cell>
          <cell r="AO506">
            <v>5.0283559999998673E-2</v>
          </cell>
          <cell r="AP506">
            <v>14.802506599999999</v>
          </cell>
          <cell r="AS506">
            <v>14.802506599999999</v>
          </cell>
          <cell r="AV506">
            <v>14.802506599999999</v>
          </cell>
          <cell r="AX506">
            <v>14.802506599999999</v>
          </cell>
        </row>
        <row r="507">
          <cell r="E507" t="str">
            <v>Total Sustaining Programs</v>
          </cell>
          <cell r="O507">
            <v>131.59671465999998</v>
          </cell>
          <cell r="Q507">
            <v>0</v>
          </cell>
          <cell r="R507">
            <v>131.59671465999998</v>
          </cell>
          <cell r="T507">
            <v>10.795883859999989</v>
          </cell>
          <cell r="U507">
            <v>142.39259852000001</v>
          </cell>
          <cell r="W507">
            <v>9.8214260299999943</v>
          </cell>
          <cell r="X507">
            <v>152.21402455</v>
          </cell>
          <cell r="Z507">
            <v>-0.35403400999999723</v>
          </cell>
          <cell r="AA507">
            <v>151.85999053999998</v>
          </cell>
          <cell r="AC507">
            <v>-23.63858818000001</v>
          </cell>
          <cell r="AD507">
            <v>128.22140236000001</v>
          </cell>
          <cell r="AF507">
            <v>0.34602431999999994</v>
          </cell>
          <cell r="AG507">
            <v>128.56742667999998</v>
          </cell>
          <cell r="AI507">
            <v>-22.452045049999995</v>
          </cell>
          <cell r="AJ507">
            <v>106.11538162999999</v>
          </cell>
          <cell r="AL507">
            <v>-3.1038279799999979</v>
          </cell>
          <cell r="AM507">
            <v>103.01155365000001</v>
          </cell>
          <cell r="AO507">
            <v>0.71162693999999571</v>
          </cell>
          <cell r="AP507">
            <v>103.72318059</v>
          </cell>
          <cell r="AR507">
            <v>0</v>
          </cell>
          <cell r="AS507">
            <v>103.72318059</v>
          </cell>
          <cell r="AU507">
            <v>0</v>
          </cell>
          <cell r="AV507">
            <v>103.72318059</v>
          </cell>
          <cell r="AX507">
            <v>103.72318059</v>
          </cell>
        </row>
        <row r="508">
          <cell r="E508" t="str">
            <v>Development Programs</v>
          </cell>
        </row>
        <row r="509">
          <cell r="A509" t="str">
            <v>203-ANFENC</v>
          </cell>
          <cell r="E509" t="str">
            <v>Animal Deterrent Fencing Program</v>
          </cell>
          <cell r="O509">
            <v>7.0453000000000009E-4</v>
          </cell>
          <cell r="R509">
            <v>7.0453000000000009E-4</v>
          </cell>
          <cell r="T509">
            <v>6.4839999999999993E-4</v>
          </cell>
          <cell r="U509">
            <v>1.35293E-3</v>
          </cell>
          <cell r="X509">
            <v>1.35293E-3</v>
          </cell>
          <cell r="AA509">
            <v>1.35293E-3</v>
          </cell>
          <cell r="AC509">
            <v>-5.4936000000000004E-4</v>
          </cell>
          <cell r="AD509">
            <v>8.0356999999999998E-4</v>
          </cell>
          <cell r="AG509">
            <v>8.0356999999999998E-4</v>
          </cell>
          <cell r="AJ509">
            <v>8.0356999999999998E-4</v>
          </cell>
          <cell r="AM509">
            <v>8.0356999999999998E-4</v>
          </cell>
          <cell r="AP509">
            <v>8.0356999999999998E-4</v>
          </cell>
          <cell r="AS509">
            <v>8.0356999999999998E-4</v>
          </cell>
          <cell r="AV509">
            <v>8.0356999999999998E-4</v>
          </cell>
          <cell r="AX509">
            <v>8.0356999999999998E-4</v>
          </cell>
        </row>
        <row r="510">
          <cell r="A510" t="str">
            <v>203-ENBLR</v>
          </cell>
          <cell r="E510" t="str">
            <v>IPSP Enabler</v>
          </cell>
          <cell r="O510">
            <v>0</v>
          </cell>
          <cell r="R510">
            <v>0</v>
          </cell>
          <cell r="T510">
            <v>-9.4202335200000018</v>
          </cell>
          <cell r="U510">
            <v>-9.4202335200000018</v>
          </cell>
          <cell r="X510">
            <v>-9.4202335200000018</v>
          </cell>
          <cell r="AA510">
            <v>-9.4202335200000018</v>
          </cell>
          <cell r="AC510">
            <v>9.4202335200000018</v>
          </cell>
          <cell r="AD510">
            <v>0</v>
          </cell>
          <cell r="AG510">
            <v>0</v>
          </cell>
          <cell r="AJ510">
            <v>0</v>
          </cell>
          <cell r="AM510">
            <v>0</v>
          </cell>
          <cell r="AP510">
            <v>0</v>
          </cell>
          <cell r="AS510">
            <v>0</v>
          </cell>
          <cell r="AV510">
            <v>0</v>
          </cell>
          <cell r="AX510">
            <v>0</v>
          </cell>
        </row>
        <row r="511">
          <cell r="A511" t="str">
            <v>203-RODGAP</v>
          </cell>
          <cell r="E511" t="str">
            <v>Replace Transformer Rod Gaps</v>
          </cell>
          <cell r="O511">
            <v>0</v>
          </cell>
          <cell r="R511">
            <v>0</v>
          </cell>
          <cell r="T511">
            <v>0</v>
          </cell>
          <cell r="U511">
            <v>0</v>
          </cell>
          <cell r="X511">
            <v>0</v>
          </cell>
          <cell r="AA511">
            <v>0</v>
          </cell>
          <cell r="AC511">
            <v>0</v>
          </cell>
          <cell r="AD511">
            <v>0</v>
          </cell>
          <cell r="AG511">
            <v>0</v>
          </cell>
          <cell r="AJ511">
            <v>0</v>
          </cell>
          <cell r="AM511">
            <v>0</v>
          </cell>
          <cell r="AP511">
            <v>0</v>
          </cell>
          <cell r="AS511">
            <v>0</v>
          </cell>
          <cell r="AV511">
            <v>0</v>
          </cell>
          <cell r="AX511">
            <v>0</v>
          </cell>
        </row>
        <row r="512">
          <cell r="E512" t="str">
            <v>Total Development Programs</v>
          </cell>
          <cell r="O512">
            <v>7.0453000000000009E-4</v>
          </cell>
          <cell r="Q512">
            <v>0</v>
          </cell>
          <cell r="R512">
            <v>7.0453000000000009E-4</v>
          </cell>
          <cell r="T512">
            <v>-9.4195851200000025</v>
          </cell>
          <cell r="U512">
            <v>-9.4188805900000023</v>
          </cell>
          <cell r="W512">
            <v>0</v>
          </cell>
          <cell r="X512">
            <v>-9.4188805900000023</v>
          </cell>
          <cell r="Z512">
            <v>0</v>
          </cell>
          <cell r="AA512">
            <v>-9.4188805900000023</v>
          </cell>
          <cell r="AC512">
            <v>9.419684160000001</v>
          </cell>
          <cell r="AD512">
            <v>8.0356999999999998E-4</v>
          </cell>
          <cell r="AF512">
            <v>0</v>
          </cell>
          <cell r="AG512">
            <v>8.0356999999999998E-4</v>
          </cell>
          <cell r="AI512">
            <v>0</v>
          </cell>
          <cell r="AJ512">
            <v>8.0356999999999998E-4</v>
          </cell>
          <cell r="AL512">
            <v>0</v>
          </cell>
          <cell r="AM512">
            <v>8.0356999999999998E-4</v>
          </cell>
          <cell r="AO512">
            <v>0</v>
          </cell>
          <cell r="AP512">
            <v>8.0356999999999998E-4</v>
          </cell>
          <cell r="AR512">
            <v>0</v>
          </cell>
          <cell r="AS512">
            <v>8.0356999999999998E-4</v>
          </cell>
          <cell r="AU512">
            <v>0</v>
          </cell>
          <cell r="AV512">
            <v>8.0356999999999998E-4</v>
          </cell>
          <cell r="AX512">
            <v>8.0356999999999998E-4</v>
          </cell>
        </row>
        <row r="513">
          <cell r="E513" t="str">
            <v>Operations Programs</v>
          </cell>
        </row>
        <row r="514">
          <cell r="A514" t="str">
            <v>203-CblMonitor</v>
          </cell>
          <cell r="E514" t="str">
            <v>Online Cable Monitoring</v>
          </cell>
          <cell r="O514">
            <v>6.2028499999999993E-3</v>
          </cell>
          <cell r="R514">
            <v>6.2028499999999993E-3</v>
          </cell>
          <cell r="T514">
            <v>-0.30160153000000001</v>
          </cell>
          <cell r="U514">
            <v>-0.29539868000000002</v>
          </cell>
          <cell r="W514">
            <v>2.3433000000000108E-3</v>
          </cell>
          <cell r="X514">
            <v>-0.29305538000000003</v>
          </cell>
          <cell r="Z514">
            <v>2.0676199999999983E-3</v>
          </cell>
          <cell r="AA514">
            <v>-0.29098776000000004</v>
          </cell>
          <cell r="AC514">
            <v>0.30132585000000006</v>
          </cell>
          <cell r="AD514">
            <v>1.0338090000000022E-2</v>
          </cell>
          <cell r="AF514">
            <v>2.0676199999999766E-3</v>
          </cell>
          <cell r="AG514">
            <v>1.2405709999999999E-2</v>
          </cell>
          <cell r="AI514">
            <v>2.2200700000000011E-3</v>
          </cell>
          <cell r="AJ514">
            <v>1.462578E-2</v>
          </cell>
          <cell r="AL514">
            <v>2.294069999999997E-3</v>
          </cell>
          <cell r="AM514">
            <v>1.6919849999999997E-2</v>
          </cell>
          <cell r="AO514">
            <v>2.2200700000000011E-3</v>
          </cell>
          <cell r="AP514">
            <v>1.9139919999999998E-2</v>
          </cell>
          <cell r="AS514">
            <v>1.9139919999999998E-2</v>
          </cell>
          <cell r="AV514">
            <v>1.9139919999999998E-2</v>
          </cell>
          <cell r="AX514">
            <v>1.9139919999999998E-2</v>
          </cell>
        </row>
        <row r="515">
          <cell r="A515" t="str">
            <v>203-HUB</v>
          </cell>
          <cell r="E515" t="str">
            <v>Hub Sites EOL Replacement &amp; Capacity Expansion</v>
          </cell>
          <cell r="O515">
            <v>1.04</v>
          </cell>
          <cell r="R515">
            <v>1.04</v>
          </cell>
          <cell r="T515">
            <v>-1.1792698100000001</v>
          </cell>
          <cell r="U515">
            <v>-0.13926981000000005</v>
          </cell>
          <cell r="W515">
            <v>0.10899999999999999</v>
          </cell>
          <cell r="X515">
            <v>-3.0269810000000064E-2</v>
          </cell>
          <cell r="Z515">
            <v>0.02</v>
          </cell>
          <cell r="AA515">
            <v>-1.0269810000000063E-2</v>
          </cell>
          <cell r="AC515">
            <v>1.1402698099999999</v>
          </cell>
          <cell r="AD515">
            <v>1.1299999999999999</v>
          </cell>
          <cell r="AF515">
            <v>0.19599999999999995</v>
          </cell>
          <cell r="AG515">
            <v>1.3259999999999998</v>
          </cell>
          <cell r="AI515">
            <v>8.4254100000000109E-2</v>
          </cell>
          <cell r="AJ515">
            <v>1.4102541</v>
          </cell>
          <cell r="AL515">
            <v>3.2095849999999926E-2</v>
          </cell>
          <cell r="AM515">
            <v>1.4423499499999999</v>
          </cell>
          <cell r="AO515">
            <v>0.11161710000000014</v>
          </cell>
          <cell r="AP515">
            <v>1.55396705</v>
          </cell>
          <cell r="AS515">
            <v>1.55396705</v>
          </cell>
          <cell r="AV515">
            <v>1.55396705</v>
          </cell>
          <cell r="AX515">
            <v>1.55396705</v>
          </cell>
        </row>
        <row r="516">
          <cell r="A516" t="str">
            <v>203-SCADA</v>
          </cell>
          <cell r="E516" t="str">
            <v>Telemetry Expansion</v>
          </cell>
          <cell r="O516">
            <v>1.7040320000000001E-2</v>
          </cell>
          <cell r="R516">
            <v>1.7040320000000001E-2</v>
          </cell>
          <cell r="T516">
            <v>-1.8055959899999998</v>
          </cell>
          <cell r="U516">
            <v>-1.7885556699999998</v>
          </cell>
          <cell r="W516">
            <v>6.4374499999999557E-3</v>
          </cell>
          <cell r="X516">
            <v>-1.7821182199999999</v>
          </cell>
          <cell r="Z516">
            <v>5.6801100000000021E-3</v>
          </cell>
          <cell r="AA516">
            <v>-1.77643811</v>
          </cell>
          <cell r="AC516">
            <v>1.80483865</v>
          </cell>
          <cell r="AD516">
            <v>2.840054000000003E-2</v>
          </cell>
          <cell r="AF516">
            <v>5.6801099999999674E-3</v>
          </cell>
          <cell r="AG516">
            <v>3.4080649999999997E-2</v>
          </cell>
          <cell r="AI516">
            <v>7.2443900000000033E-3</v>
          </cell>
          <cell r="AJ516">
            <v>4.132504E-2</v>
          </cell>
          <cell r="AL516">
            <v>1.4602519999999994E-2</v>
          </cell>
          <cell r="AM516">
            <v>5.5927559999999994E-2</v>
          </cell>
          <cell r="AO516">
            <v>1.2868290000000011E-2</v>
          </cell>
          <cell r="AP516">
            <v>6.8795850000000006E-2</v>
          </cell>
          <cell r="AS516">
            <v>6.8795850000000006E-2</v>
          </cell>
          <cell r="AV516">
            <v>6.8795850000000006E-2</v>
          </cell>
          <cell r="AX516">
            <v>6.8795850000000006E-2</v>
          </cell>
        </row>
        <row r="517">
          <cell r="E517" t="str">
            <v>Total Operations Programs</v>
          </cell>
          <cell r="O517">
            <v>1.06324317</v>
          </cell>
          <cell r="Q517">
            <v>0</v>
          </cell>
          <cell r="R517">
            <v>1.06324317</v>
          </cell>
          <cell r="T517">
            <v>-3.2864673299999998</v>
          </cell>
          <cell r="U517">
            <v>-2.22322416</v>
          </cell>
          <cell r="W517">
            <v>0.11778074999999995</v>
          </cell>
          <cell r="X517">
            <v>-2.1054434099999999</v>
          </cell>
          <cell r="Z517">
            <v>2.7747730000000002E-2</v>
          </cell>
          <cell r="AA517">
            <v>-2.0776956800000002</v>
          </cell>
          <cell r="AC517">
            <v>3.2464343099999997</v>
          </cell>
          <cell r="AD517">
            <v>1.16873863</v>
          </cell>
          <cell r="AF517">
            <v>0.20374772999999988</v>
          </cell>
          <cell r="AG517">
            <v>1.3724863599999997</v>
          </cell>
          <cell r="AI517">
            <v>9.3718560000000117E-2</v>
          </cell>
          <cell r="AJ517">
            <v>1.46620492</v>
          </cell>
          <cell r="AL517">
            <v>4.8992439999999915E-2</v>
          </cell>
          <cell r="AM517">
            <v>1.5151973599999999</v>
          </cell>
          <cell r="AO517">
            <v>0.12670546000000016</v>
          </cell>
          <cell r="AP517">
            <v>1.6419028200000001</v>
          </cell>
          <cell r="AR517">
            <v>0</v>
          </cell>
          <cell r="AS517">
            <v>1.6419028200000001</v>
          </cell>
          <cell r="AU517">
            <v>0</v>
          </cell>
          <cell r="AV517">
            <v>1.6419028200000001</v>
          </cell>
          <cell r="AX517">
            <v>1.6419028200000001</v>
          </cell>
        </row>
        <row r="518">
          <cell r="E518" t="str">
            <v>Total Programs</v>
          </cell>
          <cell r="O518">
            <v>132.66066235999998</v>
          </cell>
          <cell r="Q518">
            <v>0</v>
          </cell>
          <cell r="R518">
            <v>132.66066235999998</v>
          </cell>
          <cell r="T518">
            <v>-1.9101685900000129</v>
          </cell>
          <cell r="U518">
            <v>130.75049376999999</v>
          </cell>
          <cell r="W518">
            <v>9.9392067799999939</v>
          </cell>
          <cell r="X518">
            <v>140.68970055</v>
          </cell>
          <cell r="Z518">
            <v>-0.32628627999999721</v>
          </cell>
          <cell r="AA518">
            <v>140.36341426999996</v>
          </cell>
          <cell r="AC518">
            <v>-10.972469710000009</v>
          </cell>
          <cell r="AD518">
            <v>129.39094456000001</v>
          </cell>
          <cell r="AF518">
            <v>0.54977204999999985</v>
          </cell>
          <cell r="AG518">
            <v>129.94071660999998</v>
          </cell>
          <cell r="AI518">
            <v>-22.358326489999996</v>
          </cell>
          <cell r="AJ518">
            <v>107.58239011999999</v>
          </cell>
          <cell r="AL518">
            <v>-3.0548355399999982</v>
          </cell>
          <cell r="AM518">
            <v>104.52755458000001</v>
          </cell>
          <cell r="AO518">
            <v>0.83833239999999587</v>
          </cell>
          <cell r="AP518">
            <v>105.36588698</v>
          </cell>
          <cell r="AR518">
            <v>0</v>
          </cell>
          <cell r="AS518">
            <v>105.36588698</v>
          </cell>
          <cell r="AU518">
            <v>0</v>
          </cell>
          <cell r="AV518">
            <v>105.36588698</v>
          </cell>
          <cell r="AX518">
            <v>105.36588698</v>
          </cell>
        </row>
        <row r="519">
          <cell r="A519" t="str">
            <v>203-TCOther</v>
          </cell>
          <cell r="D519" t="str">
            <v>Other E&amp;CS TC P&amp;Ps</v>
          </cell>
          <cell r="O519">
            <v>5.2999999999999998E-4</v>
          </cell>
          <cell r="R519">
            <v>5.2999999999999998E-4</v>
          </cell>
          <cell r="T519">
            <v>0.12786655999999999</v>
          </cell>
          <cell r="U519">
            <v>0.12839655999999999</v>
          </cell>
          <cell r="W519">
            <v>7.2133440000000021E-2</v>
          </cell>
          <cell r="X519">
            <v>0.20053000000000001</v>
          </cell>
          <cell r="Z519">
            <v>-0.13700000000000001</v>
          </cell>
          <cell r="AA519">
            <v>6.3530000000000003E-2</v>
          </cell>
          <cell r="AC519">
            <v>-6.3530000000000003E-2</v>
          </cell>
          <cell r="AD519">
            <v>0</v>
          </cell>
          <cell r="AF519">
            <v>5.9503999999999998E-3</v>
          </cell>
          <cell r="AG519">
            <v>5.9503999999999998E-3</v>
          </cell>
          <cell r="AI519">
            <v>3.2891892299999999</v>
          </cell>
          <cell r="AJ519">
            <v>3.29513963</v>
          </cell>
          <cell r="AL519">
            <v>-3.3291396299999998</v>
          </cell>
          <cell r="AM519">
            <v>-3.3999999999999808E-2</v>
          </cell>
          <cell r="AO519">
            <v>3.3999999999999808E-2</v>
          </cell>
          <cell r="AP519">
            <v>0</v>
          </cell>
          <cell r="AS519">
            <v>0</v>
          </cell>
          <cell r="AV519">
            <v>0</v>
          </cell>
          <cell r="AX519">
            <v>0</v>
          </cell>
        </row>
        <row r="520">
          <cell r="A520" t="str">
            <v>ECSADJ</v>
          </cell>
          <cell r="D520" t="str">
            <v>Budget Adjustment</v>
          </cell>
          <cell r="O520">
            <v>0</v>
          </cell>
          <cell r="R520">
            <v>0</v>
          </cell>
          <cell r="T520">
            <v>0</v>
          </cell>
          <cell r="U520">
            <v>0</v>
          </cell>
          <cell r="W520">
            <v>-11.4</v>
          </cell>
          <cell r="X520">
            <v>-11.4</v>
          </cell>
          <cell r="Z520">
            <v>11.4</v>
          </cell>
          <cell r="AA520">
            <v>0</v>
          </cell>
          <cell r="AD520">
            <v>0</v>
          </cell>
          <cell r="AF520">
            <v>-16.5</v>
          </cell>
          <cell r="AG520">
            <v>-16.5</v>
          </cell>
          <cell r="AI520">
            <v>5.7763923500002008</v>
          </cell>
          <cell r="AJ520">
            <v>-10.723607649999799</v>
          </cell>
          <cell r="AL520">
            <v>-7.2113923500001995</v>
          </cell>
          <cell r="AM520">
            <v>-17.934999999999999</v>
          </cell>
          <cell r="AO520">
            <v>-0.1650000000000027</v>
          </cell>
          <cell r="AP520">
            <v>-18.100000000000001</v>
          </cell>
          <cell r="AS520">
            <v>-18.100000000000001</v>
          </cell>
          <cell r="AV520">
            <v>-18.100000000000001</v>
          </cell>
          <cell r="AX520">
            <v>-18.100000000000001</v>
          </cell>
        </row>
        <row r="521">
          <cell r="D521" t="str">
            <v>Total Engineering &amp; Construction P&amp;Ps</v>
          </cell>
          <cell r="O521">
            <v>763.30332023999995</v>
          </cell>
          <cell r="Q521">
            <v>0</v>
          </cell>
          <cell r="R521">
            <v>763.30332023999995</v>
          </cell>
          <cell r="T521">
            <v>-217.10389721000013</v>
          </cell>
          <cell r="U521">
            <v>546.19942302999993</v>
          </cell>
          <cell r="W521">
            <v>10.445588930000019</v>
          </cell>
          <cell r="X521">
            <v>556.64501195999981</v>
          </cell>
          <cell r="Z521">
            <v>-3.0080880800000021</v>
          </cell>
          <cell r="AA521">
            <v>553.63692387999993</v>
          </cell>
          <cell r="AC521">
            <v>209.27494674000005</v>
          </cell>
          <cell r="AD521">
            <v>762.91187061999995</v>
          </cell>
          <cell r="AF521">
            <v>-0.29340067999998354</v>
          </cell>
          <cell r="AG521">
            <v>762.61846993999995</v>
          </cell>
          <cell r="AI521">
            <v>1.4588245300002054</v>
          </cell>
          <cell r="AJ521">
            <v>764.07729447000008</v>
          </cell>
          <cell r="AL521">
            <v>-2.5320930900002097</v>
          </cell>
          <cell r="AM521">
            <v>761.54520138000009</v>
          </cell>
          <cell r="AO521">
            <v>9.3849890000000991E-2</v>
          </cell>
          <cell r="AP521">
            <v>761.63905126999998</v>
          </cell>
          <cell r="AR521">
            <v>0</v>
          </cell>
          <cell r="AS521">
            <v>761.63905126999998</v>
          </cell>
          <cell r="AU521">
            <v>0</v>
          </cell>
          <cell r="AV521">
            <v>761.63905126999998</v>
          </cell>
          <cell r="AX521">
            <v>761.63905126999998</v>
          </cell>
        </row>
        <row r="522">
          <cell r="A522" t="str">
            <v>ETCUR</v>
          </cell>
          <cell r="D522" t="str">
            <v>Payroll Burden Under Recovery</v>
          </cell>
          <cell r="O522">
            <v>0</v>
          </cell>
          <cell r="R522">
            <v>0</v>
          </cell>
          <cell r="U522">
            <v>0</v>
          </cell>
          <cell r="X522">
            <v>0</v>
          </cell>
          <cell r="AA522">
            <v>0</v>
          </cell>
          <cell r="AD522">
            <v>0</v>
          </cell>
          <cell r="AG522">
            <v>0</v>
          </cell>
          <cell r="AJ522">
            <v>0</v>
          </cell>
          <cell r="AM522">
            <v>0</v>
          </cell>
          <cell r="AP522">
            <v>0</v>
          </cell>
          <cell r="AS522">
            <v>0</v>
          </cell>
          <cell r="AV522">
            <v>0</v>
          </cell>
          <cell r="AX522">
            <v>0</v>
          </cell>
        </row>
        <row r="523">
          <cell r="D523" t="str">
            <v>Total Engineering &amp; Construction</v>
          </cell>
          <cell r="O523">
            <v>763.30332023999995</v>
          </cell>
          <cell r="Q523">
            <v>0</v>
          </cell>
          <cell r="R523">
            <v>763.30332023999995</v>
          </cell>
          <cell r="T523">
            <v>-217.10389721000013</v>
          </cell>
          <cell r="U523">
            <v>546.19942302999993</v>
          </cell>
          <cell r="W523">
            <v>10.445588930000019</v>
          </cell>
          <cell r="X523">
            <v>556.64501195999981</v>
          </cell>
          <cell r="Z523">
            <v>-3.0080880800000021</v>
          </cell>
          <cell r="AA523">
            <v>553.63692387999993</v>
          </cell>
          <cell r="AC523">
            <v>209.27494674000005</v>
          </cell>
          <cell r="AD523">
            <v>762.91187061999995</v>
          </cell>
          <cell r="AF523">
            <v>-0.29340067999998354</v>
          </cell>
          <cell r="AG523">
            <v>762.61846993999995</v>
          </cell>
          <cell r="AI523">
            <v>1.4588245300002054</v>
          </cell>
          <cell r="AJ523">
            <v>764.07729447000008</v>
          </cell>
          <cell r="AL523">
            <v>-2.5320930900002097</v>
          </cell>
          <cell r="AM523">
            <v>761.54520138000009</v>
          </cell>
          <cell r="AO523">
            <v>9.3849890000000991E-2</v>
          </cell>
          <cell r="AP523">
            <v>761.63905126999998</v>
          </cell>
          <cell r="AR523">
            <v>0</v>
          </cell>
          <cell r="AS523">
            <v>761.63905126999998</v>
          </cell>
          <cell r="AU523">
            <v>0</v>
          </cell>
          <cell r="AV523">
            <v>761.63905126999998</v>
          </cell>
          <cell r="AX523">
            <v>761.63905126999998</v>
          </cell>
        </row>
        <row r="524">
          <cell r="C524" t="str">
            <v>Forestry P&amp;Ps SP=204</v>
          </cell>
        </row>
        <row r="525">
          <cell r="A525" t="str">
            <v>204-TCOther</v>
          </cell>
          <cell r="D525" t="str">
            <v>Forestry - SP = 204</v>
          </cell>
          <cell r="O525">
            <v>0</v>
          </cell>
          <cell r="R525">
            <v>0</v>
          </cell>
          <cell r="U525">
            <v>0</v>
          </cell>
          <cell r="X525">
            <v>0</v>
          </cell>
          <cell r="AA525">
            <v>0</v>
          </cell>
          <cell r="AD525">
            <v>0</v>
          </cell>
          <cell r="AG525">
            <v>0</v>
          </cell>
          <cell r="AJ525">
            <v>0</v>
          </cell>
          <cell r="AM525">
            <v>0</v>
          </cell>
          <cell r="AP525">
            <v>0</v>
          </cell>
          <cell r="AS525">
            <v>0</v>
          </cell>
          <cell r="AV525">
            <v>0</v>
          </cell>
          <cell r="AX525">
            <v>0</v>
          </cell>
        </row>
        <row r="526">
          <cell r="D526" t="str">
            <v>Total Forestry</v>
          </cell>
          <cell r="O526">
            <v>0</v>
          </cell>
          <cell r="Q526">
            <v>0</v>
          </cell>
          <cell r="R526">
            <v>0</v>
          </cell>
          <cell r="T526">
            <v>0</v>
          </cell>
          <cell r="U526">
            <v>0</v>
          </cell>
          <cell r="W526">
            <v>0</v>
          </cell>
          <cell r="X526">
            <v>0</v>
          </cell>
          <cell r="Z526">
            <v>0</v>
          </cell>
          <cell r="AA526">
            <v>0</v>
          </cell>
          <cell r="AC526">
            <v>0</v>
          </cell>
          <cell r="AD526">
            <v>0</v>
          </cell>
          <cell r="AF526">
            <v>0</v>
          </cell>
          <cell r="AG526">
            <v>0</v>
          </cell>
          <cell r="AI526">
            <v>0</v>
          </cell>
          <cell r="AJ526">
            <v>0</v>
          </cell>
          <cell r="AL526">
            <v>0</v>
          </cell>
          <cell r="AM526">
            <v>0</v>
          </cell>
          <cell r="AO526">
            <v>0</v>
          </cell>
          <cell r="AP526">
            <v>0</v>
          </cell>
          <cell r="AR526">
            <v>0</v>
          </cell>
          <cell r="AS526">
            <v>0</v>
          </cell>
          <cell r="AU526">
            <v>0</v>
          </cell>
          <cell r="AV526">
            <v>0</v>
          </cell>
          <cell r="AX526">
            <v>0</v>
          </cell>
        </row>
        <row r="527">
          <cell r="C527" t="str">
            <v>Lines P&amp;Ps SP=205</v>
          </cell>
        </row>
        <row r="528">
          <cell r="A528" t="str">
            <v>205-TCL01</v>
          </cell>
          <cell r="D528" t="str">
            <v>Tx Line Emergency Restoration</v>
          </cell>
          <cell r="O528">
            <v>7.6890810000000016</v>
          </cell>
          <cell r="R528">
            <v>7.6890810000000016</v>
          </cell>
          <cell r="U528">
            <v>7.6890810000000016</v>
          </cell>
          <cell r="X528">
            <v>7.6890810000000016</v>
          </cell>
          <cell r="AA528">
            <v>7.6890810000000016</v>
          </cell>
          <cell r="AD528">
            <v>7.6890810000000016</v>
          </cell>
          <cell r="AF528">
            <v>2.3109189999999984</v>
          </cell>
          <cell r="AG528">
            <v>10</v>
          </cell>
          <cell r="AJ528">
            <v>10</v>
          </cell>
          <cell r="AM528">
            <v>10</v>
          </cell>
          <cell r="AO528">
            <v>2</v>
          </cell>
          <cell r="AP528">
            <v>12</v>
          </cell>
          <cell r="AS528">
            <v>12</v>
          </cell>
          <cell r="AV528">
            <v>12</v>
          </cell>
          <cell r="AX528">
            <v>12</v>
          </cell>
        </row>
        <row r="529">
          <cell r="A529" t="str">
            <v>205-TCL02</v>
          </cell>
          <cell r="D529" t="str">
            <v>Tx Wood Pole Structure Program</v>
          </cell>
          <cell r="O529">
            <v>14.154027999999998</v>
          </cell>
          <cell r="R529">
            <v>14.154027999999998</v>
          </cell>
          <cell r="U529">
            <v>14.154027999999998</v>
          </cell>
          <cell r="X529">
            <v>14.154027999999998</v>
          </cell>
          <cell r="AA529">
            <v>14.154027999999998</v>
          </cell>
          <cell r="AD529">
            <v>14.154027999999998</v>
          </cell>
          <cell r="AG529">
            <v>14.154027999999998</v>
          </cell>
          <cell r="AI529">
            <v>2</v>
          </cell>
          <cell r="AJ529">
            <v>16.154027999999997</v>
          </cell>
          <cell r="AM529">
            <v>16.154027999999997</v>
          </cell>
          <cell r="AP529">
            <v>16.154027999999997</v>
          </cell>
          <cell r="AS529">
            <v>16.154027999999997</v>
          </cell>
          <cell r="AV529">
            <v>16.154027999999997</v>
          </cell>
          <cell r="AX529">
            <v>16.154027999999997</v>
          </cell>
        </row>
        <row r="530">
          <cell r="A530" t="str">
            <v>205-TCL10</v>
          </cell>
          <cell r="D530" t="str">
            <v>Tower Coating Program</v>
          </cell>
          <cell r="O530">
            <v>4.5232849999999996</v>
          </cell>
          <cell r="R530">
            <v>4.5232849999999996</v>
          </cell>
          <cell r="U530">
            <v>4.5232849999999996</v>
          </cell>
          <cell r="X530">
            <v>4.5232849999999996</v>
          </cell>
          <cell r="AA530">
            <v>4.5232849999999996</v>
          </cell>
          <cell r="AD530">
            <v>4.5232849999999996</v>
          </cell>
          <cell r="AF530">
            <v>-1.5002849999999994</v>
          </cell>
          <cell r="AG530">
            <v>3.0230000000000001</v>
          </cell>
          <cell r="AJ530">
            <v>3.0230000000000001</v>
          </cell>
          <cell r="AM530">
            <v>3.0230000000000001</v>
          </cell>
          <cell r="AO530">
            <v>-0.39999999999999947</v>
          </cell>
          <cell r="AP530">
            <v>2.6230000000000007</v>
          </cell>
          <cell r="AS530">
            <v>2.6230000000000007</v>
          </cell>
          <cell r="AV530">
            <v>2.6230000000000007</v>
          </cell>
          <cell r="AX530">
            <v>2.6230000000000007</v>
          </cell>
        </row>
        <row r="531">
          <cell r="A531" t="str">
            <v>205-TCL11</v>
          </cell>
          <cell r="D531" t="str">
            <v>Insulator Replacement</v>
          </cell>
          <cell r="O531">
            <v>2.4689430000000003</v>
          </cell>
          <cell r="R531">
            <v>2.4689430000000003</v>
          </cell>
          <cell r="U531">
            <v>2.4689430000000003</v>
          </cell>
          <cell r="X531">
            <v>2.4689430000000003</v>
          </cell>
          <cell r="AA531">
            <v>2.4689430000000003</v>
          </cell>
          <cell r="AD531">
            <v>2.4689430000000003</v>
          </cell>
          <cell r="AG531">
            <v>2.4689430000000003</v>
          </cell>
          <cell r="AJ531">
            <v>2.4689430000000003</v>
          </cell>
          <cell r="AM531">
            <v>2.4689430000000003</v>
          </cell>
          <cell r="AP531">
            <v>2.4689430000000003</v>
          </cell>
          <cell r="AS531">
            <v>2.4689430000000003</v>
          </cell>
          <cell r="AV531">
            <v>2.4689430000000003</v>
          </cell>
          <cell r="AX531">
            <v>2.4689430000000003</v>
          </cell>
        </row>
        <row r="532">
          <cell r="A532" t="str">
            <v>205-TCL19</v>
          </cell>
          <cell r="D532" t="str">
            <v>Other Planned Tx Lines Capital Programs</v>
          </cell>
          <cell r="O532">
            <v>3.7075499999999999</v>
          </cell>
          <cell r="R532">
            <v>3.7075499999999999</v>
          </cell>
          <cell r="U532">
            <v>3.7075499999999999</v>
          </cell>
          <cell r="X532">
            <v>3.7075499999999999</v>
          </cell>
          <cell r="AA532">
            <v>3.7075499999999999</v>
          </cell>
          <cell r="AD532">
            <v>3.7075499999999999</v>
          </cell>
          <cell r="AG532">
            <v>3.7075499999999999</v>
          </cell>
          <cell r="AJ532">
            <v>3.7075499999999999</v>
          </cell>
          <cell r="AM532">
            <v>3.7075499999999999</v>
          </cell>
          <cell r="AO532">
            <v>-1.1005500000000001</v>
          </cell>
          <cell r="AP532">
            <v>2.6069999999999998</v>
          </cell>
          <cell r="AS532">
            <v>2.6069999999999998</v>
          </cell>
          <cell r="AV532">
            <v>2.6069999999999998</v>
          </cell>
          <cell r="AX532">
            <v>2.6069999999999998</v>
          </cell>
        </row>
        <row r="533">
          <cell r="A533" t="str">
            <v>205-TCOther</v>
          </cell>
          <cell r="D533" t="str">
            <v>Other Lines TC P&amp;Ps</v>
          </cell>
          <cell r="O533">
            <v>0</v>
          </cell>
          <cell r="R533">
            <v>0</v>
          </cell>
          <cell r="U533">
            <v>0</v>
          </cell>
          <cell r="X533">
            <v>0</v>
          </cell>
          <cell r="AA533">
            <v>0</v>
          </cell>
          <cell r="AD533">
            <v>0</v>
          </cell>
          <cell r="AG533">
            <v>0</v>
          </cell>
          <cell r="AI533">
            <v>0.55510199999999998</v>
          </cell>
          <cell r="AJ533">
            <v>0.55510199999999998</v>
          </cell>
          <cell r="AL533">
            <v>-0.55510199999999998</v>
          </cell>
          <cell r="AM533">
            <v>0</v>
          </cell>
          <cell r="AP533">
            <v>0</v>
          </cell>
          <cell r="AS533">
            <v>0</v>
          </cell>
          <cell r="AV533">
            <v>0</v>
          </cell>
          <cell r="AX533">
            <v>0</v>
          </cell>
        </row>
        <row r="534">
          <cell r="D534" t="str">
            <v>Total Lines P&amp;Ps</v>
          </cell>
          <cell r="O534">
            <v>32.542887</v>
          </cell>
          <cell r="Q534">
            <v>0</v>
          </cell>
          <cell r="R534">
            <v>32.542887</v>
          </cell>
          <cell r="T534">
            <v>0</v>
          </cell>
          <cell r="U534">
            <v>32.542887</v>
          </cell>
          <cell r="W534">
            <v>0</v>
          </cell>
          <cell r="X534">
            <v>32.542887</v>
          </cell>
          <cell r="Z534">
            <v>0</v>
          </cell>
          <cell r="AA534">
            <v>32.542887</v>
          </cell>
          <cell r="AC534">
            <v>0</v>
          </cell>
          <cell r="AD534">
            <v>32.542887</v>
          </cell>
          <cell r="AF534">
            <v>0.81063399999999897</v>
          </cell>
          <cell r="AG534">
            <v>33.353520999999994</v>
          </cell>
          <cell r="AI534">
            <v>2.5551019999999998</v>
          </cell>
          <cell r="AJ534">
            <v>35.908622999999992</v>
          </cell>
          <cell r="AL534">
            <v>-0.55510199999999998</v>
          </cell>
          <cell r="AM534">
            <v>35.353520999999994</v>
          </cell>
          <cell r="AO534">
            <v>0.49945000000000039</v>
          </cell>
          <cell r="AP534">
            <v>35.852970999999997</v>
          </cell>
          <cell r="AR534">
            <v>0</v>
          </cell>
          <cell r="AS534">
            <v>35.852970999999997</v>
          </cell>
          <cell r="AU534">
            <v>0</v>
          </cell>
          <cell r="AV534">
            <v>35.852970999999997</v>
          </cell>
          <cell r="AX534">
            <v>35.852970999999997</v>
          </cell>
        </row>
        <row r="535">
          <cell r="A535" t="str">
            <v>LTCUR</v>
          </cell>
          <cell r="D535" t="str">
            <v>Payroll Burden Under Recovery</v>
          </cell>
          <cell r="O535">
            <v>0</v>
          </cell>
          <cell r="R535">
            <v>0</v>
          </cell>
          <cell r="U535">
            <v>0</v>
          </cell>
          <cell r="X535">
            <v>0</v>
          </cell>
          <cell r="AA535">
            <v>0</v>
          </cell>
          <cell r="AD535">
            <v>0</v>
          </cell>
          <cell r="AG535">
            <v>0</v>
          </cell>
          <cell r="AJ535">
            <v>0</v>
          </cell>
          <cell r="AM535">
            <v>0</v>
          </cell>
          <cell r="AP535">
            <v>0</v>
          </cell>
          <cell r="AS535">
            <v>0</v>
          </cell>
          <cell r="AV535">
            <v>0</v>
          </cell>
          <cell r="AX535">
            <v>0</v>
          </cell>
        </row>
        <row r="536">
          <cell r="D536" t="str">
            <v>Total Lines</v>
          </cell>
          <cell r="O536">
            <v>32.542887</v>
          </cell>
          <cell r="Q536">
            <v>0</v>
          </cell>
          <cell r="R536">
            <v>32.542887</v>
          </cell>
          <cell r="T536">
            <v>0</v>
          </cell>
          <cell r="U536">
            <v>32.542887</v>
          </cell>
          <cell r="W536">
            <v>0</v>
          </cell>
          <cell r="X536">
            <v>32.542887</v>
          </cell>
          <cell r="Z536">
            <v>0</v>
          </cell>
          <cell r="AA536">
            <v>32.542887</v>
          </cell>
          <cell r="AC536">
            <v>0</v>
          </cell>
          <cell r="AD536">
            <v>32.542887</v>
          </cell>
          <cell r="AF536">
            <v>0.81063399999999897</v>
          </cell>
          <cell r="AG536">
            <v>33.353520999999994</v>
          </cell>
          <cell r="AI536">
            <v>2.5551019999999998</v>
          </cell>
          <cell r="AJ536">
            <v>35.908622999999992</v>
          </cell>
          <cell r="AL536">
            <v>-0.55510199999999998</v>
          </cell>
          <cell r="AM536">
            <v>35.353520999999994</v>
          </cell>
          <cell r="AO536">
            <v>0.49945000000000039</v>
          </cell>
          <cell r="AP536">
            <v>35.852970999999997</v>
          </cell>
          <cell r="AR536">
            <v>0</v>
          </cell>
          <cell r="AS536">
            <v>35.852970999999997</v>
          </cell>
          <cell r="AU536">
            <v>0</v>
          </cell>
          <cell r="AV536">
            <v>35.852970999999997</v>
          </cell>
          <cell r="AX536">
            <v>35.852970999999997</v>
          </cell>
        </row>
        <row r="537">
          <cell r="C537" t="str">
            <v>Stations P&amp;Ps</v>
          </cell>
        </row>
        <row r="538">
          <cell r="A538" t="str">
            <v>206-BCCP</v>
          </cell>
          <cell r="D538" t="str">
            <v>Stn Battery/Charger Capital Replacement Pgm</v>
          </cell>
          <cell r="O538">
            <v>2.4035309600000003</v>
          </cell>
          <cell r="R538">
            <v>2.4035309600000003</v>
          </cell>
          <cell r="U538">
            <v>2.4035309600000003</v>
          </cell>
          <cell r="X538">
            <v>2.4035309600000003</v>
          </cell>
          <cell r="AA538">
            <v>2.4035309600000003</v>
          </cell>
          <cell r="AD538">
            <v>2.4035309600000003</v>
          </cell>
          <cell r="AF538">
            <v>-0.3</v>
          </cell>
          <cell r="AG538">
            <v>2.1035309600000005</v>
          </cell>
          <cell r="AJ538">
            <v>2.1035309600000005</v>
          </cell>
          <cell r="AL538">
            <v>-1.00000003833145E-8</v>
          </cell>
          <cell r="AM538">
            <v>2.1035309500000001</v>
          </cell>
          <cell r="AO538">
            <v>-0.25</v>
          </cell>
          <cell r="AP538">
            <v>1.8535309500000001</v>
          </cell>
          <cell r="AS538">
            <v>1.8535309500000001</v>
          </cell>
          <cell r="AV538">
            <v>1.8535309500000001</v>
          </cell>
          <cell r="AX538">
            <v>1.8535309500000001</v>
          </cell>
        </row>
        <row r="539">
          <cell r="A539" t="str">
            <v>206-BCTP</v>
          </cell>
          <cell r="D539" t="str">
            <v>Telecom Battery/Charger Capital Replace Pgm</v>
          </cell>
          <cell r="O539">
            <v>0.87839583999999993</v>
          </cell>
          <cell r="R539">
            <v>0.87839583999999993</v>
          </cell>
          <cell r="U539">
            <v>0.87839583999999993</v>
          </cell>
          <cell r="X539">
            <v>0.87839583999999993</v>
          </cell>
          <cell r="AA539">
            <v>0.87839583999999993</v>
          </cell>
          <cell r="AD539">
            <v>0.87839583999999993</v>
          </cell>
          <cell r="AG539">
            <v>0.87839583999999993</v>
          </cell>
          <cell r="AJ539">
            <v>0.87839583999999993</v>
          </cell>
          <cell r="AL539">
            <v>-9.9999999392252903E-9</v>
          </cell>
          <cell r="AM539">
            <v>0.87839582999999999</v>
          </cell>
          <cell r="AO539">
            <v>-0.15</v>
          </cell>
          <cell r="AP539">
            <v>0.72839582999999997</v>
          </cell>
          <cell r="AS539">
            <v>0.72839582999999997</v>
          </cell>
          <cell r="AV539">
            <v>0.72839582999999997</v>
          </cell>
          <cell r="AX539">
            <v>0.72839582999999997</v>
          </cell>
        </row>
        <row r="540">
          <cell r="A540" t="str">
            <v>206-ICP</v>
          </cell>
          <cell r="D540" t="str">
            <v>Insulator Capital Replacement Program</v>
          </cell>
          <cell r="O540">
            <v>4.2540220099999999</v>
          </cell>
          <cell r="R540">
            <v>4.2540220099999999</v>
          </cell>
          <cell r="U540">
            <v>4.2540220099999999</v>
          </cell>
          <cell r="X540">
            <v>4.2540220099999999</v>
          </cell>
          <cell r="AA540">
            <v>4.2540220099999999</v>
          </cell>
          <cell r="AD540">
            <v>4.2540220099999999</v>
          </cell>
          <cell r="AF540">
            <v>-0.186</v>
          </cell>
          <cell r="AG540">
            <v>4.06802201</v>
          </cell>
          <cell r="AJ540">
            <v>4.06802201</v>
          </cell>
          <cell r="AL540">
            <v>-1.9990000000191799E-5</v>
          </cell>
          <cell r="AM540">
            <v>4.0680020199999998</v>
          </cell>
          <cell r="AO540">
            <v>-0.4</v>
          </cell>
          <cell r="AP540">
            <v>3.6680020199999999</v>
          </cell>
          <cell r="AS540">
            <v>3.6680020199999999</v>
          </cell>
          <cell r="AV540">
            <v>3.6680020199999999</v>
          </cell>
          <cell r="AX540">
            <v>3.6680020199999999</v>
          </cell>
        </row>
        <row r="541">
          <cell r="A541" t="str">
            <v>206-TCP</v>
          </cell>
          <cell r="D541" t="str">
            <v>Transformers Capital Program</v>
          </cell>
          <cell r="O541">
            <v>0.79390402999999998</v>
          </cell>
          <cell r="R541">
            <v>0.79390402999999998</v>
          </cell>
          <cell r="U541">
            <v>0.79390402999999998</v>
          </cell>
          <cell r="X541">
            <v>0.79390402999999998</v>
          </cell>
          <cell r="Z541">
            <v>0.66000000490273913</v>
          </cell>
          <cell r="AA541">
            <v>1.453904034902739</v>
          </cell>
          <cell r="AC541">
            <v>0.34009596509726103</v>
          </cell>
          <cell r="AD541">
            <v>1.794</v>
          </cell>
          <cell r="AF541">
            <v>0.70599999999999996</v>
          </cell>
          <cell r="AG541">
            <v>2.5</v>
          </cell>
          <cell r="AI541">
            <v>0.5</v>
          </cell>
          <cell r="AJ541">
            <v>3</v>
          </cell>
          <cell r="AL541">
            <v>-9.6000000000096009E-5</v>
          </cell>
          <cell r="AM541">
            <v>2.9999039999999999</v>
          </cell>
          <cell r="AO541">
            <v>0.25</v>
          </cell>
          <cell r="AP541">
            <v>3.2499039999999999</v>
          </cell>
          <cell r="AS541">
            <v>3.2499039999999999</v>
          </cell>
          <cell r="AV541">
            <v>3.2499039999999999</v>
          </cell>
          <cell r="AX541">
            <v>3.2499039999999999</v>
          </cell>
        </row>
        <row r="542">
          <cell r="A542" t="str">
            <v>206-SCP</v>
          </cell>
          <cell r="D542" t="str">
            <v>Switch Capital Replace/Refurb Program</v>
          </cell>
          <cell r="O542">
            <v>3.3728114500000004</v>
          </cell>
          <cell r="R542">
            <v>3.3728114500000004</v>
          </cell>
          <cell r="U542">
            <v>3.3728114500000004</v>
          </cell>
          <cell r="X542">
            <v>3.3728114500000004</v>
          </cell>
          <cell r="AA542">
            <v>3.3728114500000004</v>
          </cell>
          <cell r="AD542">
            <v>3.3728114500000004</v>
          </cell>
          <cell r="AF542">
            <v>-0.1</v>
          </cell>
          <cell r="AG542">
            <v>3.2728114500000003</v>
          </cell>
          <cell r="AJ542">
            <v>3.2728114500000003</v>
          </cell>
          <cell r="AL542">
            <v>-0.5</v>
          </cell>
          <cell r="AM542">
            <v>2.7728114500000003</v>
          </cell>
          <cell r="AO542">
            <v>-0.10000000000000053</v>
          </cell>
          <cell r="AP542">
            <v>2.6728114499999998</v>
          </cell>
          <cell r="AS542">
            <v>2.6728114499999998</v>
          </cell>
          <cell r="AV542">
            <v>2.6728114499999998</v>
          </cell>
          <cell r="AX542">
            <v>2.6728114499999998</v>
          </cell>
        </row>
        <row r="543">
          <cell r="A543" t="str">
            <v>206-BRC</v>
          </cell>
          <cell r="D543" t="str">
            <v>Breaker Capital Replace / Refurb Program</v>
          </cell>
          <cell r="O543">
            <v>1.18999999</v>
          </cell>
          <cell r="R543">
            <v>1.18999999</v>
          </cell>
          <cell r="U543">
            <v>1.18999999</v>
          </cell>
          <cell r="X543">
            <v>1.18999999</v>
          </cell>
          <cell r="AA543">
            <v>1.18999999</v>
          </cell>
          <cell r="AD543">
            <v>1.18999999</v>
          </cell>
          <cell r="AG543">
            <v>1.18999999</v>
          </cell>
          <cell r="AJ543">
            <v>1.18999999</v>
          </cell>
          <cell r="AL543">
            <v>0.30000000999999998</v>
          </cell>
          <cell r="AM543">
            <v>1.49</v>
          </cell>
          <cell r="AO543">
            <v>0</v>
          </cell>
          <cell r="AP543">
            <v>1.49</v>
          </cell>
          <cell r="AS543">
            <v>1.49</v>
          </cell>
          <cell r="AV543">
            <v>1.49</v>
          </cell>
          <cell r="AX543">
            <v>1.49</v>
          </cell>
        </row>
        <row r="544">
          <cell r="A544" t="str">
            <v>206-TRM</v>
          </cell>
          <cell r="D544" t="str">
            <v>Station Terminations</v>
          </cell>
          <cell r="O544">
            <v>1.4080000400000001</v>
          </cell>
          <cell r="R544">
            <v>1.4080000400000001</v>
          </cell>
          <cell r="U544">
            <v>1.4080000400000001</v>
          </cell>
          <cell r="X544">
            <v>1.4080000400000001</v>
          </cell>
          <cell r="AA544">
            <v>1.4080000400000001</v>
          </cell>
          <cell r="AD544">
            <v>1.4080000400000001</v>
          </cell>
          <cell r="AF544">
            <v>-0.7</v>
          </cell>
          <cell r="AG544">
            <v>0.70800004000000016</v>
          </cell>
          <cell r="AJ544">
            <v>0.70800004000000016</v>
          </cell>
          <cell r="AL544">
            <v>-4.0000000200990371E-8</v>
          </cell>
          <cell r="AM544">
            <v>0.70799999999999996</v>
          </cell>
          <cell r="AO544">
            <v>0</v>
          </cell>
          <cell r="AP544">
            <v>0.70799999999999996</v>
          </cell>
          <cell r="AS544">
            <v>0.70799999999999996</v>
          </cell>
          <cell r="AV544">
            <v>0.70799999999999996</v>
          </cell>
          <cell r="AX544">
            <v>0.70799999999999996</v>
          </cell>
        </row>
        <row r="545">
          <cell r="A545" t="str">
            <v>206-HVIT</v>
          </cell>
          <cell r="D545" t="str">
            <v>High Voltage Instrument Transformer Capital Prg</v>
          </cell>
          <cell r="O545">
            <v>2.8912834999999997</v>
          </cell>
          <cell r="R545">
            <v>2.8912834999999997</v>
          </cell>
          <cell r="U545">
            <v>2.8912834999999997</v>
          </cell>
          <cell r="X545">
            <v>2.8912834999999997</v>
          </cell>
          <cell r="AA545">
            <v>2.8912834999999997</v>
          </cell>
          <cell r="AD545">
            <v>2.8912834999999997</v>
          </cell>
          <cell r="AG545">
            <v>2.8912834999999997</v>
          </cell>
          <cell r="AJ545">
            <v>2.8912834999999997</v>
          </cell>
          <cell r="AL545">
            <v>3.0000000261765081E-8</v>
          </cell>
          <cell r="AM545">
            <v>2.8912835299999999</v>
          </cell>
          <cell r="AO545">
            <v>-0.1</v>
          </cell>
          <cell r="AP545">
            <v>2.7912835299999998</v>
          </cell>
          <cell r="AS545">
            <v>2.7912835299999998</v>
          </cell>
          <cell r="AV545">
            <v>2.7912835299999998</v>
          </cell>
          <cell r="AX545">
            <v>2.7912835299999998</v>
          </cell>
        </row>
        <row r="546">
          <cell r="A546" t="str">
            <v>206-HPAS</v>
          </cell>
          <cell r="D546" t="str">
            <v>High Pressure Air System Capital Rehabilitation Prg</v>
          </cell>
          <cell r="O546">
            <v>1.0580000100000002</v>
          </cell>
          <cell r="R546">
            <v>1.0580000100000002</v>
          </cell>
          <cell r="U546">
            <v>1.0580000100000002</v>
          </cell>
          <cell r="X546">
            <v>1.0580000100000002</v>
          </cell>
          <cell r="AA546">
            <v>1.0580000100000002</v>
          </cell>
          <cell r="AD546">
            <v>1.0580000100000002</v>
          </cell>
          <cell r="AG546">
            <v>1.0580000100000002</v>
          </cell>
          <cell r="AJ546">
            <v>1.0580000100000002</v>
          </cell>
          <cell r="AL546">
            <v>-1.0000000161269895E-8</v>
          </cell>
          <cell r="AM546">
            <v>1.0580000000000001</v>
          </cell>
          <cell r="AO546">
            <v>-0.5</v>
          </cell>
          <cell r="AP546">
            <v>0.55800000000000005</v>
          </cell>
          <cell r="AS546">
            <v>0.55800000000000005</v>
          </cell>
          <cell r="AV546">
            <v>0.55800000000000005</v>
          </cell>
          <cell r="AX546">
            <v>0.55800000000000005</v>
          </cell>
        </row>
        <row r="547">
          <cell r="A547" t="str">
            <v>206-SACP</v>
          </cell>
          <cell r="D547" t="str">
            <v>Surge Arrester Replacement Program</v>
          </cell>
          <cell r="O547">
            <v>0.25000000999999999</v>
          </cell>
          <cell r="R547">
            <v>0.25000000999999999</v>
          </cell>
          <cell r="U547">
            <v>0.25000000999999999</v>
          </cell>
          <cell r="X547">
            <v>0.25000000999999999</v>
          </cell>
          <cell r="AA547">
            <v>0.25000000999999999</v>
          </cell>
          <cell r="AD547">
            <v>0.25000000999999999</v>
          </cell>
          <cell r="AG547">
            <v>0.25000000999999999</v>
          </cell>
          <cell r="AI547">
            <v>0.05</v>
          </cell>
          <cell r="AJ547">
            <v>0.30000000999999998</v>
          </cell>
          <cell r="AL547">
            <v>-0.05</v>
          </cell>
          <cell r="AM547">
            <v>0.25000000999999999</v>
          </cell>
          <cell r="AO547">
            <v>0</v>
          </cell>
          <cell r="AP547">
            <v>0.25000000999999999</v>
          </cell>
          <cell r="AS547">
            <v>0.25000000999999999</v>
          </cell>
          <cell r="AV547">
            <v>0.25000000999999999</v>
          </cell>
          <cell r="AX547">
            <v>0.25000000999999999</v>
          </cell>
        </row>
        <row r="548">
          <cell r="A548" t="str">
            <v>206-CBL</v>
          </cell>
          <cell r="D548" t="str">
            <v>Cable Termination Replacement Prg</v>
          </cell>
          <cell r="O548">
            <v>0.54999998000000005</v>
          </cell>
          <cell r="R548">
            <v>0.54999998000000005</v>
          </cell>
          <cell r="U548">
            <v>0.54999998000000005</v>
          </cell>
          <cell r="X548">
            <v>0.54999998000000005</v>
          </cell>
          <cell r="AA548">
            <v>0.54999998000000005</v>
          </cell>
          <cell r="AD548">
            <v>0.54999998000000005</v>
          </cell>
          <cell r="AG548">
            <v>0.54999998000000005</v>
          </cell>
          <cell r="AJ548">
            <v>0.54999998000000005</v>
          </cell>
          <cell r="AL548">
            <v>-0.19999998000000008</v>
          </cell>
          <cell r="AM548">
            <v>0.35</v>
          </cell>
          <cell r="AO548">
            <v>0</v>
          </cell>
          <cell r="AP548">
            <v>0.35</v>
          </cell>
          <cell r="AS548">
            <v>0.35</v>
          </cell>
          <cell r="AV548">
            <v>0.35</v>
          </cell>
          <cell r="AX548">
            <v>0.35</v>
          </cell>
        </row>
        <row r="549">
          <cell r="A549" t="str">
            <v>206-DC-115</v>
          </cell>
          <cell r="D549" t="str">
            <v>Demand Capital - Cables</v>
          </cell>
          <cell r="O549">
            <v>0.95228432000000018</v>
          </cell>
          <cell r="R549">
            <v>0.95228432000000018</v>
          </cell>
          <cell r="U549">
            <v>0.95228432000000018</v>
          </cell>
          <cell r="X549">
            <v>0.95228432000000018</v>
          </cell>
          <cell r="AA549">
            <v>0.95228432000000018</v>
          </cell>
          <cell r="AD549">
            <v>0.95228432000000018</v>
          </cell>
          <cell r="AF549">
            <v>-0.8</v>
          </cell>
          <cell r="AG549">
            <v>0.15228432000000014</v>
          </cell>
          <cell r="AJ549">
            <v>0.15228432000000014</v>
          </cell>
          <cell r="AL549">
            <v>-4.0000000200990371E-8</v>
          </cell>
          <cell r="AM549">
            <v>0.15228427999999994</v>
          </cell>
          <cell r="AO549">
            <v>0</v>
          </cell>
          <cell r="AP549">
            <v>0.15228427999999994</v>
          </cell>
          <cell r="AS549">
            <v>0.15228427999999994</v>
          </cell>
          <cell r="AV549">
            <v>0.15228427999999994</v>
          </cell>
          <cell r="AX549">
            <v>0.15228427999999994</v>
          </cell>
        </row>
        <row r="550">
          <cell r="A550" t="str">
            <v>206-DC-117</v>
          </cell>
          <cell r="D550" t="str">
            <v>Demand Capital - Transformers</v>
          </cell>
          <cell r="O550">
            <v>4.9745432100000002</v>
          </cell>
          <cell r="R550">
            <v>4.9745432100000002</v>
          </cell>
          <cell r="U550">
            <v>4.9745432100000002</v>
          </cell>
          <cell r="X550">
            <v>4.9745432100000002</v>
          </cell>
          <cell r="Z550">
            <v>-1.0060000167987093</v>
          </cell>
          <cell r="AA550">
            <v>3.9685431932012909</v>
          </cell>
          <cell r="AC550">
            <v>5.9998067987092618E-3</v>
          </cell>
          <cell r="AD550">
            <v>3.9745430000000002</v>
          </cell>
          <cell r="AF550">
            <v>1</v>
          </cell>
          <cell r="AG550">
            <v>4.9745430000000006</v>
          </cell>
          <cell r="AI550">
            <v>-1</v>
          </cell>
          <cell r="AJ550">
            <v>3.9745430000000006</v>
          </cell>
          <cell r="AL550">
            <v>-0.99999982000000021</v>
          </cell>
          <cell r="AM550">
            <v>2.9745431800000004</v>
          </cell>
          <cell r="AO550">
            <v>0</v>
          </cell>
          <cell r="AP550">
            <v>2.9745431800000004</v>
          </cell>
          <cell r="AS550">
            <v>2.9745431800000004</v>
          </cell>
          <cell r="AV550">
            <v>2.9745431800000004</v>
          </cell>
          <cell r="AX550">
            <v>2.9745431800000004</v>
          </cell>
        </row>
        <row r="551">
          <cell r="A551" t="str">
            <v>206-DC-118</v>
          </cell>
          <cell r="D551" t="str">
            <v>Demand Capital - Power Equipment</v>
          </cell>
          <cell r="O551">
            <v>0</v>
          </cell>
          <cell r="R551">
            <v>0</v>
          </cell>
          <cell r="U551">
            <v>0</v>
          </cell>
          <cell r="X551">
            <v>0</v>
          </cell>
          <cell r="AA551">
            <v>0</v>
          </cell>
          <cell r="AD551">
            <v>0</v>
          </cell>
          <cell r="AF551">
            <v>0.05</v>
          </cell>
          <cell r="AG551">
            <v>0.05</v>
          </cell>
          <cell r="AI551">
            <v>0.2</v>
          </cell>
          <cell r="AJ551">
            <v>0.25</v>
          </cell>
          <cell r="AL551">
            <v>0.05</v>
          </cell>
          <cell r="AM551">
            <v>0.3</v>
          </cell>
          <cell r="AO551">
            <v>-0.1</v>
          </cell>
          <cell r="AP551">
            <v>0.19999999999999998</v>
          </cell>
          <cell r="AS551">
            <v>0.19999999999999998</v>
          </cell>
          <cell r="AV551">
            <v>0.19999999999999998</v>
          </cell>
          <cell r="AX551">
            <v>0.19999999999999998</v>
          </cell>
        </row>
        <row r="552">
          <cell r="A552" t="str">
            <v>206-DC-119</v>
          </cell>
          <cell r="D552" t="str">
            <v>Demand Capital - Protection &amp; Control</v>
          </cell>
          <cell r="O552">
            <v>0.84499999999999997</v>
          </cell>
          <cell r="R552">
            <v>0.84499999999999997</v>
          </cell>
          <cell r="U552">
            <v>0.84499999999999997</v>
          </cell>
          <cell r="X552">
            <v>0.84499999999999997</v>
          </cell>
          <cell r="AA552">
            <v>0.84499999999999997</v>
          </cell>
          <cell r="AD552">
            <v>0.84499999999999997</v>
          </cell>
          <cell r="AG552">
            <v>0.84499999999999997</v>
          </cell>
          <cell r="AJ552">
            <v>0.84499999999999997</v>
          </cell>
          <cell r="AL552">
            <v>-0.84499999999999997</v>
          </cell>
          <cell r="AM552">
            <v>0</v>
          </cell>
          <cell r="AO552">
            <v>0.1</v>
          </cell>
          <cell r="AP552">
            <v>0.1</v>
          </cell>
          <cell r="AS552">
            <v>0.1</v>
          </cell>
          <cell r="AV552">
            <v>0.1</v>
          </cell>
          <cell r="AX552">
            <v>0.1</v>
          </cell>
        </row>
        <row r="553">
          <cell r="A553" t="str">
            <v>206-DC-121</v>
          </cell>
          <cell r="D553" t="str">
            <v>Demand Capital - Structures</v>
          </cell>
          <cell r="O553">
            <v>1.6391480199999997</v>
          </cell>
          <cell r="R553">
            <v>1.6391480199999997</v>
          </cell>
          <cell r="U553">
            <v>1.6391480199999997</v>
          </cell>
          <cell r="X553">
            <v>1.6391480199999997</v>
          </cell>
          <cell r="AA553">
            <v>1.6391480199999997</v>
          </cell>
          <cell r="AD553">
            <v>1.6391480199999997</v>
          </cell>
          <cell r="AF553">
            <v>-0.21099999999999999</v>
          </cell>
          <cell r="AG553">
            <v>1.4281480199999996</v>
          </cell>
          <cell r="AI553">
            <v>-0.45036900231383958</v>
          </cell>
          <cell r="AJ553">
            <v>0.97777901768616005</v>
          </cell>
          <cell r="AL553">
            <v>0.15</v>
          </cell>
          <cell r="AM553">
            <v>1.12777901768616</v>
          </cell>
          <cell r="AO553">
            <v>0</v>
          </cell>
          <cell r="AP553">
            <v>1.12777901768616</v>
          </cell>
          <cell r="AS553">
            <v>1.12777901768616</v>
          </cell>
          <cell r="AV553">
            <v>1.12777901768616</v>
          </cell>
          <cell r="AX553">
            <v>1.12777901768616</v>
          </cell>
        </row>
        <row r="554">
          <cell r="A554" t="str">
            <v>206-DC-200</v>
          </cell>
          <cell r="D554" t="str">
            <v>Demand Capital - Sustaining</v>
          </cell>
          <cell r="O554">
            <v>0</v>
          </cell>
          <cell r="R554">
            <v>0</v>
          </cell>
          <cell r="U554">
            <v>0</v>
          </cell>
          <cell r="X554">
            <v>0</v>
          </cell>
          <cell r="AA554">
            <v>0</v>
          </cell>
          <cell r="AD554">
            <v>0</v>
          </cell>
          <cell r="AF554">
            <v>0.55000000000000004</v>
          </cell>
          <cell r="AG554">
            <v>0.55000000000000004</v>
          </cell>
          <cell r="AJ554">
            <v>0.55000000000000004</v>
          </cell>
          <cell r="AL554">
            <v>0.15</v>
          </cell>
          <cell r="AM554">
            <v>0.70000000000000007</v>
          </cell>
          <cell r="AO554">
            <v>-0.45</v>
          </cell>
          <cell r="AP554">
            <v>0.25000000000000006</v>
          </cell>
          <cell r="AS554">
            <v>0.25000000000000006</v>
          </cell>
          <cell r="AV554">
            <v>0.25000000000000006</v>
          </cell>
          <cell r="AX554">
            <v>0.25000000000000006</v>
          </cell>
        </row>
        <row r="555">
          <cell r="A555" t="str">
            <v>206-DC-308</v>
          </cell>
          <cell r="D555" t="str">
            <v>Demand Capital - Operating Equipment</v>
          </cell>
          <cell r="O555">
            <v>0.21744683999999995</v>
          </cell>
          <cell r="R555">
            <v>0.21744683999999995</v>
          </cell>
          <cell r="U555">
            <v>0.21744683999999995</v>
          </cell>
          <cell r="X555">
            <v>0.21744683999999995</v>
          </cell>
          <cell r="AA555">
            <v>0.21744683999999995</v>
          </cell>
          <cell r="AD555">
            <v>0.21744683999999995</v>
          </cell>
          <cell r="AG555">
            <v>0.21744683999999995</v>
          </cell>
          <cell r="AJ555">
            <v>0.21744683999999995</v>
          </cell>
          <cell r="AL555">
            <v>-0.21744679883735094</v>
          </cell>
          <cell r="AM555">
            <v>4.1162649011550201E-8</v>
          </cell>
          <cell r="AO555">
            <v>0.49999995883735099</v>
          </cell>
          <cell r="AP555">
            <v>0.5</v>
          </cell>
          <cell r="AS555">
            <v>0.5</v>
          </cell>
          <cell r="AV555">
            <v>0.5</v>
          </cell>
          <cell r="AX555">
            <v>0.5</v>
          </cell>
        </row>
        <row r="556">
          <cell r="A556" t="str">
            <v>206-TCOther</v>
          </cell>
          <cell r="D556" t="str">
            <v>Other Stations TC P&amp;Ps</v>
          </cell>
          <cell r="O556">
            <v>0</v>
          </cell>
          <cell r="R556">
            <v>0</v>
          </cell>
          <cell r="U556">
            <v>0</v>
          </cell>
          <cell r="X556">
            <v>0</v>
          </cell>
          <cell r="AA556">
            <v>0</v>
          </cell>
          <cell r="AD556">
            <v>0</v>
          </cell>
          <cell r="AG556">
            <v>0</v>
          </cell>
          <cell r="AI556">
            <v>0.35036400000000001</v>
          </cell>
          <cell r="AJ556">
            <v>0.35036400000000001</v>
          </cell>
          <cell r="AL556">
            <v>-0.35036400000000001</v>
          </cell>
          <cell r="AM556">
            <v>0</v>
          </cell>
          <cell r="AP556">
            <v>0</v>
          </cell>
          <cell r="AS556">
            <v>0</v>
          </cell>
          <cell r="AV556">
            <v>0</v>
          </cell>
          <cell r="AX556">
            <v>0</v>
          </cell>
        </row>
        <row r="557">
          <cell r="D557" t="str">
            <v>Total Stations P&amp;Ps</v>
          </cell>
          <cell r="O557">
            <v>27.678370210000004</v>
          </cell>
          <cell r="Q557">
            <v>0</v>
          </cell>
          <cell r="R557">
            <v>27.678370210000004</v>
          </cell>
          <cell r="T557">
            <v>0</v>
          </cell>
          <cell r="U557">
            <v>27.678370210000004</v>
          </cell>
          <cell r="W557">
            <v>0</v>
          </cell>
          <cell r="X557">
            <v>27.678370210000004</v>
          </cell>
          <cell r="Z557">
            <v>-0.34600001189597018</v>
          </cell>
          <cell r="AA557">
            <v>27.332370198104034</v>
          </cell>
          <cell r="AC557">
            <v>0.34609577189597029</v>
          </cell>
          <cell r="AD557">
            <v>27.678465970000005</v>
          </cell>
          <cell r="AF557">
            <v>9.000000000000119E-3</v>
          </cell>
          <cell r="AG557">
            <v>27.687465970000002</v>
          </cell>
          <cell r="AI557">
            <v>-0.35000500231383957</v>
          </cell>
          <cell r="AJ557">
            <v>27.337460967686162</v>
          </cell>
          <cell r="AL557">
            <v>-2.512926658837352</v>
          </cell>
          <cell r="AM557">
            <v>24.824534308848815</v>
          </cell>
          <cell r="AO557">
            <v>-1.2000000411626495</v>
          </cell>
          <cell r="AP557">
            <v>23.624534267686162</v>
          </cell>
          <cell r="AR557">
            <v>0</v>
          </cell>
          <cell r="AS557">
            <v>23.624534267686162</v>
          </cell>
          <cell r="AU557">
            <v>0</v>
          </cell>
          <cell r="AV557">
            <v>23.624534267686162</v>
          </cell>
          <cell r="AX557">
            <v>23.624534267686162</v>
          </cell>
        </row>
        <row r="558">
          <cell r="A558" t="str">
            <v>STCUR</v>
          </cell>
          <cell r="D558" t="str">
            <v>Payroll Burden Under Recovery</v>
          </cell>
          <cell r="O558">
            <v>0</v>
          </cell>
          <cell r="R558">
            <v>0</v>
          </cell>
          <cell r="U558">
            <v>0</v>
          </cell>
          <cell r="X558">
            <v>0</v>
          </cell>
          <cell r="AA558">
            <v>0</v>
          </cell>
          <cell r="AD558">
            <v>0</v>
          </cell>
          <cell r="AG558">
            <v>0</v>
          </cell>
          <cell r="AJ558">
            <v>0</v>
          </cell>
          <cell r="AM558">
            <v>0</v>
          </cell>
          <cell r="AP558">
            <v>0</v>
          </cell>
          <cell r="AS558">
            <v>0</v>
          </cell>
          <cell r="AV558">
            <v>0</v>
          </cell>
          <cell r="AX558">
            <v>0</v>
          </cell>
        </row>
        <row r="559">
          <cell r="D559" t="str">
            <v>Total Stations</v>
          </cell>
          <cell r="O559">
            <v>27.678370210000004</v>
          </cell>
          <cell r="Q559">
            <v>0</v>
          </cell>
          <cell r="R559">
            <v>27.678370210000004</v>
          </cell>
          <cell r="T559">
            <v>0</v>
          </cell>
          <cell r="U559">
            <v>27.678370210000004</v>
          </cell>
          <cell r="W559">
            <v>0</v>
          </cell>
          <cell r="X559">
            <v>27.678370210000004</v>
          </cell>
          <cell r="Z559">
            <v>-0.34600001189597018</v>
          </cell>
          <cell r="AA559">
            <v>27.332370198104034</v>
          </cell>
          <cell r="AC559">
            <v>0.34609577189597029</v>
          </cell>
          <cell r="AD559">
            <v>27.678465970000005</v>
          </cell>
          <cell r="AF559">
            <v>9.000000000000119E-3</v>
          </cell>
          <cell r="AG559">
            <v>27.687465970000002</v>
          </cell>
          <cell r="AI559">
            <v>-0.35000500231383957</v>
          </cell>
          <cell r="AJ559">
            <v>27.337460967686162</v>
          </cell>
          <cell r="AL559">
            <v>-2.512926658837352</v>
          </cell>
          <cell r="AM559">
            <v>24.824534308848815</v>
          </cell>
          <cell r="AO559">
            <v>-1.2000000411626495</v>
          </cell>
          <cell r="AP559">
            <v>23.624534267686162</v>
          </cell>
          <cell r="AR559">
            <v>0</v>
          </cell>
          <cell r="AS559">
            <v>23.624534267686162</v>
          </cell>
          <cell r="AU559">
            <v>0</v>
          </cell>
          <cell r="AV559">
            <v>23.624534267686162</v>
          </cell>
          <cell r="AX559">
            <v>23.624534267686162</v>
          </cell>
        </row>
        <row r="560">
          <cell r="C560" t="str">
            <v>Asset Management Programs &amp; Projects</v>
          </cell>
        </row>
        <row r="561">
          <cell r="D561" t="str">
            <v>System Investment P&amp;Ps (SP = 213)</v>
          </cell>
        </row>
        <row r="562">
          <cell r="A562" t="str">
            <v>213-TC1XX</v>
          </cell>
          <cell r="E562" t="str">
            <v>Sustaining</v>
          </cell>
          <cell r="O562">
            <v>1.6895799999999999</v>
          </cell>
          <cell r="R562">
            <v>1.6895799999999999</v>
          </cell>
          <cell r="U562">
            <v>1.6895799999999999</v>
          </cell>
          <cell r="X562">
            <v>1.6895799999999999</v>
          </cell>
          <cell r="AA562">
            <v>1.6895799999999999</v>
          </cell>
          <cell r="AD562">
            <v>1.6895799999999999</v>
          </cell>
          <cell r="AG562">
            <v>1.6895799999999999</v>
          </cell>
          <cell r="AJ562">
            <v>1.6895799999999999</v>
          </cell>
          <cell r="AM562">
            <v>1.6895799999999999</v>
          </cell>
          <cell r="AO562">
            <v>-1.42</v>
          </cell>
          <cell r="AP562">
            <v>0.26957999999999993</v>
          </cell>
          <cell r="AS562">
            <v>0.26957999999999993</v>
          </cell>
          <cell r="AV562">
            <v>0.26957999999999993</v>
          </cell>
          <cell r="AX562">
            <v>0.26957999999999993</v>
          </cell>
        </row>
        <row r="563">
          <cell r="A563" t="str">
            <v>213-TC2XX</v>
          </cell>
          <cell r="E563" t="str">
            <v>Development</v>
          </cell>
          <cell r="O563">
            <v>4.4200000000000003E-3</v>
          </cell>
          <cell r="R563">
            <v>4.4200000000000003E-3</v>
          </cell>
          <cell r="U563">
            <v>4.4200000000000003E-3</v>
          </cell>
          <cell r="X563">
            <v>4.4200000000000003E-3</v>
          </cell>
          <cell r="AA563">
            <v>4.4200000000000003E-3</v>
          </cell>
          <cell r="AD563">
            <v>4.4200000000000003E-3</v>
          </cell>
          <cell r="AG563">
            <v>4.4200000000000003E-3</v>
          </cell>
          <cell r="AJ563">
            <v>4.4200000000000003E-3</v>
          </cell>
          <cell r="AM563">
            <v>4.4200000000000003E-3</v>
          </cell>
          <cell r="AO563">
            <v>-4.0000000000000001E-3</v>
          </cell>
          <cell r="AP563">
            <v>4.2000000000000023E-4</v>
          </cell>
          <cell r="AS563">
            <v>4.2000000000000023E-4</v>
          </cell>
          <cell r="AV563">
            <v>4.2000000000000023E-4</v>
          </cell>
          <cell r="AX563">
            <v>4.2000000000000023E-4</v>
          </cell>
        </row>
        <row r="564">
          <cell r="A564" t="str">
            <v>213-TC3XX</v>
          </cell>
          <cell r="E564" t="str">
            <v>Operations</v>
          </cell>
          <cell r="O564">
            <v>0</v>
          </cell>
          <cell r="R564">
            <v>0</v>
          </cell>
          <cell r="U564">
            <v>0</v>
          </cell>
          <cell r="X564">
            <v>0</v>
          </cell>
          <cell r="AA564">
            <v>0</v>
          </cell>
          <cell r="AD564">
            <v>0</v>
          </cell>
          <cell r="AG564">
            <v>0</v>
          </cell>
          <cell r="AJ564">
            <v>0</v>
          </cell>
          <cell r="AM564">
            <v>0</v>
          </cell>
          <cell r="AP564">
            <v>0</v>
          </cell>
          <cell r="AS564">
            <v>0</v>
          </cell>
          <cell r="AV564">
            <v>0</v>
          </cell>
          <cell r="AX564">
            <v>0</v>
          </cell>
        </row>
        <row r="565">
          <cell r="A565" t="str">
            <v>213-TC4XX</v>
          </cell>
          <cell r="E565" t="str">
            <v>Customer care</v>
          </cell>
          <cell r="O565">
            <v>0</v>
          </cell>
          <cell r="R565">
            <v>0</v>
          </cell>
          <cell r="U565">
            <v>0</v>
          </cell>
          <cell r="X565">
            <v>0</v>
          </cell>
          <cell r="AA565">
            <v>0</v>
          </cell>
          <cell r="AD565">
            <v>0</v>
          </cell>
          <cell r="AG565">
            <v>0</v>
          </cell>
          <cell r="AJ565">
            <v>0</v>
          </cell>
          <cell r="AM565">
            <v>0</v>
          </cell>
          <cell r="AP565">
            <v>0</v>
          </cell>
          <cell r="AS565">
            <v>0</v>
          </cell>
          <cell r="AV565">
            <v>0</v>
          </cell>
          <cell r="AX565">
            <v>0</v>
          </cell>
        </row>
        <row r="566">
          <cell r="A566" t="str">
            <v>213-TCOther</v>
          </cell>
          <cell r="E566" t="str">
            <v>Other System Investment TM P&amp;Ps</v>
          </cell>
          <cell r="O566">
            <v>0</v>
          </cell>
          <cell r="R566">
            <v>0</v>
          </cell>
          <cell r="U566">
            <v>0</v>
          </cell>
          <cell r="X566">
            <v>0</v>
          </cell>
          <cell r="AA566">
            <v>0</v>
          </cell>
          <cell r="AD566">
            <v>0</v>
          </cell>
          <cell r="AG566">
            <v>0</v>
          </cell>
          <cell r="AJ566">
            <v>0</v>
          </cell>
          <cell r="AM566">
            <v>0</v>
          </cell>
          <cell r="AP566">
            <v>0</v>
          </cell>
          <cell r="AS566">
            <v>0</v>
          </cell>
          <cell r="AV566">
            <v>0</v>
          </cell>
          <cell r="AX566">
            <v>0</v>
          </cell>
        </row>
        <row r="567">
          <cell r="E567" t="str">
            <v>Total System Investment Asset Management P&amp;Ps</v>
          </cell>
          <cell r="O567">
            <v>1.694</v>
          </cell>
          <cell r="Q567">
            <v>0</v>
          </cell>
          <cell r="R567">
            <v>1.694</v>
          </cell>
          <cell r="T567">
            <v>0</v>
          </cell>
          <cell r="U567">
            <v>1.694</v>
          </cell>
          <cell r="W567">
            <v>0</v>
          </cell>
          <cell r="X567">
            <v>1.694</v>
          </cell>
          <cell r="Z567">
            <v>0</v>
          </cell>
          <cell r="AA567">
            <v>1.694</v>
          </cell>
          <cell r="AC567">
            <v>0</v>
          </cell>
          <cell r="AD567">
            <v>1.694</v>
          </cell>
          <cell r="AF567">
            <v>0</v>
          </cell>
          <cell r="AG567">
            <v>1.694</v>
          </cell>
          <cell r="AI567">
            <v>0</v>
          </cell>
          <cell r="AJ567">
            <v>1.694</v>
          </cell>
          <cell r="AL567">
            <v>0</v>
          </cell>
          <cell r="AM567">
            <v>1.694</v>
          </cell>
          <cell r="AO567">
            <v>-1.4239999999999999</v>
          </cell>
          <cell r="AP567">
            <v>0.26999999999999991</v>
          </cell>
          <cell r="AR567">
            <v>0</v>
          </cell>
          <cell r="AS567">
            <v>0.26999999999999991</v>
          </cell>
          <cell r="AU567">
            <v>0</v>
          </cell>
          <cell r="AV567">
            <v>0.26999999999999991</v>
          </cell>
          <cell r="AX567">
            <v>0.26999999999999991</v>
          </cell>
        </row>
        <row r="568">
          <cell r="D568" t="str">
            <v>Vice President's Office P&amp;Ps (SP = 214)</v>
          </cell>
        </row>
        <row r="569">
          <cell r="A569" t="str">
            <v>214-TC1XX</v>
          </cell>
          <cell r="E569" t="str">
            <v>Sustaining</v>
          </cell>
          <cell r="O569">
            <v>0</v>
          </cell>
          <cell r="R569">
            <v>0</v>
          </cell>
          <cell r="U569">
            <v>0</v>
          </cell>
          <cell r="X569">
            <v>0</v>
          </cell>
          <cell r="AA569">
            <v>0</v>
          </cell>
          <cell r="AD569">
            <v>0</v>
          </cell>
          <cell r="AG569">
            <v>0</v>
          </cell>
          <cell r="AJ569">
            <v>0</v>
          </cell>
          <cell r="AM569">
            <v>0</v>
          </cell>
          <cell r="AP569">
            <v>0</v>
          </cell>
          <cell r="AS569">
            <v>0</v>
          </cell>
          <cell r="AV569">
            <v>0</v>
          </cell>
          <cell r="AX569">
            <v>0</v>
          </cell>
        </row>
        <row r="570">
          <cell r="A570" t="str">
            <v>214-TC2XX</v>
          </cell>
          <cell r="E570" t="str">
            <v>Development</v>
          </cell>
          <cell r="O570">
            <v>0</v>
          </cell>
          <cell r="R570">
            <v>0</v>
          </cell>
          <cell r="U570">
            <v>0</v>
          </cell>
          <cell r="X570">
            <v>0</v>
          </cell>
          <cell r="AA570">
            <v>0</v>
          </cell>
          <cell r="AD570">
            <v>0</v>
          </cell>
          <cell r="AG570">
            <v>0</v>
          </cell>
          <cell r="AJ570">
            <v>0</v>
          </cell>
          <cell r="AM570">
            <v>0</v>
          </cell>
          <cell r="AP570">
            <v>0</v>
          </cell>
          <cell r="AS570">
            <v>0</v>
          </cell>
          <cell r="AV570">
            <v>0</v>
          </cell>
          <cell r="AX570">
            <v>0</v>
          </cell>
        </row>
        <row r="571">
          <cell r="A571" t="str">
            <v>214-TC3XX</v>
          </cell>
          <cell r="E571" t="str">
            <v>Operations</v>
          </cell>
          <cell r="O571">
            <v>0</v>
          </cell>
          <cell r="R571">
            <v>0</v>
          </cell>
          <cell r="U571">
            <v>0</v>
          </cell>
          <cell r="X571">
            <v>0</v>
          </cell>
          <cell r="AA571">
            <v>0</v>
          </cell>
          <cell r="AD571">
            <v>0</v>
          </cell>
          <cell r="AG571">
            <v>0</v>
          </cell>
          <cell r="AJ571">
            <v>0</v>
          </cell>
          <cell r="AM571">
            <v>0</v>
          </cell>
          <cell r="AP571">
            <v>0</v>
          </cell>
          <cell r="AS571">
            <v>0</v>
          </cell>
          <cell r="AV571">
            <v>0</v>
          </cell>
          <cell r="AX571">
            <v>0</v>
          </cell>
        </row>
        <row r="572">
          <cell r="A572" t="str">
            <v>214-TC4XX</v>
          </cell>
          <cell r="E572" t="str">
            <v>Customer care</v>
          </cell>
          <cell r="O572">
            <v>0</v>
          </cell>
          <cell r="R572">
            <v>0</v>
          </cell>
          <cell r="U572">
            <v>0</v>
          </cell>
          <cell r="X572">
            <v>0</v>
          </cell>
          <cell r="AA572">
            <v>0</v>
          </cell>
          <cell r="AD572">
            <v>0</v>
          </cell>
          <cell r="AG572">
            <v>0</v>
          </cell>
          <cell r="AJ572">
            <v>0</v>
          </cell>
          <cell r="AM572">
            <v>0</v>
          </cell>
          <cell r="AP572">
            <v>0</v>
          </cell>
          <cell r="AS572">
            <v>0</v>
          </cell>
          <cell r="AV572">
            <v>0</v>
          </cell>
          <cell r="AX572">
            <v>0</v>
          </cell>
        </row>
        <row r="573">
          <cell r="A573" t="str">
            <v>214-TCOther</v>
          </cell>
          <cell r="E573" t="str">
            <v>Other VPO TM P&amp;Ps</v>
          </cell>
          <cell r="O573">
            <v>0</v>
          </cell>
          <cell r="R573">
            <v>0</v>
          </cell>
          <cell r="U573">
            <v>0</v>
          </cell>
          <cell r="X573">
            <v>0</v>
          </cell>
          <cell r="AA573">
            <v>0</v>
          </cell>
          <cell r="AD573">
            <v>0</v>
          </cell>
          <cell r="AG573">
            <v>0</v>
          </cell>
          <cell r="AJ573">
            <v>0</v>
          </cell>
          <cell r="AM573">
            <v>0</v>
          </cell>
          <cell r="AP573">
            <v>0</v>
          </cell>
          <cell r="AS573">
            <v>0</v>
          </cell>
          <cell r="AV573">
            <v>0</v>
          </cell>
          <cell r="AX573">
            <v>0</v>
          </cell>
        </row>
        <row r="574">
          <cell r="E574" t="str">
            <v>Total Vice President's Office P&amp;Ps</v>
          </cell>
          <cell r="O574">
            <v>0</v>
          </cell>
          <cell r="Q574">
            <v>0</v>
          </cell>
          <cell r="R574">
            <v>0</v>
          </cell>
          <cell r="T574">
            <v>0</v>
          </cell>
          <cell r="U574">
            <v>0</v>
          </cell>
          <cell r="W574">
            <v>0</v>
          </cell>
          <cell r="X574">
            <v>0</v>
          </cell>
          <cell r="Z574">
            <v>0</v>
          </cell>
          <cell r="AA574">
            <v>0</v>
          </cell>
          <cell r="AC574">
            <v>0</v>
          </cell>
          <cell r="AD574">
            <v>0</v>
          </cell>
          <cell r="AF574">
            <v>0</v>
          </cell>
          <cell r="AG574">
            <v>0</v>
          </cell>
          <cell r="AI574">
            <v>0</v>
          </cell>
          <cell r="AJ574">
            <v>0</v>
          </cell>
          <cell r="AL574">
            <v>0</v>
          </cell>
          <cell r="AM574">
            <v>0</v>
          </cell>
          <cell r="AO574">
            <v>0</v>
          </cell>
          <cell r="AP574">
            <v>0</v>
          </cell>
          <cell r="AR574">
            <v>0</v>
          </cell>
          <cell r="AS574">
            <v>0</v>
          </cell>
          <cell r="AU574">
            <v>0</v>
          </cell>
          <cell r="AV574">
            <v>0</v>
          </cell>
          <cell r="AX574">
            <v>0</v>
          </cell>
        </row>
        <row r="575">
          <cell r="D575" t="str">
            <v>Business Integration P&amp;Ps (SP = 216)</v>
          </cell>
        </row>
        <row r="576">
          <cell r="A576" t="str">
            <v>216-TC1XX</v>
          </cell>
          <cell r="E576" t="str">
            <v>Sustaining</v>
          </cell>
          <cell r="O576">
            <v>0</v>
          </cell>
          <cell r="R576">
            <v>0</v>
          </cell>
          <cell r="U576">
            <v>0</v>
          </cell>
          <cell r="X576">
            <v>0</v>
          </cell>
          <cell r="AA576">
            <v>0</v>
          </cell>
          <cell r="AD576">
            <v>0</v>
          </cell>
          <cell r="AG576">
            <v>0</v>
          </cell>
          <cell r="AJ576">
            <v>0</v>
          </cell>
          <cell r="AM576">
            <v>0</v>
          </cell>
          <cell r="AP576">
            <v>0</v>
          </cell>
          <cell r="AS576">
            <v>0</v>
          </cell>
          <cell r="AV576">
            <v>0</v>
          </cell>
          <cell r="AX576">
            <v>0</v>
          </cell>
        </row>
        <row r="577">
          <cell r="A577" t="str">
            <v>216-TC2XX</v>
          </cell>
          <cell r="E577" t="str">
            <v>Development</v>
          </cell>
          <cell r="O577">
            <v>0</v>
          </cell>
          <cell r="R577">
            <v>0</v>
          </cell>
          <cell r="U577">
            <v>0</v>
          </cell>
          <cell r="X577">
            <v>0</v>
          </cell>
          <cell r="AA577">
            <v>0</v>
          </cell>
          <cell r="AD577">
            <v>0</v>
          </cell>
          <cell r="AG577">
            <v>0</v>
          </cell>
          <cell r="AJ577">
            <v>0</v>
          </cell>
          <cell r="AM577">
            <v>0</v>
          </cell>
          <cell r="AP577">
            <v>0</v>
          </cell>
          <cell r="AS577">
            <v>0</v>
          </cell>
          <cell r="AV577">
            <v>0</v>
          </cell>
          <cell r="AX577">
            <v>0</v>
          </cell>
        </row>
        <row r="578">
          <cell r="A578" t="str">
            <v>216-TC3XX</v>
          </cell>
          <cell r="E578" t="str">
            <v>Operations</v>
          </cell>
          <cell r="O578">
            <v>0</v>
          </cell>
          <cell r="R578">
            <v>0</v>
          </cell>
          <cell r="U578">
            <v>0</v>
          </cell>
          <cell r="X578">
            <v>0</v>
          </cell>
          <cell r="AA578">
            <v>0</v>
          </cell>
          <cell r="AD578">
            <v>0</v>
          </cell>
          <cell r="AG578">
            <v>0</v>
          </cell>
          <cell r="AJ578">
            <v>0</v>
          </cell>
          <cell r="AM578">
            <v>0</v>
          </cell>
          <cell r="AP578">
            <v>0</v>
          </cell>
          <cell r="AS578">
            <v>0</v>
          </cell>
          <cell r="AV578">
            <v>0</v>
          </cell>
          <cell r="AX578">
            <v>0</v>
          </cell>
        </row>
        <row r="579">
          <cell r="A579" t="str">
            <v>216-TC4XX</v>
          </cell>
          <cell r="E579" t="str">
            <v>Customer care</v>
          </cell>
          <cell r="O579">
            <v>0</v>
          </cell>
          <cell r="R579">
            <v>0</v>
          </cell>
          <cell r="U579">
            <v>0</v>
          </cell>
          <cell r="X579">
            <v>0</v>
          </cell>
          <cell r="AA579">
            <v>0</v>
          </cell>
          <cell r="AD579">
            <v>0</v>
          </cell>
          <cell r="AG579">
            <v>0</v>
          </cell>
          <cell r="AJ579">
            <v>0</v>
          </cell>
          <cell r="AM579">
            <v>0</v>
          </cell>
          <cell r="AP579">
            <v>0</v>
          </cell>
          <cell r="AS579">
            <v>0</v>
          </cell>
          <cell r="AV579">
            <v>0</v>
          </cell>
          <cell r="AX579">
            <v>0</v>
          </cell>
        </row>
        <row r="580">
          <cell r="A580" t="str">
            <v>216-TCOther</v>
          </cell>
          <cell r="E580" t="str">
            <v>Other Business Integration TM P&amp;Ps</v>
          </cell>
          <cell r="O580">
            <v>0</v>
          </cell>
          <cell r="R580">
            <v>0</v>
          </cell>
          <cell r="U580">
            <v>0</v>
          </cell>
          <cell r="X580">
            <v>0</v>
          </cell>
          <cell r="AA580">
            <v>0</v>
          </cell>
          <cell r="AD580">
            <v>0</v>
          </cell>
          <cell r="AG580">
            <v>0</v>
          </cell>
          <cell r="AJ580">
            <v>0</v>
          </cell>
          <cell r="AM580">
            <v>0</v>
          </cell>
          <cell r="AP580">
            <v>0</v>
          </cell>
          <cell r="AS580">
            <v>0</v>
          </cell>
          <cell r="AV580">
            <v>0</v>
          </cell>
          <cell r="AX580">
            <v>0</v>
          </cell>
        </row>
        <row r="581">
          <cell r="E581" t="str">
            <v>Total Business Integration P&amp;Ps</v>
          </cell>
          <cell r="O581">
            <v>0</v>
          </cell>
          <cell r="Q581">
            <v>0</v>
          </cell>
          <cell r="R581">
            <v>0</v>
          </cell>
          <cell r="T581">
            <v>0</v>
          </cell>
          <cell r="U581">
            <v>0</v>
          </cell>
          <cell r="W581">
            <v>0</v>
          </cell>
          <cell r="X581">
            <v>0</v>
          </cell>
          <cell r="Z581">
            <v>0</v>
          </cell>
          <cell r="AA581">
            <v>0</v>
          </cell>
          <cell r="AC581">
            <v>0</v>
          </cell>
          <cell r="AD581">
            <v>0</v>
          </cell>
          <cell r="AF581">
            <v>0</v>
          </cell>
          <cell r="AG581">
            <v>0</v>
          </cell>
          <cell r="AI581">
            <v>0</v>
          </cell>
          <cell r="AJ581">
            <v>0</v>
          </cell>
          <cell r="AL581">
            <v>0</v>
          </cell>
          <cell r="AM581">
            <v>0</v>
          </cell>
          <cell r="AO581">
            <v>0</v>
          </cell>
          <cell r="AP581">
            <v>0</v>
          </cell>
          <cell r="AR581">
            <v>0</v>
          </cell>
          <cell r="AS581">
            <v>0</v>
          </cell>
          <cell r="AU581">
            <v>0</v>
          </cell>
          <cell r="AV581">
            <v>0</v>
          </cell>
          <cell r="AX581">
            <v>0</v>
          </cell>
        </row>
        <row r="582">
          <cell r="A582" t="str">
            <v>220 - TC</v>
          </cell>
          <cell r="D582" t="str">
            <v>Conservation &amp; Demand Mgt / Strategy Managed P&amp;Ps (SP = 220)</v>
          </cell>
          <cell r="O582">
            <v>0</v>
          </cell>
          <cell r="R582">
            <v>0</v>
          </cell>
          <cell r="U582">
            <v>0</v>
          </cell>
          <cell r="X582">
            <v>0</v>
          </cell>
          <cell r="AA582">
            <v>0</v>
          </cell>
          <cell r="AD582">
            <v>0</v>
          </cell>
          <cell r="AG582">
            <v>0</v>
          </cell>
          <cell r="AJ582">
            <v>0</v>
          </cell>
          <cell r="AL582">
            <v>0.6</v>
          </cell>
          <cell r="AM582">
            <v>0.6</v>
          </cell>
          <cell r="AO582">
            <v>-0.1</v>
          </cell>
          <cell r="AP582">
            <v>0.5</v>
          </cell>
          <cell r="AS582">
            <v>0.5</v>
          </cell>
          <cell r="AV582">
            <v>0.5</v>
          </cell>
          <cell r="AX582">
            <v>0.5</v>
          </cell>
        </row>
        <row r="583">
          <cell r="A583" t="str">
            <v>222 - TC</v>
          </cell>
          <cell r="D583" t="str">
            <v>Smart Grid P&amp;Ps (SP = 222)</v>
          </cell>
          <cell r="O583">
            <v>1.3356639999999997</v>
          </cell>
          <cell r="R583">
            <v>1.3356639999999997</v>
          </cell>
          <cell r="U583">
            <v>1.3356639999999997</v>
          </cell>
          <cell r="X583">
            <v>1.3356639999999997</v>
          </cell>
          <cell r="AA583">
            <v>1.3356639999999997</v>
          </cell>
          <cell r="AD583">
            <v>1.3356639999999997</v>
          </cell>
          <cell r="AF583">
            <v>-0.83599999999999997</v>
          </cell>
          <cell r="AG583">
            <v>0.49966399999999977</v>
          </cell>
          <cell r="AJ583">
            <v>0.49966399999999977</v>
          </cell>
          <cell r="AM583">
            <v>0.49966399999999977</v>
          </cell>
          <cell r="AP583">
            <v>0.49966399999999977</v>
          </cell>
          <cell r="AS583">
            <v>0.49966399999999977</v>
          </cell>
          <cell r="AV583">
            <v>0.49966399999999977</v>
          </cell>
          <cell r="AX583">
            <v>0.49966399999999977</v>
          </cell>
        </row>
        <row r="584">
          <cell r="A584" t="str">
            <v>223 - TC</v>
          </cell>
          <cell r="D584" t="str">
            <v>Smart Meters P&amp;Ps (SP = 223)</v>
          </cell>
          <cell r="O584">
            <v>0</v>
          </cell>
          <cell r="R584">
            <v>0</v>
          </cell>
          <cell r="U584">
            <v>0</v>
          </cell>
          <cell r="X584">
            <v>0</v>
          </cell>
          <cell r="AA584">
            <v>0</v>
          </cell>
          <cell r="AD584">
            <v>0</v>
          </cell>
          <cell r="AG584">
            <v>0</v>
          </cell>
          <cell r="AJ584">
            <v>0</v>
          </cell>
          <cell r="AM584">
            <v>0</v>
          </cell>
          <cell r="AP584">
            <v>0</v>
          </cell>
          <cell r="AS584">
            <v>0</v>
          </cell>
          <cell r="AV584">
            <v>0</v>
          </cell>
          <cell r="AX584">
            <v>0</v>
          </cell>
        </row>
        <row r="585">
          <cell r="A585" t="str">
            <v>224 - TC</v>
          </cell>
          <cell r="D585" t="str">
            <v>Distribution Business Development P&amp;Ps (SP = 224)</v>
          </cell>
          <cell r="O585">
            <v>0</v>
          </cell>
          <cell r="R585">
            <v>0</v>
          </cell>
          <cell r="U585">
            <v>0</v>
          </cell>
          <cell r="X585">
            <v>0</v>
          </cell>
          <cell r="AA585">
            <v>0</v>
          </cell>
          <cell r="AD585">
            <v>0</v>
          </cell>
          <cell r="AG585">
            <v>0</v>
          </cell>
          <cell r="AJ585">
            <v>0</v>
          </cell>
          <cell r="AM585">
            <v>0</v>
          </cell>
          <cell r="AP585">
            <v>0</v>
          </cell>
          <cell r="AS585">
            <v>0</v>
          </cell>
          <cell r="AV585">
            <v>0</v>
          </cell>
          <cell r="AX585">
            <v>0</v>
          </cell>
        </row>
        <row r="586">
          <cell r="A586" t="str">
            <v>225 - TC</v>
          </cell>
          <cell r="D586" t="str">
            <v>Corporate Projects P&amp;Ps (SP = 225)</v>
          </cell>
          <cell r="O586">
            <v>0</v>
          </cell>
          <cell r="R586">
            <v>0</v>
          </cell>
          <cell r="U586">
            <v>0</v>
          </cell>
          <cell r="X586">
            <v>0</v>
          </cell>
          <cell r="AA586">
            <v>0</v>
          </cell>
          <cell r="AD586">
            <v>0</v>
          </cell>
          <cell r="AG586">
            <v>0</v>
          </cell>
          <cell r="AJ586">
            <v>0</v>
          </cell>
          <cell r="AM586">
            <v>0</v>
          </cell>
          <cell r="AP586">
            <v>0</v>
          </cell>
          <cell r="AS586">
            <v>0</v>
          </cell>
          <cell r="AV586">
            <v>0</v>
          </cell>
          <cell r="AX586">
            <v>0</v>
          </cell>
        </row>
        <row r="587">
          <cell r="D587" t="str">
            <v>Total Asset Management Programs &amp; Projects</v>
          </cell>
          <cell r="O587">
            <v>3.0296639999999995</v>
          </cell>
          <cell r="Q587">
            <v>0</v>
          </cell>
          <cell r="R587">
            <v>3.0296639999999995</v>
          </cell>
          <cell r="T587">
            <v>0</v>
          </cell>
          <cell r="U587">
            <v>3.0296639999999995</v>
          </cell>
          <cell r="W587">
            <v>0</v>
          </cell>
          <cell r="X587">
            <v>3.0296639999999995</v>
          </cell>
          <cell r="Z587">
            <v>0</v>
          </cell>
          <cell r="AA587">
            <v>3.0296639999999995</v>
          </cell>
          <cell r="AC587">
            <v>0</v>
          </cell>
          <cell r="AD587">
            <v>3.0296639999999995</v>
          </cell>
          <cell r="AF587">
            <v>-0.83599999999999997</v>
          </cell>
          <cell r="AG587">
            <v>2.1936639999999996</v>
          </cell>
          <cell r="AI587">
            <v>0</v>
          </cell>
          <cell r="AJ587">
            <v>2.1936639999999996</v>
          </cell>
          <cell r="AL587">
            <v>0.6</v>
          </cell>
          <cell r="AM587">
            <v>2.7936639999999997</v>
          </cell>
          <cell r="AO587">
            <v>-1.524</v>
          </cell>
          <cell r="AP587">
            <v>1.2696639999999997</v>
          </cell>
          <cell r="AR587">
            <v>0</v>
          </cell>
          <cell r="AS587">
            <v>1.2696639999999997</v>
          </cell>
          <cell r="AU587">
            <v>0</v>
          </cell>
          <cell r="AV587">
            <v>1.2696639999999997</v>
          </cell>
          <cell r="AX587">
            <v>1.2696639999999997</v>
          </cell>
        </row>
        <row r="589">
          <cell r="C589" t="str">
            <v>Total Operations Managed Programs &amp; Projects</v>
          </cell>
          <cell r="O589">
            <v>826.55424144999995</v>
          </cell>
          <cell r="Q589">
            <v>0</v>
          </cell>
          <cell r="R589">
            <v>826.55424144999995</v>
          </cell>
          <cell r="T589">
            <v>-217.10389721000013</v>
          </cell>
          <cell r="U589">
            <v>609.45034423999994</v>
          </cell>
          <cell r="W589">
            <v>10.445588930000019</v>
          </cell>
          <cell r="X589">
            <v>619.89593316999981</v>
          </cell>
          <cell r="Z589">
            <v>-3.3540880918959721</v>
          </cell>
          <cell r="AA589">
            <v>616.54184507810396</v>
          </cell>
          <cell r="AC589">
            <v>209.62104251189601</v>
          </cell>
          <cell r="AD589">
            <v>826.16288758999997</v>
          </cell>
          <cell r="AF589">
            <v>-0.30976667999998442</v>
          </cell>
          <cell r="AG589">
            <v>825.85312090999992</v>
          </cell>
          <cell r="AI589">
            <v>3.6639215276863655</v>
          </cell>
          <cell r="AJ589">
            <v>829.51704243768631</v>
          </cell>
          <cell r="AL589">
            <v>-5.0001217488375618</v>
          </cell>
          <cell r="AM589">
            <v>824.51692068884893</v>
          </cell>
          <cell r="AO589">
            <v>-2.1307001511626482</v>
          </cell>
          <cell r="AP589">
            <v>822.3862205376862</v>
          </cell>
          <cell r="AR589">
            <v>0</v>
          </cell>
          <cell r="AS589">
            <v>822.3862205376862</v>
          </cell>
          <cell r="AU589">
            <v>0</v>
          </cell>
          <cell r="AV589">
            <v>822.3862205376862</v>
          </cell>
          <cell r="AX589">
            <v>822.3862205376862</v>
          </cell>
        </row>
        <row r="591">
          <cell r="B591" t="str">
            <v>Corporate Managed Programs &amp; Projects</v>
          </cell>
        </row>
        <row r="592">
          <cell r="A592" t="str">
            <v>209 - TC</v>
          </cell>
          <cell r="C592" t="str">
            <v>Health &amp; Safety P&amp;Ps</v>
          </cell>
          <cell r="O592">
            <v>0</v>
          </cell>
          <cell r="R592">
            <v>0</v>
          </cell>
          <cell r="U592">
            <v>0</v>
          </cell>
          <cell r="X592">
            <v>0</v>
          </cell>
          <cell r="AA592">
            <v>0</v>
          </cell>
          <cell r="AD592">
            <v>0</v>
          </cell>
          <cell r="AG592">
            <v>0</v>
          </cell>
          <cell r="AJ592">
            <v>0</v>
          </cell>
          <cell r="AM592">
            <v>0</v>
          </cell>
          <cell r="AP592">
            <v>0</v>
          </cell>
          <cell r="AS592">
            <v>0</v>
          </cell>
          <cell r="AV592">
            <v>0</v>
          </cell>
          <cell r="AX592">
            <v>0</v>
          </cell>
        </row>
        <row r="593">
          <cell r="A593" t="str">
            <v>211 - TC</v>
          </cell>
          <cell r="C593" t="str">
            <v>OGCC IT P&amp;Ps</v>
          </cell>
          <cell r="O593">
            <v>13.2564063</v>
          </cell>
          <cell r="R593">
            <v>13.2564063</v>
          </cell>
          <cell r="T593">
            <v>-13.741</v>
          </cell>
          <cell r="U593">
            <v>-0.48459369999999957</v>
          </cell>
          <cell r="W593">
            <v>13.7405937</v>
          </cell>
          <cell r="X593">
            <v>13.256</v>
          </cell>
          <cell r="AA593">
            <v>13.256</v>
          </cell>
          <cell r="AD593">
            <v>13.256</v>
          </cell>
          <cell r="AF593">
            <v>-0.20899999999999999</v>
          </cell>
          <cell r="AG593">
            <v>13.047000000000001</v>
          </cell>
          <cell r="AI593">
            <v>-0.23300000000000054</v>
          </cell>
          <cell r="AJ593">
            <v>12.814</v>
          </cell>
          <cell r="AL593">
            <v>2.8999999999999915E-2</v>
          </cell>
          <cell r="AM593">
            <v>12.843</v>
          </cell>
          <cell r="AO593">
            <v>-4.3369999999999997</v>
          </cell>
          <cell r="AP593">
            <v>8.5060000000000002</v>
          </cell>
          <cell r="AS593">
            <v>8.5060000000000002</v>
          </cell>
          <cell r="AV593">
            <v>8.5060000000000002</v>
          </cell>
          <cell r="AX593">
            <v>8.5060000000000002</v>
          </cell>
        </row>
        <row r="594">
          <cell r="A594" t="str">
            <v>212 - TC</v>
          </cell>
          <cell r="C594" t="str">
            <v>IMIT P&amp;Ps</v>
          </cell>
          <cell r="O594">
            <v>0</v>
          </cell>
          <cell r="R594">
            <v>0</v>
          </cell>
          <cell r="U594">
            <v>0</v>
          </cell>
          <cell r="X594">
            <v>0</v>
          </cell>
          <cell r="AA594">
            <v>0</v>
          </cell>
          <cell r="AD594">
            <v>0</v>
          </cell>
          <cell r="AG594">
            <v>0</v>
          </cell>
          <cell r="AJ594">
            <v>0</v>
          </cell>
          <cell r="AM594">
            <v>0</v>
          </cell>
          <cell r="AP594">
            <v>0</v>
          </cell>
          <cell r="AS594">
            <v>0</v>
          </cell>
          <cell r="AV594">
            <v>0</v>
          </cell>
          <cell r="AX594">
            <v>0</v>
          </cell>
        </row>
        <row r="595">
          <cell r="A595" t="str">
            <v>215 - TC</v>
          </cell>
          <cell r="C595" t="str">
            <v>Real Estate P&amp;Ps</v>
          </cell>
          <cell r="O595">
            <v>6.8559999999999981</v>
          </cell>
          <cell r="R595">
            <v>6.8559999999999981</v>
          </cell>
          <cell r="U595">
            <v>6.8559999999999981</v>
          </cell>
          <cell r="W595">
            <v>1</v>
          </cell>
          <cell r="X595">
            <v>7.8559999999999981</v>
          </cell>
          <cell r="Z595">
            <v>2</v>
          </cell>
          <cell r="AA595">
            <v>9.8559999999999981</v>
          </cell>
          <cell r="AC595">
            <v>-0.99999999999999822</v>
          </cell>
          <cell r="AD595">
            <v>8.8559999999999999</v>
          </cell>
          <cell r="AF595">
            <v>1.5</v>
          </cell>
          <cell r="AG595">
            <v>10.356</v>
          </cell>
          <cell r="AJ595">
            <v>10.356</v>
          </cell>
          <cell r="AL595">
            <v>0.45400000000000063</v>
          </cell>
          <cell r="AM595">
            <v>10.81</v>
          </cell>
          <cell r="AP595">
            <v>10.81</v>
          </cell>
          <cell r="AS595">
            <v>10.81</v>
          </cell>
          <cell r="AV595">
            <v>10.81</v>
          </cell>
          <cell r="AX595">
            <v>10.81</v>
          </cell>
        </row>
        <row r="596">
          <cell r="A596" t="str">
            <v>221 - TC</v>
          </cell>
          <cell r="C596" t="str">
            <v>CF&amp;S P&amp;Ps - SP = 221</v>
          </cell>
          <cell r="O596">
            <v>9.6999999999999993</v>
          </cell>
          <cell r="R596">
            <v>9.6999999999999993</v>
          </cell>
          <cell r="T596">
            <v>9.6999999999999993</v>
          </cell>
          <cell r="U596">
            <v>19.399999999999999</v>
          </cell>
          <cell r="X596">
            <v>19.399999999999999</v>
          </cell>
          <cell r="AA596">
            <v>19.399999999999999</v>
          </cell>
          <cell r="AC596">
            <v>-9.6999999999999993</v>
          </cell>
          <cell r="AD596">
            <v>9.6999999999999993</v>
          </cell>
          <cell r="AG596">
            <v>9.6999999999999993</v>
          </cell>
          <cell r="AJ596">
            <v>9.6999999999999993</v>
          </cell>
          <cell r="AL596">
            <v>1.4750000000000014</v>
          </cell>
          <cell r="AM596">
            <v>11.175000000000001</v>
          </cell>
          <cell r="AP596">
            <v>11.175000000000001</v>
          </cell>
          <cell r="AS596">
            <v>11.175000000000001</v>
          </cell>
          <cell r="AV596">
            <v>11.175000000000001</v>
          </cell>
          <cell r="AX596">
            <v>11.175000000000001</v>
          </cell>
        </row>
        <row r="598">
          <cell r="C598" t="str">
            <v>Total Corporate Managed Programs &amp; Projects</v>
          </cell>
          <cell r="O598">
            <v>29.812406299999996</v>
          </cell>
          <cell r="Q598">
            <v>0</v>
          </cell>
          <cell r="R598">
            <v>29.812406299999996</v>
          </cell>
          <cell r="T598">
            <v>-4.0410000000000004</v>
          </cell>
          <cell r="U598">
            <v>25.771406299999995</v>
          </cell>
          <cell r="W598">
            <v>14.7405937</v>
          </cell>
          <cell r="X598">
            <v>40.512</v>
          </cell>
          <cell r="Z598">
            <v>2</v>
          </cell>
          <cell r="AA598">
            <v>42.512</v>
          </cell>
          <cell r="AC598">
            <v>-10.699999999999998</v>
          </cell>
          <cell r="AD598">
            <v>31.812000000000001</v>
          </cell>
          <cell r="AF598">
            <v>1.2909999999999999</v>
          </cell>
          <cell r="AG598">
            <v>33.102999999999994</v>
          </cell>
          <cell r="AI598">
            <v>-0.23300000000000054</v>
          </cell>
          <cell r="AJ598">
            <v>32.870000000000005</v>
          </cell>
          <cell r="AL598">
            <v>1.958000000000002</v>
          </cell>
          <cell r="AM598">
            <v>34.828000000000003</v>
          </cell>
          <cell r="AO598">
            <v>-4.3369999999999997</v>
          </cell>
          <cell r="AP598">
            <v>30.491000000000003</v>
          </cell>
          <cell r="AR598">
            <v>0</v>
          </cell>
          <cell r="AS598">
            <v>30.491000000000003</v>
          </cell>
          <cell r="AU598">
            <v>0</v>
          </cell>
          <cell r="AV598">
            <v>30.491000000000003</v>
          </cell>
          <cell r="AX598">
            <v>30.491000000000003</v>
          </cell>
        </row>
        <row r="600">
          <cell r="B600" t="str">
            <v>Business Model Common Allocations</v>
          </cell>
        </row>
        <row r="601">
          <cell r="A601" t="str">
            <v>OPS-CAP-T</v>
          </cell>
          <cell r="C601" t="str">
            <v>Operations Level Adjustments</v>
          </cell>
          <cell r="O601">
            <v>0</v>
          </cell>
          <cell r="Q601">
            <v>0</v>
          </cell>
          <cell r="R601">
            <v>0</v>
          </cell>
          <cell r="T601">
            <v>0</v>
          </cell>
          <cell r="U601">
            <v>0</v>
          </cell>
          <cell r="W601">
            <v>0</v>
          </cell>
          <cell r="X601">
            <v>0</v>
          </cell>
          <cell r="Z601">
            <v>0</v>
          </cell>
          <cell r="AA601">
            <v>0</v>
          </cell>
          <cell r="AC601">
            <v>0</v>
          </cell>
          <cell r="AD601">
            <v>0</v>
          </cell>
          <cell r="AF601">
            <v>0</v>
          </cell>
          <cell r="AG601">
            <v>0</v>
          </cell>
          <cell r="AI601">
            <v>0</v>
          </cell>
          <cell r="AJ601">
            <v>0</v>
          </cell>
          <cell r="AL601">
            <v>0</v>
          </cell>
          <cell r="AM601">
            <v>0</v>
          </cell>
          <cell r="AO601">
            <v>0</v>
          </cell>
          <cell r="AP601">
            <v>0</v>
          </cell>
          <cell r="AR601">
            <v>0</v>
          </cell>
          <cell r="AS601">
            <v>0</v>
          </cell>
          <cell r="AU601">
            <v>0</v>
          </cell>
          <cell r="AV601">
            <v>0</v>
          </cell>
          <cell r="AX601">
            <v>0</v>
          </cell>
        </row>
        <row r="602">
          <cell r="A602" t="str">
            <v>CNRST-T</v>
          </cell>
          <cell r="C602" t="str">
            <v>Cornerstone Project</v>
          </cell>
          <cell r="O602">
            <v>18.37696</v>
          </cell>
          <cell r="Q602">
            <v>0</v>
          </cell>
          <cell r="R602">
            <v>18.37696</v>
          </cell>
          <cell r="T602">
            <v>0</v>
          </cell>
          <cell r="U602">
            <v>18.37696</v>
          </cell>
          <cell r="W602">
            <v>2.0720000000000005</v>
          </cell>
          <cell r="X602">
            <v>20.44896</v>
          </cell>
          <cell r="Z602">
            <v>0</v>
          </cell>
          <cell r="AA602">
            <v>20.44896</v>
          </cell>
          <cell r="AC602">
            <v>2.7439999999999715E-2</v>
          </cell>
          <cell r="AD602">
            <v>20.476399999999998</v>
          </cell>
          <cell r="AF602">
            <v>-1.9403999999999981</v>
          </cell>
          <cell r="AG602">
            <v>18.536000000000001</v>
          </cell>
          <cell r="AI602">
            <v>0</v>
          </cell>
          <cell r="AJ602">
            <v>18.536000000000001</v>
          </cell>
          <cell r="AL602">
            <v>-5.7680000000000007</v>
          </cell>
          <cell r="AM602">
            <v>12.768000000000001</v>
          </cell>
          <cell r="AO602">
            <v>-1.1200000000000001</v>
          </cell>
          <cell r="AP602">
            <v>11.648</v>
          </cell>
          <cell r="AR602">
            <v>0</v>
          </cell>
          <cell r="AS602">
            <v>11.648</v>
          </cell>
          <cell r="AU602">
            <v>0</v>
          </cell>
          <cell r="AV602">
            <v>11.648</v>
          </cell>
          <cell r="AX602">
            <v>11.648</v>
          </cell>
        </row>
        <row r="603">
          <cell r="A603" t="str">
            <v>FRE-CAP-T</v>
          </cell>
          <cell r="C603" t="str">
            <v>Common Real Estate Programs &amp; Projects</v>
          </cell>
          <cell r="O603">
            <v>21.5598768224</v>
          </cell>
          <cell r="Q603">
            <v>0</v>
          </cell>
          <cell r="R603">
            <v>21.5598768224</v>
          </cell>
          <cell r="T603">
            <v>-0.28000000000000003</v>
          </cell>
          <cell r="U603">
            <v>21.279876822399999</v>
          </cell>
          <cell r="W603">
            <v>1.2317760000144062E-4</v>
          </cell>
          <cell r="X603">
            <v>21.28</v>
          </cell>
          <cell r="Z603">
            <v>-3.8080000000000007</v>
          </cell>
          <cell r="AA603">
            <v>17.472000000000001</v>
          </cell>
          <cell r="AC603">
            <v>0</v>
          </cell>
          <cell r="AD603">
            <v>17.472000000000001</v>
          </cell>
          <cell r="AF603">
            <v>0</v>
          </cell>
          <cell r="AG603">
            <v>17.472000000000001</v>
          </cell>
          <cell r="AI603">
            <v>-1.7919999999999998</v>
          </cell>
          <cell r="AJ603">
            <v>15.680000000000001</v>
          </cell>
          <cell r="AL603">
            <v>-2.8000000000000003</v>
          </cell>
          <cell r="AM603">
            <v>12.88</v>
          </cell>
          <cell r="AO603">
            <v>-5.4880000000000013</v>
          </cell>
          <cell r="AP603">
            <v>7.3919999999999995</v>
          </cell>
          <cell r="AR603">
            <v>0</v>
          </cell>
          <cell r="AS603">
            <v>7.3919999999999995</v>
          </cell>
          <cell r="AU603">
            <v>0</v>
          </cell>
          <cell r="AV603">
            <v>7.3919999999999995</v>
          </cell>
          <cell r="AX603">
            <v>7.3919999999999995</v>
          </cell>
        </row>
        <row r="604">
          <cell r="A604" t="str">
            <v>IMS-CAP-T</v>
          </cell>
          <cell r="C604" t="str">
            <v>Common IMIT Programs &amp; Projects</v>
          </cell>
          <cell r="O604">
            <v>9.2055053477333324</v>
          </cell>
          <cell r="Q604">
            <v>0</v>
          </cell>
          <cell r="R604">
            <v>9.2055053477333324</v>
          </cell>
          <cell r="T604">
            <v>-2.5816000000000003</v>
          </cell>
          <cell r="U604">
            <v>6.6239053477333325</v>
          </cell>
          <cell r="W604">
            <v>2.5813746522666672</v>
          </cell>
          <cell r="X604">
            <v>9.2052800000000001</v>
          </cell>
          <cell r="Z604">
            <v>0</v>
          </cell>
          <cell r="AA604">
            <v>9.2052800000000001</v>
          </cell>
          <cell r="AC604">
            <v>1.2437600000000002</v>
          </cell>
          <cell r="AD604">
            <v>10.44904</v>
          </cell>
          <cell r="AF604">
            <v>-0.11479999999999906</v>
          </cell>
          <cell r="AG604">
            <v>10.334240000000001</v>
          </cell>
          <cell r="AI604">
            <v>-0.14840000000000034</v>
          </cell>
          <cell r="AJ604">
            <v>10.185840000000001</v>
          </cell>
          <cell r="AL604">
            <v>-0.75544000000000022</v>
          </cell>
          <cell r="AM604">
            <v>9.4304000000000006</v>
          </cell>
          <cell r="AO604">
            <v>0.81928000000000067</v>
          </cell>
          <cell r="AP604">
            <v>10.249680000000001</v>
          </cell>
          <cell r="AR604">
            <v>0</v>
          </cell>
          <cell r="AS604">
            <v>10.249680000000001</v>
          </cell>
          <cell r="AU604">
            <v>0</v>
          </cell>
          <cell r="AV604">
            <v>10.249680000000001</v>
          </cell>
          <cell r="AX604">
            <v>10.249680000000001</v>
          </cell>
        </row>
        <row r="605">
          <cell r="A605" t="str">
            <v>CCGO-T</v>
          </cell>
          <cell r="C605" t="str">
            <v>Common OGCCIT Programs &amp; Projects</v>
          </cell>
          <cell r="O605">
            <v>0</v>
          </cell>
          <cell r="Q605">
            <v>0</v>
          </cell>
          <cell r="R605">
            <v>0</v>
          </cell>
          <cell r="T605">
            <v>0</v>
          </cell>
          <cell r="U605">
            <v>0</v>
          </cell>
          <cell r="W605">
            <v>0</v>
          </cell>
          <cell r="X605">
            <v>0</v>
          </cell>
          <cell r="Z605">
            <v>0</v>
          </cell>
          <cell r="AA605">
            <v>0</v>
          </cell>
          <cell r="AC605">
            <v>0</v>
          </cell>
          <cell r="AD605">
            <v>0</v>
          </cell>
          <cell r="AF605">
            <v>0</v>
          </cell>
          <cell r="AG605">
            <v>0</v>
          </cell>
          <cell r="AI605">
            <v>0</v>
          </cell>
          <cell r="AJ605">
            <v>0</v>
          </cell>
          <cell r="AL605">
            <v>0</v>
          </cell>
          <cell r="AM605">
            <v>0</v>
          </cell>
          <cell r="AO605">
            <v>0</v>
          </cell>
          <cell r="AP605">
            <v>0</v>
          </cell>
          <cell r="AR605">
            <v>0</v>
          </cell>
          <cell r="AS605">
            <v>0</v>
          </cell>
          <cell r="AU605">
            <v>0</v>
          </cell>
          <cell r="AV605">
            <v>0</v>
          </cell>
          <cell r="AX605">
            <v>0</v>
          </cell>
        </row>
        <row r="606">
          <cell r="A606" t="str">
            <v>CORPADJ-T</v>
          </cell>
          <cell r="C606" t="str">
            <v>Common Corporate Other Programs &amp; Projects</v>
          </cell>
          <cell r="O606">
            <v>0</v>
          </cell>
          <cell r="Q606">
            <v>0</v>
          </cell>
          <cell r="R606">
            <v>0</v>
          </cell>
          <cell r="T606">
            <v>0</v>
          </cell>
          <cell r="U606">
            <v>0</v>
          </cell>
          <cell r="W606">
            <v>0</v>
          </cell>
          <cell r="X606">
            <v>0</v>
          </cell>
          <cell r="Z606">
            <v>0</v>
          </cell>
          <cell r="AA606">
            <v>0</v>
          </cell>
          <cell r="AC606">
            <v>0</v>
          </cell>
          <cell r="AD606">
            <v>0</v>
          </cell>
          <cell r="AF606">
            <v>0</v>
          </cell>
          <cell r="AG606">
            <v>0</v>
          </cell>
          <cell r="AI606">
            <v>0</v>
          </cell>
          <cell r="AJ606">
            <v>0</v>
          </cell>
          <cell r="AL606">
            <v>0</v>
          </cell>
          <cell r="AM606">
            <v>0</v>
          </cell>
          <cell r="AO606">
            <v>0</v>
          </cell>
          <cell r="AP606">
            <v>0</v>
          </cell>
          <cell r="AR606">
            <v>0</v>
          </cell>
          <cell r="AS606">
            <v>0</v>
          </cell>
          <cell r="AU606">
            <v>0</v>
          </cell>
          <cell r="AV606">
            <v>0</v>
          </cell>
          <cell r="AX606">
            <v>0</v>
          </cell>
        </row>
        <row r="607">
          <cell r="A607" t="str">
            <v>T&amp;WE-T</v>
          </cell>
          <cell r="C607" t="str">
            <v>Transport &amp; Work Equipment</v>
          </cell>
          <cell r="O607">
            <v>14.644559999999998</v>
          </cell>
          <cell r="Q607">
            <v>0</v>
          </cell>
          <cell r="R607">
            <v>14.644559999999998</v>
          </cell>
          <cell r="T607">
            <v>0</v>
          </cell>
          <cell r="U607">
            <v>14.644559999999998</v>
          </cell>
          <cell r="W607">
            <v>0</v>
          </cell>
          <cell r="X607">
            <v>14.644559999999998</v>
          </cell>
          <cell r="Z607">
            <v>0</v>
          </cell>
          <cell r="AA607">
            <v>14.644559999999998</v>
          </cell>
          <cell r="AC607">
            <v>0</v>
          </cell>
          <cell r="AD607">
            <v>14.644559999999998</v>
          </cell>
          <cell r="AF607">
            <v>0.23039999999999999</v>
          </cell>
          <cell r="AG607">
            <v>14.874959999999998</v>
          </cell>
          <cell r="AI607">
            <v>0</v>
          </cell>
          <cell r="AJ607">
            <v>14.874959999999998</v>
          </cell>
          <cell r="AL607">
            <v>0</v>
          </cell>
          <cell r="AM607">
            <v>14.874959999999998</v>
          </cell>
          <cell r="AO607">
            <v>0</v>
          </cell>
          <cell r="AP607">
            <v>14.874959999999998</v>
          </cell>
          <cell r="AR607">
            <v>0</v>
          </cell>
          <cell r="AS607">
            <v>14.874959999999998</v>
          </cell>
          <cell r="AU607">
            <v>0</v>
          </cell>
          <cell r="AV607">
            <v>14.874959999999998</v>
          </cell>
          <cell r="AX607">
            <v>14.874959999999998</v>
          </cell>
        </row>
        <row r="608">
          <cell r="A608" t="str">
            <v>SE-T</v>
          </cell>
          <cell r="C608" t="str">
            <v>Service Equipment</v>
          </cell>
          <cell r="O608">
            <v>5.1462399999999997</v>
          </cell>
          <cell r="Q608">
            <v>0</v>
          </cell>
          <cell r="R608">
            <v>5.1462399999999997</v>
          </cell>
          <cell r="T608">
            <v>0</v>
          </cell>
          <cell r="U608">
            <v>5.1462399999999997</v>
          </cell>
          <cell r="W608">
            <v>0</v>
          </cell>
          <cell r="X608">
            <v>5.1462399999999997</v>
          </cell>
          <cell r="Z608">
            <v>0</v>
          </cell>
          <cell r="AA608">
            <v>5.1462399999999997</v>
          </cell>
          <cell r="AC608">
            <v>0</v>
          </cell>
          <cell r="AD608">
            <v>5.1462399999999997</v>
          </cell>
          <cell r="AF608">
            <v>0</v>
          </cell>
          <cell r="AG608">
            <v>5.1462399999999997</v>
          </cell>
          <cell r="AI608">
            <v>0</v>
          </cell>
          <cell r="AJ608">
            <v>5.1462399999999997</v>
          </cell>
          <cell r="AL608">
            <v>0</v>
          </cell>
          <cell r="AM608">
            <v>5.1462399999999997</v>
          </cell>
          <cell r="AO608">
            <v>0</v>
          </cell>
          <cell r="AP608">
            <v>5.1462399999999997</v>
          </cell>
          <cell r="AR608">
            <v>0</v>
          </cell>
          <cell r="AS608">
            <v>5.1462399999999997</v>
          </cell>
          <cell r="AU608">
            <v>0</v>
          </cell>
          <cell r="AV608">
            <v>5.1462399999999997</v>
          </cell>
          <cell r="AX608">
            <v>5.1462399999999997</v>
          </cell>
        </row>
        <row r="609">
          <cell r="A609" t="str">
            <v>Tools-T</v>
          </cell>
          <cell r="C609" t="str">
            <v>Tools</v>
          </cell>
          <cell r="O609">
            <v>0</v>
          </cell>
          <cell r="Q609">
            <v>0</v>
          </cell>
          <cell r="R609">
            <v>0</v>
          </cell>
          <cell r="T609">
            <v>0</v>
          </cell>
          <cell r="U609">
            <v>0</v>
          </cell>
          <cell r="W609">
            <v>0</v>
          </cell>
          <cell r="X609">
            <v>0</v>
          </cell>
          <cell r="Z609">
            <v>0</v>
          </cell>
          <cell r="AA609">
            <v>0</v>
          </cell>
          <cell r="AC609">
            <v>0</v>
          </cell>
          <cell r="AD609">
            <v>0</v>
          </cell>
          <cell r="AF609">
            <v>0</v>
          </cell>
          <cell r="AG609">
            <v>0</v>
          </cell>
          <cell r="AI609">
            <v>0</v>
          </cell>
          <cell r="AJ609">
            <v>0</v>
          </cell>
          <cell r="AL609">
            <v>0</v>
          </cell>
          <cell r="AM609">
            <v>0</v>
          </cell>
          <cell r="AO609">
            <v>0</v>
          </cell>
          <cell r="AP609">
            <v>0</v>
          </cell>
          <cell r="AR609">
            <v>0</v>
          </cell>
          <cell r="AS609">
            <v>0</v>
          </cell>
          <cell r="AU609">
            <v>0</v>
          </cell>
          <cell r="AV609">
            <v>0</v>
          </cell>
          <cell r="AX609">
            <v>0</v>
          </cell>
        </row>
        <row r="610">
          <cell r="A610" t="str">
            <v>OPS-MFA-T</v>
          </cell>
          <cell r="C610" t="str">
            <v>Operations Level Adjustments</v>
          </cell>
          <cell r="O610">
            <v>0</v>
          </cell>
          <cell r="Q610">
            <v>0</v>
          </cell>
          <cell r="R610">
            <v>0</v>
          </cell>
          <cell r="T610">
            <v>0</v>
          </cell>
          <cell r="U610">
            <v>0</v>
          </cell>
          <cell r="W610">
            <v>0</v>
          </cell>
          <cell r="X610">
            <v>0</v>
          </cell>
          <cell r="Z610">
            <v>0</v>
          </cell>
          <cell r="AA610">
            <v>0</v>
          </cell>
          <cell r="AC610">
            <v>0</v>
          </cell>
          <cell r="AD610">
            <v>0</v>
          </cell>
          <cell r="AF610">
            <v>0</v>
          </cell>
          <cell r="AG610">
            <v>0</v>
          </cell>
          <cell r="AI610">
            <v>0</v>
          </cell>
          <cell r="AJ610">
            <v>0</v>
          </cell>
          <cell r="AL610">
            <v>0</v>
          </cell>
          <cell r="AM610">
            <v>0</v>
          </cell>
          <cell r="AO610">
            <v>0</v>
          </cell>
          <cell r="AP610">
            <v>0</v>
          </cell>
          <cell r="AR610">
            <v>0</v>
          </cell>
          <cell r="AS610">
            <v>0</v>
          </cell>
          <cell r="AU610">
            <v>0</v>
          </cell>
          <cell r="AV610">
            <v>0</v>
          </cell>
          <cell r="AX610">
            <v>0</v>
          </cell>
        </row>
        <row r="611">
          <cell r="A611" t="str">
            <v>IMS-MFA-T</v>
          </cell>
          <cell r="C611" t="str">
            <v>IMIT - Computers</v>
          </cell>
          <cell r="O611">
            <v>8.6476639261999999</v>
          </cell>
          <cell r="Q611">
            <v>0</v>
          </cell>
          <cell r="R611">
            <v>8.6476639261999999</v>
          </cell>
          <cell r="T611">
            <v>-1.1631499999999999</v>
          </cell>
          <cell r="U611">
            <v>7.4845139262</v>
          </cell>
          <cell r="W611">
            <v>1.1632160737999988</v>
          </cell>
          <cell r="X611">
            <v>8.6477299999999993</v>
          </cell>
          <cell r="Z611">
            <v>0</v>
          </cell>
          <cell r="AA611">
            <v>8.6477299999999993</v>
          </cell>
          <cell r="AC611">
            <v>1.29E-2</v>
          </cell>
          <cell r="AD611">
            <v>8.6606299999999994</v>
          </cell>
          <cell r="AF611">
            <v>-8.6000000000001214E-2</v>
          </cell>
          <cell r="AG611">
            <v>8.5746299999999973</v>
          </cell>
          <cell r="AI611">
            <v>-0.33109999999999984</v>
          </cell>
          <cell r="AJ611">
            <v>8.243529999999998</v>
          </cell>
          <cell r="AL611">
            <v>-3.0542899999999999</v>
          </cell>
          <cell r="AM611">
            <v>5.1892399999999981</v>
          </cell>
          <cell r="AO611">
            <v>0.15007000000000009</v>
          </cell>
          <cell r="AP611">
            <v>5.3393099999999984</v>
          </cell>
          <cell r="AR611">
            <v>0</v>
          </cell>
          <cell r="AS611">
            <v>5.3393099999999984</v>
          </cell>
          <cell r="AU611">
            <v>0</v>
          </cell>
          <cell r="AV611">
            <v>5.3393099999999984</v>
          </cell>
          <cell r="AX611">
            <v>5.3393099999999984</v>
          </cell>
        </row>
        <row r="612">
          <cell r="A612" t="str">
            <v>LBSS-MFA-T</v>
          </cell>
          <cell r="C612" t="str">
            <v>Real estate - Office Equipment</v>
          </cell>
          <cell r="O612">
            <v>4.4702800000000007</v>
          </cell>
          <cell r="Q612">
            <v>0</v>
          </cell>
          <cell r="R612">
            <v>4.4702800000000007</v>
          </cell>
          <cell r="T612">
            <v>0</v>
          </cell>
          <cell r="U612">
            <v>4.4702800000000007</v>
          </cell>
          <cell r="W612">
            <v>0</v>
          </cell>
          <cell r="X612">
            <v>4.4702800000000007</v>
          </cell>
          <cell r="Z612">
            <v>-2.6212800000000005</v>
          </cell>
          <cell r="AA612">
            <v>1.8490000000000002</v>
          </cell>
          <cell r="AC612">
            <v>0</v>
          </cell>
          <cell r="AD612">
            <v>1.8490000000000002</v>
          </cell>
          <cell r="AF612">
            <v>-1.4189999999999998</v>
          </cell>
          <cell r="AG612">
            <v>0.43000000000000038</v>
          </cell>
          <cell r="AI612">
            <v>0</v>
          </cell>
          <cell r="AJ612">
            <v>0.43000000000000038</v>
          </cell>
          <cell r="AL612">
            <v>0</v>
          </cell>
          <cell r="AM612">
            <v>0.43000000000000038</v>
          </cell>
          <cell r="AO612">
            <v>0</v>
          </cell>
          <cell r="AP612">
            <v>0.43000000000000038</v>
          </cell>
          <cell r="AR612">
            <v>0</v>
          </cell>
          <cell r="AS612">
            <v>0.43000000000000038</v>
          </cell>
          <cell r="AU612">
            <v>0</v>
          </cell>
          <cell r="AV612">
            <v>0.43000000000000038</v>
          </cell>
          <cell r="AX612">
            <v>0.43000000000000038</v>
          </cell>
        </row>
        <row r="613">
          <cell r="A613" t="str">
            <v>CorpAdj-MFA-T</v>
          </cell>
          <cell r="C613" t="str">
            <v>Corporate Other MFA</v>
          </cell>
          <cell r="O613">
            <v>0</v>
          </cell>
          <cell r="Q613">
            <v>0</v>
          </cell>
          <cell r="R613">
            <v>0</v>
          </cell>
          <cell r="T613">
            <v>0</v>
          </cell>
          <cell r="U613">
            <v>0</v>
          </cell>
          <cell r="W613">
            <v>0</v>
          </cell>
          <cell r="X613">
            <v>0</v>
          </cell>
          <cell r="Z613">
            <v>0</v>
          </cell>
          <cell r="AA613">
            <v>0</v>
          </cell>
          <cell r="AC613">
            <v>0</v>
          </cell>
          <cell r="AD613">
            <v>0</v>
          </cell>
          <cell r="AF613">
            <v>0</v>
          </cell>
          <cell r="AG613">
            <v>0</v>
          </cell>
          <cell r="AI613">
            <v>0</v>
          </cell>
          <cell r="AJ613">
            <v>0</v>
          </cell>
          <cell r="AL613">
            <v>0</v>
          </cell>
          <cell r="AM613">
            <v>0</v>
          </cell>
          <cell r="AO613">
            <v>0</v>
          </cell>
          <cell r="AP613">
            <v>0</v>
          </cell>
          <cell r="AR613">
            <v>0</v>
          </cell>
          <cell r="AS613">
            <v>0</v>
          </cell>
          <cell r="AU613">
            <v>0</v>
          </cell>
          <cell r="AV613">
            <v>0</v>
          </cell>
          <cell r="AX613">
            <v>0</v>
          </cell>
        </row>
        <row r="615">
          <cell r="C615" t="str">
            <v>Total Business Model Common Allocations</v>
          </cell>
          <cell r="O615">
            <v>82.051086096333336</v>
          </cell>
          <cell r="Q615">
            <v>0</v>
          </cell>
          <cell r="R615">
            <v>82.051086096333336</v>
          </cell>
          <cell r="T615">
            <v>-4.02475</v>
          </cell>
          <cell r="U615">
            <v>78.026336096333324</v>
          </cell>
          <cell r="W615">
            <v>5.8167139036666686</v>
          </cell>
          <cell r="X615">
            <v>83.843050000000005</v>
          </cell>
          <cell r="Z615">
            <v>-6.4292800000000012</v>
          </cell>
          <cell r="AA615">
            <v>77.41377</v>
          </cell>
          <cell r="AC615">
            <v>1.2840999999999998</v>
          </cell>
          <cell r="AD615">
            <v>78.697870000000009</v>
          </cell>
          <cell r="AF615">
            <v>-3.3297999999999979</v>
          </cell>
          <cell r="AG615">
            <v>75.368070000000017</v>
          </cell>
          <cell r="AI615">
            <v>-2.2715000000000001</v>
          </cell>
          <cell r="AJ615">
            <v>73.09657</v>
          </cell>
          <cell r="AL615">
            <v>-12.377730000000001</v>
          </cell>
          <cell r="AM615">
            <v>60.71884</v>
          </cell>
          <cell r="AO615">
            <v>-5.6386500000000002</v>
          </cell>
          <cell r="AP615">
            <v>55.080189999999995</v>
          </cell>
          <cell r="AR615">
            <v>0</v>
          </cell>
          <cell r="AS615">
            <v>55.080189999999995</v>
          </cell>
          <cell r="AU615">
            <v>0</v>
          </cell>
          <cell r="AV615">
            <v>55.080189999999995</v>
          </cell>
          <cell r="AX615">
            <v>55.080189999999995</v>
          </cell>
        </row>
        <row r="617">
          <cell r="B617" t="str">
            <v>Tx Direct Charges</v>
          </cell>
        </row>
        <row r="618">
          <cell r="A618" t="str">
            <v>OU-TC</v>
          </cell>
          <cell r="C618" t="str">
            <v>Over/Under Recovery</v>
          </cell>
          <cell r="O618">
            <v>0</v>
          </cell>
          <cell r="R618">
            <v>0</v>
          </cell>
          <cell r="U618">
            <v>0</v>
          </cell>
          <cell r="X618">
            <v>0</v>
          </cell>
          <cell r="AA618">
            <v>0</v>
          </cell>
          <cell r="AD618">
            <v>0</v>
          </cell>
          <cell r="AG618">
            <v>0</v>
          </cell>
          <cell r="AI618">
            <v>1.7857379999999998</v>
          </cell>
          <cell r="AJ618">
            <v>1.7857379999999998</v>
          </cell>
          <cell r="AL618">
            <v>-0.32973799999999986</v>
          </cell>
          <cell r="AM618">
            <v>1.456</v>
          </cell>
          <cell r="AO618">
            <v>-6.859</v>
          </cell>
          <cell r="AP618">
            <v>-5.4030000000000005</v>
          </cell>
          <cell r="AS618">
            <v>-5.4030000000000005</v>
          </cell>
          <cell r="AV618">
            <v>-5.4030000000000005</v>
          </cell>
          <cell r="AX618">
            <v>-5.4030000000000005</v>
          </cell>
        </row>
        <row r="619">
          <cell r="A619" t="str">
            <v>Ops-TC</v>
          </cell>
          <cell r="C619" t="str">
            <v>Operations Level Adjustments</v>
          </cell>
          <cell r="O619">
            <v>0</v>
          </cell>
          <cell r="R619">
            <v>0</v>
          </cell>
          <cell r="U619">
            <v>0</v>
          </cell>
          <cell r="X619">
            <v>0</v>
          </cell>
          <cell r="AA619">
            <v>0</v>
          </cell>
          <cell r="AD619">
            <v>0</v>
          </cell>
          <cell r="AG619">
            <v>0</v>
          </cell>
          <cell r="AJ619">
            <v>0</v>
          </cell>
          <cell r="AM619">
            <v>0</v>
          </cell>
          <cell r="AP619">
            <v>0</v>
          </cell>
          <cell r="AS619">
            <v>0</v>
          </cell>
          <cell r="AV619">
            <v>0</v>
          </cell>
          <cell r="AX619">
            <v>0</v>
          </cell>
        </row>
        <row r="620">
          <cell r="A620" t="str">
            <v>Plug-TC</v>
          </cell>
          <cell r="C620" t="str">
            <v>Productivity budget adjustment</v>
          </cell>
          <cell r="O620">
            <v>-8.1725578508611498</v>
          </cell>
          <cell r="R620">
            <v>-8.1725578508611498</v>
          </cell>
          <cell r="U620">
            <v>-8.1725578508611498</v>
          </cell>
          <cell r="X620">
            <v>-8.1725578508611498</v>
          </cell>
          <cell r="AA620">
            <v>-8.1725578508611498</v>
          </cell>
          <cell r="AD620">
            <v>-8.1725578508611498</v>
          </cell>
          <cell r="AG620">
            <v>-8.1725578508611498</v>
          </cell>
          <cell r="AJ620">
            <v>-8.1725578508611498</v>
          </cell>
          <cell r="AM620">
            <v>-8.1725578508611498</v>
          </cell>
          <cell r="AP620">
            <v>-8.1725578508611498</v>
          </cell>
          <cell r="AS620">
            <v>-8.1725578508611498</v>
          </cell>
          <cell r="AV620">
            <v>-8.1725578508611498</v>
          </cell>
          <cell r="AX620">
            <v>-8.1725578508611498</v>
          </cell>
        </row>
        <row r="621">
          <cell r="A621" t="str">
            <v>BU215cap</v>
          </cell>
          <cell r="C621" t="str">
            <v>BU215 capex (Mary's report)</v>
          </cell>
          <cell r="O621">
            <v>0</v>
          </cell>
          <cell r="R621">
            <v>0</v>
          </cell>
          <cell r="U621">
            <v>0</v>
          </cell>
          <cell r="X621">
            <v>0</v>
          </cell>
          <cell r="AA621">
            <v>0</v>
          </cell>
          <cell r="AD621">
            <v>0</v>
          </cell>
          <cell r="AG621">
            <v>0</v>
          </cell>
          <cell r="AJ621">
            <v>0</v>
          </cell>
          <cell r="AM621">
            <v>0</v>
          </cell>
          <cell r="AP621">
            <v>0</v>
          </cell>
          <cell r="AS621">
            <v>0</v>
          </cell>
          <cell r="AV621">
            <v>0</v>
          </cell>
          <cell r="AX621">
            <v>0</v>
          </cell>
        </row>
        <row r="622">
          <cell r="A622" t="str">
            <v>TAA-TC</v>
          </cell>
          <cell r="C622" t="str">
            <v>Transfers, Accruals &amp; Adjustments</v>
          </cell>
          <cell r="O622">
            <v>0</v>
          </cell>
          <cell r="R622">
            <v>0</v>
          </cell>
          <cell r="U622">
            <v>0</v>
          </cell>
          <cell r="X622">
            <v>0</v>
          </cell>
          <cell r="AA622">
            <v>0</v>
          </cell>
          <cell r="AD622">
            <v>0</v>
          </cell>
          <cell r="AG622">
            <v>0</v>
          </cell>
          <cell r="AJ622">
            <v>0</v>
          </cell>
          <cell r="AM622">
            <v>0</v>
          </cell>
          <cell r="AP622">
            <v>0</v>
          </cell>
          <cell r="AS622">
            <v>0</v>
          </cell>
          <cell r="AV622">
            <v>0</v>
          </cell>
          <cell r="AX622">
            <v>0</v>
          </cell>
        </row>
        <row r="623">
          <cell r="A623" t="str">
            <v>MFA-T</v>
          </cell>
          <cell r="C623" t="str">
            <v>MFA Charged direct to T</v>
          </cell>
          <cell r="O623">
            <v>0</v>
          </cell>
          <cell r="R623">
            <v>0</v>
          </cell>
          <cell r="U623">
            <v>0</v>
          </cell>
          <cell r="X623">
            <v>0</v>
          </cell>
          <cell r="AA623">
            <v>0</v>
          </cell>
          <cell r="AD623">
            <v>0</v>
          </cell>
          <cell r="AG623">
            <v>0</v>
          </cell>
          <cell r="AJ623">
            <v>0</v>
          </cell>
          <cell r="AM623">
            <v>0</v>
          </cell>
          <cell r="AP623">
            <v>0</v>
          </cell>
          <cell r="AS623">
            <v>0</v>
          </cell>
          <cell r="AV623">
            <v>0</v>
          </cell>
          <cell r="AX623">
            <v>0</v>
          </cell>
        </row>
        <row r="624">
          <cell r="A624" t="str">
            <v>TCErrors</v>
          </cell>
          <cell r="C624" t="str">
            <v>Project / Provider Coding Errors</v>
          </cell>
          <cell r="O624">
            <v>0</v>
          </cell>
          <cell r="R624">
            <v>0</v>
          </cell>
          <cell r="U624">
            <v>0</v>
          </cell>
          <cell r="X624">
            <v>0</v>
          </cell>
          <cell r="AA624">
            <v>0</v>
          </cell>
          <cell r="AD624">
            <v>0</v>
          </cell>
          <cell r="AG624">
            <v>0</v>
          </cell>
          <cell r="AJ624">
            <v>0</v>
          </cell>
          <cell r="AM624">
            <v>0</v>
          </cell>
          <cell r="AP624">
            <v>0</v>
          </cell>
          <cell r="AS624">
            <v>0</v>
          </cell>
          <cell r="AV624">
            <v>0</v>
          </cell>
          <cell r="AX624">
            <v>0</v>
          </cell>
        </row>
        <row r="625">
          <cell r="A625" t="str">
            <v>TCOther</v>
          </cell>
          <cell r="C625" t="str">
            <v>Other Asset Management project charges</v>
          </cell>
          <cell r="O625">
            <v>0</v>
          </cell>
          <cell r="R625">
            <v>0</v>
          </cell>
          <cell r="U625">
            <v>0</v>
          </cell>
          <cell r="X625">
            <v>0</v>
          </cell>
          <cell r="AA625">
            <v>0</v>
          </cell>
          <cell r="AD625">
            <v>0</v>
          </cell>
          <cell r="AF625">
            <v>13</v>
          </cell>
          <cell r="AG625">
            <v>13</v>
          </cell>
          <cell r="AJ625">
            <v>13</v>
          </cell>
          <cell r="AM625">
            <v>13</v>
          </cell>
          <cell r="AP625">
            <v>13</v>
          </cell>
          <cell r="AS625">
            <v>13</v>
          </cell>
          <cell r="AV625">
            <v>13</v>
          </cell>
          <cell r="AX625">
            <v>13</v>
          </cell>
        </row>
        <row r="627">
          <cell r="C627" t="str">
            <v>Total Tx Direct Charges</v>
          </cell>
          <cell r="O627">
            <v>-8.1725578508611498</v>
          </cell>
          <cell r="Q627">
            <v>0</v>
          </cell>
          <cell r="R627">
            <v>-8.1725578508611498</v>
          </cell>
          <cell r="T627">
            <v>0</v>
          </cell>
          <cell r="U627">
            <v>-8.1725578508611498</v>
          </cell>
          <cell r="W627">
            <v>0</v>
          </cell>
          <cell r="X627">
            <v>-8.1725578508611498</v>
          </cell>
          <cell r="Z627">
            <v>0</v>
          </cell>
          <cell r="AA627">
            <v>-8.1725578508611498</v>
          </cell>
          <cell r="AC627">
            <v>0</v>
          </cell>
          <cell r="AD627">
            <v>-8.1725578508611498</v>
          </cell>
          <cell r="AF627">
            <v>13</v>
          </cell>
          <cell r="AG627">
            <v>4.8274421491388502</v>
          </cell>
          <cell r="AI627">
            <v>1.7857379999999998</v>
          </cell>
          <cell r="AJ627">
            <v>6.6131801491388504</v>
          </cell>
          <cell r="AL627">
            <v>-0.32973799999999986</v>
          </cell>
          <cell r="AM627">
            <v>6.2834421491388497</v>
          </cell>
          <cell r="AO627">
            <v>-6.859</v>
          </cell>
          <cell r="AP627">
            <v>-0.5755578508611503</v>
          </cell>
          <cell r="AR627">
            <v>0</v>
          </cell>
          <cell r="AS627">
            <v>-0.5755578508611503</v>
          </cell>
          <cell r="AU627">
            <v>0</v>
          </cell>
          <cell r="AV627">
            <v>-0.5755578508611503</v>
          </cell>
          <cell r="AX627">
            <v>-0.5755578508611503</v>
          </cell>
        </row>
        <row r="629">
          <cell r="C629" t="str">
            <v>Total Transmission Capital</v>
          </cell>
          <cell r="O629">
            <v>930.2451759954721</v>
          </cell>
          <cell r="Q629">
            <v>0</v>
          </cell>
          <cell r="R629">
            <v>930.2451759954721</v>
          </cell>
          <cell r="T629">
            <v>-225.16964721000014</v>
          </cell>
          <cell r="U629">
            <v>705.0755287854721</v>
          </cell>
          <cell r="W629">
            <v>31.002896533666686</v>
          </cell>
          <cell r="X629">
            <v>736.07842531913855</v>
          </cell>
          <cell r="Z629">
            <v>-7.7833680918959729</v>
          </cell>
          <cell r="AA629">
            <v>728.29505722724275</v>
          </cell>
          <cell r="AC629">
            <v>200.20514251189601</v>
          </cell>
          <cell r="AD629">
            <v>928.50019973913879</v>
          </cell>
          <cell r="AF629">
            <v>10.651433320000017</v>
          </cell>
          <cell r="AG629">
            <v>939.1516330591387</v>
          </cell>
          <cell r="AI629">
            <v>2.9451595276863647</v>
          </cell>
          <cell r="AJ629">
            <v>942.09679258682525</v>
          </cell>
          <cell r="AL629">
            <v>-15.749589748837561</v>
          </cell>
          <cell r="AM629">
            <v>926.34720283798777</v>
          </cell>
          <cell r="AO629">
            <v>-18.965350151162646</v>
          </cell>
          <cell r="AP629">
            <v>907.38185268682503</v>
          </cell>
          <cell r="AR629">
            <v>0</v>
          </cell>
          <cell r="AS629">
            <v>907.38185268682503</v>
          </cell>
          <cell r="AU629">
            <v>0</v>
          </cell>
          <cell r="AV629">
            <v>907.38185268682503</v>
          </cell>
          <cell r="AX629">
            <v>907.38185268682503</v>
          </cell>
        </row>
        <row r="633">
          <cell r="A633" t="str">
            <v>Distribution Capital</v>
          </cell>
        </row>
        <row r="635">
          <cell r="B635" t="str">
            <v>Operations Managed Programs &amp; Projects</v>
          </cell>
        </row>
        <row r="636">
          <cell r="C636" t="str">
            <v>Customer Care P&amp;Ps SP=202</v>
          </cell>
        </row>
        <row r="637">
          <cell r="A637" t="str">
            <v>202-DCOther</v>
          </cell>
          <cell r="D637" t="str">
            <v>Customer Care Services - SP = 202</v>
          </cell>
          <cell r="O637">
            <v>0</v>
          </cell>
          <cell r="R637">
            <v>0</v>
          </cell>
          <cell r="U637">
            <v>0</v>
          </cell>
          <cell r="X637">
            <v>0</v>
          </cell>
          <cell r="AA637">
            <v>0</v>
          </cell>
          <cell r="AD637">
            <v>0</v>
          </cell>
          <cell r="AG637">
            <v>0</v>
          </cell>
          <cell r="AJ637">
            <v>0</v>
          </cell>
          <cell r="AM637">
            <v>0</v>
          </cell>
          <cell r="AP637">
            <v>0</v>
          </cell>
          <cell r="AS637">
            <v>0</v>
          </cell>
          <cell r="AV637">
            <v>0</v>
          </cell>
          <cell r="AX637">
            <v>0</v>
          </cell>
        </row>
        <row r="638">
          <cell r="D638" t="str">
            <v>Total Customer Care</v>
          </cell>
          <cell r="O638">
            <v>0</v>
          </cell>
          <cell r="Q638">
            <v>0</v>
          </cell>
          <cell r="R638">
            <v>0</v>
          </cell>
          <cell r="T638">
            <v>0</v>
          </cell>
          <cell r="U638">
            <v>0</v>
          </cell>
          <cell r="W638">
            <v>0</v>
          </cell>
          <cell r="X638">
            <v>0</v>
          </cell>
          <cell r="Z638">
            <v>0</v>
          </cell>
          <cell r="AA638">
            <v>0</v>
          </cell>
          <cell r="AC638">
            <v>0</v>
          </cell>
          <cell r="AD638">
            <v>0</v>
          </cell>
          <cell r="AF638">
            <v>0</v>
          </cell>
          <cell r="AG638">
            <v>0</v>
          </cell>
          <cell r="AI638">
            <v>0</v>
          </cell>
          <cell r="AJ638">
            <v>0</v>
          </cell>
          <cell r="AL638">
            <v>0</v>
          </cell>
          <cell r="AM638">
            <v>0</v>
          </cell>
          <cell r="AO638">
            <v>0</v>
          </cell>
          <cell r="AP638">
            <v>0</v>
          </cell>
          <cell r="AR638">
            <v>0</v>
          </cell>
          <cell r="AS638">
            <v>0</v>
          </cell>
          <cell r="AU638">
            <v>0</v>
          </cell>
          <cell r="AV638">
            <v>0</v>
          </cell>
          <cell r="AX638">
            <v>0</v>
          </cell>
        </row>
        <row r="639">
          <cell r="C639" t="str">
            <v>Engineering &amp; Construction P&amp;Ps SP=203</v>
          </cell>
        </row>
        <row r="640">
          <cell r="A640" t="str">
            <v>203-17561</v>
          </cell>
          <cell r="D640" t="str">
            <v>2009 Dx Spill Containment Installation</v>
          </cell>
          <cell r="O640">
            <v>7.2223929999999992E-2</v>
          </cell>
          <cell r="R640">
            <v>7.2223929999999992E-2</v>
          </cell>
          <cell r="T640">
            <v>-0.97966094000000004</v>
          </cell>
          <cell r="U640">
            <v>-0.90743700999999999</v>
          </cell>
          <cell r="W640">
            <v>4.8666299999999274E-3</v>
          </cell>
          <cell r="X640">
            <v>-0.90257038000000001</v>
          </cell>
          <cell r="Z640">
            <v>2.8613799999999967E-3</v>
          </cell>
          <cell r="AA640">
            <v>-0.89970899999999998</v>
          </cell>
          <cell r="AC640">
            <v>1.0024509399999999</v>
          </cell>
          <cell r="AD640">
            <v>0.10274193999999992</v>
          </cell>
          <cell r="AF640">
            <v>3.9894200000000768E-3</v>
          </cell>
          <cell r="AG640">
            <v>0.10673136</v>
          </cell>
          <cell r="AI640">
            <v>2.5943300000000058E-3</v>
          </cell>
          <cell r="AJ640">
            <v>0.10932569</v>
          </cell>
          <cell r="AL640">
            <v>2.0178099999999949E-3</v>
          </cell>
          <cell r="AM640">
            <v>0.1113435</v>
          </cell>
          <cell r="AO640">
            <v>2.9063699999999915E-3</v>
          </cell>
          <cell r="AP640">
            <v>0.11424986999999999</v>
          </cell>
          <cell r="AS640">
            <v>0.11424986999999999</v>
          </cell>
          <cell r="AV640">
            <v>0.11424986999999999</v>
          </cell>
          <cell r="AX640">
            <v>0.11424986999999999</v>
          </cell>
        </row>
        <row r="641">
          <cell r="A641" t="str">
            <v>203-DTRNSF</v>
          </cell>
          <cell r="D641" t="str">
            <v>Spare Transformer Purchases</v>
          </cell>
          <cell r="O641">
            <v>6.9891029999999993E-2</v>
          </cell>
          <cell r="R641">
            <v>6.9891029999999993E-2</v>
          </cell>
          <cell r="T641">
            <v>4.6347529999999998E-2</v>
          </cell>
          <cell r="U641">
            <v>0.11623855999999999</v>
          </cell>
          <cell r="W641">
            <v>2.3543499999999995E-2</v>
          </cell>
          <cell r="X641">
            <v>0.13978205999999999</v>
          </cell>
          <cell r="Z641">
            <v>-4.8782059999999988E-2</v>
          </cell>
          <cell r="AA641">
            <v>9.0999999999999998E-2</v>
          </cell>
          <cell r="AC641">
            <v>0.65664648999999997</v>
          </cell>
          <cell r="AD641">
            <v>0.74764648999999994</v>
          </cell>
          <cell r="AF641">
            <v>-0.34178420999999992</v>
          </cell>
          <cell r="AG641">
            <v>0.40586228000000002</v>
          </cell>
          <cell r="AI641">
            <v>0.92583529999999992</v>
          </cell>
          <cell r="AJ641">
            <v>1.3316975799999999</v>
          </cell>
          <cell r="AL641">
            <v>-1.1997958099999999</v>
          </cell>
          <cell r="AM641">
            <v>0.13190177000000003</v>
          </cell>
          <cell r="AP641">
            <v>0.13190177000000003</v>
          </cell>
          <cell r="AS641">
            <v>0.13190177000000003</v>
          </cell>
          <cell r="AV641">
            <v>0.13190177000000003</v>
          </cell>
          <cell r="AX641">
            <v>0.13190177000000003</v>
          </cell>
        </row>
        <row r="642">
          <cell r="A642" t="str">
            <v>203-DC1XX</v>
          </cell>
          <cell r="D642" t="str">
            <v>DC Sustaining Other</v>
          </cell>
          <cell r="O642">
            <v>1.28788108</v>
          </cell>
          <cell r="R642">
            <v>1.28788108</v>
          </cell>
          <cell r="T642">
            <v>-4.2524530499999997</v>
          </cell>
          <cell r="U642">
            <v>-2.9645719699999997</v>
          </cell>
          <cell r="W642">
            <v>2.6991930000000053E-2</v>
          </cell>
          <cell r="X642">
            <v>-2.9375800399999998</v>
          </cell>
          <cell r="Z642">
            <v>0.98189079999999973</v>
          </cell>
          <cell r="AA642">
            <v>-1.9556892400000001</v>
          </cell>
          <cell r="AC642">
            <v>3.76241673</v>
          </cell>
          <cell r="AD642">
            <v>1.8067274899999999</v>
          </cell>
          <cell r="AF642">
            <v>-0.4379666499999999</v>
          </cell>
          <cell r="AG642">
            <v>1.36876084</v>
          </cell>
          <cell r="AI642">
            <v>-0.19877997999999986</v>
          </cell>
          <cell r="AJ642">
            <v>1.1699808600000001</v>
          </cell>
          <cell r="AL642">
            <v>-3.185823000000032E-2</v>
          </cell>
          <cell r="AM642">
            <v>1.1381226299999998</v>
          </cell>
          <cell r="AO642">
            <v>9.472684000000009E-2</v>
          </cell>
          <cell r="AP642">
            <v>1.2328494699999999</v>
          </cell>
          <cell r="AS642">
            <v>1.2328494699999999</v>
          </cell>
          <cell r="AV642">
            <v>1.2328494699999999</v>
          </cell>
          <cell r="AX642">
            <v>1.2328494699999999</v>
          </cell>
        </row>
        <row r="643">
          <cell r="A643" t="str">
            <v>203-15584</v>
          </cell>
          <cell r="D643" t="str">
            <v>Intelligent Feeder Protections</v>
          </cell>
          <cell r="O643">
            <v>0</v>
          </cell>
          <cell r="R643">
            <v>0</v>
          </cell>
          <cell r="T643">
            <v>-0.8580015900000002</v>
          </cell>
          <cell r="U643">
            <v>-0.8580015900000002</v>
          </cell>
          <cell r="W643">
            <v>0</v>
          </cell>
          <cell r="X643">
            <v>-0.8580015900000002</v>
          </cell>
          <cell r="Z643">
            <v>0</v>
          </cell>
          <cell r="AA643">
            <v>-0.8580015900000002</v>
          </cell>
          <cell r="AC643">
            <v>0.8580015900000002</v>
          </cell>
          <cell r="AD643">
            <v>0</v>
          </cell>
          <cell r="AF643">
            <v>0</v>
          </cell>
          <cell r="AG643">
            <v>0</v>
          </cell>
          <cell r="AI643">
            <v>0</v>
          </cell>
          <cell r="AJ643">
            <v>0</v>
          </cell>
          <cell r="AL643">
            <v>0</v>
          </cell>
          <cell r="AM643">
            <v>0</v>
          </cell>
          <cell r="AO643">
            <v>0</v>
          </cell>
          <cell r="AP643">
            <v>0</v>
          </cell>
          <cell r="AS643">
            <v>0</v>
          </cell>
          <cell r="AV643">
            <v>0</v>
          </cell>
          <cell r="AX643">
            <v>0</v>
          </cell>
        </row>
        <row r="644">
          <cell r="A644" t="str">
            <v>203-17414</v>
          </cell>
          <cell r="D644" t="str">
            <v>Woodbine DS T2</v>
          </cell>
          <cell r="O644">
            <v>0.44600001000000011</v>
          </cell>
          <cell r="R644">
            <v>0.44600001000000011</v>
          </cell>
          <cell r="T644">
            <v>0.38999831999999984</v>
          </cell>
          <cell r="U644">
            <v>0.83599833000000001</v>
          </cell>
          <cell r="W644">
            <v>0.03</v>
          </cell>
          <cell r="X644">
            <v>0.86599833000000004</v>
          </cell>
          <cell r="Z644">
            <v>-0.12971963999999997</v>
          </cell>
          <cell r="AA644">
            <v>0.73627869000000001</v>
          </cell>
          <cell r="AC644">
            <v>-0.45205529</v>
          </cell>
          <cell r="AD644">
            <v>0.28422340000000001</v>
          </cell>
          <cell r="AF644">
            <v>-1.2234000000000411E-3</v>
          </cell>
          <cell r="AG644">
            <v>0.28299999999999997</v>
          </cell>
          <cell r="AI644">
            <v>1.2984610000000008E-2</v>
          </cell>
          <cell r="AJ644">
            <v>0.29598460999999998</v>
          </cell>
          <cell r="AL644">
            <v>-2.0497699999999508E-3</v>
          </cell>
          <cell r="AM644">
            <v>0.29393484000000003</v>
          </cell>
          <cell r="AO644">
            <v>-2.0623500000000461E-3</v>
          </cell>
          <cell r="AP644">
            <v>0.29187248999999998</v>
          </cell>
          <cell r="AS644">
            <v>0.29187248999999998</v>
          </cell>
          <cell r="AV644">
            <v>0.29187248999999998</v>
          </cell>
          <cell r="AX644">
            <v>0.29187248999999998</v>
          </cell>
        </row>
        <row r="645">
          <cell r="A645" t="str">
            <v>203-17671</v>
          </cell>
          <cell r="D645" t="str">
            <v>Holland  DS</v>
          </cell>
          <cell r="O645">
            <v>0.23031157999999999</v>
          </cell>
          <cell r="R645">
            <v>0.23031157999999999</v>
          </cell>
          <cell r="T645">
            <v>0.39737505999999995</v>
          </cell>
          <cell r="U645">
            <v>0.62768663999999996</v>
          </cell>
          <cell r="W645">
            <v>-0.16706347999999996</v>
          </cell>
          <cell r="X645">
            <v>0.46062316000000003</v>
          </cell>
          <cell r="Z645">
            <v>1.1776939999999986E-2</v>
          </cell>
          <cell r="AA645">
            <v>0.47240009999999999</v>
          </cell>
          <cell r="AC645">
            <v>-0.35030573999999998</v>
          </cell>
          <cell r="AD645">
            <v>0.12209436000000001</v>
          </cell>
          <cell r="AF645">
            <v>1.5074699999999969E-2</v>
          </cell>
          <cell r="AG645">
            <v>0.13716905999999998</v>
          </cell>
          <cell r="AI645">
            <v>4.8773350000000021E-2</v>
          </cell>
          <cell r="AJ645">
            <v>0.18594241</v>
          </cell>
          <cell r="AL645">
            <v>2.349221999999998E-2</v>
          </cell>
          <cell r="AM645">
            <v>0.20943462999999998</v>
          </cell>
          <cell r="AO645">
            <v>8.7094500000000075E-3</v>
          </cell>
          <cell r="AP645">
            <v>0.21814407999999999</v>
          </cell>
          <cell r="AS645">
            <v>0.21814407999999999</v>
          </cell>
          <cell r="AV645">
            <v>0.21814407999999999</v>
          </cell>
          <cell r="AX645">
            <v>0.21814407999999999</v>
          </cell>
        </row>
        <row r="646">
          <cell r="A646" t="str">
            <v>203-17765</v>
          </cell>
          <cell r="D646" t="str">
            <v>New Liskeard DS #1 - Exchange Transformer &amp; Add 3r</v>
          </cell>
          <cell r="O646">
            <v>0.87300001000000005</v>
          </cell>
          <cell r="R646">
            <v>0.87300001000000005</v>
          </cell>
          <cell r="T646">
            <v>-7.0060680000000097E-2</v>
          </cell>
          <cell r="U646">
            <v>0.80293932999999995</v>
          </cell>
          <cell r="W646">
            <v>-3.0000000000000027E-3</v>
          </cell>
          <cell r="X646">
            <v>0.79993932999999995</v>
          </cell>
          <cell r="Z646">
            <v>0.60099999999999998</v>
          </cell>
          <cell r="AA646">
            <v>1.4009393299999999</v>
          </cell>
          <cell r="AC646">
            <v>1.6774260000000041E-2</v>
          </cell>
          <cell r="AD646">
            <v>1.41771359</v>
          </cell>
          <cell r="AF646">
            <v>-0.51371359000000005</v>
          </cell>
          <cell r="AG646">
            <v>0.90399999999999991</v>
          </cell>
          <cell r="AI646">
            <v>0.74199999999999999</v>
          </cell>
          <cell r="AJ646">
            <v>1.6459999999999999</v>
          </cell>
          <cell r="AL646">
            <v>-2.0000000000000018E-3</v>
          </cell>
          <cell r="AM646">
            <v>1.6439999999999999</v>
          </cell>
          <cell r="AO646">
            <v>7.6000000000000068E-2</v>
          </cell>
          <cell r="AP646">
            <v>1.72</v>
          </cell>
          <cell r="AS646">
            <v>1.72</v>
          </cell>
          <cell r="AV646">
            <v>1.72</v>
          </cell>
          <cell r="AX646">
            <v>1.72</v>
          </cell>
        </row>
        <row r="647">
          <cell r="A647" t="str">
            <v>203-17897</v>
          </cell>
          <cell r="D647" t="str">
            <v>Step Down Transformer Installation for lower sturg</v>
          </cell>
          <cell r="O647">
            <v>3.4700000100000001</v>
          </cell>
          <cell r="R647">
            <v>3.4700000100000001</v>
          </cell>
          <cell r="T647">
            <v>3.117</v>
          </cell>
          <cell r="U647">
            <v>6.5870000100000006</v>
          </cell>
          <cell r="W647">
            <v>0.3530000000000002</v>
          </cell>
          <cell r="X647">
            <v>6.9400000100000003</v>
          </cell>
          <cell r="Z647">
            <v>-1.4330000000000003</v>
          </cell>
          <cell r="AA647">
            <v>5.5070000100000005</v>
          </cell>
          <cell r="AC647">
            <v>-3.6930662900000009</v>
          </cell>
          <cell r="AD647">
            <v>1.8139337199999996</v>
          </cell>
          <cell r="AF647">
            <v>-4.5933719999999623E-2</v>
          </cell>
          <cell r="AG647">
            <v>1.768</v>
          </cell>
          <cell r="AI647">
            <v>4.0109249999999985E-2</v>
          </cell>
          <cell r="AJ647">
            <v>1.80810925</v>
          </cell>
          <cell r="AL647">
            <v>1.9083679999999825E-2</v>
          </cell>
          <cell r="AM647">
            <v>1.8271929299999998</v>
          </cell>
          <cell r="AO647">
            <v>0</v>
          </cell>
          <cell r="AP647">
            <v>1.8271929299999998</v>
          </cell>
          <cell r="AS647">
            <v>1.8271929299999998</v>
          </cell>
          <cell r="AV647">
            <v>1.8271929299999998</v>
          </cell>
          <cell r="AX647">
            <v>1.8271929299999998</v>
          </cell>
        </row>
        <row r="648">
          <cell r="A648" t="str">
            <v>203-17929</v>
          </cell>
          <cell r="D648" t="str">
            <v>Blue Mountain DS - Add T2 Transformer</v>
          </cell>
          <cell r="O648">
            <v>1.1389999999999998</v>
          </cell>
          <cell r="R648">
            <v>1.1389999999999998</v>
          </cell>
          <cell r="T648">
            <v>0.30815646000000008</v>
          </cell>
          <cell r="U648">
            <v>1.44715646</v>
          </cell>
          <cell r="W648">
            <v>-1.0210449999999982E-2</v>
          </cell>
          <cell r="X648">
            <v>1.43694601</v>
          </cell>
          <cell r="Z648">
            <v>0.123</v>
          </cell>
          <cell r="AA648">
            <v>1.55994601</v>
          </cell>
          <cell r="AC648">
            <v>-0.2989460100000001</v>
          </cell>
          <cell r="AD648">
            <v>1.2609999999999999</v>
          </cell>
          <cell r="AF648">
            <v>-4.0000000000000036E-3</v>
          </cell>
          <cell r="AG648">
            <v>1.2569999999999999</v>
          </cell>
          <cell r="AI648">
            <v>-0.19904551999999986</v>
          </cell>
          <cell r="AJ648">
            <v>1.05795448</v>
          </cell>
          <cell r="AL648">
            <v>-1.1193470000000039E-2</v>
          </cell>
          <cell r="AM648">
            <v>1.04676101</v>
          </cell>
          <cell r="AO648">
            <v>-4.476100999999999E-2</v>
          </cell>
          <cell r="AP648">
            <v>1.002</v>
          </cell>
          <cell r="AS648">
            <v>1.002</v>
          </cell>
          <cell r="AV648">
            <v>1.002</v>
          </cell>
          <cell r="AX648">
            <v>1.002</v>
          </cell>
        </row>
        <row r="649">
          <cell r="A649" t="str">
            <v>203-18860</v>
          </cell>
          <cell r="D649" t="str">
            <v>Ringwood DS T3 27.6kV Addition</v>
          </cell>
          <cell r="O649">
            <v>2.6790000100000002</v>
          </cell>
          <cell r="R649">
            <v>2.6790000100000002</v>
          </cell>
          <cell r="T649">
            <v>0.52087184000000075</v>
          </cell>
          <cell r="U649">
            <v>3.199871850000001</v>
          </cell>
          <cell r="W649">
            <v>0.16</v>
          </cell>
          <cell r="X649">
            <v>3.3598718500000011</v>
          </cell>
          <cell r="Z649">
            <v>0</v>
          </cell>
          <cell r="AA649">
            <v>3.3598718500000011</v>
          </cell>
          <cell r="AC649">
            <v>-0.67887185000000105</v>
          </cell>
          <cell r="AD649">
            <v>2.681</v>
          </cell>
          <cell r="AF649">
            <v>-0.53100000000000014</v>
          </cell>
          <cell r="AG649">
            <v>2.15</v>
          </cell>
          <cell r="AI649">
            <v>0</v>
          </cell>
          <cell r="AJ649">
            <v>2.15</v>
          </cell>
          <cell r="AL649">
            <v>-0.24399999999999999</v>
          </cell>
          <cell r="AM649">
            <v>1.9059999999999999</v>
          </cell>
          <cell r="AO649">
            <v>-1.4000000000000012E-2</v>
          </cell>
          <cell r="AP649">
            <v>1.8919999999999999</v>
          </cell>
          <cell r="AS649">
            <v>1.8919999999999999</v>
          </cell>
          <cell r="AV649">
            <v>1.8919999999999999</v>
          </cell>
          <cell r="AX649">
            <v>1.8919999999999999</v>
          </cell>
        </row>
        <row r="650">
          <cell r="A650" t="str">
            <v>203-18141</v>
          </cell>
          <cell r="D650" t="str">
            <v>2008 WIRELESS SCADA FOR DG Multisite</v>
          </cell>
          <cell r="O650">
            <v>0.14000000000000001</v>
          </cell>
          <cell r="R650">
            <v>0.14000000000000001</v>
          </cell>
          <cell r="T650">
            <v>5.2073079999999994E-2</v>
          </cell>
          <cell r="U650">
            <v>0.19207308000000001</v>
          </cell>
          <cell r="W650">
            <v>8.792692000000002E-2</v>
          </cell>
          <cell r="X650">
            <v>0.28000000000000003</v>
          </cell>
          <cell r="Z650">
            <v>-5.4314000000002527E-4</v>
          </cell>
          <cell r="AA650">
            <v>0.27945686000000003</v>
          </cell>
          <cell r="AC650">
            <v>-0.13382300000000005</v>
          </cell>
          <cell r="AD650">
            <v>0.14563385999999998</v>
          </cell>
          <cell r="AF650">
            <v>1.3366140000000026E-2</v>
          </cell>
          <cell r="AG650">
            <v>0.159</v>
          </cell>
          <cell r="AI650">
            <v>3.0230160000000006E-2</v>
          </cell>
          <cell r="AJ650">
            <v>0.18923016000000001</v>
          </cell>
          <cell r="AL650">
            <v>5.4038999999999893E-3</v>
          </cell>
          <cell r="AM650">
            <v>0.19463406</v>
          </cell>
          <cell r="AO650">
            <v>0</v>
          </cell>
          <cell r="AP650">
            <v>0.19463406</v>
          </cell>
          <cell r="AS650">
            <v>0.19463406</v>
          </cell>
          <cell r="AV650">
            <v>0.19463406</v>
          </cell>
          <cell r="AX650">
            <v>0.19463406</v>
          </cell>
        </row>
        <row r="651">
          <cell r="A651" t="str">
            <v>203-18142</v>
          </cell>
          <cell r="D651" t="str">
            <v>2008 WIRELESS  DG CONTROL TT and Teleprotection  M</v>
          </cell>
          <cell r="O651">
            <v>0.12700001</v>
          </cell>
          <cell r="R651">
            <v>0.12700001</v>
          </cell>
          <cell r="T651">
            <v>7.7097799999999994E-2</v>
          </cell>
          <cell r="U651">
            <v>0.20409780999999999</v>
          </cell>
          <cell r="W651">
            <v>4.9902200000000008E-2</v>
          </cell>
          <cell r="X651">
            <v>0.25400001</v>
          </cell>
          <cell r="Z651">
            <v>-1.4683600000000019E-3</v>
          </cell>
          <cell r="AA651">
            <v>0.25253165</v>
          </cell>
          <cell r="AC651">
            <v>-0.11920413000000002</v>
          </cell>
          <cell r="AD651">
            <v>0.13332751999999998</v>
          </cell>
          <cell r="AF651">
            <v>2.5672480000000025E-2</v>
          </cell>
          <cell r="AG651">
            <v>0.159</v>
          </cell>
          <cell r="AI651">
            <v>-2.0521300000000131E-3</v>
          </cell>
          <cell r="AJ651">
            <v>0.15694786999999999</v>
          </cell>
          <cell r="AL651">
            <v>-4.6751600000000115E-3</v>
          </cell>
          <cell r="AM651">
            <v>0.15227270999999998</v>
          </cell>
          <cell r="AO651">
            <v>0</v>
          </cell>
          <cell r="AP651">
            <v>0.15227270999999998</v>
          </cell>
          <cell r="AS651">
            <v>0.15227270999999998</v>
          </cell>
          <cell r="AV651">
            <v>0.15227270999999998</v>
          </cell>
          <cell r="AX651">
            <v>0.15227270999999998</v>
          </cell>
        </row>
        <row r="652">
          <cell r="A652" t="str">
            <v>203-18524</v>
          </cell>
          <cell r="D652" t="str">
            <v>Cataraqui DS Upgrade</v>
          </cell>
          <cell r="O652">
            <v>0.20300001000000001</v>
          </cell>
          <cell r="R652">
            <v>0.20300001000000001</v>
          </cell>
          <cell r="T652">
            <v>0.21719614000000001</v>
          </cell>
          <cell r="U652">
            <v>0.42019614999999999</v>
          </cell>
          <cell r="W652">
            <v>-2.8197000000000028E-2</v>
          </cell>
          <cell r="X652">
            <v>0.39199914999999996</v>
          </cell>
          <cell r="Z652">
            <v>2.0170660000000007E-2</v>
          </cell>
          <cell r="AA652">
            <v>0.41216980999999997</v>
          </cell>
          <cell r="AC652">
            <v>-0.20232509999999998</v>
          </cell>
          <cell r="AD652">
            <v>0.20984470999999999</v>
          </cell>
          <cell r="AF652">
            <v>2.6185520000000018E-2</v>
          </cell>
          <cell r="AG652">
            <v>0.23603023000000001</v>
          </cell>
          <cell r="AI652">
            <v>1.1809759999999975E-2</v>
          </cell>
          <cell r="AJ652">
            <v>0.24783998999999998</v>
          </cell>
          <cell r="AL652">
            <v>2.3716540000000036E-2</v>
          </cell>
          <cell r="AM652">
            <v>0.27155653000000002</v>
          </cell>
          <cell r="AO652">
            <v>0</v>
          </cell>
          <cell r="AP652">
            <v>0.27155653000000002</v>
          </cell>
          <cell r="AS652">
            <v>0.27155653000000002</v>
          </cell>
          <cell r="AV652">
            <v>0.27155653000000002</v>
          </cell>
          <cell r="AX652">
            <v>0.27155653000000002</v>
          </cell>
        </row>
        <row r="653">
          <cell r="A653" t="str">
            <v>203-18872</v>
          </cell>
          <cell r="D653" t="str">
            <v>Snelgrove DS T1 conversion</v>
          </cell>
          <cell r="O653">
            <v>1.3670000099999997</v>
          </cell>
          <cell r="R653">
            <v>1.3670000099999997</v>
          </cell>
          <cell r="T653">
            <v>1.6419999999999999</v>
          </cell>
          <cell r="U653">
            <v>3.0090000099999994</v>
          </cell>
          <cell r="W653">
            <v>-0.27500000000000002</v>
          </cell>
          <cell r="X653">
            <v>2.7340000099999995</v>
          </cell>
          <cell r="Z653">
            <v>-4.6000000000000041E-2</v>
          </cell>
          <cell r="AA653">
            <v>2.6880000099999997</v>
          </cell>
          <cell r="AC653">
            <v>-1.3380000099999996</v>
          </cell>
          <cell r="AD653">
            <v>1.35</v>
          </cell>
          <cell r="AF653">
            <v>0.21199999999999974</v>
          </cell>
          <cell r="AG653">
            <v>1.5619999999999998</v>
          </cell>
          <cell r="AI653">
            <v>7.9000000000000181E-2</v>
          </cell>
          <cell r="AJ653">
            <v>1.641</v>
          </cell>
          <cell r="AL653">
            <v>1.6000000000000014E-2</v>
          </cell>
          <cell r="AM653">
            <v>1.657</v>
          </cell>
          <cell r="AO653">
            <v>-0.22900000000000009</v>
          </cell>
          <cell r="AP653">
            <v>1.4279999999999999</v>
          </cell>
          <cell r="AS653">
            <v>1.4279999999999999</v>
          </cell>
          <cell r="AV653">
            <v>1.4279999999999999</v>
          </cell>
          <cell r="AX653">
            <v>1.4279999999999999</v>
          </cell>
        </row>
        <row r="654">
          <cell r="A654" t="str">
            <v>203-19213</v>
          </cell>
          <cell r="D654" t="str">
            <v>Malden TS-M11-ID1099-Harrow IV Wind Farm</v>
          </cell>
          <cell r="O654">
            <v>-9.5407999999999951E-4</v>
          </cell>
          <cell r="R654">
            <v>-9.5407999999999951E-4</v>
          </cell>
          <cell r="T654">
            <v>2.207843000000001E-2</v>
          </cell>
          <cell r="U654">
            <v>2.112435000000001E-2</v>
          </cell>
          <cell r="W654">
            <v>-2.303251000000001E-2</v>
          </cell>
          <cell r="X654">
            <v>-1.908159999999999E-3</v>
          </cell>
          <cell r="Z654">
            <v>-3.1501999999999529E-4</v>
          </cell>
          <cell r="AA654">
            <v>-2.2231799999999943E-3</v>
          </cell>
          <cell r="AC654">
            <v>2.1335999999999964E-3</v>
          </cell>
          <cell r="AD654">
            <v>-8.957999999999796E-5</v>
          </cell>
          <cell r="AF654">
            <v>2.5613699999999977E-3</v>
          </cell>
          <cell r="AG654">
            <v>2.4717899999999998E-3</v>
          </cell>
          <cell r="AI654">
            <v>6.1916000000000011E-4</v>
          </cell>
          <cell r="AJ654">
            <v>3.0909499999999999E-3</v>
          </cell>
          <cell r="AL654">
            <v>5.6212000000000015E-4</v>
          </cell>
          <cell r="AM654">
            <v>3.65307E-3</v>
          </cell>
          <cell r="AO654">
            <v>0</v>
          </cell>
          <cell r="AP654">
            <v>3.65307E-3</v>
          </cell>
          <cell r="AS654">
            <v>3.65307E-3</v>
          </cell>
          <cell r="AV654">
            <v>3.65307E-3</v>
          </cell>
          <cell r="AX654">
            <v>3.65307E-3</v>
          </cell>
        </row>
        <row r="655">
          <cell r="A655" t="str">
            <v>203-19261</v>
          </cell>
          <cell r="D655" t="str">
            <v>Trout Creek DS-F1-ID10020-South River Small Hydro</v>
          </cell>
          <cell r="O655">
            <v>3.3646289999999995E-2</v>
          </cell>
          <cell r="R655">
            <v>3.3646289999999995E-2</v>
          </cell>
          <cell r="T655">
            <v>-2.2376419999999984E-2</v>
          </cell>
          <cell r="U655">
            <v>1.1269870000000012E-2</v>
          </cell>
          <cell r="W655">
            <v>5.6022709999999989E-2</v>
          </cell>
          <cell r="X655">
            <v>6.7292580000000005E-2</v>
          </cell>
          <cell r="Z655">
            <v>0.20774222999999997</v>
          </cell>
          <cell r="AA655">
            <v>0.27503480999999996</v>
          </cell>
          <cell r="AC655">
            <v>0.13898495000000005</v>
          </cell>
          <cell r="AD655">
            <v>0.41401976000000001</v>
          </cell>
          <cell r="AF655">
            <v>-4.6204550000000011E-2</v>
          </cell>
          <cell r="AG655">
            <v>0.36781521</v>
          </cell>
          <cell r="AI655">
            <v>1.9504579999999938E-2</v>
          </cell>
          <cell r="AJ655">
            <v>0.38731978999999994</v>
          </cell>
          <cell r="AL655">
            <v>2.3191520000000021E-2</v>
          </cell>
          <cell r="AM655">
            <v>0.41051130999999996</v>
          </cell>
          <cell r="AO655">
            <v>0</v>
          </cell>
          <cell r="AP655">
            <v>0.41051130999999996</v>
          </cell>
          <cell r="AS655">
            <v>0.41051130999999996</v>
          </cell>
          <cell r="AV655">
            <v>0.41051130999999996</v>
          </cell>
          <cell r="AX655">
            <v>0.41051130999999996</v>
          </cell>
        </row>
        <row r="656">
          <cell r="A656" t="str">
            <v>203-DGE</v>
          </cell>
          <cell r="D656" t="str">
            <v>DG Connection Advancements</v>
          </cell>
          <cell r="O656">
            <v>0</v>
          </cell>
          <cell r="R656">
            <v>0</v>
          </cell>
          <cell r="T656">
            <v>-62.442698369999995</v>
          </cell>
          <cell r="U656">
            <v>-62.442698369999995</v>
          </cell>
          <cell r="X656">
            <v>-62.442698369999995</v>
          </cell>
          <cell r="AA656">
            <v>-62.442698369999995</v>
          </cell>
          <cell r="AC656">
            <v>62.442698369999995</v>
          </cell>
          <cell r="AD656">
            <v>0</v>
          </cell>
          <cell r="AG656">
            <v>0</v>
          </cell>
          <cell r="AJ656">
            <v>0</v>
          </cell>
          <cell r="AM656">
            <v>0</v>
          </cell>
          <cell r="AP656">
            <v>0</v>
          </cell>
          <cell r="AS656">
            <v>0</v>
          </cell>
          <cell r="AV656">
            <v>0</v>
          </cell>
          <cell r="AX656">
            <v>0</v>
          </cell>
        </row>
        <row r="657">
          <cell r="A657" t="str">
            <v>203-WRM</v>
          </cell>
          <cell r="D657" t="str">
            <v>Wholesale Metering</v>
          </cell>
          <cell r="O657">
            <v>8.1565336900000016</v>
          </cell>
          <cell r="R657">
            <v>8.1565336900000016</v>
          </cell>
          <cell r="T657">
            <v>0.11030364999999875</v>
          </cell>
          <cell r="U657">
            <v>8.2668373400000004</v>
          </cell>
          <cell r="W657">
            <v>0.10053369999999973</v>
          </cell>
          <cell r="X657">
            <v>8.3673710400000001</v>
          </cell>
          <cell r="Z657">
            <v>-0.46037104000000006</v>
          </cell>
          <cell r="AA657">
            <v>7.907</v>
          </cell>
          <cell r="AC657">
            <v>1.08406132</v>
          </cell>
          <cell r="AD657">
            <v>8.99106132</v>
          </cell>
          <cell r="AG657">
            <v>8.4805186999999993</v>
          </cell>
          <cell r="AI657">
            <v>0.40548129999999993</v>
          </cell>
          <cell r="AJ657">
            <v>8.8859999999999992</v>
          </cell>
          <cell r="AL657">
            <v>0.23659312000000021</v>
          </cell>
          <cell r="AM657">
            <v>9.1225931199999994</v>
          </cell>
          <cell r="AO657">
            <v>0.14211431999999924</v>
          </cell>
          <cell r="AP657">
            <v>9.2647074399999987</v>
          </cell>
          <cell r="AS657">
            <v>9.2647074399999987</v>
          </cell>
          <cell r="AV657">
            <v>9.2647074399999987</v>
          </cell>
          <cell r="AX657">
            <v>9.2647074399999987</v>
          </cell>
        </row>
        <row r="658">
          <cell r="A658" t="str">
            <v>203-DC2XX</v>
          </cell>
          <cell r="D658" t="str">
            <v>DC Development Other</v>
          </cell>
          <cell r="O658">
            <v>1.2941944400000001</v>
          </cell>
          <cell r="R658">
            <v>1.2941944400000001</v>
          </cell>
          <cell r="T658">
            <v>-17.76517101</v>
          </cell>
          <cell r="U658">
            <v>-16.470976569999998</v>
          </cell>
          <cell r="W658">
            <v>-5.8083700000000071E-2</v>
          </cell>
          <cell r="X658">
            <v>-16.529060269999999</v>
          </cell>
          <cell r="Z658">
            <v>0.14396507000000014</v>
          </cell>
          <cell r="AA658">
            <v>-16.385095199999999</v>
          </cell>
          <cell r="AC658">
            <v>18.29766738</v>
          </cell>
          <cell r="AD658">
            <v>1.9125721800000015</v>
          </cell>
          <cell r="AF658">
            <v>0.98393705999999836</v>
          </cell>
          <cell r="AG658">
            <v>2.8965092399999999</v>
          </cell>
          <cell r="AI658">
            <v>0.1264441999999999</v>
          </cell>
          <cell r="AJ658">
            <v>3.0229534399999998</v>
          </cell>
          <cell r="AL658">
            <v>0.28924727000000017</v>
          </cell>
          <cell r="AM658">
            <v>3.3122007099999999</v>
          </cell>
          <cell r="AO658">
            <v>-5.4705349999999875E-2</v>
          </cell>
          <cell r="AP658">
            <v>3.2574953600000001</v>
          </cell>
          <cell r="AS658">
            <v>3.2574953600000001</v>
          </cell>
          <cell r="AV658">
            <v>3.2574953600000001</v>
          </cell>
          <cell r="AX658">
            <v>3.2574953600000001</v>
          </cell>
        </row>
        <row r="659">
          <cell r="A659" t="str">
            <v>203-17518</v>
          </cell>
          <cell r="D659" t="str">
            <v>Provincial Mobile Radio System Upgrade</v>
          </cell>
          <cell r="O659">
            <v>8.8086000000000002E-4</v>
          </cell>
          <cell r="R659">
            <v>8.8086000000000002E-4</v>
          </cell>
          <cell r="T659">
            <v>5.4808999999999988E-4</v>
          </cell>
          <cell r="U659">
            <v>1.42895E-3</v>
          </cell>
          <cell r="X659">
            <v>1.42895E-3</v>
          </cell>
          <cell r="AA659">
            <v>1.42895E-3</v>
          </cell>
          <cell r="AD659">
            <v>1.42895E-3</v>
          </cell>
          <cell r="AF659">
            <v>1E-3</v>
          </cell>
          <cell r="AG659">
            <v>2.42895E-3</v>
          </cell>
          <cell r="AJ659">
            <v>2.42895E-3</v>
          </cell>
          <cell r="AM659">
            <v>2.42895E-3</v>
          </cell>
          <cell r="AP659">
            <v>2.42895E-3</v>
          </cell>
          <cell r="AS659">
            <v>2.42895E-3</v>
          </cell>
          <cell r="AV659">
            <v>2.42895E-3</v>
          </cell>
          <cell r="AX659">
            <v>2.42895E-3</v>
          </cell>
        </row>
        <row r="660">
          <cell r="A660" t="str">
            <v>203-DCOther</v>
          </cell>
          <cell r="D660" t="str">
            <v>Other E&amp;CS DC P&amp;Ps</v>
          </cell>
          <cell r="O660">
            <v>4.1599999999999998E-2</v>
          </cell>
          <cell r="R660">
            <v>4.1599999999999998E-2</v>
          </cell>
          <cell r="T660">
            <v>2.4E-2</v>
          </cell>
          <cell r="U660">
            <v>6.5599999999999992E-2</v>
          </cell>
          <cell r="W660">
            <v>0.93340000000000001</v>
          </cell>
          <cell r="X660">
            <v>0.999</v>
          </cell>
          <cell r="Z660">
            <v>-0.95699999999999996</v>
          </cell>
          <cell r="AA660">
            <v>4.2000000000000037E-2</v>
          </cell>
          <cell r="AD660">
            <v>4.2000000000000037E-2</v>
          </cell>
          <cell r="AF660">
            <v>1.9017689999999962E-2</v>
          </cell>
          <cell r="AG660">
            <v>6.1017689999999999E-2</v>
          </cell>
          <cell r="AI660">
            <v>0.22542800000000002</v>
          </cell>
          <cell r="AJ660">
            <v>0.28644569000000003</v>
          </cell>
          <cell r="AL660">
            <v>-0.24144569000000005</v>
          </cell>
          <cell r="AM660">
            <v>4.4999999999999984E-2</v>
          </cell>
          <cell r="AO660">
            <v>-4.0999999999999981E-2</v>
          </cell>
          <cell r="AP660">
            <v>4.0000000000000036E-3</v>
          </cell>
          <cell r="AS660">
            <v>4.0000000000000036E-3</v>
          </cell>
          <cell r="AV660">
            <v>4.0000000000000036E-3</v>
          </cell>
          <cell r="AX660">
            <v>4.0000000000000036E-3</v>
          </cell>
        </row>
        <row r="661">
          <cell r="E661" t="str">
            <v>Total Engineering &amp; Construction Services</v>
          </cell>
          <cell r="O661">
            <v>21.630208889999999</v>
          </cell>
          <cell r="Q661">
            <v>0</v>
          </cell>
          <cell r="R661">
            <v>21.630208889999999</v>
          </cell>
          <cell r="T661">
            <v>-79.465375660000007</v>
          </cell>
          <cell r="U661">
            <v>-57.835166769999987</v>
          </cell>
          <cell r="W661">
            <v>1.26160045</v>
          </cell>
          <cell r="X661">
            <v>-56.573566319999983</v>
          </cell>
          <cell r="Z661">
            <v>-0.98479218000000079</v>
          </cell>
          <cell r="AA661">
            <v>-57.55835849999999</v>
          </cell>
          <cell r="AC661">
            <v>80.995238209999997</v>
          </cell>
          <cell r="AD661">
            <v>23.436879710000007</v>
          </cell>
          <cell r="AF661">
            <v>-0.61902174000000132</v>
          </cell>
          <cell r="AG661">
            <v>22.30731535</v>
          </cell>
          <cell r="AI661">
            <v>2.2709363700000003</v>
          </cell>
          <cell r="AJ661">
            <v>24.578251719999997</v>
          </cell>
          <cell r="AL661">
            <v>-1.0977099499999996</v>
          </cell>
          <cell r="AM661">
            <v>23.480541769999999</v>
          </cell>
          <cell r="AO661">
            <v>-6.1071730000000601E-2</v>
          </cell>
          <cell r="AP661">
            <v>23.41947004</v>
          </cell>
          <cell r="AR661">
            <v>0</v>
          </cell>
          <cell r="AS661">
            <v>23.41947004</v>
          </cell>
          <cell r="AU661">
            <v>0</v>
          </cell>
          <cell r="AV661">
            <v>23.41947004</v>
          </cell>
          <cell r="AX661">
            <v>23.41947004</v>
          </cell>
        </row>
        <row r="662">
          <cell r="A662" t="str">
            <v>EDCUR</v>
          </cell>
          <cell r="D662" t="str">
            <v>Payroll Burden Under Recovery</v>
          </cell>
          <cell r="O662">
            <v>0</v>
          </cell>
          <cell r="R662">
            <v>0</v>
          </cell>
          <cell r="U662">
            <v>0</v>
          </cell>
          <cell r="X662">
            <v>0</v>
          </cell>
          <cell r="AA662">
            <v>0</v>
          </cell>
          <cell r="AD662">
            <v>0</v>
          </cell>
          <cell r="AG662">
            <v>0</v>
          </cell>
          <cell r="AJ662">
            <v>0</v>
          </cell>
          <cell r="AM662">
            <v>0</v>
          </cell>
          <cell r="AP662">
            <v>0</v>
          </cell>
          <cell r="AS662">
            <v>0</v>
          </cell>
          <cell r="AV662">
            <v>0</v>
          </cell>
          <cell r="AX662">
            <v>0</v>
          </cell>
        </row>
        <row r="663">
          <cell r="D663" t="str">
            <v>Total Engineering &amp; Construction</v>
          </cell>
          <cell r="O663">
            <v>21.630208889999999</v>
          </cell>
          <cell r="Q663">
            <v>0</v>
          </cell>
          <cell r="R663">
            <v>21.630208889999999</v>
          </cell>
          <cell r="T663">
            <v>-79.465375660000007</v>
          </cell>
          <cell r="U663">
            <v>-57.835166769999987</v>
          </cell>
          <cell r="W663">
            <v>1.26160045</v>
          </cell>
          <cell r="X663">
            <v>-56.573566319999983</v>
          </cell>
          <cell r="Z663">
            <v>-0.98479218000000079</v>
          </cell>
          <cell r="AA663">
            <v>-57.55835849999999</v>
          </cell>
          <cell r="AC663">
            <v>80.995238209999997</v>
          </cell>
          <cell r="AD663">
            <v>23.436879710000007</v>
          </cell>
          <cell r="AF663">
            <v>-0.61902174000000132</v>
          </cell>
          <cell r="AG663">
            <v>22.30731535</v>
          </cell>
          <cell r="AI663">
            <v>2.2709363700000003</v>
          </cell>
          <cell r="AJ663">
            <v>24.578251719999997</v>
          </cell>
          <cell r="AL663">
            <v>-1.0977099499999996</v>
          </cell>
          <cell r="AM663">
            <v>23.480541769999999</v>
          </cell>
          <cell r="AO663">
            <v>-6.1071730000000601E-2</v>
          </cell>
          <cell r="AP663">
            <v>23.41947004</v>
          </cell>
          <cell r="AR663">
            <v>0</v>
          </cell>
          <cell r="AS663">
            <v>23.41947004</v>
          </cell>
          <cell r="AU663">
            <v>0</v>
          </cell>
          <cell r="AV663">
            <v>23.41947004</v>
          </cell>
          <cell r="AX663">
            <v>23.41947004</v>
          </cell>
        </row>
        <row r="664">
          <cell r="C664" t="str">
            <v>Forestry P&amp;Ps SP=204</v>
          </cell>
        </row>
        <row r="665">
          <cell r="A665" t="str">
            <v>204-DCOther</v>
          </cell>
          <cell r="D665" t="str">
            <v>Forestry - SP = 204</v>
          </cell>
          <cell r="O665">
            <v>0</v>
          </cell>
          <cell r="R665">
            <v>0</v>
          </cell>
          <cell r="U665">
            <v>0</v>
          </cell>
          <cell r="X665">
            <v>0</v>
          </cell>
          <cell r="AA665">
            <v>0</v>
          </cell>
          <cell r="AD665">
            <v>0</v>
          </cell>
          <cell r="AG665">
            <v>0</v>
          </cell>
          <cell r="AJ665">
            <v>0</v>
          </cell>
          <cell r="AM665">
            <v>0</v>
          </cell>
          <cell r="AP665">
            <v>0</v>
          </cell>
          <cell r="AS665">
            <v>0</v>
          </cell>
          <cell r="AV665">
            <v>0</v>
          </cell>
          <cell r="AX665">
            <v>0</v>
          </cell>
        </row>
        <row r="666">
          <cell r="D666" t="str">
            <v>Total Forestry</v>
          </cell>
          <cell r="O666">
            <v>0</v>
          </cell>
          <cell r="Q666">
            <v>0</v>
          </cell>
          <cell r="R666">
            <v>0</v>
          </cell>
          <cell r="T666">
            <v>0</v>
          </cell>
          <cell r="U666">
            <v>0</v>
          </cell>
          <cell r="W666">
            <v>0</v>
          </cell>
          <cell r="X666">
            <v>0</v>
          </cell>
          <cell r="Z666">
            <v>0</v>
          </cell>
          <cell r="AA666">
            <v>0</v>
          </cell>
          <cell r="AC666">
            <v>0</v>
          </cell>
          <cell r="AD666">
            <v>0</v>
          </cell>
          <cell r="AF666">
            <v>0</v>
          </cell>
          <cell r="AG666">
            <v>0</v>
          </cell>
          <cell r="AI666">
            <v>0</v>
          </cell>
          <cell r="AJ666">
            <v>0</v>
          </cell>
          <cell r="AL666">
            <v>0</v>
          </cell>
          <cell r="AM666">
            <v>0</v>
          </cell>
          <cell r="AO666">
            <v>0</v>
          </cell>
          <cell r="AP666">
            <v>0</v>
          </cell>
          <cell r="AR666">
            <v>0</v>
          </cell>
          <cell r="AS666">
            <v>0</v>
          </cell>
          <cell r="AU666">
            <v>0</v>
          </cell>
          <cell r="AV666">
            <v>0</v>
          </cell>
          <cell r="AX666">
            <v>0</v>
          </cell>
        </row>
        <row r="667">
          <cell r="C667" t="str">
            <v>Lines P&amp;Ps SP=205</v>
          </cell>
        </row>
        <row r="668">
          <cell r="A668" t="str">
            <v>205-DCL01</v>
          </cell>
          <cell r="D668" t="str">
            <v>Unplanned Equipment Replacement</v>
          </cell>
          <cell r="O668">
            <v>22.275006999999999</v>
          </cell>
          <cell r="R668">
            <v>22.275006999999999</v>
          </cell>
          <cell r="U668">
            <v>22.275006999999999</v>
          </cell>
          <cell r="X668">
            <v>22.275006999999999</v>
          </cell>
          <cell r="AA668">
            <v>22.275006999999999</v>
          </cell>
          <cell r="AD668">
            <v>22.275006999999999</v>
          </cell>
          <cell r="AF668">
            <v>-2.3000069999999972</v>
          </cell>
          <cell r="AG668">
            <v>19.975000000000001</v>
          </cell>
          <cell r="AJ668">
            <v>19.975000000000001</v>
          </cell>
          <cell r="AM668">
            <v>19.975000000000001</v>
          </cell>
          <cell r="AO668">
            <v>0</v>
          </cell>
          <cell r="AP668">
            <v>19.975000000000001</v>
          </cell>
          <cell r="AS668">
            <v>19.975000000000001</v>
          </cell>
          <cell r="AV668">
            <v>19.975000000000001</v>
          </cell>
          <cell r="AX668">
            <v>19.975000000000001</v>
          </cell>
        </row>
        <row r="669">
          <cell r="A669" t="str">
            <v>205-DCL02</v>
          </cell>
          <cell r="D669" t="str">
            <v>Damage Claims</v>
          </cell>
          <cell r="O669">
            <v>1.0290000000000001</v>
          </cell>
          <cell r="R669">
            <v>1.0290000000000001</v>
          </cell>
          <cell r="U669">
            <v>1.0290000000000001</v>
          </cell>
          <cell r="X669">
            <v>1.0290000000000001</v>
          </cell>
          <cell r="AA669">
            <v>1.0290000000000001</v>
          </cell>
          <cell r="AD669">
            <v>1.0290000000000001</v>
          </cell>
          <cell r="AF669">
            <v>1</v>
          </cell>
          <cell r="AG669">
            <v>2.0289999999999999</v>
          </cell>
          <cell r="AJ669">
            <v>2.0289999999999999</v>
          </cell>
          <cell r="AM669">
            <v>2.0289999999999999</v>
          </cell>
          <cell r="AO669">
            <v>0</v>
          </cell>
          <cell r="AP669">
            <v>2.0289999999999999</v>
          </cell>
          <cell r="AS669">
            <v>2.0289999999999999</v>
          </cell>
          <cell r="AV669">
            <v>2.0289999999999999</v>
          </cell>
          <cell r="AX669">
            <v>2.0289999999999999</v>
          </cell>
        </row>
        <row r="670">
          <cell r="A670" t="str">
            <v>205-DCL03</v>
          </cell>
          <cell r="D670" t="str">
            <v xml:space="preserve">Post Trouble Call </v>
          </cell>
          <cell r="O670">
            <v>3.396001</v>
          </cell>
          <cell r="R670">
            <v>3.396001</v>
          </cell>
          <cell r="U670">
            <v>3.396001</v>
          </cell>
          <cell r="X670">
            <v>3.396001</v>
          </cell>
          <cell r="AA670">
            <v>3.396001</v>
          </cell>
          <cell r="AD670">
            <v>3.396001</v>
          </cell>
          <cell r="AF670">
            <v>2</v>
          </cell>
          <cell r="AG670">
            <v>5.396001</v>
          </cell>
          <cell r="AJ670">
            <v>5.396001</v>
          </cell>
          <cell r="AM670">
            <v>5.396001</v>
          </cell>
          <cell r="AO670">
            <v>-1.000000000139778E-6</v>
          </cell>
          <cell r="AP670">
            <v>5.3959999999999999</v>
          </cell>
          <cell r="AS670">
            <v>5.3959999999999999</v>
          </cell>
          <cell r="AV670">
            <v>5.3959999999999999</v>
          </cell>
          <cell r="AX670">
            <v>5.3959999999999999</v>
          </cell>
        </row>
        <row r="671">
          <cell r="A671" t="str">
            <v>205-DCL04</v>
          </cell>
          <cell r="D671" t="str">
            <v>Submarine Cable Replacement</v>
          </cell>
          <cell r="O671">
            <v>4.2190019999999997</v>
          </cell>
          <cell r="R671">
            <v>4.2190019999999997</v>
          </cell>
          <cell r="U671">
            <v>4.2190019999999997</v>
          </cell>
          <cell r="X671">
            <v>4.2190019999999997</v>
          </cell>
          <cell r="AA671">
            <v>4.2190019999999997</v>
          </cell>
          <cell r="AD671">
            <v>4.2190019999999997</v>
          </cell>
          <cell r="AG671">
            <v>4.2190019999999997</v>
          </cell>
          <cell r="AJ671">
            <v>4.2190019999999997</v>
          </cell>
          <cell r="AM671">
            <v>4.2190019999999997</v>
          </cell>
          <cell r="AO671">
            <v>-1.0000020000000003</v>
          </cell>
          <cell r="AP671">
            <v>3.2189999999999994</v>
          </cell>
          <cell r="AS671">
            <v>3.2189999999999994</v>
          </cell>
          <cell r="AV671">
            <v>3.2189999999999994</v>
          </cell>
          <cell r="AX671">
            <v>3.2189999999999994</v>
          </cell>
        </row>
        <row r="672">
          <cell r="A672" t="str">
            <v>205-DCL05</v>
          </cell>
          <cell r="D672" t="str">
            <v>New Connections</v>
          </cell>
          <cell r="O672">
            <v>63.365637</v>
          </cell>
          <cell r="R672">
            <v>63.365637</v>
          </cell>
          <cell r="U672">
            <v>63.365637</v>
          </cell>
          <cell r="X672">
            <v>63.365637</v>
          </cell>
          <cell r="AA672">
            <v>63.365637</v>
          </cell>
          <cell r="AD672">
            <v>63.365637</v>
          </cell>
          <cell r="AF672">
            <v>-5.4</v>
          </cell>
          <cell r="AG672">
            <v>57.965637000000001</v>
          </cell>
          <cell r="AI672">
            <v>1.8003629999999973</v>
          </cell>
          <cell r="AJ672">
            <v>59.765999999999998</v>
          </cell>
          <cell r="AM672">
            <v>59.765999999999998</v>
          </cell>
          <cell r="AO672">
            <v>-2</v>
          </cell>
          <cell r="AP672">
            <v>57.765999999999998</v>
          </cell>
          <cell r="AS672">
            <v>57.765999999999998</v>
          </cell>
          <cell r="AV672">
            <v>57.765999999999998</v>
          </cell>
          <cell r="AX672">
            <v>57.765999999999998</v>
          </cell>
        </row>
        <row r="673">
          <cell r="A673" t="str">
            <v>205-DCL06</v>
          </cell>
          <cell r="D673" t="str">
            <v>New Connects - Other</v>
          </cell>
          <cell r="O673">
            <v>20.008931</v>
          </cell>
          <cell r="R673">
            <v>20.008931</v>
          </cell>
          <cell r="U673">
            <v>20.008931</v>
          </cell>
          <cell r="X673">
            <v>20.008931</v>
          </cell>
          <cell r="AA673">
            <v>20.008931</v>
          </cell>
          <cell r="AD673">
            <v>20.008931</v>
          </cell>
          <cell r="AG673">
            <v>20.008931</v>
          </cell>
          <cell r="AJ673">
            <v>20.008931</v>
          </cell>
          <cell r="AM673">
            <v>20.008931</v>
          </cell>
          <cell r="AO673">
            <v>-1.9999310000000037</v>
          </cell>
          <cell r="AP673">
            <v>18.008999999999997</v>
          </cell>
          <cell r="AS673">
            <v>18.008999999999997</v>
          </cell>
          <cell r="AV673">
            <v>18.008999999999997</v>
          </cell>
          <cell r="AX673">
            <v>18.008999999999997</v>
          </cell>
        </row>
        <row r="674">
          <cell r="A674" t="str">
            <v>205-DCL07</v>
          </cell>
          <cell r="D674" t="str">
            <v>Upgrades</v>
          </cell>
          <cell r="O674">
            <v>17.169964999999998</v>
          </cell>
          <cell r="R674">
            <v>17.169964999999998</v>
          </cell>
          <cell r="U674">
            <v>17.169964999999998</v>
          </cell>
          <cell r="X674">
            <v>17.169964999999998</v>
          </cell>
          <cell r="AA674">
            <v>17.169964999999998</v>
          </cell>
          <cell r="AD674">
            <v>17.169964999999998</v>
          </cell>
          <cell r="AG674">
            <v>17.169964999999998</v>
          </cell>
          <cell r="AJ674">
            <v>17.169964999999998</v>
          </cell>
          <cell r="AM674">
            <v>17.169964999999998</v>
          </cell>
          <cell r="AO674">
            <v>-0.999964999999996</v>
          </cell>
          <cell r="AP674">
            <v>16.170000000000002</v>
          </cell>
          <cell r="AS674">
            <v>16.170000000000002</v>
          </cell>
          <cell r="AV674">
            <v>16.170000000000002</v>
          </cell>
          <cell r="AX674">
            <v>16.170000000000002</v>
          </cell>
        </row>
        <row r="675">
          <cell r="A675" t="str">
            <v>205-DCL08</v>
          </cell>
          <cell r="D675" t="str">
            <v>Upgrades - Other</v>
          </cell>
          <cell r="O675">
            <v>3.2393049999999999</v>
          </cell>
          <cell r="R675">
            <v>3.2393049999999999</v>
          </cell>
          <cell r="U675">
            <v>3.2393049999999999</v>
          </cell>
          <cell r="X675">
            <v>3.2393049999999999</v>
          </cell>
          <cell r="AA675">
            <v>3.2393049999999999</v>
          </cell>
          <cell r="AD675">
            <v>3.2393049999999999</v>
          </cell>
          <cell r="AF675">
            <v>2.4</v>
          </cell>
          <cell r="AG675">
            <v>5.6393050000000002</v>
          </cell>
          <cell r="AJ675">
            <v>5.6393050000000002</v>
          </cell>
          <cell r="AM675">
            <v>5.6393050000000002</v>
          </cell>
          <cell r="AO675">
            <v>-3.0500000000088789E-4</v>
          </cell>
          <cell r="AP675">
            <v>5.6389999999999993</v>
          </cell>
          <cell r="AS675">
            <v>5.6389999999999993</v>
          </cell>
          <cell r="AV675">
            <v>5.6389999999999993</v>
          </cell>
          <cell r="AX675">
            <v>5.6389999999999993</v>
          </cell>
        </row>
        <row r="676">
          <cell r="A676" t="str">
            <v>205-DCL09</v>
          </cell>
          <cell r="D676" t="str">
            <v>Storm Damage</v>
          </cell>
          <cell r="O676">
            <v>28.403006999999995</v>
          </cell>
          <cell r="R676">
            <v>28.403006999999995</v>
          </cell>
          <cell r="U676">
            <v>28.403006999999995</v>
          </cell>
          <cell r="X676">
            <v>28.403006999999995</v>
          </cell>
          <cell r="AA676">
            <v>28.403006999999995</v>
          </cell>
          <cell r="AD676">
            <v>28.403006999999995</v>
          </cell>
          <cell r="AG676">
            <v>28.403006999999995</v>
          </cell>
          <cell r="AJ676">
            <v>28.403006999999995</v>
          </cell>
          <cell r="AM676">
            <v>28.403006999999995</v>
          </cell>
          <cell r="AO676">
            <v>-6.99999999298484E-6</v>
          </cell>
          <cell r="AP676">
            <v>28.403000000000002</v>
          </cell>
          <cell r="AS676">
            <v>28.403000000000002</v>
          </cell>
          <cell r="AV676">
            <v>28.403000000000002</v>
          </cell>
          <cell r="AX676">
            <v>28.403000000000002</v>
          </cell>
        </row>
        <row r="677">
          <cell r="A677" t="str">
            <v>205-DCL10</v>
          </cell>
          <cell r="D677" t="str">
            <v>Joint Use &amp; Relocates</v>
          </cell>
          <cell r="O677">
            <v>30.411032999999996</v>
          </cell>
          <cell r="R677">
            <v>30.411032999999996</v>
          </cell>
          <cell r="U677">
            <v>30.411032999999996</v>
          </cell>
          <cell r="X677">
            <v>30.411032999999996</v>
          </cell>
          <cell r="AA677">
            <v>30.411032999999996</v>
          </cell>
          <cell r="AC677">
            <v>2.5999670000000066</v>
          </cell>
          <cell r="AD677">
            <v>33.011000000000003</v>
          </cell>
          <cell r="AF677">
            <v>2.5</v>
          </cell>
          <cell r="AG677">
            <v>35.511000000000003</v>
          </cell>
          <cell r="AI677">
            <v>1.3</v>
          </cell>
          <cell r="AJ677">
            <v>36.811</v>
          </cell>
          <cell r="AM677">
            <v>36.811</v>
          </cell>
          <cell r="AO677">
            <v>0</v>
          </cell>
          <cell r="AP677">
            <v>36.811</v>
          </cell>
          <cell r="AS677">
            <v>36.811</v>
          </cell>
          <cell r="AV677">
            <v>36.811</v>
          </cell>
          <cell r="AX677">
            <v>36.811</v>
          </cell>
        </row>
        <row r="678">
          <cell r="A678" t="str">
            <v>205-DCL11</v>
          </cell>
          <cell r="D678" t="str">
            <v>Joint Use &amp; Relocates - Generation Connect</v>
          </cell>
          <cell r="O678">
            <v>40.448858010000002</v>
          </cell>
          <cell r="R678">
            <v>40.448858010000002</v>
          </cell>
          <cell r="U678">
            <v>40.448858010000002</v>
          </cell>
          <cell r="X678">
            <v>40.448858010000002</v>
          </cell>
          <cell r="Z678">
            <v>35.409999999999997</v>
          </cell>
          <cell r="AA678">
            <v>75.858858010000006</v>
          </cell>
          <cell r="AC678">
            <v>-35.409858010000008</v>
          </cell>
          <cell r="AD678">
            <v>40.448999999999998</v>
          </cell>
          <cell r="AF678">
            <v>-26.54</v>
          </cell>
          <cell r="AG678">
            <v>13.908999999999999</v>
          </cell>
          <cell r="AI678">
            <v>-6.4089999999999989</v>
          </cell>
          <cell r="AJ678">
            <v>7.5</v>
          </cell>
          <cell r="AM678">
            <v>7.5</v>
          </cell>
          <cell r="AO678">
            <v>0</v>
          </cell>
          <cell r="AP678">
            <v>7.5</v>
          </cell>
          <cell r="AS678">
            <v>7.5</v>
          </cell>
          <cell r="AV678">
            <v>7.5</v>
          </cell>
          <cell r="AX678">
            <v>7.5</v>
          </cell>
        </row>
        <row r="679">
          <cell r="A679" t="str">
            <v>205-DCL12</v>
          </cell>
          <cell r="D679" t="str">
            <v>Metering Services &amp; Net Metering</v>
          </cell>
          <cell r="O679">
            <v>4.2955839999999998</v>
          </cell>
          <cell r="R679">
            <v>4.2955839999999998</v>
          </cell>
          <cell r="U679">
            <v>4.2955839999999998</v>
          </cell>
          <cell r="X679">
            <v>4.2955839999999998</v>
          </cell>
          <cell r="AA679">
            <v>4.2955839999999998</v>
          </cell>
          <cell r="AD679">
            <v>4.2955839999999998</v>
          </cell>
          <cell r="AG679">
            <v>4.2955839999999998</v>
          </cell>
          <cell r="AI679">
            <v>-3.7995839999999994</v>
          </cell>
          <cell r="AJ679">
            <v>0.49600000000000044</v>
          </cell>
          <cell r="AM679">
            <v>0.49600000000000044</v>
          </cell>
          <cell r="AO679">
            <v>0</v>
          </cell>
          <cell r="AP679">
            <v>0.49600000000000044</v>
          </cell>
          <cell r="AS679">
            <v>0.49600000000000044</v>
          </cell>
          <cell r="AV679">
            <v>0.49600000000000044</v>
          </cell>
          <cell r="AX679">
            <v>0.49600000000000044</v>
          </cell>
        </row>
        <row r="680">
          <cell r="A680" t="str">
            <v>205-DCL15</v>
          </cell>
          <cell r="D680" t="str">
            <v>Other Lines DC P&amp;P's</v>
          </cell>
          <cell r="O680">
            <v>1.7504079999999997</v>
          </cell>
          <cell r="R680">
            <v>1.7504079999999997</v>
          </cell>
          <cell r="T680">
            <v>-5.7875889999999988</v>
          </cell>
          <cell r="U680">
            <v>-4.0371809999999986</v>
          </cell>
          <cell r="X680">
            <v>-4.0371809999999986</v>
          </cell>
          <cell r="AA680">
            <v>-4.0371809999999986</v>
          </cell>
          <cell r="AC680">
            <v>5.7871809999999986</v>
          </cell>
          <cell r="AD680">
            <v>1.75</v>
          </cell>
          <cell r="AG680">
            <v>1.75</v>
          </cell>
          <cell r="AI680">
            <v>-1</v>
          </cell>
          <cell r="AJ680">
            <v>0.75</v>
          </cell>
          <cell r="AM680">
            <v>0.75</v>
          </cell>
          <cell r="AO680">
            <v>0</v>
          </cell>
          <cell r="AP680">
            <v>0.75</v>
          </cell>
          <cell r="AS680">
            <v>0.75</v>
          </cell>
          <cell r="AV680">
            <v>0.75</v>
          </cell>
          <cell r="AX680">
            <v>0.75</v>
          </cell>
        </row>
        <row r="681">
          <cell r="A681" t="str">
            <v>205-DCL18</v>
          </cell>
          <cell r="D681" t="str">
            <v>End of Life Replacement of Wood Poles</v>
          </cell>
          <cell r="O681">
            <v>46.393892999999998</v>
          </cell>
          <cell r="R681">
            <v>46.393892999999998</v>
          </cell>
          <cell r="U681">
            <v>46.393892999999998</v>
          </cell>
          <cell r="X681">
            <v>46.393892999999998</v>
          </cell>
          <cell r="AA681">
            <v>46.393892999999998</v>
          </cell>
          <cell r="AD681">
            <v>46.393892999999998</v>
          </cell>
          <cell r="AG681">
            <v>46.393892999999998</v>
          </cell>
          <cell r="AI681">
            <v>7.1001070000000084</v>
          </cell>
          <cell r="AJ681">
            <v>53.494000000000007</v>
          </cell>
          <cell r="AM681">
            <v>53.494000000000007</v>
          </cell>
          <cell r="AP681">
            <v>53.494000000000007</v>
          </cell>
          <cell r="AS681">
            <v>53.494000000000007</v>
          </cell>
          <cell r="AV681">
            <v>53.494000000000007</v>
          </cell>
          <cell r="AX681">
            <v>53.494000000000007</v>
          </cell>
        </row>
        <row r="682">
          <cell r="A682" t="str">
            <v>205-DCL19</v>
          </cell>
          <cell r="D682" t="str">
            <v>DC107 Sustainment Programs &amp; Projects</v>
          </cell>
          <cell r="O682">
            <v>30.111708999999998</v>
          </cell>
          <cell r="R682">
            <v>30.111708999999998</v>
          </cell>
          <cell r="T682">
            <v>-0.82076300000000302</v>
          </cell>
          <cell r="U682">
            <v>29.290945999999995</v>
          </cell>
          <cell r="W682">
            <v>0.82099999999999995</v>
          </cell>
          <cell r="X682">
            <v>30.111945999999996</v>
          </cell>
          <cell r="AA682">
            <v>30.111945999999996</v>
          </cell>
          <cell r="AD682">
            <v>30.111945999999996</v>
          </cell>
          <cell r="AG682">
            <v>30.111945999999996</v>
          </cell>
          <cell r="AI682">
            <v>3.7000540000000015</v>
          </cell>
          <cell r="AJ682">
            <v>33.811999999999998</v>
          </cell>
          <cell r="AM682">
            <v>33.811999999999998</v>
          </cell>
          <cell r="AO682">
            <v>-5</v>
          </cell>
          <cell r="AP682">
            <v>28.811999999999998</v>
          </cell>
          <cell r="AS682">
            <v>28.811999999999998</v>
          </cell>
          <cell r="AV682">
            <v>28.811999999999998</v>
          </cell>
          <cell r="AX682">
            <v>28.811999999999998</v>
          </cell>
        </row>
        <row r="683">
          <cell r="A683" t="str">
            <v>205-DCL27</v>
          </cell>
          <cell r="D683" t="str">
            <v>DC202  Development Programs &amp; Small Projects</v>
          </cell>
          <cell r="O683">
            <v>7.5924880000000012</v>
          </cell>
          <cell r="R683">
            <v>7.5924880000000012</v>
          </cell>
          <cell r="U683">
            <v>7.5924880000000012</v>
          </cell>
          <cell r="X683">
            <v>7.5924880000000012</v>
          </cell>
          <cell r="AA683">
            <v>7.5924880000000012</v>
          </cell>
          <cell r="AD683">
            <v>7.5924880000000012</v>
          </cell>
          <cell r="AG683">
            <v>7.5924880000000012</v>
          </cell>
          <cell r="AJ683">
            <v>7.5924880000000012</v>
          </cell>
          <cell r="AM683">
            <v>7.5924880000000012</v>
          </cell>
          <cell r="AO683">
            <v>1.9995119999999993</v>
          </cell>
          <cell r="AP683">
            <v>9.5920000000000005</v>
          </cell>
          <cell r="AS683">
            <v>9.5920000000000005</v>
          </cell>
          <cell r="AV683">
            <v>9.5920000000000005</v>
          </cell>
          <cell r="AX683">
            <v>9.5920000000000005</v>
          </cell>
        </row>
        <row r="684">
          <cell r="A684" t="str">
            <v>205-DCL28</v>
          </cell>
          <cell r="D684" t="str">
            <v>Dx Network Loss Reduction</v>
          </cell>
          <cell r="O684">
            <v>0</v>
          </cell>
          <cell r="R684">
            <v>0</v>
          </cell>
          <cell r="U684">
            <v>0</v>
          </cell>
          <cell r="X684">
            <v>0</v>
          </cell>
          <cell r="AA684">
            <v>0</v>
          </cell>
          <cell r="AD684">
            <v>0</v>
          </cell>
          <cell r="AG684">
            <v>0</v>
          </cell>
          <cell r="AJ684">
            <v>0</v>
          </cell>
          <cell r="AM684">
            <v>0</v>
          </cell>
          <cell r="AP684">
            <v>0</v>
          </cell>
          <cell r="AS684">
            <v>0</v>
          </cell>
          <cell r="AV684">
            <v>0</v>
          </cell>
          <cell r="AX684">
            <v>0</v>
          </cell>
        </row>
        <row r="685">
          <cell r="A685" t="str">
            <v>205-DCL29</v>
          </cell>
          <cell r="D685" t="str">
            <v>DC202  Development Major Projects</v>
          </cell>
          <cell r="O685">
            <v>35.686133099999999</v>
          </cell>
          <cell r="R685">
            <v>35.686133099999999</v>
          </cell>
          <cell r="T685">
            <v>12.600657000000002</v>
          </cell>
          <cell r="U685">
            <v>48.286790100000005</v>
          </cell>
          <cell r="W685">
            <v>-0.82105400000000373</v>
          </cell>
          <cell r="X685">
            <v>47.465736100000001</v>
          </cell>
          <cell r="AA685">
            <v>47.465736100000001</v>
          </cell>
          <cell r="AC685">
            <v>-15.079736099999998</v>
          </cell>
          <cell r="AD685">
            <v>32.386000000000003</v>
          </cell>
          <cell r="AG685">
            <v>32.386000000000003</v>
          </cell>
          <cell r="AI685">
            <v>0.5</v>
          </cell>
          <cell r="AJ685">
            <v>32.886000000000003</v>
          </cell>
          <cell r="AM685">
            <v>32.886000000000003</v>
          </cell>
          <cell r="AO685">
            <v>-3</v>
          </cell>
          <cell r="AP685">
            <v>29.886000000000003</v>
          </cell>
          <cell r="AS685">
            <v>29.886000000000003</v>
          </cell>
          <cell r="AV685">
            <v>29.886000000000003</v>
          </cell>
          <cell r="AX685">
            <v>29.886000000000003</v>
          </cell>
        </row>
        <row r="686">
          <cell r="A686" t="str">
            <v>205-DCOther</v>
          </cell>
          <cell r="D686" t="str">
            <v>Other Lines DC P&amp;Ps</v>
          </cell>
          <cell r="O686">
            <v>0</v>
          </cell>
          <cell r="R686">
            <v>0</v>
          </cell>
          <cell r="U686">
            <v>0</v>
          </cell>
          <cell r="X686">
            <v>0</v>
          </cell>
          <cell r="AA686">
            <v>0</v>
          </cell>
          <cell r="AD686">
            <v>0</v>
          </cell>
          <cell r="AG686">
            <v>0</v>
          </cell>
          <cell r="AI686">
            <v>5.6611960000000003</v>
          </cell>
          <cell r="AJ686">
            <v>5.6611960000000003</v>
          </cell>
          <cell r="AL686">
            <v>-5.6609999999999996</v>
          </cell>
          <cell r="AM686">
            <v>1.9600000000075113E-4</v>
          </cell>
          <cell r="AP686">
            <v>1.9600000000075113E-4</v>
          </cell>
          <cell r="AS686">
            <v>1.9600000000075113E-4</v>
          </cell>
          <cell r="AV686">
            <v>1.9600000000075113E-4</v>
          </cell>
          <cell r="AX686">
            <v>1.9600000000075113E-4</v>
          </cell>
        </row>
        <row r="687">
          <cell r="D687" t="str">
            <v>Total Lines P&amp;Ps</v>
          </cell>
          <cell r="O687">
            <v>359.79596111000001</v>
          </cell>
          <cell r="Q687">
            <v>0</v>
          </cell>
          <cell r="R687">
            <v>359.79596111000001</v>
          </cell>
          <cell r="T687">
            <v>5.992305</v>
          </cell>
          <cell r="U687">
            <v>365.78826611000005</v>
          </cell>
          <cell r="W687">
            <v>-5.4000000003773252E-5</v>
          </cell>
          <cell r="X687">
            <v>365.78821211000002</v>
          </cell>
          <cell r="Z687">
            <v>35.409999999999997</v>
          </cell>
          <cell r="AA687">
            <v>401.19821211000004</v>
          </cell>
          <cell r="AC687">
            <v>-42.102446110000002</v>
          </cell>
          <cell r="AD687">
            <v>359.09576600000003</v>
          </cell>
          <cell r="AF687">
            <v>-26.340006999999996</v>
          </cell>
          <cell r="AG687">
            <v>332.75575900000001</v>
          </cell>
          <cell r="AI687">
            <v>8.8531360000000099</v>
          </cell>
          <cell r="AJ687">
            <v>341.60889500000008</v>
          </cell>
          <cell r="AL687">
            <v>-5.6609999999999996</v>
          </cell>
          <cell r="AM687">
            <v>335.94789500000007</v>
          </cell>
          <cell r="AO687">
            <v>-12.000698999999994</v>
          </cell>
          <cell r="AP687">
            <v>323.94719600000002</v>
          </cell>
          <cell r="AR687">
            <v>0</v>
          </cell>
          <cell r="AS687">
            <v>323.94719600000002</v>
          </cell>
          <cell r="AU687">
            <v>0</v>
          </cell>
          <cell r="AV687">
            <v>323.94719600000002</v>
          </cell>
          <cell r="AX687">
            <v>323.94719600000002</v>
          </cell>
        </row>
        <row r="688">
          <cell r="A688" t="str">
            <v>LDCUR</v>
          </cell>
          <cell r="D688" t="str">
            <v>Payroll Burden Under Recovery</v>
          </cell>
          <cell r="O688">
            <v>0</v>
          </cell>
          <cell r="R688">
            <v>0</v>
          </cell>
          <cell r="U688">
            <v>0</v>
          </cell>
          <cell r="X688">
            <v>0</v>
          </cell>
          <cell r="AA688">
            <v>0</v>
          </cell>
          <cell r="AD688">
            <v>0</v>
          </cell>
          <cell r="AG688">
            <v>0</v>
          </cell>
          <cell r="AJ688">
            <v>0</v>
          </cell>
          <cell r="AM688">
            <v>0</v>
          </cell>
          <cell r="AP688">
            <v>0</v>
          </cell>
          <cell r="AS688">
            <v>0</v>
          </cell>
          <cell r="AV688">
            <v>0</v>
          </cell>
          <cell r="AX688">
            <v>0</v>
          </cell>
        </row>
        <row r="689">
          <cell r="D689" t="str">
            <v>Total Lines</v>
          </cell>
          <cell r="O689">
            <v>359.79596111000001</v>
          </cell>
          <cell r="Q689">
            <v>0</v>
          </cell>
          <cell r="R689">
            <v>359.79596111000001</v>
          </cell>
          <cell r="T689">
            <v>5.992305</v>
          </cell>
          <cell r="U689">
            <v>365.78826611000005</v>
          </cell>
          <cell r="W689">
            <v>-5.4000000003773252E-5</v>
          </cell>
          <cell r="X689">
            <v>365.78821211000002</v>
          </cell>
          <cell r="Z689">
            <v>35.409999999999997</v>
          </cell>
          <cell r="AA689">
            <v>401.19821211000004</v>
          </cell>
          <cell r="AC689">
            <v>-42.102446110000002</v>
          </cell>
          <cell r="AD689">
            <v>359.09576600000003</v>
          </cell>
          <cell r="AF689">
            <v>-26.340006999999996</v>
          </cell>
          <cell r="AG689">
            <v>332.75575900000001</v>
          </cell>
          <cell r="AI689">
            <v>8.8531360000000099</v>
          </cell>
          <cell r="AJ689">
            <v>341.60889500000008</v>
          </cell>
          <cell r="AL689">
            <v>-5.6609999999999996</v>
          </cell>
          <cell r="AM689">
            <v>335.94789500000007</v>
          </cell>
          <cell r="AO689">
            <v>-12.000698999999994</v>
          </cell>
          <cell r="AP689">
            <v>323.94719600000002</v>
          </cell>
          <cell r="AR689">
            <v>0</v>
          </cell>
          <cell r="AS689">
            <v>323.94719600000002</v>
          </cell>
          <cell r="AU689">
            <v>0</v>
          </cell>
          <cell r="AV689">
            <v>323.94719600000002</v>
          </cell>
          <cell r="AX689">
            <v>323.94719600000002</v>
          </cell>
        </row>
        <row r="690">
          <cell r="C690" t="str">
            <v>Stations P&amp;Ps SP=206</v>
          </cell>
        </row>
        <row r="691">
          <cell r="A691" t="str">
            <v>206-DSR</v>
          </cell>
          <cell r="D691" t="str">
            <v>DS Component Replacement Capital Program</v>
          </cell>
          <cell r="O691">
            <v>8.8701542199999999</v>
          </cell>
          <cell r="R691">
            <v>8.8701542199999999</v>
          </cell>
          <cell r="U691">
            <v>8.8701542199999999</v>
          </cell>
          <cell r="X691">
            <v>8.8701542199999999</v>
          </cell>
          <cell r="Z691">
            <v>-1.0001542199999998</v>
          </cell>
          <cell r="AA691">
            <v>7.87</v>
          </cell>
          <cell r="AC691">
            <v>0.99999999999999911</v>
          </cell>
          <cell r="AD691">
            <v>8.8699999999999992</v>
          </cell>
          <cell r="AG691">
            <v>8.8699999999999992</v>
          </cell>
          <cell r="AJ691">
            <v>8.8699999999999992</v>
          </cell>
          <cell r="AM691">
            <v>8.8699999999999992</v>
          </cell>
          <cell r="AO691">
            <v>1.5421999999887248E-4</v>
          </cell>
          <cell r="AP691">
            <v>8.8701542199999981</v>
          </cell>
          <cell r="AS691">
            <v>8.8701542199999981</v>
          </cell>
          <cell r="AV691">
            <v>8.8701542199999981</v>
          </cell>
          <cell r="AX691">
            <v>8.8701542199999981</v>
          </cell>
        </row>
        <row r="692">
          <cell r="A692" t="str">
            <v>206-MUS</v>
          </cell>
          <cell r="D692" t="str">
            <v>MUS Refurbishment Capital Program</v>
          </cell>
          <cell r="O692">
            <v>2.53404403</v>
          </cell>
          <cell r="R692">
            <v>2.53404403</v>
          </cell>
          <cell r="U692">
            <v>2.53404403</v>
          </cell>
          <cell r="X692">
            <v>2.53404403</v>
          </cell>
          <cell r="AA692">
            <v>2.53404403</v>
          </cell>
          <cell r="AC692">
            <v>-1.03404403</v>
          </cell>
          <cell r="AD692">
            <v>1.5</v>
          </cell>
          <cell r="AG692">
            <v>1.5</v>
          </cell>
          <cell r="AJ692">
            <v>1.5</v>
          </cell>
          <cell r="AL692">
            <v>-0.30000000000000004</v>
          </cell>
          <cell r="AM692">
            <v>1.2</v>
          </cell>
          <cell r="AO692">
            <v>0</v>
          </cell>
          <cell r="AP692">
            <v>1.2</v>
          </cell>
          <cell r="AS692">
            <v>1.2</v>
          </cell>
          <cell r="AV692">
            <v>1.2</v>
          </cell>
          <cell r="AX692">
            <v>1.2</v>
          </cell>
        </row>
        <row r="693">
          <cell r="A693" t="str">
            <v>206-MCPD</v>
          </cell>
          <cell r="D693" t="str">
            <v>Retail Revenue Meters</v>
          </cell>
          <cell r="O693">
            <v>1.8799795999999998</v>
          </cell>
          <cell r="R693">
            <v>1.8799795999999998</v>
          </cell>
          <cell r="U693">
            <v>1.8799795999999998</v>
          </cell>
          <cell r="W693">
            <v>-2.077</v>
          </cell>
          <cell r="X693">
            <v>-0.19702040000000021</v>
          </cell>
          <cell r="AA693">
            <v>-0.19702040000000021</v>
          </cell>
          <cell r="AC693">
            <v>1.6970204000000002</v>
          </cell>
          <cell r="AD693">
            <v>1.5</v>
          </cell>
          <cell r="AG693">
            <v>1.5</v>
          </cell>
          <cell r="AJ693">
            <v>1.5</v>
          </cell>
          <cell r="AM693">
            <v>1.5</v>
          </cell>
          <cell r="AO693">
            <v>-0.7</v>
          </cell>
          <cell r="AP693">
            <v>0.8</v>
          </cell>
          <cell r="AS693">
            <v>0.8</v>
          </cell>
          <cell r="AV693">
            <v>0.8</v>
          </cell>
          <cell r="AX693">
            <v>0.8</v>
          </cell>
        </row>
        <row r="694">
          <cell r="A694" t="str">
            <v>206-MCPS</v>
          </cell>
          <cell r="D694" t="str">
            <v>Meter Inventory Sustainment</v>
          </cell>
          <cell r="O694">
            <v>1</v>
          </cell>
          <cell r="R694">
            <v>1</v>
          </cell>
          <cell r="U694">
            <v>1</v>
          </cell>
          <cell r="W694">
            <v>1.5289999999999999</v>
          </cell>
          <cell r="X694">
            <v>2.5289999999999999</v>
          </cell>
          <cell r="AA694">
            <v>2.5289999999999999</v>
          </cell>
          <cell r="AC694">
            <v>-1.5289999999999999</v>
          </cell>
          <cell r="AD694">
            <v>1</v>
          </cell>
          <cell r="AG694">
            <v>1</v>
          </cell>
          <cell r="AJ694">
            <v>1</v>
          </cell>
          <cell r="AM694">
            <v>1</v>
          </cell>
          <cell r="AO694">
            <v>0</v>
          </cell>
          <cell r="AP694">
            <v>1</v>
          </cell>
          <cell r="AS694">
            <v>1</v>
          </cell>
          <cell r="AV694">
            <v>1</v>
          </cell>
          <cell r="AX694">
            <v>1</v>
          </cell>
        </row>
        <row r="695">
          <cell r="A695" t="str">
            <v>206-DSD</v>
          </cell>
          <cell r="D695" t="str">
            <v>DS Demand Capital Program</v>
          </cell>
          <cell r="O695">
            <v>1.5840275500000001</v>
          </cell>
          <cell r="R695">
            <v>1.5840275500000001</v>
          </cell>
          <cell r="U695">
            <v>1.5840275500000001</v>
          </cell>
          <cell r="X695">
            <v>1.5840275500000001</v>
          </cell>
          <cell r="Z695">
            <v>1</v>
          </cell>
          <cell r="AA695">
            <v>2.5840275500000001</v>
          </cell>
          <cell r="AC695">
            <v>0.41597244999999994</v>
          </cell>
          <cell r="AD695">
            <v>3</v>
          </cell>
          <cell r="AG695">
            <v>3</v>
          </cell>
          <cell r="AJ695">
            <v>3</v>
          </cell>
          <cell r="AL695">
            <v>0.5</v>
          </cell>
          <cell r="AM695">
            <v>3.5</v>
          </cell>
          <cell r="AO695">
            <v>0</v>
          </cell>
          <cell r="AP695">
            <v>3.5</v>
          </cell>
          <cell r="AS695">
            <v>3.5</v>
          </cell>
          <cell r="AV695">
            <v>3.5</v>
          </cell>
          <cell r="AX695">
            <v>3.5</v>
          </cell>
        </row>
        <row r="696">
          <cell r="A696" t="str">
            <v>206-DCOther</v>
          </cell>
          <cell r="D696" t="str">
            <v>Other Stations DC P&amp;Ps</v>
          </cell>
          <cell r="O696">
            <v>0</v>
          </cell>
          <cell r="R696">
            <v>0</v>
          </cell>
          <cell r="U696">
            <v>0</v>
          </cell>
          <cell r="X696">
            <v>0</v>
          </cell>
          <cell r="AA696">
            <v>0</v>
          </cell>
          <cell r="AD696">
            <v>0</v>
          </cell>
          <cell r="AG696">
            <v>0</v>
          </cell>
          <cell r="AI696">
            <v>0.12461999999999999</v>
          </cell>
          <cell r="AJ696">
            <v>0.12461999999999999</v>
          </cell>
          <cell r="AL696">
            <v>-0.12461999999999999</v>
          </cell>
          <cell r="AM696">
            <v>0</v>
          </cell>
          <cell r="AP696">
            <v>0</v>
          </cell>
          <cell r="AS696">
            <v>0</v>
          </cell>
          <cell r="AV696">
            <v>0</v>
          </cell>
          <cell r="AX696">
            <v>0</v>
          </cell>
        </row>
        <row r="697">
          <cell r="D697" t="str">
            <v>Total Stations P&amp;Ps</v>
          </cell>
          <cell r="O697">
            <v>15.868205400000001</v>
          </cell>
          <cell r="Q697">
            <v>0</v>
          </cell>
          <cell r="R697">
            <v>15.868205400000001</v>
          </cell>
          <cell r="T697">
            <v>0</v>
          </cell>
          <cell r="U697">
            <v>15.868205400000001</v>
          </cell>
          <cell r="W697">
            <v>-0.54800000000000004</v>
          </cell>
          <cell r="X697">
            <v>15.320205400000001</v>
          </cell>
          <cell r="Z697">
            <v>-1.5421999999976066E-4</v>
          </cell>
          <cell r="AA697">
            <v>15.32005118</v>
          </cell>
          <cell r="AC697">
            <v>0.54994881999999934</v>
          </cell>
          <cell r="AD697">
            <v>15.87</v>
          </cell>
          <cell r="AF697">
            <v>0</v>
          </cell>
          <cell r="AG697">
            <v>15.87</v>
          </cell>
          <cell r="AI697">
            <v>0.12461999999999999</v>
          </cell>
          <cell r="AJ697">
            <v>15.994619999999999</v>
          </cell>
          <cell r="AL697">
            <v>7.5379999999999961E-2</v>
          </cell>
          <cell r="AM697">
            <v>16.07</v>
          </cell>
          <cell r="AO697">
            <v>-0.69984578000000108</v>
          </cell>
          <cell r="AP697">
            <v>15.370154219999998</v>
          </cell>
          <cell r="AR697">
            <v>0</v>
          </cell>
          <cell r="AS697">
            <v>15.370154219999998</v>
          </cell>
          <cell r="AU697">
            <v>0</v>
          </cell>
          <cell r="AV697">
            <v>15.370154219999998</v>
          </cell>
          <cell r="AX697">
            <v>15.370154219999998</v>
          </cell>
        </row>
        <row r="698">
          <cell r="A698" t="str">
            <v>SDCUR</v>
          </cell>
          <cell r="D698" t="str">
            <v>Payroll Burden Under Recovery</v>
          </cell>
          <cell r="O698">
            <v>0</v>
          </cell>
          <cell r="R698">
            <v>0</v>
          </cell>
          <cell r="U698">
            <v>0</v>
          </cell>
          <cell r="X698">
            <v>0</v>
          </cell>
          <cell r="AA698">
            <v>0</v>
          </cell>
          <cell r="AD698">
            <v>0</v>
          </cell>
          <cell r="AG698">
            <v>0</v>
          </cell>
          <cell r="AJ698">
            <v>0</v>
          </cell>
          <cell r="AM698">
            <v>0</v>
          </cell>
          <cell r="AP698">
            <v>0</v>
          </cell>
          <cell r="AS698">
            <v>0</v>
          </cell>
          <cell r="AV698">
            <v>0</v>
          </cell>
          <cell r="AX698">
            <v>0</v>
          </cell>
        </row>
        <row r="699">
          <cell r="D699" t="str">
            <v>Total Stations</v>
          </cell>
          <cell r="O699">
            <v>15.868205400000001</v>
          </cell>
          <cell r="Q699">
            <v>0</v>
          </cell>
          <cell r="R699">
            <v>15.868205400000001</v>
          </cell>
          <cell r="T699">
            <v>0</v>
          </cell>
          <cell r="U699">
            <v>15.868205400000001</v>
          </cell>
          <cell r="W699">
            <v>-0.54800000000000004</v>
          </cell>
          <cell r="X699">
            <v>15.320205400000001</v>
          </cell>
          <cell r="Z699">
            <v>-1.5421999999976066E-4</v>
          </cell>
          <cell r="AA699">
            <v>15.32005118</v>
          </cell>
          <cell r="AC699">
            <v>0.54994881999999934</v>
          </cell>
          <cell r="AD699">
            <v>15.87</v>
          </cell>
          <cell r="AF699">
            <v>0</v>
          </cell>
          <cell r="AG699">
            <v>15.87</v>
          </cell>
          <cell r="AI699">
            <v>0.12461999999999999</v>
          </cell>
          <cell r="AJ699">
            <v>15.994619999999999</v>
          </cell>
          <cell r="AL699">
            <v>7.5379999999999961E-2</v>
          </cell>
          <cell r="AM699">
            <v>16.07</v>
          </cell>
          <cell r="AO699">
            <v>-0.69984578000000108</v>
          </cell>
          <cell r="AP699">
            <v>15.370154219999998</v>
          </cell>
          <cell r="AR699">
            <v>0</v>
          </cell>
          <cell r="AS699">
            <v>15.370154219999998</v>
          </cell>
          <cell r="AU699">
            <v>0</v>
          </cell>
          <cell r="AV699">
            <v>15.370154219999998</v>
          </cell>
          <cell r="AX699">
            <v>15.370154219999998</v>
          </cell>
        </row>
        <row r="700">
          <cell r="C700" t="str">
            <v>Asset Management Programs &amp; Projects</v>
          </cell>
        </row>
        <row r="701">
          <cell r="D701" t="str">
            <v>System Investment P&amp;Ps (SP = 213)</v>
          </cell>
        </row>
        <row r="702">
          <cell r="A702" t="str">
            <v>213-DC1XX</v>
          </cell>
          <cell r="E702" t="str">
            <v>Sustaining</v>
          </cell>
          <cell r="O702">
            <v>0</v>
          </cell>
          <cell r="R702">
            <v>0</v>
          </cell>
          <cell r="U702">
            <v>0</v>
          </cell>
          <cell r="X702">
            <v>0</v>
          </cell>
          <cell r="AA702">
            <v>0</v>
          </cell>
          <cell r="AD702">
            <v>0</v>
          </cell>
          <cell r="AG702">
            <v>0</v>
          </cell>
          <cell r="AJ702">
            <v>0</v>
          </cell>
          <cell r="AM702">
            <v>0</v>
          </cell>
          <cell r="AP702">
            <v>0</v>
          </cell>
          <cell r="AS702">
            <v>0</v>
          </cell>
          <cell r="AV702">
            <v>0</v>
          </cell>
          <cell r="AX702">
            <v>0</v>
          </cell>
        </row>
        <row r="703">
          <cell r="A703" t="str">
            <v>213-DC2XX</v>
          </cell>
          <cell r="E703" t="str">
            <v>Development</v>
          </cell>
          <cell r="O703">
            <v>0</v>
          </cell>
          <cell r="R703">
            <v>0</v>
          </cell>
          <cell r="U703">
            <v>0</v>
          </cell>
          <cell r="X703">
            <v>0</v>
          </cell>
          <cell r="AA703">
            <v>0</v>
          </cell>
          <cell r="AD703">
            <v>0</v>
          </cell>
          <cell r="AG703">
            <v>0</v>
          </cell>
          <cell r="AJ703">
            <v>0</v>
          </cell>
          <cell r="AM703">
            <v>0</v>
          </cell>
          <cell r="AP703">
            <v>0</v>
          </cell>
          <cell r="AS703">
            <v>0</v>
          </cell>
          <cell r="AV703">
            <v>0</v>
          </cell>
          <cell r="AX703">
            <v>0</v>
          </cell>
        </row>
        <row r="704">
          <cell r="A704" t="str">
            <v>213-DC3XX</v>
          </cell>
          <cell r="E704" t="str">
            <v>Operations</v>
          </cell>
          <cell r="O704">
            <v>0</v>
          </cell>
          <cell r="R704">
            <v>0</v>
          </cell>
          <cell r="U704">
            <v>0</v>
          </cell>
          <cell r="X704">
            <v>0</v>
          </cell>
          <cell r="AA704">
            <v>0</v>
          </cell>
          <cell r="AD704">
            <v>0</v>
          </cell>
          <cell r="AG704">
            <v>0</v>
          </cell>
          <cell r="AJ704">
            <v>0</v>
          </cell>
          <cell r="AM704">
            <v>0</v>
          </cell>
          <cell r="AP704">
            <v>0</v>
          </cell>
          <cell r="AS704">
            <v>0</v>
          </cell>
          <cell r="AV704">
            <v>0</v>
          </cell>
          <cell r="AX704">
            <v>0</v>
          </cell>
        </row>
        <row r="705">
          <cell r="A705" t="str">
            <v>213-DC4XX</v>
          </cell>
          <cell r="E705" t="str">
            <v>Customer care</v>
          </cell>
          <cell r="O705">
            <v>0</v>
          </cell>
          <cell r="R705">
            <v>0</v>
          </cell>
          <cell r="U705">
            <v>0</v>
          </cell>
          <cell r="X705">
            <v>0</v>
          </cell>
          <cell r="AA705">
            <v>0</v>
          </cell>
          <cell r="AD705">
            <v>0</v>
          </cell>
          <cell r="AG705">
            <v>0</v>
          </cell>
          <cell r="AJ705">
            <v>0</v>
          </cell>
          <cell r="AM705">
            <v>0</v>
          </cell>
          <cell r="AP705">
            <v>0</v>
          </cell>
          <cell r="AS705">
            <v>0</v>
          </cell>
          <cell r="AV705">
            <v>0</v>
          </cell>
          <cell r="AX705">
            <v>0</v>
          </cell>
        </row>
        <row r="706">
          <cell r="A706" t="str">
            <v>213-DCOther</v>
          </cell>
          <cell r="E706" t="str">
            <v>Other System Investment TM P&amp;Ps</v>
          </cell>
          <cell r="O706">
            <v>0</v>
          </cell>
          <cell r="R706">
            <v>0</v>
          </cell>
          <cell r="U706">
            <v>0</v>
          </cell>
          <cell r="X706">
            <v>0</v>
          </cell>
          <cell r="AA706">
            <v>0</v>
          </cell>
          <cell r="AD706">
            <v>0</v>
          </cell>
          <cell r="AG706">
            <v>0</v>
          </cell>
          <cell r="AJ706">
            <v>0</v>
          </cell>
          <cell r="AM706">
            <v>0</v>
          </cell>
          <cell r="AP706">
            <v>0</v>
          </cell>
          <cell r="AS706">
            <v>0</v>
          </cell>
          <cell r="AV706">
            <v>0</v>
          </cell>
          <cell r="AX706">
            <v>0</v>
          </cell>
        </row>
        <row r="707">
          <cell r="E707" t="str">
            <v>Total System Investment Asset Management P&amp;Ps</v>
          </cell>
          <cell r="O707">
            <v>0</v>
          </cell>
          <cell r="Q707">
            <v>0</v>
          </cell>
          <cell r="R707">
            <v>0</v>
          </cell>
          <cell r="T707">
            <v>0</v>
          </cell>
          <cell r="U707">
            <v>0</v>
          </cell>
          <cell r="W707">
            <v>0</v>
          </cell>
          <cell r="X707">
            <v>0</v>
          </cell>
          <cell r="Z707">
            <v>0</v>
          </cell>
          <cell r="AA707">
            <v>0</v>
          </cell>
          <cell r="AC707">
            <v>0</v>
          </cell>
          <cell r="AD707">
            <v>0</v>
          </cell>
          <cell r="AF707">
            <v>0</v>
          </cell>
          <cell r="AG707">
            <v>0</v>
          </cell>
          <cell r="AI707">
            <v>0</v>
          </cell>
          <cell r="AJ707">
            <v>0</v>
          </cell>
          <cell r="AL707">
            <v>0</v>
          </cell>
          <cell r="AM707">
            <v>0</v>
          </cell>
          <cell r="AO707">
            <v>0</v>
          </cell>
          <cell r="AP707">
            <v>0</v>
          </cell>
          <cell r="AR707">
            <v>0</v>
          </cell>
          <cell r="AS707">
            <v>0</v>
          </cell>
          <cell r="AU707">
            <v>0</v>
          </cell>
          <cell r="AV707">
            <v>0</v>
          </cell>
          <cell r="AX707">
            <v>0</v>
          </cell>
        </row>
        <row r="708">
          <cell r="D708" t="str">
            <v>Vice President's Office P&amp;Ps (SP = 214)</v>
          </cell>
        </row>
        <row r="709">
          <cell r="A709" t="str">
            <v>214-DC1XX</v>
          </cell>
          <cell r="E709" t="str">
            <v>Sustaining</v>
          </cell>
          <cell r="O709">
            <v>0</v>
          </cell>
          <cell r="R709">
            <v>0</v>
          </cell>
          <cell r="U709">
            <v>0</v>
          </cell>
          <cell r="X709">
            <v>0</v>
          </cell>
          <cell r="AA709">
            <v>0</v>
          </cell>
          <cell r="AD709">
            <v>0</v>
          </cell>
          <cell r="AG709">
            <v>0</v>
          </cell>
          <cell r="AJ709">
            <v>0</v>
          </cell>
          <cell r="AM709">
            <v>0</v>
          </cell>
          <cell r="AP709">
            <v>0</v>
          </cell>
          <cell r="AS709">
            <v>0</v>
          </cell>
          <cell r="AV709">
            <v>0</v>
          </cell>
          <cell r="AX709">
            <v>0</v>
          </cell>
        </row>
        <row r="710">
          <cell r="A710" t="str">
            <v>214-DC2XX</v>
          </cell>
          <cell r="E710" t="str">
            <v>Development</v>
          </cell>
          <cell r="O710">
            <v>0</v>
          </cell>
          <cell r="R710">
            <v>0</v>
          </cell>
          <cell r="U710">
            <v>0</v>
          </cell>
          <cell r="X710">
            <v>0</v>
          </cell>
          <cell r="AA710">
            <v>0</v>
          </cell>
          <cell r="AD710">
            <v>0</v>
          </cell>
          <cell r="AG710">
            <v>0</v>
          </cell>
          <cell r="AJ710">
            <v>0</v>
          </cell>
          <cell r="AM710">
            <v>0</v>
          </cell>
          <cell r="AP710">
            <v>0</v>
          </cell>
          <cell r="AS710">
            <v>0</v>
          </cell>
          <cell r="AV710">
            <v>0</v>
          </cell>
          <cell r="AX710">
            <v>0</v>
          </cell>
        </row>
        <row r="711">
          <cell r="A711" t="str">
            <v>214-DC3XX</v>
          </cell>
          <cell r="E711" t="str">
            <v>Operations</v>
          </cell>
          <cell r="O711">
            <v>0</v>
          </cell>
          <cell r="R711">
            <v>0</v>
          </cell>
          <cell r="U711">
            <v>0</v>
          </cell>
          <cell r="X711">
            <v>0</v>
          </cell>
          <cell r="AA711">
            <v>0</v>
          </cell>
          <cell r="AD711">
            <v>0</v>
          </cell>
          <cell r="AG711">
            <v>0</v>
          </cell>
          <cell r="AJ711">
            <v>0</v>
          </cell>
          <cell r="AM711">
            <v>0</v>
          </cell>
          <cell r="AP711">
            <v>0</v>
          </cell>
          <cell r="AS711">
            <v>0</v>
          </cell>
          <cell r="AV711">
            <v>0</v>
          </cell>
          <cell r="AX711">
            <v>0</v>
          </cell>
        </row>
        <row r="712">
          <cell r="A712" t="str">
            <v>214-DC4XX</v>
          </cell>
          <cell r="E712" t="str">
            <v>Customer care</v>
          </cell>
          <cell r="O712">
            <v>0</v>
          </cell>
          <cell r="R712">
            <v>0</v>
          </cell>
          <cell r="U712">
            <v>0</v>
          </cell>
          <cell r="X712">
            <v>0</v>
          </cell>
          <cell r="AA712">
            <v>0</v>
          </cell>
          <cell r="AD712">
            <v>0</v>
          </cell>
          <cell r="AG712">
            <v>0</v>
          </cell>
          <cell r="AJ712">
            <v>0</v>
          </cell>
          <cell r="AM712">
            <v>0</v>
          </cell>
          <cell r="AP712">
            <v>0</v>
          </cell>
          <cell r="AS712">
            <v>0</v>
          </cell>
          <cell r="AV712">
            <v>0</v>
          </cell>
          <cell r="AX712">
            <v>0</v>
          </cell>
        </row>
        <row r="713">
          <cell r="A713" t="str">
            <v>214-DCOther</v>
          </cell>
          <cell r="E713" t="str">
            <v>Other VPO TM P&amp;Ps</v>
          </cell>
          <cell r="O713">
            <v>0</v>
          </cell>
          <cell r="R713">
            <v>0</v>
          </cell>
          <cell r="U713">
            <v>0</v>
          </cell>
          <cell r="X713">
            <v>0</v>
          </cell>
          <cell r="AA713">
            <v>0</v>
          </cell>
          <cell r="AD713">
            <v>0</v>
          </cell>
          <cell r="AG713">
            <v>0</v>
          </cell>
          <cell r="AJ713">
            <v>0</v>
          </cell>
          <cell r="AM713">
            <v>0</v>
          </cell>
          <cell r="AP713">
            <v>0</v>
          </cell>
          <cell r="AS713">
            <v>0</v>
          </cell>
          <cell r="AV713">
            <v>0</v>
          </cell>
          <cell r="AX713">
            <v>0</v>
          </cell>
        </row>
        <row r="714">
          <cell r="E714" t="str">
            <v>Total Vice President's Office P&amp;Ps</v>
          </cell>
          <cell r="O714">
            <v>0</v>
          </cell>
          <cell r="Q714">
            <v>0</v>
          </cell>
          <cell r="R714">
            <v>0</v>
          </cell>
          <cell r="T714">
            <v>0</v>
          </cell>
          <cell r="U714">
            <v>0</v>
          </cell>
          <cell r="W714">
            <v>0</v>
          </cell>
          <cell r="X714">
            <v>0</v>
          </cell>
          <cell r="Z714">
            <v>0</v>
          </cell>
          <cell r="AA714">
            <v>0</v>
          </cell>
          <cell r="AC714">
            <v>0</v>
          </cell>
          <cell r="AD714">
            <v>0</v>
          </cell>
          <cell r="AF714">
            <v>0</v>
          </cell>
          <cell r="AG714">
            <v>0</v>
          </cell>
          <cell r="AI714">
            <v>0</v>
          </cell>
          <cell r="AJ714">
            <v>0</v>
          </cell>
          <cell r="AL714">
            <v>0</v>
          </cell>
          <cell r="AM714">
            <v>0</v>
          </cell>
          <cell r="AO714">
            <v>0</v>
          </cell>
          <cell r="AP714">
            <v>0</v>
          </cell>
          <cell r="AR714">
            <v>0</v>
          </cell>
          <cell r="AS714">
            <v>0</v>
          </cell>
          <cell r="AU714">
            <v>0</v>
          </cell>
          <cell r="AV714">
            <v>0</v>
          </cell>
          <cell r="AX714">
            <v>0</v>
          </cell>
        </row>
        <row r="715">
          <cell r="D715" t="str">
            <v>Business Integration P&amp;Ps (SP = 216)</v>
          </cell>
        </row>
        <row r="716">
          <cell r="A716" t="str">
            <v>216-DC1XX</v>
          </cell>
          <cell r="E716" t="str">
            <v>Sustaining</v>
          </cell>
          <cell r="O716">
            <v>0</v>
          </cell>
          <cell r="R716">
            <v>0</v>
          </cell>
          <cell r="U716">
            <v>0</v>
          </cell>
          <cell r="X716">
            <v>0</v>
          </cell>
          <cell r="AA716">
            <v>0</v>
          </cell>
          <cell r="AD716">
            <v>0</v>
          </cell>
          <cell r="AG716">
            <v>0</v>
          </cell>
          <cell r="AJ716">
            <v>0</v>
          </cell>
          <cell r="AM716">
            <v>0</v>
          </cell>
          <cell r="AP716">
            <v>0</v>
          </cell>
          <cell r="AS716">
            <v>0</v>
          </cell>
          <cell r="AV716">
            <v>0</v>
          </cell>
          <cell r="AX716">
            <v>0</v>
          </cell>
        </row>
        <row r="717">
          <cell r="A717" t="str">
            <v>216-DC2XX</v>
          </cell>
          <cell r="E717" t="str">
            <v>Development</v>
          </cell>
          <cell r="O717">
            <v>0</v>
          </cell>
          <cell r="R717">
            <v>0</v>
          </cell>
          <cell r="U717">
            <v>0</v>
          </cell>
          <cell r="X717">
            <v>0</v>
          </cell>
          <cell r="AA717">
            <v>0</v>
          </cell>
          <cell r="AD717">
            <v>0</v>
          </cell>
          <cell r="AG717">
            <v>0</v>
          </cell>
          <cell r="AJ717">
            <v>0</v>
          </cell>
          <cell r="AM717">
            <v>0</v>
          </cell>
          <cell r="AP717">
            <v>0</v>
          </cell>
          <cell r="AS717">
            <v>0</v>
          </cell>
          <cell r="AV717">
            <v>0</v>
          </cell>
          <cell r="AX717">
            <v>0</v>
          </cell>
        </row>
        <row r="718">
          <cell r="A718" t="str">
            <v>216-DC3XX</v>
          </cell>
          <cell r="E718" t="str">
            <v>Operations</v>
          </cell>
          <cell r="O718">
            <v>0</v>
          </cell>
          <cell r="R718">
            <v>0</v>
          </cell>
          <cell r="U718">
            <v>0</v>
          </cell>
          <cell r="X718">
            <v>0</v>
          </cell>
          <cell r="AA718">
            <v>0</v>
          </cell>
          <cell r="AD718">
            <v>0</v>
          </cell>
          <cell r="AG718">
            <v>0</v>
          </cell>
          <cell r="AJ718">
            <v>0</v>
          </cell>
          <cell r="AM718">
            <v>0</v>
          </cell>
          <cell r="AP718">
            <v>0</v>
          </cell>
          <cell r="AS718">
            <v>0</v>
          </cell>
          <cell r="AV718">
            <v>0</v>
          </cell>
          <cell r="AX718">
            <v>0</v>
          </cell>
        </row>
        <row r="719">
          <cell r="A719" t="str">
            <v>216-DC4XX</v>
          </cell>
          <cell r="E719" t="str">
            <v>Customer care</v>
          </cell>
          <cell r="O719">
            <v>0</v>
          </cell>
          <cell r="R719">
            <v>0</v>
          </cell>
          <cell r="U719">
            <v>0</v>
          </cell>
          <cell r="X719">
            <v>0</v>
          </cell>
          <cell r="AA719">
            <v>0</v>
          </cell>
          <cell r="AD719">
            <v>0</v>
          </cell>
          <cell r="AG719">
            <v>0</v>
          </cell>
          <cell r="AJ719">
            <v>0</v>
          </cell>
          <cell r="AM719">
            <v>0</v>
          </cell>
          <cell r="AP719">
            <v>0</v>
          </cell>
          <cell r="AS719">
            <v>0</v>
          </cell>
          <cell r="AV719">
            <v>0</v>
          </cell>
          <cell r="AX719">
            <v>0</v>
          </cell>
        </row>
        <row r="720">
          <cell r="A720" t="str">
            <v>216-DCOther</v>
          </cell>
          <cell r="E720" t="str">
            <v>Other Business Integration TM P&amp;Ps</v>
          </cell>
          <cell r="O720">
            <v>0</v>
          </cell>
          <cell r="R720">
            <v>0</v>
          </cell>
          <cell r="U720">
            <v>0</v>
          </cell>
          <cell r="X720">
            <v>0</v>
          </cell>
          <cell r="AA720">
            <v>0</v>
          </cell>
          <cell r="AD720">
            <v>0</v>
          </cell>
          <cell r="AG720">
            <v>0</v>
          </cell>
          <cell r="AJ720">
            <v>0</v>
          </cell>
          <cell r="AM720">
            <v>0</v>
          </cell>
          <cell r="AP720">
            <v>0</v>
          </cell>
          <cell r="AS720">
            <v>0</v>
          </cell>
          <cell r="AV720">
            <v>0</v>
          </cell>
          <cell r="AX720">
            <v>0</v>
          </cell>
        </row>
        <row r="721">
          <cell r="E721" t="str">
            <v>Total Business Integration P&amp;Ps</v>
          </cell>
          <cell r="O721">
            <v>0</v>
          </cell>
          <cell r="Q721">
            <v>0</v>
          </cell>
          <cell r="R721">
            <v>0</v>
          </cell>
          <cell r="T721">
            <v>0</v>
          </cell>
          <cell r="U721">
            <v>0</v>
          </cell>
          <cell r="W721">
            <v>0</v>
          </cell>
          <cell r="X721">
            <v>0</v>
          </cell>
          <cell r="Z721">
            <v>0</v>
          </cell>
          <cell r="AA721">
            <v>0</v>
          </cell>
          <cell r="AC721">
            <v>0</v>
          </cell>
          <cell r="AD721">
            <v>0</v>
          </cell>
          <cell r="AF721">
            <v>0</v>
          </cell>
          <cell r="AG721">
            <v>0</v>
          </cell>
          <cell r="AI721">
            <v>0</v>
          </cell>
          <cell r="AJ721">
            <v>0</v>
          </cell>
          <cell r="AL721">
            <v>0</v>
          </cell>
          <cell r="AM721">
            <v>0</v>
          </cell>
          <cell r="AO721">
            <v>0</v>
          </cell>
          <cell r="AP721">
            <v>0</v>
          </cell>
          <cell r="AR721">
            <v>0</v>
          </cell>
          <cell r="AS721">
            <v>0</v>
          </cell>
          <cell r="AU721">
            <v>0</v>
          </cell>
          <cell r="AV721">
            <v>0</v>
          </cell>
          <cell r="AX721">
            <v>0</v>
          </cell>
        </row>
        <row r="722">
          <cell r="A722" t="str">
            <v>220 - DC</v>
          </cell>
          <cell r="D722" t="str">
            <v>Conservation &amp; Demand Mgt / Strategy Managed P&amp;Ps (SP = 220)</v>
          </cell>
          <cell r="O722">
            <v>0</v>
          </cell>
          <cell r="R722">
            <v>0</v>
          </cell>
          <cell r="U722">
            <v>0</v>
          </cell>
          <cell r="X722">
            <v>0</v>
          </cell>
          <cell r="AA722">
            <v>0</v>
          </cell>
          <cell r="AD722">
            <v>0</v>
          </cell>
          <cell r="AF722">
            <v>0.6</v>
          </cell>
          <cell r="AG722">
            <v>0.6</v>
          </cell>
          <cell r="AJ722">
            <v>0.6</v>
          </cell>
          <cell r="AL722">
            <v>-0.6</v>
          </cell>
          <cell r="AM722">
            <v>0</v>
          </cell>
          <cell r="AP722">
            <v>0</v>
          </cell>
          <cell r="AS722">
            <v>0</v>
          </cell>
          <cell r="AV722">
            <v>0</v>
          </cell>
          <cell r="AX722">
            <v>0</v>
          </cell>
        </row>
        <row r="723">
          <cell r="A723" t="str">
            <v>222 - DC</v>
          </cell>
          <cell r="D723" t="str">
            <v>Smart Grid P&amp;Ps (SP = 222)</v>
          </cell>
          <cell r="O723">
            <v>16.578032000000004</v>
          </cell>
          <cell r="R723">
            <v>16.578032000000004</v>
          </cell>
          <cell r="U723">
            <v>16.578032000000004</v>
          </cell>
          <cell r="X723">
            <v>16.578032000000004</v>
          </cell>
          <cell r="AA723">
            <v>16.578032000000004</v>
          </cell>
          <cell r="AD723">
            <v>16.578032000000004</v>
          </cell>
          <cell r="AF723">
            <v>4.8129679999999944</v>
          </cell>
          <cell r="AG723">
            <v>21.390999999999998</v>
          </cell>
          <cell r="AJ723">
            <v>21.390999999999998</v>
          </cell>
          <cell r="AL723">
            <v>-4.6209999999999987</v>
          </cell>
          <cell r="AM723">
            <v>16.77</v>
          </cell>
          <cell r="AO723">
            <v>4.2300000000000004</v>
          </cell>
          <cell r="AP723">
            <v>21</v>
          </cell>
          <cell r="AS723">
            <v>21</v>
          </cell>
          <cell r="AV723">
            <v>21</v>
          </cell>
          <cell r="AX723">
            <v>21</v>
          </cell>
        </row>
        <row r="724">
          <cell r="A724" t="str">
            <v>223 - DC</v>
          </cell>
          <cell r="D724" t="str">
            <v>Smart Meters P&amp;Ps (SP = 223)</v>
          </cell>
          <cell r="O724">
            <v>103.107283</v>
          </cell>
          <cell r="R724">
            <v>103.107283</v>
          </cell>
          <cell r="U724">
            <v>103.107283</v>
          </cell>
          <cell r="X724">
            <v>103.107283</v>
          </cell>
          <cell r="AA724">
            <v>103.107283</v>
          </cell>
          <cell r="AD724">
            <v>103.107283</v>
          </cell>
          <cell r="AG724">
            <v>103.107283</v>
          </cell>
          <cell r="AJ724">
            <v>103.107283</v>
          </cell>
          <cell r="AM724">
            <v>103.107283</v>
          </cell>
          <cell r="AO724">
            <v>17.092717000000007</v>
          </cell>
          <cell r="AP724">
            <v>120.2</v>
          </cell>
          <cell r="AS724">
            <v>120.2</v>
          </cell>
          <cell r="AV724">
            <v>120.2</v>
          </cell>
          <cell r="AX724">
            <v>120.2</v>
          </cell>
        </row>
        <row r="725">
          <cell r="A725" t="str">
            <v>224 - DC</v>
          </cell>
          <cell r="D725" t="str">
            <v>Distribution Business Development P&amp;Ps (SP = 224)</v>
          </cell>
          <cell r="O725">
            <v>0</v>
          </cell>
          <cell r="R725">
            <v>0</v>
          </cell>
          <cell r="U725">
            <v>0</v>
          </cell>
          <cell r="X725">
            <v>0</v>
          </cell>
          <cell r="AA725">
            <v>0</v>
          </cell>
          <cell r="AD725">
            <v>0</v>
          </cell>
          <cell r="AG725">
            <v>0</v>
          </cell>
          <cell r="AJ725">
            <v>0</v>
          </cell>
          <cell r="AM725">
            <v>0</v>
          </cell>
          <cell r="AP725">
            <v>0</v>
          </cell>
          <cell r="AS725">
            <v>0</v>
          </cell>
          <cell r="AV725">
            <v>0</v>
          </cell>
          <cell r="AX725">
            <v>0</v>
          </cell>
        </row>
        <row r="726">
          <cell r="A726" t="str">
            <v>225 - DC</v>
          </cell>
          <cell r="D726" t="str">
            <v>Corporate Projects P&amp;Ps (SP = 225)</v>
          </cell>
          <cell r="O726">
            <v>0</v>
          </cell>
          <cell r="R726">
            <v>0</v>
          </cell>
          <cell r="U726">
            <v>0</v>
          </cell>
          <cell r="X726">
            <v>0</v>
          </cell>
          <cell r="AA726">
            <v>0</v>
          </cell>
          <cell r="AD726">
            <v>0</v>
          </cell>
          <cell r="AG726">
            <v>0</v>
          </cell>
          <cell r="AJ726">
            <v>0</v>
          </cell>
          <cell r="AM726">
            <v>0</v>
          </cell>
          <cell r="AP726">
            <v>0</v>
          </cell>
          <cell r="AS726">
            <v>0</v>
          </cell>
          <cell r="AV726">
            <v>0</v>
          </cell>
          <cell r="AX726">
            <v>0</v>
          </cell>
        </row>
        <row r="727">
          <cell r="D727" t="str">
            <v>Total Asset Management Programs &amp; Projects</v>
          </cell>
          <cell r="O727">
            <v>119.685315</v>
          </cell>
          <cell r="Q727">
            <v>0</v>
          </cell>
          <cell r="R727">
            <v>119.685315</v>
          </cell>
          <cell r="T727">
            <v>0</v>
          </cell>
          <cell r="U727">
            <v>119.685315</v>
          </cell>
          <cell r="W727">
            <v>0</v>
          </cell>
          <cell r="X727">
            <v>119.685315</v>
          </cell>
          <cell r="Z727">
            <v>0</v>
          </cell>
          <cell r="AA727">
            <v>119.685315</v>
          </cell>
          <cell r="AC727">
            <v>0</v>
          </cell>
          <cell r="AD727">
            <v>119.685315</v>
          </cell>
          <cell r="AF727">
            <v>5.412967999999994</v>
          </cell>
          <cell r="AG727">
            <v>125.098283</v>
          </cell>
          <cell r="AI727">
            <v>0</v>
          </cell>
          <cell r="AJ727">
            <v>125.098283</v>
          </cell>
          <cell r="AL727">
            <v>-5.2209999999999983</v>
          </cell>
          <cell r="AM727">
            <v>119.87728299999999</v>
          </cell>
          <cell r="AO727">
            <v>21.322717000000008</v>
          </cell>
          <cell r="AP727">
            <v>141.19999999999999</v>
          </cell>
          <cell r="AR727">
            <v>0</v>
          </cell>
          <cell r="AS727">
            <v>141.19999999999999</v>
          </cell>
          <cell r="AU727">
            <v>0</v>
          </cell>
          <cell r="AV727">
            <v>141.19999999999999</v>
          </cell>
          <cell r="AX727">
            <v>141.19999999999999</v>
          </cell>
        </row>
        <row r="729">
          <cell r="C729" t="str">
            <v>Total Operations Managed Programs &amp; Projects</v>
          </cell>
          <cell r="O729">
            <v>516.97969039999998</v>
          </cell>
          <cell r="Q729">
            <v>0</v>
          </cell>
          <cell r="R729">
            <v>516.97969039999998</v>
          </cell>
          <cell r="T729">
            <v>-73.473070660000005</v>
          </cell>
          <cell r="U729">
            <v>443.50661974000008</v>
          </cell>
          <cell r="W729">
            <v>0.71354644999999617</v>
          </cell>
          <cell r="X729">
            <v>444.22016619000004</v>
          </cell>
          <cell r="Z729">
            <v>34.425053599999998</v>
          </cell>
          <cell r="AA729">
            <v>478.64521979000006</v>
          </cell>
          <cell r="AC729">
            <v>39.442740919999991</v>
          </cell>
          <cell r="AD729">
            <v>518.08796071000006</v>
          </cell>
          <cell r="AF729">
            <v>-21.546060740000001</v>
          </cell>
          <cell r="AG729">
            <v>496.03135735000001</v>
          </cell>
          <cell r="AI729">
            <v>11.248692370000011</v>
          </cell>
          <cell r="AJ729">
            <v>507.28004972000008</v>
          </cell>
          <cell r="AL729">
            <v>-11.904329949999997</v>
          </cell>
          <cell r="AM729">
            <v>495.37571977000005</v>
          </cell>
          <cell r="AO729">
            <v>8.5611004900000136</v>
          </cell>
          <cell r="AP729">
            <v>503.93682026000005</v>
          </cell>
          <cell r="AR729">
            <v>0</v>
          </cell>
          <cell r="AS729">
            <v>503.93682026000005</v>
          </cell>
          <cell r="AU729">
            <v>0</v>
          </cell>
          <cell r="AV729">
            <v>503.93682026000005</v>
          </cell>
          <cell r="AX729">
            <v>503.93682026000005</v>
          </cell>
        </row>
        <row r="731">
          <cell r="B731" t="str">
            <v>Corporate Managed Programs &amp; Projects</v>
          </cell>
        </row>
        <row r="732">
          <cell r="A732" t="str">
            <v>209 - DC</v>
          </cell>
          <cell r="C732" t="str">
            <v>Health &amp; Safety P&amp;Ps</v>
          </cell>
          <cell r="O732">
            <v>0</v>
          </cell>
          <cell r="R732">
            <v>0</v>
          </cell>
          <cell r="U732">
            <v>0</v>
          </cell>
          <cell r="X732">
            <v>0</v>
          </cell>
          <cell r="AA732">
            <v>0</v>
          </cell>
          <cell r="AD732">
            <v>0</v>
          </cell>
          <cell r="AG732">
            <v>0</v>
          </cell>
          <cell r="AJ732">
            <v>0</v>
          </cell>
          <cell r="AM732">
            <v>0</v>
          </cell>
          <cell r="AP732">
            <v>0</v>
          </cell>
          <cell r="AS732">
            <v>0</v>
          </cell>
          <cell r="AV732">
            <v>0</v>
          </cell>
          <cell r="AX732">
            <v>0</v>
          </cell>
        </row>
        <row r="733">
          <cell r="A733" t="str">
            <v>211 - DC</v>
          </cell>
          <cell r="C733" t="str">
            <v>OGCC IT P&amp;Ps</v>
          </cell>
          <cell r="O733">
            <v>4.3108834500000004</v>
          </cell>
          <cell r="R733">
            <v>4.3108834500000004</v>
          </cell>
          <cell r="T733">
            <v>-1.7210000000000001</v>
          </cell>
          <cell r="U733">
            <v>2.5898834500000003</v>
          </cell>
          <cell r="W733">
            <v>1.7201165499999993</v>
          </cell>
          <cell r="X733">
            <v>4.3099999999999996</v>
          </cell>
          <cell r="AA733">
            <v>4.3099999999999996</v>
          </cell>
          <cell r="AD733">
            <v>4.3099999999999996</v>
          </cell>
          <cell r="AF733">
            <v>-1.03</v>
          </cell>
          <cell r="AG733">
            <v>3.2799999999999994</v>
          </cell>
          <cell r="AI733">
            <v>1.2000000000000455E-2</v>
          </cell>
          <cell r="AJ733">
            <v>3.2919999999999998</v>
          </cell>
          <cell r="AL733">
            <v>-4.0999999999999925E-2</v>
          </cell>
          <cell r="AM733">
            <v>3.2509999999999999</v>
          </cell>
          <cell r="AO733">
            <v>-1.1539999999999999</v>
          </cell>
          <cell r="AP733">
            <v>2.097</v>
          </cell>
          <cell r="AS733">
            <v>2.097</v>
          </cell>
          <cell r="AV733">
            <v>2.097</v>
          </cell>
          <cell r="AX733">
            <v>2.097</v>
          </cell>
        </row>
        <row r="734">
          <cell r="A734" t="str">
            <v>212 - DC</v>
          </cell>
          <cell r="C734" t="str">
            <v>IMIT P&amp;Ps</v>
          </cell>
          <cell r="O734">
            <v>7.05828816</v>
          </cell>
          <cell r="R734">
            <v>7.05828816</v>
          </cell>
          <cell r="T734">
            <v>5.89</v>
          </cell>
          <cell r="U734">
            <v>12.948288160000001</v>
          </cell>
          <cell r="W734">
            <v>-5.8902881600000008</v>
          </cell>
          <cell r="X734">
            <v>7.0579999999999998</v>
          </cell>
          <cell r="AA734">
            <v>7.0579999999999998</v>
          </cell>
          <cell r="AC734">
            <v>0.1720000000000006</v>
          </cell>
          <cell r="AD734">
            <v>7.23</v>
          </cell>
          <cell r="AF734">
            <v>1.9999999999999574E-2</v>
          </cell>
          <cell r="AG734">
            <v>7.25</v>
          </cell>
          <cell r="AI734">
            <v>-2.7000000000000135E-2</v>
          </cell>
          <cell r="AJ734">
            <v>7.2229999999999999</v>
          </cell>
          <cell r="AL734">
            <v>-1.0329999999999995</v>
          </cell>
          <cell r="AM734">
            <v>6.19</v>
          </cell>
          <cell r="AO734">
            <v>-1.4810000000000008</v>
          </cell>
          <cell r="AP734">
            <v>4.7089999999999996</v>
          </cell>
          <cell r="AS734">
            <v>4.7089999999999996</v>
          </cell>
          <cell r="AV734">
            <v>4.7089999999999996</v>
          </cell>
          <cell r="AX734">
            <v>4.7089999999999996</v>
          </cell>
        </row>
        <row r="735">
          <cell r="A735" t="str">
            <v>215 - DC</v>
          </cell>
          <cell r="C735" t="str">
            <v>Real Estate P&amp;Ps</v>
          </cell>
          <cell r="O735">
            <v>0</v>
          </cell>
          <cell r="R735">
            <v>0</v>
          </cell>
          <cell r="T735">
            <v>0.5</v>
          </cell>
          <cell r="U735">
            <v>0.5</v>
          </cell>
          <cell r="X735">
            <v>0.5</v>
          </cell>
          <cell r="AA735">
            <v>0.5</v>
          </cell>
          <cell r="AC735">
            <v>-0.5</v>
          </cell>
          <cell r="AD735">
            <v>0</v>
          </cell>
          <cell r="AF735">
            <v>0.5</v>
          </cell>
          <cell r="AG735">
            <v>0.5</v>
          </cell>
          <cell r="AI735">
            <v>-0.5</v>
          </cell>
          <cell r="AJ735">
            <v>0</v>
          </cell>
          <cell r="AM735">
            <v>0</v>
          </cell>
          <cell r="AO735">
            <v>8</v>
          </cell>
          <cell r="AP735">
            <v>8</v>
          </cell>
          <cell r="AS735">
            <v>8</v>
          </cell>
          <cell r="AV735">
            <v>8</v>
          </cell>
          <cell r="AX735">
            <v>8</v>
          </cell>
        </row>
        <row r="736">
          <cell r="A736" t="str">
            <v>221 - DC</v>
          </cell>
          <cell r="C736" t="str">
            <v>CF&amp;S P&amp;Ps - SP = 221</v>
          </cell>
          <cell r="O736">
            <v>0</v>
          </cell>
          <cell r="R736">
            <v>0</v>
          </cell>
          <cell r="T736">
            <v>7.5</v>
          </cell>
          <cell r="U736">
            <v>7.5</v>
          </cell>
          <cell r="W736">
            <v>-7.5</v>
          </cell>
          <cell r="X736">
            <v>0</v>
          </cell>
          <cell r="AA736">
            <v>0</v>
          </cell>
          <cell r="AD736">
            <v>0</v>
          </cell>
          <cell r="AG736">
            <v>0</v>
          </cell>
          <cell r="AJ736">
            <v>0</v>
          </cell>
          <cell r="AM736">
            <v>0</v>
          </cell>
          <cell r="AP736">
            <v>0</v>
          </cell>
          <cell r="AS736">
            <v>0</v>
          </cell>
          <cell r="AV736">
            <v>0</v>
          </cell>
          <cell r="AX736">
            <v>0</v>
          </cell>
        </row>
        <row r="738">
          <cell r="C738" t="str">
            <v>Total Corporate Managed Programs &amp; Projects</v>
          </cell>
          <cell r="O738">
            <v>11.36917161</v>
          </cell>
          <cell r="Q738">
            <v>0</v>
          </cell>
          <cell r="R738">
            <v>11.36917161</v>
          </cell>
          <cell r="T738">
            <v>12.169</v>
          </cell>
          <cell r="U738">
            <v>23.538171609999999</v>
          </cell>
          <cell r="W738">
            <v>-11.670171610000001</v>
          </cell>
          <cell r="X738">
            <v>11.867999999999999</v>
          </cell>
          <cell r="Z738">
            <v>0</v>
          </cell>
          <cell r="AA738">
            <v>11.867999999999999</v>
          </cell>
          <cell r="AC738">
            <v>-0.3279999999999994</v>
          </cell>
          <cell r="AD738">
            <v>11.54</v>
          </cell>
          <cell r="AF738">
            <v>-0.51000000000000045</v>
          </cell>
          <cell r="AG738">
            <v>11.03</v>
          </cell>
          <cell r="AI738">
            <v>-0.51499999999999968</v>
          </cell>
          <cell r="AJ738">
            <v>10.515000000000001</v>
          </cell>
          <cell r="AL738">
            <v>-1.0739999999999994</v>
          </cell>
          <cell r="AM738">
            <v>9.4410000000000007</v>
          </cell>
          <cell r="AO738">
            <v>5.3649999999999993</v>
          </cell>
          <cell r="AP738">
            <v>14.805999999999999</v>
          </cell>
          <cell r="AR738">
            <v>0</v>
          </cell>
          <cell r="AS738">
            <v>14.805999999999999</v>
          </cell>
          <cell r="AU738">
            <v>0</v>
          </cell>
          <cell r="AV738">
            <v>14.805999999999999</v>
          </cell>
          <cell r="AX738">
            <v>14.805999999999999</v>
          </cell>
        </row>
        <row r="740">
          <cell r="B740" t="str">
            <v>Business Model Common Allocations</v>
          </cell>
        </row>
        <row r="741">
          <cell r="A741" t="str">
            <v>OPS-CAP-D</v>
          </cell>
          <cell r="C741" t="str">
            <v>Operations Level Adjustments</v>
          </cell>
          <cell r="O741">
            <v>0</v>
          </cell>
          <cell r="Q741">
            <v>0</v>
          </cell>
          <cell r="R741">
            <v>0</v>
          </cell>
          <cell r="T741">
            <v>0</v>
          </cell>
          <cell r="U741">
            <v>0</v>
          </cell>
          <cell r="W741">
            <v>0</v>
          </cell>
          <cell r="X741">
            <v>0</v>
          </cell>
          <cell r="Z741">
            <v>0</v>
          </cell>
          <cell r="AA741">
            <v>0</v>
          </cell>
          <cell r="AC741">
            <v>0</v>
          </cell>
          <cell r="AD741">
            <v>0</v>
          </cell>
          <cell r="AF741">
            <v>0</v>
          </cell>
          <cell r="AG741">
            <v>0</v>
          </cell>
          <cell r="AI741">
            <v>0</v>
          </cell>
          <cell r="AJ741">
            <v>0</v>
          </cell>
          <cell r="AL741">
            <v>0</v>
          </cell>
          <cell r="AM741">
            <v>0</v>
          </cell>
          <cell r="AO741">
            <v>0</v>
          </cell>
          <cell r="AP741">
            <v>0</v>
          </cell>
          <cell r="AR741">
            <v>0</v>
          </cell>
          <cell r="AS741">
            <v>0</v>
          </cell>
          <cell r="AU741">
            <v>0</v>
          </cell>
          <cell r="AV741">
            <v>0</v>
          </cell>
          <cell r="AX741">
            <v>0</v>
          </cell>
        </row>
        <row r="742">
          <cell r="A742" t="str">
            <v>CNRST-D</v>
          </cell>
          <cell r="C742" t="str">
            <v>Cornerstone Project</v>
          </cell>
          <cell r="O742">
            <v>14.439039999999999</v>
          </cell>
          <cell r="Q742">
            <v>0</v>
          </cell>
          <cell r="R742">
            <v>14.439039999999999</v>
          </cell>
          <cell r="T742">
            <v>0</v>
          </cell>
          <cell r="U742">
            <v>14.439039999999999</v>
          </cell>
          <cell r="W742">
            <v>1.6280000000000001</v>
          </cell>
          <cell r="X742">
            <v>16.067039999999999</v>
          </cell>
          <cell r="Z742">
            <v>0</v>
          </cell>
          <cell r="AA742">
            <v>16.067039999999999</v>
          </cell>
          <cell r="AC742">
            <v>2.1559999999999774E-2</v>
          </cell>
          <cell r="AD742">
            <v>16.0886</v>
          </cell>
          <cell r="AF742">
            <v>-1.5245999999999984</v>
          </cell>
          <cell r="AG742">
            <v>14.564000000000002</v>
          </cell>
          <cell r="AI742">
            <v>0</v>
          </cell>
          <cell r="AJ742">
            <v>14.564000000000002</v>
          </cell>
          <cell r="AL742">
            <v>-4.532</v>
          </cell>
          <cell r="AM742">
            <v>10.032000000000002</v>
          </cell>
          <cell r="AO742">
            <v>-0.88</v>
          </cell>
          <cell r="AP742">
            <v>9.152000000000001</v>
          </cell>
          <cell r="AR742">
            <v>0</v>
          </cell>
          <cell r="AS742">
            <v>9.152000000000001</v>
          </cell>
          <cell r="AU742">
            <v>0</v>
          </cell>
          <cell r="AV742">
            <v>9.152000000000001</v>
          </cell>
          <cell r="AX742">
            <v>9.152000000000001</v>
          </cell>
        </row>
        <row r="743">
          <cell r="A743" t="str">
            <v>FRE-CAP-D</v>
          </cell>
          <cell r="C743" t="str">
            <v>Common Real Estate Programs &amp; Projects</v>
          </cell>
          <cell r="O743">
            <v>16.939903217599998</v>
          </cell>
          <cell r="Q743">
            <v>0</v>
          </cell>
          <cell r="R743">
            <v>16.939903217599998</v>
          </cell>
          <cell r="T743">
            <v>-0.22</v>
          </cell>
          <cell r="U743">
            <v>16.719903217599999</v>
          </cell>
          <cell r="W743">
            <v>9.6782400001131917E-5</v>
          </cell>
          <cell r="X743">
            <v>16.72</v>
          </cell>
          <cell r="Z743">
            <v>-2.9920000000000004</v>
          </cell>
          <cell r="AA743">
            <v>13.727999999999998</v>
          </cell>
          <cell r="AC743">
            <v>0</v>
          </cell>
          <cell r="AD743">
            <v>13.727999999999998</v>
          </cell>
          <cell r="AF743">
            <v>0</v>
          </cell>
          <cell r="AG743">
            <v>13.727999999999998</v>
          </cell>
          <cell r="AI743">
            <v>-1.4079999999999997</v>
          </cell>
          <cell r="AJ743">
            <v>12.319999999999999</v>
          </cell>
          <cell r="AL743">
            <v>-2.2000000000000002</v>
          </cell>
          <cell r="AM743">
            <v>10.119999999999997</v>
          </cell>
          <cell r="AO743">
            <v>-4.3120000000000003</v>
          </cell>
          <cell r="AP743">
            <v>5.8079999999999972</v>
          </cell>
          <cell r="AR743">
            <v>0</v>
          </cell>
          <cell r="AS743">
            <v>5.8079999999999972</v>
          </cell>
          <cell r="AU743">
            <v>0</v>
          </cell>
          <cell r="AV743">
            <v>5.8079999999999972</v>
          </cell>
          <cell r="AX743">
            <v>5.8079999999999972</v>
          </cell>
        </row>
        <row r="744">
          <cell r="A744" t="str">
            <v>IMS-CAP-D</v>
          </cell>
          <cell r="C744" t="str">
            <v>Common IMIT Programs &amp; Projects</v>
          </cell>
          <cell r="O744">
            <v>7.2328970589333323</v>
          </cell>
          <cell r="Q744">
            <v>0</v>
          </cell>
          <cell r="R744">
            <v>7.2328970589333323</v>
          </cell>
          <cell r="T744">
            <v>-2.0284</v>
          </cell>
          <cell r="U744">
            <v>5.2044970589333328</v>
          </cell>
          <cell r="W744">
            <v>2.0282229410666668</v>
          </cell>
          <cell r="X744">
            <v>7.2327199999999996</v>
          </cell>
          <cell r="Z744">
            <v>0</v>
          </cell>
          <cell r="AA744">
            <v>7.2327199999999996</v>
          </cell>
          <cell r="AC744">
            <v>0.97724</v>
          </cell>
          <cell r="AD744">
            <v>8.2099599999999988</v>
          </cell>
          <cell r="AF744">
            <v>-9.0199999999999253E-2</v>
          </cell>
          <cell r="AG744">
            <v>8.1197599999999994</v>
          </cell>
          <cell r="AI744">
            <v>-0.11660000000000025</v>
          </cell>
          <cell r="AJ744">
            <v>8.0031599999999994</v>
          </cell>
          <cell r="AL744">
            <v>-0.59356000000000009</v>
          </cell>
          <cell r="AM744">
            <v>7.4095999999999993</v>
          </cell>
          <cell r="AO744">
            <v>0.6437200000000004</v>
          </cell>
          <cell r="AP744">
            <v>8.0533199999999994</v>
          </cell>
          <cell r="AR744">
            <v>0</v>
          </cell>
          <cell r="AS744">
            <v>8.0533199999999994</v>
          </cell>
          <cell r="AU744">
            <v>0</v>
          </cell>
          <cell r="AV744">
            <v>8.0533199999999994</v>
          </cell>
          <cell r="AX744">
            <v>8.0533199999999994</v>
          </cell>
        </row>
        <row r="745">
          <cell r="A745" t="str">
            <v>CCGO-D</v>
          </cell>
          <cell r="C745" t="str">
            <v>Common OGCCIT Programs &amp; Projects</v>
          </cell>
          <cell r="O745">
            <v>0</v>
          </cell>
          <cell r="Q745">
            <v>0</v>
          </cell>
          <cell r="R745">
            <v>0</v>
          </cell>
          <cell r="T745">
            <v>0</v>
          </cell>
          <cell r="U745">
            <v>0</v>
          </cell>
          <cell r="W745">
            <v>0</v>
          </cell>
          <cell r="X745">
            <v>0</v>
          </cell>
          <cell r="Z745">
            <v>0</v>
          </cell>
          <cell r="AA745">
            <v>0</v>
          </cell>
          <cell r="AC745">
            <v>0</v>
          </cell>
          <cell r="AD745">
            <v>0</v>
          </cell>
          <cell r="AF745">
            <v>0</v>
          </cell>
          <cell r="AG745">
            <v>0</v>
          </cell>
          <cell r="AI745">
            <v>0</v>
          </cell>
          <cell r="AJ745">
            <v>0</v>
          </cell>
          <cell r="AL745">
            <v>0</v>
          </cell>
          <cell r="AM745">
            <v>0</v>
          </cell>
          <cell r="AO745">
            <v>0</v>
          </cell>
          <cell r="AP745">
            <v>0</v>
          </cell>
          <cell r="AR745">
            <v>0</v>
          </cell>
          <cell r="AS745">
            <v>0</v>
          </cell>
          <cell r="AU745">
            <v>0</v>
          </cell>
          <cell r="AV745">
            <v>0</v>
          </cell>
          <cell r="AX745">
            <v>0</v>
          </cell>
        </row>
        <row r="746">
          <cell r="A746" t="str">
            <v>CORPADJ-D</v>
          </cell>
          <cell r="C746" t="str">
            <v>Common Corporate Other Programs &amp; Projects</v>
          </cell>
          <cell r="O746">
            <v>0</v>
          </cell>
          <cell r="Q746">
            <v>0</v>
          </cell>
          <cell r="R746">
            <v>0</v>
          </cell>
          <cell r="T746">
            <v>0</v>
          </cell>
          <cell r="U746">
            <v>0</v>
          </cell>
          <cell r="W746">
            <v>0</v>
          </cell>
          <cell r="X746">
            <v>0</v>
          </cell>
          <cell r="Z746">
            <v>0</v>
          </cell>
          <cell r="AA746">
            <v>0</v>
          </cell>
          <cell r="AC746">
            <v>0</v>
          </cell>
          <cell r="AD746">
            <v>0</v>
          </cell>
          <cell r="AF746">
            <v>0</v>
          </cell>
          <cell r="AG746">
            <v>0</v>
          </cell>
          <cell r="AI746">
            <v>0</v>
          </cell>
          <cell r="AJ746">
            <v>0</v>
          </cell>
          <cell r="AL746">
            <v>0</v>
          </cell>
          <cell r="AM746">
            <v>0</v>
          </cell>
          <cell r="AO746">
            <v>0</v>
          </cell>
          <cell r="AP746">
            <v>0</v>
          </cell>
          <cell r="AR746">
            <v>0</v>
          </cell>
          <cell r="AS746">
            <v>0</v>
          </cell>
          <cell r="AU746">
            <v>0</v>
          </cell>
          <cell r="AV746">
            <v>0</v>
          </cell>
          <cell r="AX746">
            <v>0</v>
          </cell>
        </row>
        <row r="747">
          <cell r="A747" t="str">
            <v>T&amp;WE-D</v>
          </cell>
          <cell r="C747" t="str">
            <v>Transport &amp; Work Equipment</v>
          </cell>
          <cell r="O747">
            <v>46.37444</v>
          </cell>
          <cell r="Q747">
            <v>0</v>
          </cell>
          <cell r="R747">
            <v>46.37444</v>
          </cell>
          <cell r="T747">
            <v>0</v>
          </cell>
          <cell r="U747">
            <v>46.37444</v>
          </cell>
          <cell r="W747">
            <v>0</v>
          </cell>
          <cell r="X747">
            <v>46.37444</v>
          </cell>
          <cell r="Z747">
            <v>0</v>
          </cell>
          <cell r="AA747">
            <v>46.37444</v>
          </cell>
          <cell r="AC747">
            <v>0</v>
          </cell>
          <cell r="AD747">
            <v>46.37444</v>
          </cell>
          <cell r="AF747">
            <v>0.72960000000000003</v>
          </cell>
          <cell r="AG747">
            <v>47.104039999999998</v>
          </cell>
          <cell r="AI747">
            <v>0</v>
          </cell>
          <cell r="AJ747">
            <v>47.104039999999998</v>
          </cell>
          <cell r="AL747">
            <v>0</v>
          </cell>
          <cell r="AM747">
            <v>47.104039999999998</v>
          </cell>
          <cell r="AO747">
            <v>0</v>
          </cell>
          <cell r="AP747">
            <v>47.104039999999998</v>
          </cell>
          <cell r="AR747">
            <v>0</v>
          </cell>
          <cell r="AS747">
            <v>47.104039999999998</v>
          </cell>
          <cell r="AU747">
            <v>0</v>
          </cell>
          <cell r="AV747">
            <v>47.104039999999998</v>
          </cell>
          <cell r="AX747">
            <v>47.104039999999998</v>
          </cell>
        </row>
        <row r="748">
          <cell r="A748" t="str">
            <v>SE-D</v>
          </cell>
          <cell r="C748" t="str">
            <v>Service Equipment</v>
          </cell>
          <cell r="O748">
            <v>6.8217599999999994</v>
          </cell>
          <cell r="Q748">
            <v>0</v>
          </cell>
          <cell r="R748">
            <v>6.8217599999999994</v>
          </cell>
          <cell r="T748">
            <v>0</v>
          </cell>
          <cell r="U748">
            <v>6.8217599999999994</v>
          </cell>
          <cell r="W748">
            <v>0</v>
          </cell>
          <cell r="X748">
            <v>6.8217599999999994</v>
          </cell>
          <cell r="Z748">
            <v>0</v>
          </cell>
          <cell r="AA748">
            <v>6.8217599999999994</v>
          </cell>
          <cell r="AC748">
            <v>0</v>
          </cell>
          <cell r="AD748">
            <v>6.8217599999999994</v>
          </cell>
          <cell r="AF748">
            <v>0</v>
          </cell>
          <cell r="AG748">
            <v>6.8217599999999994</v>
          </cell>
          <cell r="AI748">
            <v>0</v>
          </cell>
          <cell r="AJ748">
            <v>6.8217599999999994</v>
          </cell>
          <cell r="AL748">
            <v>0</v>
          </cell>
          <cell r="AM748">
            <v>6.8217599999999994</v>
          </cell>
          <cell r="AO748">
            <v>0</v>
          </cell>
          <cell r="AP748">
            <v>6.8217599999999994</v>
          </cell>
          <cell r="AR748">
            <v>0</v>
          </cell>
          <cell r="AS748">
            <v>6.8217599999999994</v>
          </cell>
          <cell r="AU748">
            <v>0</v>
          </cell>
          <cell r="AV748">
            <v>6.8217599999999994</v>
          </cell>
          <cell r="AX748">
            <v>6.8217599999999994</v>
          </cell>
        </row>
        <row r="749">
          <cell r="A749" t="str">
            <v>Tools-D</v>
          </cell>
          <cell r="C749" t="str">
            <v>Tools</v>
          </cell>
          <cell r="O749">
            <v>0</v>
          </cell>
          <cell r="Q749">
            <v>0</v>
          </cell>
          <cell r="R749">
            <v>0</v>
          </cell>
          <cell r="T749">
            <v>0</v>
          </cell>
          <cell r="U749">
            <v>0</v>
          </cell>
          <cell r="W749">
            <v>0</v>
          </cell>
          <cell r="X749">
            <v>0</v>
          </cell>
          <cell r="Z749">
            <v>0</v>
          </cell>
          <cell r="AA749">
            <v>0</v>
          </cell>
          <cell r="AC749">
            <v>0</v>
          </cell>
          <cell r="AD749">
            <v>0</v>
          </cell>
          <cell r="AF749">
            <v>0</v>
          </cell>
          <cell r="AG749">
            <v>0</v>
          </cell>
          <cell r="AI749">
            <v>0</v>
          </cell>
          <cell r="AJ749">
            <v>0</v>
          </cell>
          <cell r="AL749">
            <v>0</v>
          </cell>
          <cell r="AM749">
            <v>0</v>
          </cell>
          <cell r="AO749">
            <v>0</v>
          </cell>
          <cell r="AP749">
            <v>0</v>
          </cell>
          <cell r="AR749">
            <v>0</v>
          </cell>
          <cell r="AS749">
            <v>0</v>
          </cell>
          <cell r="AU749">
            <v>0</v>
          </cell>
          <cell r="AV749">
            <v>0</v>
          </cell>
          <cell r="AX749">
            <v>0</v>
          </cell>
        </row>
        <row r="750">
          <cell r="A750" t="str">
            <v>OPS-MFA-D</v>
          </cell>
          <cell r="C750" t="str">
            <v>Operations Level Adjustments</v>
          </cell>
          <cell r="O750">
            <v>0</v>
          </cell>
          <cell r="Q750">
            <v>0</v>
          </cell>
          <cell r="R750">
            <v>0</v>
          </cell>
          <cell r="T750">
            <v>0</v>
          </cell>
          <cell r="U750">
            <v>0</v>
          </cell>
          <cell r="W750">
            <v>0</v>
          </cell>
          <cell r="X750">
            <v>0</v>
          </cell>
          <cell r="Z750">
            <v>0</v>
          </cell>
          <cell r="AA750">
            <v>0</v>
          </cell>
          <cell r="AC750">
            <v>0</v>
          </cell>
          <cell r="AD750">
            <v>0</v>
          </cell>
          <cell r="AF750">
            <v>0</v>
          </cell>
          <cell r="AG750">
            <v>0</v>
          </cell>
          <cell r="AI750">
            <v>0</v>
          </cell>
          <cell r="AJ750">
            <v>0</v>
          </cell>
          <cell r="AL750">
            <v>0</v>
          </cell>
          <cell r="AM750">
            <v>0</v>
          </cell>
          <cell r="AO750">
            <v>0</v>
          </cell>
          <cell r="AP750">
            <v>0</v>
          </cell>
          <cell r="AR750">
            <v>0</v>
          </cell>
          <cell r="AS750">
            <v>0</v>
          </cell>
          <cell r="AU750">
            <v>0</v>
          </cell>
          <cell r="AV750">
            <v>0</v>
          </cell>
          <cell r="AX750">
            <v>0</v>
          </cell>
        </row>
        <row r="751">
          <cell r="A751" t="str">
            <v>IMS-MFA-D</v>
          </cell>
          <cell r="C751" t="str">
            <v>IMIT - Computers</v>
          </cell>
          <cell r="O751">
            <v>11.4631824138</v>
          </cell>
          <cell r="Q751">
            <v>0</v>
          </cell>
          <cell r="R751">
            <v>11.4631824138</v>
          </cell>
          <cell r="T751">
            <v>-1.5418499999999999</v>
          </cell>
          <cell r="U751">
            <v>9.9213324138000001</v>
          </cell>
          <cell r="W751">
            <v>1.5419375861999982</v>
          </cell>
          <cell r="X751">
            <v>11.463269999999998</v>
          </cell>
          <cell r="Z751">
            <v>0</v>
          </cell>
          <cell r="AA751">
            <v>11.463269999999998</v>
          </cell>
          <cell r="AC751">
            <v>1.7099999999999997E-2</v>
          </cell>
          <cell r="AD751">
            <v>11.480369999999997</v>
          </cell>
          <cell r="AF751">
            <v>-0.11400000000000161</v>
          </cell>
          <cell r="AG751">
            <v>11.366369999999996</v>
          </cell>
          <cell r="AI751">
            <v>-0.43889999999999973</v>
          </cell>
          <cell r="AJ751">
            <v>10.927469999999996</v>
          </cell>
          <cell r="AL751">
            <v>-4.0487099999999998</v>
          </cell>
          <cell r="AM751">
            <v>6.8787599999999962</v>
          </cell>
          <cell r="AO751">
            <v>0.19893000000000011</v>
          </cell>
          <cell r="AP751">
            <v>7.077689999999996</v>
          </cell>
          <cell r="AR751">
            <v>0</v>
          </cell>
          <cell r="AS751">
            <v>7.077689999999996</v>
          </cell>
          <cell r="AU751">
            <v>0</v>
          </cell>
          <cell r="AV751">
            <v>7.077689999999996</v>
          </cell>
          <cell r="AX751">
            <v>7.077689999999996</v>
          </cell>
        </row>
        <row r="752">
          <cell r="A752" t="str">
            <v>LBSS-MFA-D</v>
          </cell>
          <cell r="C752" t="str">
            <v>Real estate - Office Equipment</v>
          </cell>
          <cell r="O752">
            <v>5.9257200000000001</v>
          </cell>
          <cell r="Q752">
            <v>0</v>
          </cell>
          <cell r="R752">
            <v>5.9257200000000001</v>
          </cell>
          <cell r="T752">
            <v>0</v>
          </cell>
          <cell r="U752">
            <v>5.9257200000000001</v>
          </cell>
          <cell r="W752">
            <v>0</v>
          </cell>
          <cell r="X752">
            <v>5.9257200000000001</v>
          </cell>
          <cell r="Z752">
            <v>-3.4747200000000005</v>
          </cell>
          <cell r="AA752">
            <v>2.4509999999999996</v>
          </cell>
          <cell r="AC752">
            <v>0</v>
          </cell>
          <cell r="AD752">
            <v>2.4509999999999996</v>
          </cell>
          <cell r="AF752">
            <v>-1.8809999999999998</v>
          </cell>
          <cell r="AG752">
            <v>0.56999999999999984</v>
          </cell>
          <cell r="AI752">
            <v>0</v>
          </cell>
          <cell r="AJ752">
            <v>0.56999999999999984</v>
          </cell>
          <cell r="AL752">
            <v>0</v>
          </cell>
          <cell r="AM752">
            <v>0.56999999999999984</v>
          </cell>
          <cell r="AO752">
            <v>0</v>
          </cell>
          <cell r="AP752">
            <v>0.56999999999999984</v>
          </cell>
          <cell r="AR752">
            <v>0</v>
          </cell>
          <cell r="AS752">
            <v>0.56999999999999984</v>
          </cell>
          <cell r="AU752">
            <v>0</v>
          </cell>
          <cell r="AV752">
            <v>0.56999999999999984</v>
          </cell>
          <cell r="AX752">
            <v>0.56999999999999984</v>
          </cell>
        </row>
        <row r="753">
          <cell r="A753" t="str">
            <v>CorpAdj-MFA-D</v>
          </cell>
          <cell r="C753" t="str">
            <v>Corporate Other MFA</v>
          </cell>
          <cell r="O753">
            <v>0</v>
          </cell>
          <cell r="Q753">
            <v>0</v>
          </cell>
          <cell r="R753">
            <v>0</v>
          </cell>
          <cell r="T753">
            <v>0</v>
          </cell>
          <cell r="U753">
            <v>0</v>
          </cell>
          <cell r="W753">
            <v>0</v>
          </cell>
          <cell r="X753">
            <v>0</v>
          </cell>
          <cell r="Z753">
            <v>0</v>
          </cell>
          <cell r="AA753">
            <v>0</v>
          </cell>
          <cell r="AC753">
            <v>0</v>
          </cell>
          <cell r="AD753">
            <v>0</v>
          </cell>
          <cell r="AF753">
            <v>0</v>
          </cell>
          <cell r="AG753">
            <v>0</v>
          </cell>
          <cell r="AI753">
            <v>0</v>
          </cell>
          <cell r="AJ753">
            <v>0</v>
          </cell>
          <cell r="AL753">
            <v>0</v>
          </cell>
          <cell r="AM753">
            <v>0</v>
          </cell>
          <cell r="AO753">
            <v>0</v>
          </cell>
          <cell r="AP753">
            <v>0</v>
          </cell>
          <cell r="AR753">
            <v>0</v>
          </cell>
          <cell r="AS753">
            <v>0</v>
          </cell>
          <cell r="AU753">
            <v>0</v>
          </cell>
          <cell r="AV753">
            <v>0</v>
          </cell>
          <cell r="AX753">
            <v>0</v>
          </cell>
        </row>
        <row r="755">
          <cell r="C755" t="str">
            <v>Total Business Model Common Allocations</v>
          </cell>
          <cell r="O755">
            <v>109.19694269033333</v>
          </cell>
          <cell r="Q755">
            <v>0</v>
          </cell>
          <cell r="R755">
            <v>109.19694269033333</v>
          </cell>
          <cell r="T755">
            <v>-3.7902500000000003</v>
          </cell>
          <cell r="U755">
            <v>105.40669269033333</v>
          </cell>
          <cell r="W755">
            <v>5.1982573096666655</v>
          </cell>
          <cell r="X755">
            <v>110.60494999999999</v>
          </cell>
          <cell r="Z755">
            <v>-6.4667200000000005</v>
          </cell>
          <cell r="AA755">
            <v>104.13822999999998</v>
          </cell>
          <cell r="AC755">
            <v>1.0158999999999998</v>
          </cell>
          <cell r="AD755">
            <v>105.15412999999998</v>
          </cell>
          <cell r="AF755">
            <v>-2.880199999999999</v>
          </cell>
          <cell r="AG755">
            <v>102.27392999999998</v>
          </cell>
          <cell r="AI755">
            <v>-1.9634999999999998</v>
          </cell>
          <cell r="AJ755">
            <v>100.31042999999998</v>
          </cell>
          <cell r="AL755">
            <v>-11.374269999999999</v>
          </cell>
          <cell r="AM755">
            <v>88.936159999999987</v>
          </cell>
          <cell r="AO755">
            <v>-4.3493500000000003</v>
          </cell>
          <cell r="AP755">
            <v>84.586809999999971</v>
          </cell>
          <cell r="AR755">
            <v>0</v>
          </cell>
          <cell r="AS755">
            <v>84.586809999999971</v>
          </cell>
          <cell r="AU755">
            <v>0</v>
          </cell>
          <cell r="AV755">
            <v>84.586809999999971</v>
          </cell>
          <cell r="AX755">
            <v>84.586809999999971</v>
          </cell>
        </row>
        <row r="757">
          <cell r="B757" t="str">
            <v>Dx Direct Charges</v>
          </cell>
        </row>
        <row r="758">
          <cell r="A758" t="str">
            <v>OU-DC</v>
          </cell>
          <cell r="C758" t="str">
            <v>Over/Under Recovery</v>
          </cell>
          <cell r="O758">
            <v>0</v>
          </cell>
          <cell r="R758">
            <v>0</v>
          </cell>
          <cell r="U758">
            <v>0</v>
          </cell>
          <cell r="X758">
            <v>0</v>
          </cell>
          <cell r="AA758">
            <v>0</v>
          </cell>
          <cell r="AD758">
            <v>0</v>
          </cell>
          <cell r="AG758">
            <v>0</v>
          </cell>
          <cell r="AI758">
            <v>2.1861739999999998</v>
          </cell>
          <cell r="AJ758">
            <v>2.1861739999999998</v>
          </cell>
          <cell r="AL758">
            <v>-0.16917399999999994</v>
          </cell>
          <cell r="AM758">
            <v>2.0169999999999999</v>
          </cell>
          <cell r="AO758">
            <v>-2.9630000000000001</v>
          </cell>
          <cell r="AP758">
            <v>-0.94600000000000017</v>
          </cell>
          <cell r="AS758">
            <v>-0.94600000000000017</v>
          </cell>
          <cell r="AV758">
            <v>-0.94600000000000017</v>
          </cell>
          <cell r="AX758">
            <v>-0.94600000000000017</v>
          </cell>
        </row>
        <row r="759">
          <cell r="A759" t="str">
            <v>Ops-DC</v>
          </cell>
          <cell r="C759" t="str">
            <v>Operations Level Adjustments</v>
          </cell>
          <cell r="O759">
            <v>0</v>
          </cell>
          <cell r="R759">
            <v>0</v>
          </cell>
          <cell r="U759">
            <v>0</v>
          </cell>
          <cell r="X759">
            <v>0</v>
          </cell>
          <cell r="AA759">
            <v>0</v>
          </cell>
          <cell r="AD759">
            <v>0</v>
          </cell>
          <cell r="AG759">
            <v>0</v>
          </cell>
          <cell r="AJ759">
            <v>0</v>
          </cell>
          <cell r="AM759">
            <v>0</v>
          </cell>
          <cell r="AP759">
            <v>0</v>
          </cell>
          <cell r="AS759">
            <v>0</v>
          </cell>
          <cell r="AV759">
            <v>0</v>
          </cell>
          <cell r="AX759">
            <v>0</v>
          </cell>
        </row>
        <row r="760">
          <cell r="A760" t="str">
            <v>Plug-DC</v>
          </cell>
          <cell r="C760" t="str">
            <v>Productivity budget adjustment</v>
          </cell>
          <cell r="O760">
            <v>-2.6104176798868002</v>
          </cell>
          <cell r="R760">
            <v>-2.6104176798868002</v>
          </cell>
          <cell r="U760">
            <v>-2.6104176798868002</v>
          </cell>
          <cell r="X760">
            <v>-2.6104176798868002</v>
          </cell>
          <cell r="AA760">
            <v>-2.6104176798868002</v>
          </cell>
          <cell r="AD760">
            <v>-2.6104176798868002</v>
          </cell>
          <cell r="AG760">
            <v>-2.6104176798868002</v>
          </cell>
          <cell r="AJ760">
            <v>-2.6104176798868002</v>
          </cell>
          <cell r="AM760">
            <v>-2.6104176798868002</v>
          </cell>
          <cell r="AP760">
            <v>-2.6104176798868002</v>
          </cell>
          <cell r="AS760">
            <v>-2.6104176798868002</v>
          </cell>
          <cell r="AV760">
            <v>-2.6104176798868002</v>
          </cell>
          <cell r="AX760">
            <v>-2.6104176798868002</v>
          </cell>
        </row>
        <row r="761">
          <cell r="A761" t="str">
            <v>TAA-DC</v>
          </cell>
          <cell r="C761" t="str">
            <v>Transfers, Accruals &amp; Adjustments</v>
          </cell>
          <cell r="O761">
            <v>0</v>
          </cell>
          <cell r="R761">
            <v>0</v>
          </cell>
          <cell r="U761">
            <v>0</v>
          </cell>
          <cell r="X761">
            <v>0</v>
          </cell>
          <cell r="AA761">
            <v>0</v>
          </cell>
          <cell r="AD761">
            <v>0</v>
          </cell>
          <cell r="AG761">
            <v>0</v>
          </cell>
          <cell r="AJ761">
            <v>0</v>
          </cell>
          <cell r="AM761">
            <v>0</v>
          </cell>
          <cell r="AP761">
            <v>0</v>
          </cell>
          <cell r="AS761">
            <v>0</v>
          </cell>
          <cell r="AV761">
            <v>0</v>
          </cell>
          <cell r="AX761">
            <v>0</v>
          </cell>
        </row>
        <row r="762">
          <cell r="A762" t="str">
            <v>MFA-D</v>
          </cell>
          <cell r="C762" t="str">
            <v>MFA Charged direct to D</v>
          </cell>
          <cell r="O762">
            <v>0</v>
          </cell>
          <cell r="R762">
            <v>0</v>
          </cell>
          <cell r="U762">
            <v>0</v>
          </cell>
          <cell r="X762">
            <v>0</v>
          </cell>
          <cell r="AA762">
            <v>0</v>
          </cell>
          <cell r="AD762">
            <v>0</v>
          </cell>
          <cell r="AG762">
            <v>0</v>
          </cell>
          <cell r="AJ762">
            <v>0</v>
          </cell>
          <cell r="AM762">
            <v>0</v>
          </cell>
          <cell r="AP762">
            <v>0</v>
          </cell>
          <cell r="AS762">
            <v>0</v>
          </cell>
          <cell r="AV762">
            <v>0</v>
          </cell>
          <cell r="AX762">
            <v>0</v>
          </cell>
        </row>
        <row r="763">
          <cell r="A763" t="str">
            <v>DCErrors</v>
          </cell>
          <cell r="C763" t="str">
            <v>Project / Provider Coding Errors</v>
          </cell>
          <cell r="O763">
            <v>0</v>
          </cell>
          <cell r="R763">
            <v>0</v>
          </cell>
          <cell r="U763">
            <v>0</v>
          </cell>
          <cell r="X763">
            <v>0</v>
          </cell>
          <cell r="AA763">
            <v>0</v>
          </cell>
          <cell r="AD763">
            <v>0</v>
          </cell>
          <cell r="AG763">
            <v>0</v>
          </cell>
          <cell r="AJ763">
            <v>0</v>
          </cell>
          <cell r="AM763">
            <v>0</v>
          </cell>
          <cell r="AP763">
            <v>0</v>
          </cell>
          <cell r="AS763">
            <v>0</v>
          </cell>
          <cell r="AV763">
            <v>0</v>
          </cell>
          <cell r="AX763">
            <v>0</v>
          </cell>
        </row>
        <row r="764">
          <cell r="A764" t="str">
            <v>DCOther</v>
          </cell>
          <cell r="C764" t="str">
            <v>Other Asset Management project charges</v>
          </cell>
          <cell r="O764">
            <v>0</v>
          </cell>
          <cell r="R764">
            <v>0</v>
          </cell>
          <cell r="U764">
            <v>0</v>
          </cell>
          <cell r="X764">
            <v>0</v>
          </cell>
          <cell r="AA764">
            <v>0</v>
          </cell>
          <cell r="AD764">
            <v>0</v>
          </cell>
          <cell r="AG764">
            <v>0</v>
          </cell>
          <cell r="AJ764">
            <v>0</v>
          </cell>
          <cell r="AM764">
            <v>0</v>
          </cell>
          <cell r="AP764">
            <v>0</v>
          </cell>
          <cell r="AS764">
            <v>0</v>
          </cell>
          <cell r="AV764">
            <v>0</v>
          </cell>
          <cell r="AX764">
            <v>0</v>
          </cell>
        </row>
        <row r="766">
          <cell r="C766" t="str">
            <v>Total Dx Direct Charges</v>
          </cell>
          <cell r="O766">
            <v>-2.6104176798868002</v>
          </cell>
          <cell r="Q766">
            <v>0</v>
          </cell>
          <cell r="R766">
            <v>-2.6104176798868002</v>
          </cell>
          <cell r="T766">
            <v>0</v>
          </cell>
          <cell r="U766">
            <v>-2.6104176798868002</v>
          </cell>
          <cell r="W766">
            <v>0</v>
          </cell>
          <cell r="X766">
            <v>-2.6104176798868002</v>
          </cell>
          <cell r="Z766">
            <v>0</v>
          </cell>
          <cell r="AA766">
            <v>-2.6104176798868002</v>
          </cell>
          <cell r="AC766">
            <v>0</v>
          </cell>
          <cell r="AD766">
            <v>-2.6104176798868002</v>
          </cell>
          <cell r="AF766">
            <v>0</v>
          </cell>
          <cell r="AG766">
            <v>-2.6104176798868002</v>
          </cell>
          <cell r="AI766">
            <v>2.1861739999999998</v>
          </cell>
          <cell r="AJ766">
            <v>-0.42424367988680034</v>
          </cell>
          <cell r="AL766">
            <v>-0.16917399999999994</v>
          </cell>
          <cell r="AM766">
            <v>-0.59341767988680028</v>
          </cell>
          <cell r="AO766">
            <v>-2.9630000000000001</v>
          </cell>
          <cell r="AP766">
            <v>-3.5564176798868004</v>
          </cell>
          <cell r="AR766">
            <v>0</v>
          </cell>
          <cell r="AS766">
            <v>-3.5564176798868004</v>
          </cell>
          <cell r="AU766">
            <v>0</v>
          </cell>
          <cell r="AV766">
            <v>-3.5564176798868004</v>
          </cell>
          <cell r="AX766">
            <v>-3.5564176798868004</v>
          </cell>
        </row>
        <row r="768">
          <cell r="C768" t="str">
            <v>Total Distribution Capital</v>
          </cell>
          <cell r="O768">
            <v>634.93538702044646</v>
          </cell>
          <cell r="Q768">
            <v>0</v>
          </cell>
          <cell r="R768">
            <v>634.93538702044646</v>
          </cell>
          <cell r="T768">
            <v>-65.094320660000008</v>
          </cell>
          <cell r="U768">
            <v>569.84106636044658</v>
          </cell>
          <cell r="W768">
            <v>-5.7583678503333395</v>
          </cell>
          <cell r="X768">
            <v>564.08269851011323</v>
          </cell>
          <cell r="Z768">
            <v>27.958333599999996</v>
          </cell>
          <cell r="AA768">
            <v>592.04103211011318</v>
          </cell>
          <cell r="AC768">
            <v>40.130640919999991</v>
          </cell>
          <cell r="AD768">
            <v>632.1716730301132</v>
          </cell>
          <cell r="AF768">
            <v>-24.936260740000002</v>
          </cell>
          <cell r="AG768">
            <v>606.72486967011309</v>
          </cell>
          <cell r="AI768">
            <v>10.95636637000001</v>
          </cell>
          <cell r="AJ768">
            <v>617.68123604011328</v>
          </cell>
          <cell r="AL768">
            <v>-24.521773949999996</v>
          </cell>
          <cell r="AM768">
            <v>593.15946209011327</v>
          </cell>
          <cell r="AO768">
            <v>6.6137504900000126</v>
          </cell>
          <cell r="AP768">
            <v>599.7732125801133</v>
          </cell>
          <cell r="AR768">
            <v>0</v>
          </cell>
          <cell r="AS768">
            <v>599.7732125801133</v>
          </cell>
          <cell r="AU768">
            <v>0</v>
          </cell>
          <cell r="AV768">
            <v>599.7732125801133</v>
          </cell>
          <cell r="AX768">
            <v>599.7732125801133</v>
          </cell>
        </row>
        <row r="770">
          <cell r="AJ770">
            <v>-2.3604011323641316E-4</v>
          </cell>
        </row>
        <row r="773">
          <cell r="A773" t="str">
            <v>$M</v>
          </cell>
          <cell r="O773" t="str">
            <v>Annual</v>
          </cell>
          <cell r="Q773" t="str">
            <v>Jan</v>
          </cell>
          <cell r="R773" t="str">
            <v>Jan</v>
          </cell>
          <cell r="T773" t="str">
            <v>Feb</v>
          </cell>
          <cell r="U773" t="str">
            <v>Feb</v>
          </cell>
          <cell r="W773" t="str">
            <v>Mar</v>
          </cell>
          <cell r="X773" t="str">
            <v>Mar</v>
          </cell>
          <cell r="Z773" t="str">
            <v>Apr</v>
          </cell>
          <cell r="AA773" t="str">
            <v>Apr</v>
          </cell>
          <cell r="AC773" t="str">
            <v>May</v>
          </cell>
          <cell r="AD773" t="str">
            <v>May</v>
          </cell>
          <cell r="AF773" t="str">
            <v>Jun</v>
          </cell>
          <cell r="AG773" t="str">
            <v>Jun</v>
          </cell>
          <cell r="AI773" t="str">
            <v>Jul</v>
          </cell>
          <cell r="AJ773" t="str">
            <v>Jul</v>
          </cell>
          <cell r="AL773" t="str">
            <v>Aug</v>
          </cell>
          <cell r="AM773" t="str">
            <v>Aug</v>
          </cell>
          <cell r="AO773" t="str">
            <v>Sep</v>
          </cell>
          <cell r="AP773" t="str">
            <v>Sep</v>
          </cell>
          <cell r="AR773" t="str">
            <v>Oct</v>
          </cell>
          <cell r="AS773" t="str">
            <v>Oct</v>
          </cell>
          <cell r="AU773" t="str">
            <v>Nov</v>
          </cell>
          <cell r="AV773" t="str">
            <v>Nov</v>
          </cell>
          <cell r="AX773" t="str">
            <v>Current</v>
          </cell>
        </row>
        <row r="774">
          <cell r="O774" t="str">
            <v>Budget</v>
          </cell>
          <cell r="Q774" t="str">
            <v>Changes</v>
          </cell>
          <cell r="R774" t="str">
            <v>Forecast</v>
          </cell>
          <cell r="T774" t="str">
            <v>Changes</v>
          </cell>
          <cell r="U774" t="str">
            <v>Forecast</v>
          </cell>
          <cell r="W774" t="str">
            <v>Changes</v>
          </cell>
          <cell r="X774" t="str">
            <v>Forecast</v>
          </cell>
          <cell r="Z774" t="str">
            <v>Changes</v>
          </cell>
          <cell r="AA774" t="str">
            <v>Forecast</v>
          </cell>
          <cell r="AC774" t="str">
            <v>Changes</v>
          </cell>
          <cell r="AD774" t="str">
            <v>Forecast</v>
          </cell>
          <cell r="AF774" t="str">
            <v>Changes</v>
          </cell>
          <cell r="AG774" t="str">
            <v>Forecast</v>
          </cell>
          <cell r="AI774" t="str">
            <v>Changes</v>
          </cell>
          <cell r="AJ774" t="str">
            <v>Forecast</v>
          </cell>
          <cell r="AL774" t="str">
            <v>Changes</v>
          </cell>
          <cell r="AM774" t="str">
            <v>Forecast</v>
          </cell>
          <cell r="AO774" t="str">
            <v>Changes</v>
          </cell>
          <cell r="AP774" t="str">
            <v>Forecast</v>
          </cell>
          <cell r="AR774" t="str">
            <v>Changes</v>
          </cell>
          <cell r="AS774" t="str">
            <v>Forecast</v>
          </cell>
          <cell r="AU774" t="str">
            <v>Changes</v>
          </cell>
          <cell r="AV774" t="str">
            <v>Forecast</v>
          </cell>
          <cell r="AX774" t="str">
            <v>Forecast</v>
          </cell>
        </row>
        <row r="775">
          <cell r="A775" t="str">
            <v>Common OM&amp;A</v>
          </cell>
        </row>
        <row r="777">
          <cell r="A777" t="str">
            <v>Alloc'n of Asset Management org Costs - PC 9003 / 9052</v>
          </cell>
        </row>
        <row r="778">
          <cell r="B778" t="str">
            <v>Asset Management Organization Costs</v>
          </cell>
        </row>
        <row r="779">
          <cell r="A779" t="str">
            <v>OTHCOM</v>
          </cell>
          <cell r="C779" t="str">
            <v>Networks Other Common</v>
          </cell>
        </row>
        <row r="780">
          <cell r="A780" t="str">
            <v>STDS</v>
          </cell>
          <cell r="C780" t="str">
            <v>Standards</v>
          </cell>
          <cell r="O780">
            <v>1.413</v>
          </cell>
          <cell r="R780">
            <v>1.413</v>
          </cell>
          <cell r="U780">
            <v>1.413</v>
          </cell>
          <cell r="X780">
            <v>1.413</v>
          </cell>
          <cell r="AA780">
            <v>1.413</v>
          </cell>
          <cell r="AD780">
            <v>1.413</v>
          </cell>
          <cell r="AF780">
            <v>1.3680000000000001</v>
          </cell>
          <cell r="AG780">
            <v>2.7810000000000001</v>
          </cell>
          <cell r="AJ780">
            <v>2.7810000000000001</v>
          </cell>
          <cell r="AM780">
            <v>2.7810000000000001</v>
          </cell>
          <cell r="AO780">
            <v>-1.7810000000000001</v>
          </cell>
          <cell r="AP780">
            <v>1</v>
          </cell>
          <cell r="AS780">
            <v>1</v>
          </cell>
          <cell r="AV780">
            <v>1</v>
          </cell>
          <cell r="AX780">
            <v>1</v>
          </cell>
        </row>
        <row r="781">
          <cell r="A781" t="str">
            <v>CP</v>
          </cell>
          <cell r="C781" t="str">
            <v>Corporate Projects</v>
          </cell>
          <cell r="O781">
            <v>0.3317771300000002</v>
          </cell>
          <cell r="R781">
            <v>0.3317771300000002</v>
          </cell>
          <cell r="U781">
            <v>0.3317771300000002</v>
          </cell>
          <cell r="X781">
            <v>0.3317771300000002</v>
          </cell>
          <cell r="AA781">
            <v>0.3317771300000002</v>
          </cell>
          <cell r="AD781">
            <v>0.3317771300000002</v>
          </cell>
          <cell r="AF781">
            <v>1.268</v>
          </cell>
          <cell r="AG781">
            <v>1.5997771300000001</v>
          </cell>
          <cell r="AJ781">
            <v>1.5997771300000001</v>
          </cell>
          <cell r="AM781">
            <v>1.5997771300000001</v>
          </cell>
          <cell r="AO781">
            <v>-1.1997771300000002</v>
          </cell>
          <cell r="AP781">
            <v>0.39999999999999991</v>
          </cell>
          <cell r="AS781">
            <v>0.39999999999999991</v>
          </cell>
          <cell r="AV781">
            <v>0.39999999999999991</v>
          </cell>
          <cell r="AX781">
            <v>0.39999999999999991</v>
          </cell>
        </row>
        <row r="782">
          <cell r="A782" t="str">
            <v>AMPP</v>
          </cell>
          <cell r="C782" t="str">
            <v>Asset Mgt Process &amp; Policy</v>
          </cell>
          <cell r="O782">
            <v>4.4785562900000002</v>
          </cell>
          <cell r="R782">
            <v>4.4785562900000002</v>
          </cell>
          <cell r="U782">
            <v>4.4785562900000002</v>
          </cell>
          <cell r="X782">
            <v>4.4785562900000002</v>
          </cell>
          <cell r="AA782">
            <v>4.4785562900000002</v>
          </cell>
          <cell r="AD782">
            <v>4.4785562900000002</v>
          </cell>
          <cell r="AF782">
            <v>1.921</v>
          </cell>
          <cell r="AG782">
            <v>6.3995562900000005</v>
          </cell>
          <cell r="AJ782">
            <v>6.3995562900000005</v>
          </cell>
          <cell r="AM782">
            <v>6.3995562900000005</v>
          </cell>
          <cell r="AO782">
            <v>0.70044370999999916</v>
          </cell>
          <cell r="AP782">
            <v>7.1</v>
          </cell>
          <cell r="AS782">
            <v>7.1</v>
          </cell>
          <cell r="AV782">
            <v>7.1</v>
          </cell>
          <cell r="AX782">
            <v>7.1</v>
          </cell>
        </row>
        <row r="783">
          <cell r="A783" t="str">
            <v>WRKPGM</v>
          </cell>
          <cell r="C783" t="str">
            <v>Work Program Optimization</v>
          </cell>
          <cell r="O783">
            <v>8.0088050599999985</v>
          </cell>
          <cell r="R783">
            <v>8.0088050599999985</v>
          </cell>
          <cell r="U783">
            <v>8.0088050599999985</v>
          </cell>
          <cell r="X783">
            <v>8.0088050599999985</v>
          </cell>
          <cell r="AA783">
            <v>8.0088050599999985</v>
          </cell>
          <cell r="AD783">
            <v>8.0088050599999985</v>
          </cell>
          <cell r="AF783">
            <v>-4.609</v>
          </cell>
          <cell r="AG783">
            <v>3.3998050599999985</v>
          </cell>
          <cell r="AJ783">
            <v>3.3998050599999985</v>
          </cell>
          <cell r="AM783">
            <v>3.3998050599999985</v>
          </cell>
          <cell r="AO783">
            <v>-0.7998050599999984</v>
          </cell>
          <cell r="AP783">
            <v>2.6</v>
          </cell>
          <cell r="AS783">
            <v>2.6</v>
          </cell>
          <cell r="AV783">
            <v>2.6</v>
          </cell>
          <cell r="AX783">
            <v>2.6</v>
          </cell>
        </row>
        <row r="784">
          <cell r="A784" t="str">
            <v>SVPO</v>
          </cell>
          <cell r="C784" t="str">
            <v>Senior Vice President's Office</v>
          </cell>
          <cell r="O784">
            <v>5.9028800000000006</v>
          </cell>
          <cell r="R784">
            <v>5.9028800000000006</v>
          </cell>
          <cell r="U784">
            <v>5.9028800000000006</v>
          </cell>
          <cell r="X784">
            <v>5.9028800000000006</v>
          </cell>
          <cell r="AA784">
            <v>5.9028800000000006</v>
          </cell>
          <cell r="AD784">
            <v>5.9028800000000006</v>
          </cell>
          <cell r="AG784">
            <v>5.9028800000000006</v>
          </cell>
          <cell r="AJ784">
            <v>5.9028800000000006</v>
          </cell>
          <cell r="AM784">
            <v>5.9028800000000006</v>
          </cell>
          <cell r="AO784">
            <v>-0.30288000000000093</v>
          </cell>
          <cell r="AP784">
            <v>5.6</v>
          </cell>
          <cell r="AS784">
            <v>5.6</v>
          </cell>
          <cell r="AV784">
            <v>5.6</v>
          </cell>
          <cell r="AX784">
            <v>5.6</v>
          </cell>
        </row>
        <row r="785">
          <cell r="A785" t="str">
            <v>BI</v>
          </cell>
          <cell r="C785" t="str">
            <v>Business Integration</v>
          </cell>
          <cell r="O785">
            <v>7.0068293431225595</v>
          </cell>
          <cell r="R785">
            <v>11.407639799999998</v>
          </cell>
          <cell r="U785">
            <v>11.407639799999998</v>
          </cell>
          <cell r="X785">
            <v>11.407639799999998</v>
          </cell>
          <cell r="Z785">
            <v>-2.4</v>
          </cell>
          <cell r="AA785">
            <v>9.007639799999998</v>
          </cell>
          <cell r="AD785">
            <v>9.007639799999998</v>
          </cell>
          <cell r="AF785">
            <v>-4.4006397999999978</v>
          </cell>
          <cell r="AG785">
            <v>4.6070000000000002</v>
          </cell>
          <cell r="AJ785">
            <v>4.6070000000000002</v>
          </cell>
          <cell r="AM785">
            <v>4.6070000000000002</v>
          </cell>
          <cell r="AO785">
            <v>1.4929999999999994</v>
          </cell>
          <cell r="AP785">
            <v>6.1</v>
          </cell>
          <cell r="AS785">
            <v>6.1</v>
          </cell>
          <cell r="AV785">
            <v>6.1</v>
          </cell>
          <cell r="AX785">
            <v>6.1</v>
          </cell>
        </row>
        <row r="786">
          <cell r="A786" t="str">
            <v>DD</v>
          </cell>
          <cell r="C786" t="str">
            <v>Distribution Development</v>
          </cell>
          <cell r="O786">
            <v>7.3093000000000004</v>
          </cell>
          <cell r="R786">
            <v>7.3093000000000004</v>
          </cell>
          <cell r="U786">
            <v>7.3093000000000004</v>
          </cell>
          <cell r="X786">
            <v>7.3093000000000004</v>
          </cell>
          <cell r="AA786">
            <v>7.3093000000000004</v>
          </cell>
          <cell r="AD786">
            <v>7.3093000000000004</v>
          </cell>
          <cell r="AF786">
            <v>1.1910000000000001</v>
          </cell>
          <cell r="AG786">
            <v>8.5003000000000011</v>
          </cell>
          <cell r="AJ786">
            <v>8.5003000000000011</v>
          </cell>
          <cell r="AM786">
            <v>8.5003000000000011</v>
          </cell>
          <cell r="AO786">
            <v>-0.30030000000000179</v>
          </cell>
          <cell r="AP786">
            <v>8.1999999999999993</v>
          </cell>
          <cell r="AS786">
            <v>8.1999999999999993</v>
          </cell>
          <cell r="AV786">
            <v>8.1999999999999993</v>
          </cell>
          <cell r="AX786">
            <v>8.1999999999999993</v>
          </cell>
        </row>
        <row r="787">
          <cell r="A787" t="str">
            <v>STR</v>
          </cell>
          <cell r="C787" t="str">
            <v>Strategic Planning</v>
          </cell>
          <cell r="O787">
            <v>2.9525360799999993</v>
          </cell>
          <cell r="R787">
            <v>2.9525360799999993</v>
          </cell>
          <cell r="U787">
            <v>2.9525360799999993</v>
          </cell>
          <cell r="X787">
            <v>2.9525360799999993</v>
          </cell>
          <cell r="AA787">
            <v>2.9525360799999993</v>
          </cell>
          <cell r="AD787">
            <v>2.9525360799999993</v>
          </cell>
          <cell r="AF787">
            <v>-0.95299999999999996</v>
          </cell>
          <cell r="AG787">
            <v>1.9995360799999995</v>
          </cell>
          <cell r="AJ787">
            <v>1.9995360799999995</v>
          </cell>
          <cell r="AM787">
            <v>1.9995360799999995</v>
          </cell>
          <cell r="AO787">
            <v>-0.39953607999999941</v>
          </cell>
          <cell r="AP787">
            <v>1.6</v>
          </cell>
          <cell r="AS787">
            <v>1.6</v>
          </cell>
          <cell r="AV787">
            <v>1.6</v>
          </cell>
          <cell r="AX787">
            <v>1.6</v>
          </cell>
        </row>
        <row r="788">
          <cell r="A788" t="str">
            <v>SI</v>
          </cell>
          <cell r="C788" t="str">
            <v>System Investment</v>
          </cell>
          <cell r="O788">
            <v>0</v>
          </cell>
          <cell r="R788">
            <v>0</v>
          </cell>
          <cell r="U788">
            <v>0</v>
          </cell>
          <cell r="X788">
            <v>0</v>
          </cell>
          <cell r="AA788">
            <v>0</v>
          </cell>
          <cell r="AD788">
            <v>0</v>
          </cell>
          <cell r="AG788">
            <v>0</v>
          </cell>
          <cell r="AJ788">
            <v>0</v>
          </cell>
          <cell r="AM788">
            <v>0</v>
          </cell>
          <cell r="AP788">
            <v>0</v>
          </cell>
          <cell r="AS788">
            <v>0</v>
          </cell>
          <cell r="AV788">
            <v>0</v>
          </cell>
          <cell r="AX788">
            <v>0</v>
          </cell>
        </row>
        <row r="789">
          <cell r="A789" t="str">
            <v>SIP</v>
          </cell>
          <cell r="C789" t="str">
            <v>Sustainment Investment Planning</v>
          </cell>
          <cell r="O789">
            <v>13.867117870000001</v>
          </cell>
          <cell r="R789">
            <v>13.867117870000001</v>
          </cell>
          <cell r="U789">
            <v>13.867117870000001</v>
          </cell>
          <cell r="X789">
            <v>13.867117870000001</v>
          </cell>
          <cell r="AA789">
            <v>13.867117870000001</v>
          </cell>
          <cell r="AD789">
            <v>13.867117870000001</v>
          </cell>
          <cell r="AF789">
            <v>0.13300000000000001</v>
          </cell>
          <cell r="AG789">
            <v>14.00011787</v>
          </cell>
          <cell r="AJ789">
            <v>14.00011787</v>
          </cell>
          <cell r="AM789">
            <v>14.00011787</v>
          </cell>
          <cell r="AO789">
            <v>-0.80011787000000112</v>
          </cell>
          <cell r="AP789">
            <v>13.2</v>
          </cell>
          <cell r="AS789">
            <v>13.2</v>
          </cell>
          <cell r="AV789">
            <v>13.2</v>
          </cell>
          <cell r="AX789">
            <v>13.2</v>
          </cell>
        </row>
        <row r="790">
          <cell r="A790" t="str">
            <v>TSD</v>
          </cell>
          <cell r="C790" t="str">
            <v>Transmission System Development</v>
          </cell>
          <cell r="O790">
            <v>16.137301820000001</v>
          </cell>
          <cell r="R790">
            <v>16.137301820000001</v>
          </cell>
          <cell r="U790">
            <v>16.137301820000001</v>
          </cell>
          <cell r="X790">
            <v>16.137301820000001</v>
          </cell>
          <cell r="AA790">
            <v>16.137301820000001</v>
          </cell>
          <cell r="AD790">
            <v>16.137301820000001</v>
          </cell>
          <cell r="AF790">
            <v>0.86299999999999999</v>
          </cell>
          <cell r="AG790">
            <v>17.000301820000001</v>
          </cell>
          <cell r="AJ790">
            <v>17.000301820000001</v>
          </cell>
          <cell r="AM790">
            <v>17.000301820000001</v>
          </cell>
          <cell r="AO790">
            <v>-0.6003018200000021</v>
          </cell>
          <cell r="AP790">
            <v>16.399999999999999</v>
          </cell>
          <cell r="AS790">
            <v>16.399999999999999</v>
          </cell>
          <cell r="AV790">
            <v>16.399999999999999</v>
          </cell>
          <cell r="AX790">
            <v>16.399999999999999</v>
          </cell>
        </row>
        <row r="792">
          <cell r="C792" t="str">
            <v>Total Asset Management</v>
          </cell>
          <cell r="O792">
            <v>67.408103593122561</v>
          </cell>
          <cell r="Q792">
            <v>0</v>
          </cell>
          <cell r="R792">
            <v>71.808914049999998</v>
          </cell>
          <cell r="T792">
            <v>0</v>
          </cell>
          <cell r="U792">
            <v>71.808914049999998</v>
          </cell>
          <cell r="W792">
            <v>0</v>
          </cell>
          <cell r="X792">
            <v>71.808914049999998</v>
          </cell>
          <cell r="Z792">
            <v>-2.4</v>
          </cell>
          <cell r="AA792">
            <v>69.408914050000007</v>
          </cell>
          <cell r="AC792">
            <v>0</v>
          </cell>
          <cell r="AD792">
            <v>69.408914050000007</v>
          </cell>
          <cell r="AF792">
            <v>-3.2186397999999978</v>
          </cell>
          <cell r="AG792">
            <v>66.190274250000002</v>
          </cell>
          <cell r="AI792">
            <v>0</v>
          </cell>
          <cell r="AJ792">
            <v>66.190274250000002</v>
          </cell>
          <cell r="AL792">
            <v>0</v>
          </cell>
          <cell r="AM792">
            <v>66.190274250000002</v>
          </cell>
          <cell r="AO792">
            <v>-3.9902742500000055</v>
          </cell>
          <cell r="AP792">
            <v>62.199999999999996</v>
          </cell>
          <cell r="AR792">
            <v>0</v>
          </cell>
          <cell r="AS792">
            <v>62.199999999999996</v>
          </cell>
          <cell r="AU792">
            <v>0</v>
          </cell>
          <cell r="AV792">
            <v>62.199999999999996</v>
          </cell>
          <cell r="AX792">
            <v>62.199999999999996</v>
          </cell>
        </row>
        <row r="793">
          <cell r="L793" t="str">
            <v>Allocation to Tx (PC - 9003)</v>
          </cell>
          <cell r="M793">
            <v>0.47699999999999998</v>
          </cell>
          <cell r="O793">
            <v>32.153665413919462</v>
          </cell>
          <cell r="Q793">
            <v>0</v>
          </cell>
          <cell r="R793">
            <v>32.153665413919462</v>
          </cell>
          <cell r="T793">
            <v>0</v>
          </cell>
          <cell r="U793">
            <v>32.153665413919462</v>
          </cell>
          <cell r="W793">
            <v>0</v>
          </cell>
          <cell r="X793">
            <v>32.153665413919462</v>
          </cell>
          <cell r="Z793">
            <v>-1.1447999999999998</v>
          </cell>
          <cell r="AA793">
            <v>31.008865413919462</v>
          </cell>
          <cell r="AC793">
            <v>0</v>
          </cell>
          <cell r="AD793">
            <v>31.008865413919462</v>
          </cell>
          <cell r="AF793">
            <v>-1.5352911845999988</v>
          </cell>
          <cell r="AG793">
            <v>29.473574229319464</v>
          </cell>
          <cell r="AI793">
            <v>0</v>
          </cell>
          <cell r="AJ793">
            <v>29.473574229319464</v>
          </cell>
          <cell r="AL793">
            <v>0</v>
          </cell>
          <cell r="AM793">
            <v>29.473574229319464</v>
          </cell>
          <cell r="AO793">
            <v>-1.9033608172500025</v>
          </cell>
          <cell r="AP793">
            <v>27.57021341206946</v>
          </cell>
          <cell r="AR793">
            <v>0</v>
          </cell>
          <cell r="AS793">
            <v>27.57021341206946</v>
          </cell>
          <cell r="AU793">
            <v>0</v>
          </cell>
          <cell r="AV793">
            <v>27.57021341206946</v>
          </cell>
          <cell r="AX793">
            <v>27.57021341206946</v>
          </cell>
        </row>
        <row r="794">
          <cell r="L794" t="str">
            <v>Allocation to Dx (PC - 9052)</v>
          </cell>
          <cell r="M794">
            <v>0.52300000000000002</v>
          </cell>
          <cell r="O794">
            <v>35.254438179203099</v>
          </cell>
          <cell r="Q794">
            <v>0</v>
          </cell>
          <cell r="R794">
            <v>35.254438179203099</v>
          </cell>
          <cell r="T794">
            <v>0</v>
          </cell>
          <cell r="U794">
            <v>35.254438179203099</v>
          </cell>
          <cell r="W794">
            <v>0</v>
          </cell>
          <cell r="X794">
            <v>35.254438179203099</v>
          </cell>
          <cell r="Z794">
            <v>-1.2552000000000001</v>
          </cell>
          <cell r="AA794">
            <v>33.999238179203097</v>
          </cell>
          <cell r="AC794">
            <v>0</v>
          </cell>
          <cell r="AD794">
            <v>33.999238179203097</v>
          </cell>
          <cell r="AF794">
            <v>-1.683348615399999</v>
          </cell>
          <cell r="AG794">
            <v>32.315889563803097</v>
          </cell>
          <cell r="AI794">
            <v>0</v>
          </cell>
          <cell r="AJ794">
            <v>32.315889563803097</v>
          </cell>
          <cell r="AL794">
            <v>0</v>
          </cell>
          <cell r="AM794">
            <v>32.315889563803097</v>
          </cell>
          <cell r="AO794">
            <v>-2.086913432750003</v>
          </cell>
          <cell r="AP794">
            <v>30.228976131053095</v>
          </cell>
          <cell r="AR794">
            <v>0</v>
          </cell>
          <cell r="AS794">
            <v>30.228976131053095</v>
          </cell>
          <cell r="AU794">
            <v>0</v>
          </cell>
          <cell r="AV794">
            <v>30.228976131053095</v>
          </cell>
          <cell r="AX794">
            <v>30.228976131053095</v>
          </cell>
        </row>
        <row r="796">
          <cell r="A796" t="str">
            <v>Alloc'n of Common IMIT Project costs - PC 9004 / 9053</v>
          </cell>
        </row>
        <row r="797">
          <cell r="B797" t="str">
            <v>IMIT Common Projects</v>
          </cell>
        </row>
        <row r="798">
          <cell r="A798" t="str">
            <v>IMS - OM&amp;A</v>
          </cell>
          <cell r="C798" t="str">
            <v>IMIT Common Projects</v>
          </cell>
          <cell r="O798">
            <v>103.55908547999999</v>
          </cell>
          <cell r="R798">
            <v>103.55908547999999</v>
          </cell>
          <cell r="T798">
            <v>0.63100000000000023</v>
          </cell>
          <cell r="U798">
            <v>104.19008547999999</v>
          </cell>
          <cell r="W798">
            <v>-0.63108547999999587</v>
          </cell>
          <cell r="X798">
            <v>103.559</v>
          </cell>
          <cell r="AA798">
            <v>103.559</v>
          </cell>
          <cell r="AC798">
            <v>-0.27299999999999613</v>
          </cell>
          <cell r="AD798">
            <v>103.286</v>
          </cell>
          <cell r="AF798">
            <v>-0.84600000000000364</v>
          </cell>
          <cell r="AG798">
            <v>102.44</v>
          </cell>
          <cell r="AI798">
            <v>0.46399999999999864</v>
          </cell>
          <cell r="AJ798">
            <v>102.904</v>
          </cell>
          <cell r="AL798">
            <v>5.1000000000001933E-2</v>
          </cell>
          <cell r="AM798">
            <v>102.955</v>
          </cell>
          <cell r="AO798">
            <v>-1.5859999999999985</v>
          </cell>
          <cell r="AP798">
            <v>101.369</v>
          </cell>
          <cell r="AS798">
            <v>101.369</v>
          </cell>
          <cell r="AV798">
            <v>101.369</v>
          </cell>
          <cell r="AX798">
            <v>101.369</v>
          </cell>
        </row>
        <row r="799">
          <cell r="L799" t="str">
            <v>Allocation to Tx (PC - 9004)</v>
          </cell>
          <cell r="M799">
            <v>0.435</v>
          </cell>
          <cell r="O799">
            <v>45.048202183799994</v>
          </cell>
          <cell r="Q799">
            <v>0</v>
          </cell>
          <cell r="R799">
            <v>45.048202183799994</v>
          </cell>
          <cell r="T799">
            <v>0.27448500000000009</v>
          </cell>
          <cell r="U799">
            <v>45.322687183799992</v>
          </cell>
          <cell r="W799">
            <v>-0.27452218379999821</v>
          </cell>
          <cell r="X799">
            <v>45.048164999999997</v>
          </cell>
          <cell r="Z799">
            <v>0</v>
          </cell>
          <cell r="AA799">
            <v>45.048164999999997</v>
          </cell>
          <cell r="AC799">
            <v>-0.11875499999999832</v>
          </cell>
          <cell r="AD799">
            <v>44.929409999999997</v>
          </cell>
          <cell r="AF799">
            <v>-0.36801000000000156</v>
          </cell>
          <cell r="AG799">
            <v>44.561399999999999</v>
          </cell>
          <cell r="AI799">
            <v>0.20183999999999941</v>
          </cell>
          <cell r="AJ799">
            <v>44.763239999999996</v>
          </cell>
          <cell r="AL799">
            <v>2.2185000000000839E-2</v>
          </cell>
          <cell r="AM799">
            <v>44.785424999999996</v>
          </cell>
          <cell r="AO799">
            <v>-0.68990999999999936</v>
          </cell>
          <cell r="AP799">
            <v>44.095514999999999</v>
          </cell>
          <cell r="AR799">
            <v>0</v>
          </cell>
          <cell r="AS799">
            <v>44.095514999999999</v>
          </cell>
          <cell r="AU799">
            <v>0</v>
          </cell>
          <cell r="AV799">
            <v>44.095514999999999</v>
          </cell>
          <cell r="AX799">
            <v>44.095514999999999</v>
          </cell>
        </row>
        <row r="800">
          <cell r="L800" t="str">
            <v>Allocation to Dx (PC - 9053)</v>
          </cell>
          <cell r="M800">
            <v>0.56499999999999995</v>
          </cell>
          <cell r="O800">
            <v>58.510883296199992</v>
          </cell>
          <cell r="Q800">
            <v>0</v>
          </cell>
          <cell r="R800">
            <v>58.510883296199992</v>
          </cell>
          <cell r="T800">
            <v>0.35651500000000008</v>
          </cell>
          <cell r="U800">
            <v>58.867398296199994</v>
          </cell>
          <cell r="W800">
            <v>-0.35656329619999766</v>
          </cell>
          <cell r="X800">
            <v>58.510834999999993</v>
          </cell>
          <cell r="Z800">
            <v>0</v>
          </cell>
          <cell r="AA800">
            <v>58.510834999999993</v>
          </cell>
          <cell r="AC800">
            <v>-0.1542449999999978</v>
          </cell>
          <cell r="AD800">
            <v>58.356589999999997</v>
          </cell>
          <cell r="AF800">
            <v>-0.47799000000000202</v>
          </cell>
          <cell r="AG800">
            <v>57.878599999999992</v>
          </cell>
          <cell r="AI800">
            <v>0.26215999999999923</v>
          </cell>
          <cell r="AJ800">
            <v>58.140759999999993</v>
          </cell>
          <cell r="AL800">
            <v>2.881500000000109E-2</v>
          </cell>
          <cell r="AM800">
            <v>58.169574999999995</v>
          </cell>
          <cell r="AO800">
            <v>-0.89608999999999905</v>
          </cell>
          <cell r="AP800">
            <v>57.273484999999994</v>
          </cell>
          <cell r="AR800">
            <v>0</v>
          </cell>
          <cell r="AS800">
            <v>57.273484999999994</v>
          </cell>
          <cell r="AU800">
            <v>0</v>
          </cell>
          <cell r="AV800">
            <v>57.273484999999994</v>
          </cell>
          <cell r="AX800">
            <v>57.273484999999994</v>
          </cell>
        </row>
        <row r="802">
          <cell r="A802" t="str">
            <v>Alloc'n of Business Telecom costs - PC 9005 / 9054</v>
          </cell>
        </row>
        <row r="803">
          <cell r="B803" t="str">
            <v>Business Telecom Common Costs</v>
          </cell>
        </row>
        <row r="804">
          <cell r="A804" t="str">
            <v>BT</v>
          </cell>
          <cell r="C804" t="str">
            <v>Business Telecom (net)</v>
          </cell>
          <cell r="O804">
            <v>20.805226269999999</v>
          </cell>
          <cell r="R804">
            <v>20.805226269999999</v>
          </cell>
          <cell r="T804">
            <v>-1.070999999999998</v>
          </cell>
          <cell r="U804">
            <v>19.734226270000001</v>
          </cell>
          <cell r="W804">
            <v>1.0707737299999991</v>
          </cell>
          <cell r="X804">
            <v>20.805</v>
          </cell>
          <cell r="Z804">
            <v>-0.105</v>
          </cell>
          <cell r="AA804">
            <v>20.7</v>
          </cell>
          <cell r="AD804">
            <v>20.7</v>
          </cell>
          <cell r="AF804">
            <v>0.05</v>
          </cell>
          <cell r="AG804">
            <v>20.75</v>
          </cell>
          <cell r="AI804">
            <v>0.01</v>
          </cell>
          <cell r="AJ804">
            <v>20.76</v>
          </cell>
          <cell r="AL804">
            <v>-0.39100000000000179</v>
          </cell>
          <cell r="AM804">
            <v>20.369</v>
          </cell>
          <cell r="AO804">
            <v>-2.1379999999999981</v>
          </cell>
          <cell r="AP804">
            <v>18.231000000000002</v>
          </cell>
          <cell r="AS804">
            <v>18.231000000000002</v>
          </cell>
          <cell r="AV804">
            <v>18.231000000000002</v>
          </cell>
          <cell r="AX804">
            <v>18.231000000000002</v>
          </cell>
        </row>
        <row r="805">
          <cell r="L805" t="str">
            <v>Allocation to Tx (PC - 9005)</v>
          </cell>
          <cell r="M805">
            <v>0.53</v>
          </cell>
          <cell r="O805">
            <v>11.0267699231</v>
          </cell>
          <cell r="Q805">
            <v>0</v>
          </cell>
          <cell r="R805">
            <v>11.0267699231</v>
          </cell>
          <cell r="T805">
            <v>-0.56762999999999897</v>
          </cell>
          <cell r="U805">
            <v>10.4591399231</v>
          </cell>
          <cell r="W805">
            <v>0.56751007689999955</v>
          </cell>
          <cell r="X805">
            <v>11.02665</v>
          </cell>
          <cell r="Z805">
            <v>-5.5649999999999998E-2</v>
          </cell>
          <cell r="AA805">
            <v>10.971</v>
          </cell>
          <cell r="AC805">
            <v>0</v>
          </cell>
          <cell r="AD805">
            <v>10.971</v>
          </cell>
          <cell r="AF805">
            <v>2.6500000000000003E-2</v>
          </cell>
          <cell r="AG805">
            <v>10.9975</v>
          </cell>
          <cell r="AI805">
            <v>5.3E-3</v>
          </cell>
          <cell r="AJ805">
            <v>11.002800000000001</v>
          </cell>
          <cell r="AL805">
            <v>-0.20723000000000097</v>
          </cell>
          <cell r="AM805">
            <v>10.79557</v>
          </cell>
          <cell r="AO805">
            <v>-1.1331399999999991</v>
          </cell>
          <cell r="AP805">
            <v>9.6624300000000005</v>
          </cell>
          <cell r="AR805">
            <v>0</v>
          </cell>
          <cell r="AS805">
            <v>9.6624300000000005</v>
          </cell>
          <cell r="AU805">
            <v>0</v>
          </cell>
          <cell r="AV805">
            <v>9.6624300000000005</v>
          </cell>
          <cell r="AX805">
            <v>9.6624300000000005</v>
          </cell>
        </row>
        <row r="806">
          <cell r="L806" t="str">
            <v>Allocation to Dx (PC - 9054)</v>
          </cell>
          <cell r="M806">
            <v>0.47</v>
          </cell>
          <cell r="O806">
            <v>9.7784563468999988</v>
          </cell>
          <cell r="Q806">
            <v>0</v>
          </cell>
          <cell r="R806">
            <v>9.7784563468999988</v>
          </cell>
          <cell r="T806">
            <v>-0.50336999999999898</v>
          </cell>
          <cell r="U806">
            <v>9.2750863469000002</v>
          </cell>
          <cell r="W806">
            <v>0.50326365309999954</v>
          </cell>
          <cell r="X806">
            <v>9.7783499999999997</v>
          </cell>
          <cell r="Z806">
            <v>-4.9349999999999998E-2</v>
          </cell>
          <cell r="AA806">
            <v>9.7289999999999992</v>
          </cell>
          <cell r="AC806">
            <v>0</v>
          </cell>
          <cell r="AD806">
            <v>9.7289999999999992</v>
          </cell>
          <cell r="AF806">
            <v>2.35E-2</v>
          </cell>
          <cell r="AG806">
            <v>9.7524999999999995</v>
          </cell>
          <cell r="AI806">
            <v>4.7000000000000002E-3</v>
          </cell>
          <cell r="AJ806">
            <v>9.7571999999999992</v>
          </cell>
          <cell r="AL806">
            <v>-0.18377000000000082</v>
          </cell>
          <cell r="AM806">
            <v>9.5734299999999983</v>
          </cell>
          <cell r="AO806">
            <v>-1.004859999999999</v>
          </cell>
          <cell r="AP806">
            <v>8.5685699999999994</v>
          </cell>
          <cell r="AR806">
            <v>0</v>
          </cell>
          <cell r="AS806">
            <v>8.5685699999999994</v>
          </cell>
          <cell r="AU806">
            <v>0</v>
          </cell>
          <cell r="AV806">
            <v>8.5685699999999994</v>
          </cell>
          <cell r="AX806">
            <v>8.5685699999999994</v>
          </cell>
        </row>
        <row r="808">
          <cell r="A808" t="str">
            <v>Alloc'n of Common CF&amp;S Costs - PC 9006 / 9055</v>
          </cell>
        </row>
        <row r="809">
          <cell r="B809" t="str">
            <v>Net Hydro One Networks CF&amp;S</v>
          </cell>
        </row>
        <row r="810">
          <cell r="A810" t="str">
            <v>HOI</v>
          </cell>
          <cell r="C810" t="str">
            <v>Allocations of HOI CF&amp;S to Ntw</v>
          </cell>
          <cell r="O810">
            <v>4.8062639999999988</v>
          </cell>
          <cell r="R810">
            <v>4.8062639999999988</v>
          </cell>
          <cell r="U810">
            <v>4.8062639999999988</v>
          </cell>
          <cell r="X810">
            <v>4.8062639999999988</v>
          </cell>
          <cell r="AA810">
            <v>4.8062639999999988</v>
          </cell>
          <cell r="AD810">
            <v>4.8062639999999988</v>
          </cell>
          <cell r="AG810">
            <v>4.8062639999999988</v>
          </cell>
          <cell r="AJ810">
            <v>4.8062639999999988</v>
          </cell>
          <cell r="AM810">
            <v>4.8062639999999988</v>
          </cell>
          <cell r="AP810">
            <v>4.8062639999999988</v>
          </cell>
          <cell r="AS810">
            <v>4.8062639999999988</v>
          </cell>
          <cell r="AV810">
            <v>4.8062639999999988</v>
          </cell>
          <cell r="AX810">
            <v>4.8062639999999988</v>
          </cell>
        </row>
        <row r="811">
          <cell r="C811" t="str">
            <v>Corporate Finance</v>
          </cell>
        </row>
        <row r="812">
          <cell r="A812" t="str">
            <v>FIN-TAX</v>
          </cell>
          <cell r="D812" t="str">
            <v>Taxation</v>
          </cell>
          <cell r="O812">
            <v>1.8134428910868003</v>
          </cell>
          <cell r="R812">
            <v>1.8134428910868003</v>
          </cell>
          <cell r="T812">
            <v>0.25</v>
          </cell>
          <cell r="U812">
            <v>2.0634428910868006</v>
          </cell>
          <cell r="W812">
            <v>-0.25</v>
          </cell>
          <cell r="X812">
            <v>1.8134428910868006</v>
          </cell>
          <cell r="AA812">
            <v>1.8134428910868006</v>
          </cell>
          <cell r="AD812">
            <v>1.8134428910868006</v>
          </cell>
          <cell r="AG812">
            <v>1.8134428910868006</v>
          </cell>
          <cell r="AJ812">
            <v>1.8134428910868006</v>
          </cell>
          <cell r="AM812">
            <v>1.8134428910868006</v>
          </cell>
          <cell r="AP812">
            <v>1.8134428910868006</v>
          </cell>
          <cell r="AS812">
            <v>1.8134428910868006</v>
          </cell>
          <cell r="AV812">
            <v>1.8134428910868006</v>
          </cell>
          <cell r="AX812">
            <v>1.8134428910868006</v>
          </cell>
        </row>
        <row r="813">
          <cell r="A813" t="str">
            <v>FIN-PF</v>
          </cell>
          <cell r="D813" t="str">
            <v>Pension Fund</v>
          </cell>
          <cell r="O813">
            <v>0.05</v>
          </cell>
          <cell r="R813">
            <v>0.05</v>
          </cell>
          <cell r="U813">
            <v>0.05</v>
          </cell>
          <cell r="W813">
            <v>0.05</v>
          </cell>
          <cell r="X813">
            <v>0.1</v>
          </cell>
          <cell r="AA813">
            <v>0.1</v>
          </cell>
          <cell r="AC813">
            <v>-0.05</v>
          </cell>
          <cell r="AD813">
            <v>0.05</v>
          </cell>
          <cell r="AG813">
            <v>0.05</v>
          </cell>
          <cell r="AJ813">
            <v>0.05</v>
          </cell>
          <cell r="AM813">
            <v>0.05</v>
          </cell>
          <cell r="AP813">
            <v>0.05</v>
          </cell>
          <cell r="AS813">
            <v>0.05</v>
          </cell>
          <cell r="AV813">
            <v>0.05</v>
          </cell>
          <cell r="AX813">
            <v>0.05</v>
          </cell>
        </row>
        <row r="814">
          <cell r="A814" t="str">
            <v>FIN-TR</v>
          </cell>
          <cell r="D814" t="str">
            <v>Treasury</v>
          </cell>
          <cell r="O814">
            <v>4.5352186899999998</v>
          </cell>
          <cell r="R814">
            <v>4.5352186899999998</v>
          </cell>
          <cell r="U814">
            <v>4.5352186899999998</v>
          </cell>
          <cell r="X814">
            <v>4.5352186899999998</v>
          </cell>
          <cell r="Z814">
            <v>-0.35</v>
          </cell>
          <cell r="AA814">
            <v>4.1852186900000001</v>
          </cell>
          <cell r="AD814">
            <v>4.1852186900000001</v>
          </cell>
          <cell r="AG814">
            <v>4.1852186900000001</v>
          </cell>
          <cell r="AJ814">
            <v>4.1852186900000001</v>
          </cell>
          <cell r="AM814">
            <v>4.1852186900000001</v>
          </cell>
          <cell r="AO814">
            <v>-1.38821869</v>
          </cell>
          <cell r="AP814">
            <v>2.7970000000000002</v>
          </cell>
          <cell r="AS814">
            <v>2.7970000000000002</v>
          </cell>
          <cell r="AV814">
            <v>2.7970000000000002</v>
          </cell>
          <cell r="AX814">
            <v>2.7970000000000002</v>
          </cell>
        </row>
        <row r="815">
          <cell r="A815" t="str">
            <v>FIN-CC</v>
          </cell>
          <cell r="D815" t="str">
            <v>Corporate Controller</v>
          </cell>
          <cell r="O815">
            <v>28.084223740000002</v>
          </cell>
          <cell r="R815">
            <v>23.683413387749834</v>
          </cell>
          <cell r="T815">
            <v>-8.0000000000001847E-2</v>
          </cell>
          <cell r="U815">
            <v>23.603413387749832</v>
          </cell>
          <cell r="W815">
            <v>7.9586612250167832E-2</v>
          </cell>
          <cell r="X815">
            <v>23.683</v>
          </cell>
          <cell r="AA815">
            <v>23.683</v>
          </cell>
          <cell r="AD815">
            <v>23.683</v>
          </cell>
          <cell r="AF815">
            <v>4.4009999999999998</v>
          </cell>
          <cell r="AG815">
            <v>28.084</v>
          </cell>
          <cell r="AJ815">
            <v>28.084</v>
          </cell>
          <cell r="AL815">
            <v>-1</v>
          </cell>
          <cell r="AM815">
            <v>27.084</v>
          </cell>
          <cell r="AO815">
            <v>-0.19999999999999929</v>
          </cell>
          <cell r="AP815">
            <v>26.884</v>
          </cell>
          <cell r="AS815">
            <v>26.884</v>
          </cell>
          <cell r="AV815">
            <v>26.884</v>
          </cell>
          <cell r="AX815">
            <v>26.884</v>
          </cell>
        </row>
        <row r="816">
          <cell r="D816" t="str">
            <v>Total Corporate Finance</v>
          </cell>
          <cell r="O816">
            <v>34.482885321086805</v>
          </cell>
          <cell r="Q816">
            <v>0</v>
          </cell>
          <cell r="R816">
            <v>30.082074968836636</v>
          </cell>
          <cell r="T816">
            <v>0.16999999999999837</v>
          </cell>
          <cell r="U816">
            <v>30.252074968836631</v>
          </cell>
          <cell r="W816">
            <v>-0.12041338774983218</v>
          </cell>
          <cell r="X816">
            <v>30.131661581086799</v>
          </cell>
          <cell r="Z816">
            <v>-0.35</v>
          </cell>
          <cell r="AA816">
            <v>29.781661581086802</v>
          </cell>
          <cell r="AC816">
            <v>-0.05</v>
          </cell>
          <cell r="AD816">
            <v>29.731661581086801</v>
          </cell>
          <cell r="AF816">
            <v>4.4009999999999998</v>
          </cell>
          <cell r="AG816">
            <v>34.132661581086801</v>
          </cell>
          <cell r="AI816">
            <v>0</v>
          </cell>
          <cell r="AJ816">
            <v>34.132661581086801</v>
          </cell>
          <cell r="AL816">
            <v>-1</v>
          </cell>
          <cell r="AM816">
            <v>33.132661581086801</v>
          </cell>
          <cell r="AO816">
            <v>-1.5882186899999993</v>
          </cell>
          <cell r="AP816">
            <v>31.544442891086803</v>
          </cell>
          <cell r="AR816">
            <v>0</v>
          </cell>
          <cell r="AS816">
            <v>31.544442891086803</v>
          </cell>
          <cell r="AU816">
            <v>0</v>
          </cell>
          <cell r="AV816">
            <v>31.544442891086803</v>
          </cell>
          <cell r="AX816">
            <v>31.544442891086803</v>
          </cell>
        </row>
        <row r="817">
          <cell r="C817" t="str">
            <v>Corporate Services</v>
          </cell>
        </row>
        <row r="818">
          <cell r="A818" t="str">
            <v>CS-IMIT</v>
          </cell>
          <cell r="D818" t="str">
            <v>Information Management</v>
          </cell>
          <cell r="O818">
            <v>18.980514999999997</v>
          </cell>
          <cell r="R818">
            <v>18.980514999999997</v>
          </cell>
          <cell r="T818">
            <v>0.53800000000000381</v>
          </cell>
          <cell r="U818">
            <v>19.518515000000001</v>
          </cell>
          <cell r="W818">
            <v>-1.57</v>
          </cell>
          <cell r="X818">
            <v>17.948515</v>
          </cell>
          <cell r="AA818">
            <v>17.948515</v>
          </cell>
          <cell r="AC818">
            <v>0.44348499999999902</v>
          </cell>
          <cell r="AD818">
            <v>18.391999999999999</v>
          </cell>
          <cell r="AF818">
            <v>-0.13899999999999935</v>
          </cell>
          <cell r="AG818">
            <v>18.253</v>
          </cell>
          <cell r="AI818">
            <v>-0.10900000000000176</v>
          </cell>
          <cell r="AJ818">
            <v>18.143999999999998</v>
          </cell>
          <cell r="AL818">
            <v>5.000000000002558E-3</v>
          </cell>
          <cell r="AM818">
            <v>18.149000000000001</v>
          </cell>
          <cell r="AO818">
            <v>0.80099999999999838</v>
          </cell>
          <cell r="AP818">
            <v>18.95</v>
          </cell>
          <cell r="AS818">
            <v>18.95</v>
          </cell>
          <cell r="AV818">
            <v>18.95</v>
          </cell>
          <cell r="AX818">
            <v>18.95</v>
          </cell>
        </row>
        <row r="819">
          <cell r="A819" t="str">
            <v>CS-HR</v>
          </cell>
          <cell r="D819" t="str">
            <v>Human Resources</v>
          </cell>
          <cell r="O819">
            <v>15.172680240000002</v>
          </cell>
          <cell r="R819">
            <v>15.172680240000002</v>
          </cell>
          <cell r="U819">
            <v>15.172680240000002</v>
          </cell>
          <cell r="W819">
            <v>-6.8024000000121987E-4</v>
          </cell>
          <cell r="X819">
            <v>15.172000000000001</v>
          </cell>
          <cell r="Z819">
            <v>-0.36899999999999977</v>
          </cell>
          <cell r="AA819">
            <v>14.803000000000001</v>
          </cell>
          <cell r="AC819">
            <v>0.62199999999999989</v>
          </cell>
          <cell r="AD819">
            <v>15.425000000000001</v>
          </cell>
          <cell r="AG819">
            <v>15.425000000000001</v>
          </cell>
          <cell r="AJ819">
            <v>15.425000000000001</v>
          </cell>
          <cell r="AL819">
            <v>0.23999999999999844</v>
          </cell>
          <cell r="AM819">
            <v>15.664999999999999</v>
          </cell>
          <cell r="AP819">
            <v>15.664999999999999</v>
          </cell>
          <cell r="AS819">
            <v>15.664999999999999</v>
          </cell>
          <cell r="AV819">
            <v>15.664999999999999</v>
          </cell>
          <cell r="AX819">
            <v>15.664999999999999</v>
          </cell>
        </row>
        <row r="820">
          <cell r="A820" t="str">
            <v>CS-SVPO</v>
          </cell>
          <cell r="D820" t="str">
            <v>SVPO</v>
          </cell>
          <cell r="O820">
            <v>1.0620193300000003</v>
          </cell>
          <cell r="R820">
            <v>1.0620193300000003</v>
          </cell>
          <cell r="U820">
            <v>1.0620193300000003</v>
          </cell>
          <cell r="X820">
            <v>1.0620193300000003</v>
          </cell>
          <cell r="AA820">
            <v>1.0620193300000003</v>
          </cell>
          <cell r="AD820">
            <v>1.0620193300000003</v>
          </cell>
          <cell r="AG820">
            <v>1.0620193300000003</v>
          </cell>
          <cell r="AJ820">
            <v>1.0620193300000003</v>
          </cell>
          <cell r="AM820">
            <v>1.0620193300000003</v>
          </cell>
          <cell r="AP820">
            <v>1.0620193300000003</v>
          </cell>
          <cell r="AS820">
            <v>1.0620193300000003</v>
          </cell>
          <cell r="AV820">
            <v>1.0620193300000003</v>
          </cell>
          <cell r="AX820">
            <v>1.0620193300000003</v>
          </cell>
        </row>
        <row r="821">
          <cell r="A821" t="str">
            <v>CS-LR</v>
          </cell>
          <cell r="D821" t="str">
            <v>Labour Relations</v>
          </cell>
          <cell r="O821">
            <v>1.3947974186011001</v>
          </cell>
          <cell r="R821">
            <v>1.3947974186011001</v>
          </cell>
          <cell r="U821">
            <v>1.3947974186011001</v>
          </cell>
          <cell r="W821">
            <v>2.0258139889994808E-4</v>
          </cell>
          <cell r="X821">
            <v>1.395</v>
          </cell>
          <cell r="AA821">
            <v>1.395</v>
          </cell>
          <cell r="AD821">
            <v>1.395</v>
          </cell>
          <cell r="AG821">
            <v>1.395</v>
          </cell>
          <cell r="AJ821">
            <v>1.395</v>
          </cell>
          <cell r="AM821">
            <v>1.395</v>
          </cell>
          <cell r="AP821">
            <v>1.395</v>
          </cell>
          <cell r="AS821">
            <v>1.395</v>
          </cell>
          <cell r="AV821">
            <v>1.395</v>
          </cell>
          <cell r="AX821">
            <v>1.395</v>
          </cell>
        </row>
        <row r="822">
          <cell r="A822" t="str">
            <v>CS-CORPSEC</v>
          </cell>
          <cell r="D822" t="str">
            <v>Corporate Security</v>
          </cell>
          <cell r="O822">
            <v>2.6771550000000004</v>
          </cell>
          <cell r="R822">
            <v>2.6771550000000004</v>
          </cell>
          <cell r="U822">
            <v>2.6771550000000004</v>
          </cell>
          <cell r="W822">
            <v>-1.550000000003493E-4</v>
          </cell>
          <cell r="X822">
            <v>2.677</v>
          </cell>
          <cell r="AA822">
            <v>2.677</v>
          </cell>
          <cell r="AD822">
            <v>2.677</v>
          </cell>
          <cell r="AG822">
            <v>2.677</v>
          </cell>
          <cell r="AJ822">
            <v>2.677</v>
          </cell>
          <cell r="AL822">
            <v>0.05</v>
          </cell>
          <cell r="AM822">
            <v>2.7269999999999999</v>
          </cell>
          <cell r="AP822">
            <v>2.7269999999999999</v>
          </cell>
          <cell r="AS822">
            <v>2.7269999999999999</v>
          </cell>
          <cell r="AV822">
            <v>2.7269999999999999</v>
          </cell>
          <cell r="AX822">
            <v>2.7269999999999999</v>
          </cell>
        </row>
        <row r="823">
          <cell r="D823" t="str">
            <v>Total Corporate Services</v>
          </cell>
          <cell r="O823">
            <v>39.287166988601101</v>
          </cell>
          <cell r="Q823">
            <v>0</v>
          </cell>
          <cell r="R823">
            <v>39.287166988601101</v>
          </cell>
          <cell r="T823">
            <v>0.53800000000000381</v>
          </cell>
          <cell r="U823">
            <v>39.825166988601097</v>
          </cell>
          <cell r="W823">
            <v>-1.5706326586011019</v>
          </cell>
          <cell r="X823">
            <v>38.254534329999998</v>
          </cell>
          <cell r="Z823">
            <v>-0.36899999999999977</v>
          </cell>
          <cell r="AA823">
            <v>37.885534329999999</v>
          </cell>
          <cell r="AC823">
            <v>1.0654849999999989</v>
          </cell>
          <cell r="AD823">
            <v>38.951019330000001</v>
          </cell>
          <cell r="AF823">
            <v>-0.13899999999999935</v>
          </cell>
          <cell r="AG823">
            <v>38.812019329999998</v>
          </cell>
          <cell r="AI823">
            <v>-0.10900000000000176</v>
          </cell>
          <cell r="AJ823">
            <v>38.703019330000004</v>
          </cell>
          <cell r="AL823">
            <v>0.29500000000000098</v>
          </cell>
          <cell r="AM823">
            <v>38.998019329999998</v>
          </cell>
          <cell r="AO823">
            <v>0.80099999999999838</v>
          </cell>
          <cell r="AP823">
            <v>39.799019329999993</v>
          </cell>
          <cell r="AR823">
            <v>0</v>
          </cell>
          <cell r="AS823">
            <v>39.799019329999993</v>
          </cell>
          <cell r="AU823">
            <v>0</v>
          </cell>
          <cell r="AV823">
            <v>39.799019329999993</v>
          </cell>
          <cell r="AX823">
            <v>39.799019329999993</v>
          </cell>
        </row>
        <row r="824">
          <cell r="A824" t="str">
            <v>EXTREL</v>
          </cell>
          <cell r="C824" t="str">
            <v>External Relations</v>
          </cell>
          <cell r="O824">
            <v>0.21590499999999999</v>
          </cell>
          <cell r="R824">
            <v>0.21590499999999999</v>
          </cell>
          <cell r="U824">
            <v>0.21590499999999999</v>
          </cell>
          <cell r="W824">
            <v>-1.2889999999999999</v>
          </cell>
          <cell r="X824">
            <v>-1.0730949999999999</v>
          </cell>
          <cell r="AA824">
            <v>-1.0730949999999999</v>
          </cell>
          <cell r="AC824">
            <v>1.2890949999999999</v>
          </cell>
          <cell r="AD824">
            <v>0.21599999999999997</v>
          </cell>
          <cell r="AG824">
            <v>0.21599999999999997</v>
          </cell>
          <cell r="AJ824">
            <v>0.21599999999999997</v>
          </cell>
          <cell r="AM824">
            <v>0.21599999999999997</v>
          </cell>
          <cell r="AO824">
            <v>-2.1999999999999964E-2</v>
          </cell>
          <cell r="AP824">
            <v>0.19400000000000001</v>
          </cell>
          <cell r="AS824">
            <v>0.19400000000000001</v>
          </cell>
          <cell r="AV824">
            <v>0.19400000000000001</v>
          </cell>
          <cell r="AX824">
            <v>0.19400000000000001</v>
          </cell>
        </row>
        <row r="825">
          <cell r="A825" t="str">
            <v>AUDIT</v>
          </cell>
          <cell r="C825" t="str">
            <v>Audit Division</v>
          </cell>
          <cell r="O825">
            <v>2.8922504653528001</v>
          </cell>
          <cell r="R825">
            <v>2.8922504653528001</v>
          </cell>
          <cell r="U825">
            <v>2.8922504653528001</v>
          </cell>
          <cell r="X825">
            <v>2.8922504653528001</v>
          </cell>
          <cell r="AA825">
            <v>2.8922504653528001</v>
          </cell>
          <cell r="AD825">
            <v>2.8922504653528001</v>
          </cell>
          <cell r="AG825">
            <v>2.8922504653528001</v>
          </cell>
          <cell r="AJ825">
            <v>2.8922504653528001</v>
          </cell>
          <cell r="AM825">
            <v>2.8922504653528001</v>
          </cell>
          <cell r="AP825">
            <v>2.8922504653528001</v>
          </cell>
          <cell r="AS825">
            <v>2.8922504653528001</v>
          </cell>
          <cell r="AV825">
            <v>2.8922504653528001</v>
          </cell>
          <cell r="AX825">
            <v>2.8922504653528001</v>
          </cell>
        </row>
        <row r="826">
          <cell r="C826" t="str">
            <v>Corporate &amp; Regulatory affairs</v>
          </cell>
        </row>
        <row r="827">
          <cell r="A827" t="str">
            <v>CRA-SUP</v>
          </cell>
          <cell r="D827" t="str">
            <v>Supply Chain</v>
          </cell>
          <cell r="O827">
            <v>3.4990691532569804</v>
          </cell>
          <cell r="R827">
            <v>3.4990691532569804</v>
          </cell>
          <cell r="U827">
            <v>3.4990691532569804</v>
          </cell>
          <cell r="X827">
            <v>3.4990691532569804</v>
          </cell>
          <cell r="AA827">
            <v>3.4990691532569804</v>
          </cell>
          <cell r="AD827">
            <v>3.4990691532569804</v>
          </cell>
          <cell r="AF827">
            <v>-0.8290691532569805</v>
          </cell>
          <cell r="AG827">
            <v>2.67</v>
          </cell>
          <cell r="AJ827">
            <v>2.67</v>
          </cell>
          <cell r="AM827">
            <v>2.67</v>
          </cell>
          <cell r="AP827">
            <v>2.67</v>
          </cell>
          <cell r="AS827">
            <v>2.67</v>
          </cell>
          <cell r="AV827">
            <v>2.67</v>
          </cell>
          <cell r="AX827">
            <v>2.67</v>
          </cell>
        </row>
        <row r="828">
          <cell r="A828" t="str">
            <v>CRA-SVPO</v>
          </cell>
          <cell r="D828" t="str">
            <v>SVPO</v>
          </cell>
          <cell r="O828">
            <v>0.83278252546249998</v>
          </cell>
          <cell r="R828">
            <v>0.83278252546249998</v>
          </cell>
          <cell r="U828">
            <v>0.83278252546249998</v>
          </cell>
          <cell r="X828">
            <v>0.83278252546249998</v>
          </cell>
          <cell r="AA828">
            <v>0.83278252546249998</v>
          </cell>
          <cell r="AD828">
            <v>0.83278252546249998</v>
          </cell>
          <cell r="AG828">
            <v>0.83278252546249998</v>
          </cell>
          <cell r="AJ828">
            <v>0.83278252546249998</v>
          </cell>
          <cell r="AM828">
            <v>0.83278252546249998</v>
          </cell>
          <cell r="AP828">
            <v>0.83278252546249998</v>
          </cell>
          <cell r="AS828">
            <v>0.83278252546249998</v>
          </cell>
          <cell r="AV828">
            <v>0.83278252546249998</v>
          </cell>
          <cell r="AX828">
            <v>0.83278252546249998</v>
          </cell>
        </row>
        <row r="829">
          <cell r="A829" t="str">
            <v>CRA-ABOR</v>
          </cell>
          <cell r="D829" t="str">
            <v>Aboriginal affairs</v>
          </cell>
          <cell r="O829">
            <v>2.137491007929722</v>
          </cell>
          <cell r="R829">
            <v>2.137491007929722</v>
          </cell>
          <cell r="U829">
            <v>2.137491007929722</v>
          </cell>
          <cell r="W829">
            <v>-1.218</v>
          </cell>
          <cell r="X829">
            <v>0.91949100792972205</v>
          </cell>
          <cell r="AA829">
            <v>0.91949100792972205</v>
          </cell>
          <cell r="AC829">
            <v>1.2185089920702779</v>
          </cell>
          <cell r="AD829">
            <v>2.1379999999999999</v>
          </cell>
          <cell r="AG829">
            <v>2.1379999999999999</v>
          </cell>
          <cell r="AJ829">
            <v>2.1379999999999999</v>
          </cell>
          <cell r="AM829">
            <v>2.1379999999999999</v>
          </cell>
          <cell r="AO829">
            <v>-0.50099999999999989</v>
          </cell>
          <cell r="AP829">
            <v>1.637</v>
          </cell>
          <cell r="AS829">
            <v>1.637</v>
          </cell>
          <cell r="AV829">
            <v>1.637</v>
          </cell>
          <cell r="AX829">
            <v>1.637</v>
          </cell>
        </row>
        <row r="830">
          <cell r="A830" t="str">
            <v>CRA-CC</v>
          </cell>
          <cell r="D830" t="str">
            <v>Corp Communications</v>
          </cell>
          <cell r="O830">
            <v>5.2470764396940606</v>
          </cell>
          <cell r="R830">
            <v>5.2470764396940606</v>
          </cell>
          <cell r="U830">
            <v>5.2470764396940606</v>
          </cell>
          <cell r="W830">
            <v>-7.6439694060681518E-5</v>
          </cell>
          <cell r="X830">
            <v>5.2469999999999999</v>
          </cell>
          <cell r="AA830">
            <v>5.2469999999999999</v>
          </cell>
          <cell r="AD830">
            <v>5.2469999999999999</v>
          </cell>
          <cell r="AG830">
            <v>5.2469999999999999</v>
          </cell>
          <cell r="AJ830">
            <v>5.2469999999999999</v>
          </cell>
          <cell r="AM830">
            <v>5.2469999999999999</v>
          </cell>
          <cell r="AP830">
            <v>5.2469999999999999</v>
          </cell>
          <cell r="AS830">
            <v>5.2469999999999999</v>
          </cell>
          <cell r="AV830">
            <v>5.2469999999999999</v>
          </cell>
          <cell r="AX830">
            <v>5.2469999999999999</v>
          </cell>
        </row>
        <row r="831">
          <cell r="A831" t="str">
            <v>CRA-REG</v>
          </cell>
          <cell r="D831" t="str">
            <v>Regulatory affairs</v>
          </cell>
          <cell r="O831">
            <v>10.555612118781578</v>
          </cell>
          <cell r="R831">
            <v>22.746999957937412</v>
          </cell>
          <cell r="U831">
            <v>22.746999957937412</v>
          </cell>
          <cell r="W831">
            <v>-0.56100000000000005</v>
          </cell>
          <cell r="X831">
            <v>22.185999957937412</v>
          </cell>
          <cell r="Z831">
            <v>-0.840999957937413</v>
          </cell>
          <cell r="AA831">
            <v>21.344999999999999</v>
          </cell>
          <cell r="AD831">
            <v>21.344999999999999</v>
          </cell>
          <cell r="AG831">
            <v>21.344999999999999</v>
          </cell>
          <cell r="AJ831">
            <v>21.344999999999999</v>
          </cell>
          <cell r="AL831">
            <v>0.86500000000000199</v>
          </cell>
          <cell r="AM831">
            <v>22.21</v>
          </cell>
          <cell r="AO831">
            <v>-12.713000000000001</v>
          </cell>
          <cell r="AP831">
            <v>9.4969999999999999</v>
          </cell>
          <cell r="AS831">
            <v>9.4969999999999999</v>
          </cell>
          <cell r="AV831">
            <v>9.4969999999999999</v>
          </cell>
          <cell r="AX831">
            <v>9.4969999999999999</v>
          </cell>
        </row>
        <row r="832">
          <cell r="A832" t="str">
            <v>CRA-RE</v>
          </cell>
          <cell r="D832" t="str">
            <v>Real estate</v>
          </cell>
          <cell r="O832">
            <v>9.3189169554263795</v>
          </cell>
          <cell r="R832">
            <v>9.3189169554263795</v>
          </cell>
          <cell r="T832">
            <v>-0.80100000000000016</v>
          </cell>
          <cell r="U832">
            <v>8.5179169554263794</v>
          </cell>
          <cell r="W832">
            <v>0.80008304457362023</v>
          </cell>
          <cell r="X832">
            <v>9.3179999999999996</v>
          </cell>
          <cell r="Z832">
            <v>-0.25399999999999956</v>
          </cell>
          <cell r="AA832">
            <v>9.0640000000000001</v>
          </cell>
          <cell r="AD832">
            <v>9.0640000000000001</v>
          </cell>
          <cell r="AF832">
            <v>0.16000000000000014</v>
          </cell>
          <cell r="AG832">
            <v>9.2240000000000002</v>
          </cell>
          <cell r="AJ832">
            <v>9.2240000000000002</v>
          </cell>
          <cell r="AL832">
            <v>0.04</v>
          </cell>
          <cell r="AM832">
            <v>9.2639999999999993</v>
          </cell>
          <cell r="AO832">
            <v>-2.4999999999998579E-2</v>
          </cell>
          <cell r="AP832">
            <v>9.2390000000000008</v>
          </cell>
          <cell r="AS832">
            <v>9.2390000000000008</v>
          </cell>
          <cell r="AV832">
            <v>9.2390000000000008</v>
          </cell>
          <cell r="AX832">
            <v>9.2390000000000008</v>
          </cell>
        </row>
        <row r="833">
          <cell r="A833" t="str">
            <v>CRA-MPCE</v>
          </cell>
          <cell r="D833" t="str">
            <v>Major Project Coordination &amp; External Rel'ns</v>
          </cell>
          <cell r="O833">
            <v>3.1991780665799996</v>
          </cell>
          <cell r="R833">
            <v>3.1991780665799996</v>
          </cell>
          <cell r="U833">
            <v>3.1991780665799996</v>
          </cell>
          <cell r="W833">
            <v>-2.1640000000000001</v>
          </cell>
          <cell r="X833">
            <v>1.0351780665799994</v>
          </cell>
          <cell r="AA833">
            <v>1.0351780665799994</v>
          </cell>
          <cell r="AC833">
            <v>2.1638219334200004</v>
          </cell>
          <cell r="AD833">
            <v>3.1989999999999998</v>
          </cell>
          <cell r="AG833">
            <v>3.1989999999999998</v>
          </cell>
          <cell r="AJ833">
            <v>3.1989999999999998</v>
          </cell>
          <cell r="AM833">
            <v>3.1989999999999998</v>
          </cell>
          <cell r="AO833">
            <v>-0.79899999999999993</v>
          </cell>
          <cell r="AP833">
            <v>2.4</v>
          </cell>
          <cell r="AS833">
            <v>2.4</v>
          </cell>
          <cell r="AV833">
            <v>2.4</v>
          </cell>
          <cell r="AX833">
            <v>2.4</v>
          </cell>
        </row>
        <row r="834">
          <cell r="D834" t="str">
            <v>Total Corporate &amp; Regulatory affairs</v>
          </cell>
          <cell r="O834">
            <v>34.790126267131221</v>
          </cell>
          <cell r="Q834">
            <v>0</v>
          </cell>
          <cell r="R834">
            <v>46.981514106287051</v>
          </cell>
          <cell r="T834">
            <v>-0.80100000000000016</v>
          </cell>
          <cell r="U834">
            <v>46.180514106287049</v>
          </cell>
          <cell r="W834">
            <v>-3.1429933951204405</v>
          </cell>
          <cell r="X834">
            <v>43.037520711166614</v>
          </cell>
          <cell r="Z834">
            <v>-1.0949999579374126</v>
          </cell>
          <cell r="AA834">
            <v>41.942520753229203</v>
          </cell>
          <cell r="AC834">
            <v>3.3823309254902783</v>
          </cell>
          <cell r="AD834">
            <v>45.324851678719476</v>
          </cell>
          <cell r="AF834">
            <v>-0.66906915325698035</v>
          </cell>
          <cell r="AG834">
            <v>44.655782525462499</v>
          </cell>
          <cell r="AI834">
            <v>0</v>
          </cell>
          <cell r="AJ834">
            <v>44.655782525462499</v>
          </cell>
          <cell r="AL834">
            <v>0.90500000000000203</v>
          </cell>
          <cell r="AM834">
            <v>45.5607825254625</v>
          </cell>
          <cell r="AO834">
            <v>-14.037999999999998</v>
          </cell>
          <cell r="AP834">
            <v>31.5227825254625</v>
          </cell>
          <cell r="AR834">
            <v>0</v>
          </cell>
          <cell r="AS834">
            <v>31.5227825254625</v>
          </cell>
          <cell r="AU834">
            <v>0</v>
          </cell>
          <cell r="AV834">
            <v>31.5227825254625</v>
          </cell>
          <cell r="AX834">
            <v>31.5227825254625</v>
          </cell>
        </row>
        <row r="835">
          <cell r="A835" t="str">
            <v>GCS</v>
          </cell>
          <cell r="C835" t="str">
            <v>General Counsel &amp; Secretary Division</v>
          </cell>
          <cell r="O835">
            <v>8.1133937488016876</v>
          </cell>
          <cell r="R835">
            <v>8.1133937488016876</v>
          </cell>
          <cell r="U835">
            <v>8.1133937488016876</v>
          </cell>
          <cell r="W835">
            <v>-0.9</v>
          </cell>
          <cell r="X835">
            <v>7.2133937488016873</v>
          </cell>
          <cell r="AA835">
            <v>7.2133937488016873</v>
          </cell>
          <cell r="AC835">
            <v>0.89960625119831228</v>
          </cell>
          <cell r="AD835">
            <v>8.1129999999999995</v>
          </cell>
          <cell r="AG835">
            <v>8.1129999999999995</v>
          </cell>
          <cell r="AJ835">
            <v>8.1129999999999995</v>
          </cell>
          <cell r="AM835">
            <v>8.1129999999999995</v>
          </cell>
          <cell r="AP835">
            <v>8.1129999999999995</v>
          </cell>
          <cell r="AS835">
            <v>8.1129999999999995</v>
          </cell>
          <cell r="AV835">
            <v>8.1129999999999995</v>
          </cell>
          <cell r="AX835">
            <v>8.1129999999999995</v>
          </cell>
        </row>
        <row r="836">
          <cell r="A836" t="str">
            <v>ALLOC_OUT</v>
          </cell>
          <cell r="C836" t="str">
            <v>Allocations to Other Subs</v>
          </cell>
          <cell r="O836">
            <v>-3.0135363199999996</v>
          </cell>
          <cell r="R836">
            <v>-3.0135363199999996</v>
          </cell>
          <cell r="U836">
            <v>-3.0135363199999996</v>
          </cell>
          <cell r="X836">
            <v>-3.0135363199999996</v>
          </cell>
          <cell r="AA836">
            <v>-3.0135363199999996</v>
          </cell>
          <cell r="AD836">
            <v>-3.0135363199999996</v>
          </cell>
          <cell r="AG836">
            <v>-3.0135363199999996</v>
          </cell>
          <cell r="AJ836">
            <v>-3.0135363199999996</v>
          </cell>
          <cell r="AM836">
            <v>-3.0135363199999996</v>
          </cell>
          <cell r="AP836">
            <v>-3.0135363199999996</v>
          </cell>
          <cell r="AS836">
            <v>-3.0135363199999996</v>
          </cell>
          <cell r="AV836">
            <v>-3.0135363199999996</v>
          </cell>
          <cell r="AX836">
            <v>-3.0135363199999996</v>
          </cell>
        </row>
        <row r="837">
          <cell r="C837" t="str">
            <v>Net Hydro One Networks CF&amp;S</v>
          </cell>
          <cell r="O837">
            <v>121.57445547097363</v>
          </cell>
          <cell r="Q837">
            <v>0</v>
          </cell>
          <cell r="R837">
            <v>129.36503295787929</v>
          </cell>
          <cell r="T837">
            <v>-9.2999999999997973E-2</v>
          </cell>
          <cell r="U837">
            <v>129.2720329578793</v>
          </cell>
          <cell r="W837">
            <v>-7.0230394414713748</v>
          </cell>
          <cell r="X837">
            <v>122.24899351640792</v>
          </cell>
          <cell r="Z837">
            <v>-1.8139999579374124</v>
          </cell>
          <cell r="AA837">
            <v>120.4349935584705</v>
          </cell>
          <cell r="AC837">
            <v>6.5865171766885897</v>
          </cell>
          <cell r="AD837">
            <v>127.02151073515908</v>
          </cell>
          <cell r="AF837">
            <v>3.5929308467430201</v>
          </cell>
          <cell r="AG837">
            <v>130.61444158190213</v>
          </cell>
          <cell r="AI837">
            <v>-0.10900000000000176</v>
          </cell>
          <cell r="AJ837">
            <v>130.50544158190209</v>
          </cell>
          <cell r="AL837">
            <v>0.20000000000000306</v>
          </cell>
          <cell r="AM837">
            <v>130.70544158190211</v>
          </cell>
          <cell r="AO837">
            <v>-14.84721869</v>
          </cell>
          <cell r="AP837">
            <v>115.8582228919021</v>
          </cell>
          <cell r="AR837">
            <v>0</v>
          </cell>
          <cell r="AS837">
            <v>115.8582228919021</v>
          </cell>
          <cell r="AU837">
            <v>0</v>
          </cell>
          <cell r="AV837">
            <v>115.8582228919021</v>
          </cell>
          <cell r="AX837">
            <v>115.8582228919021</v>
          </cell>
        </row>
        <row r="838">
          <cell r="L838" t="str">
            <v>Allocation to Tx (PC - 9006)</v>
          </cell>
          <cell r="M838">
            <v>0.57599999999999996</v>
          </cell>
          <cell r="O838">
            <v>70.026886351280808</v>
          </cell>
          <cell r="Q838">
            <v>0</v>
          </cell>
          <cell r="R838">
            <v>74.514258983738472</v>
          </cell>
          <cell r="T838">
            <v>-5.3567999999998832E-2</v>
          </cell>
          <cell r="U838">
            <v>74.460690983738473</v>
          </cell>
          <cell r="W838">
            <v>-4.0452707182875116</v>
          </cell>
          <cell r="X838">
            <v>70.415420265450962</v>
          </cell>
          <cell r="Z838">
            <v>-1.0448639757719496</v>
          </cell>
          <cell r="AA838">
            <v>69.370556289679016</v>
          </cell>
          <cell r="AC838">
            <v>3.7938338937726273</v>
          </cell>
          <cell r="AD838">
            <v>73.164390183451644</v>
          </cell>
          <cell r="AF838">
            <v>2.0695281677239796</v>
          </cell>
          <cell r="AG838">
            <v>75.233918351175618</v>
          </cell>
          <cell r="AI838">
            <v>-6.2784000000001006E-2</v>
          </cell>
          <cell r="AJ838">
            <v>75.17113435117561</v>
          </cell>
          <cell r="AL838">
            <v>0.11520000000000176</v>
          </cell>
          <cell r="AM838">
            <v>75.286334351175611</v>
          </cell>
          <cell r="AO838">
            <v>-8.55199796544</v>
          </cell>
          <cell r="AP838">
            <v>66.734336385735617</v>
          </cell>
          <cell r="AR838">
            <v>0</v>
          </cell>
          <cell r="AS838">
            <v>66.734336385735617</v>
          </cell>
          <cell r="AU838">
            <v>0</v>
          </cell>
          <cell r="AV838">
            <v>66.734336385735617</v>
          </cell>
          <cell r="AX838">
            <v>66.734336385735617</v>
          </cell>
        </row>
        <row r="839">
          <cell r="L839" t="str">
            <v>Allocation to Dx (PC - 9055)</v>
          </cell>
          <cell r="M839">
            <v>0.42399999999999999</v>
          </cell>
          <cell r="O839">
            <v>51.547569119692817</v>
          </cell>
          <cell r="Q839">
            <v>0</v>
          </cell>
          <cell r="R839">
            <v>54.850773974140822</v>
          </cell>
          <cell r="T839">
            <v>-3.9431999999999141E-2</v>
          </cell>
          <cell r="U839">
            <v>54.811341974140824</v>
          </cell>
          <cell r="W839">
            <v>-2.9777687231838628</v>
          </cell>
          <cell r="X839">
            <v>51.83357325095696</v>
          </cell>
          <cell r="Z839">
            <v>-0.76913598216546286</v>
          </cell>
          <cell r="AA839">
            <v>51.064437268791494</v>
          </cell>
          <cell r="AC839">
            <v>2.792683282915962</v>
          </cell>
          <cell r="AD839">
            <v>53.857120551707453</v>
          </cell>
          <cell r="AF839">
            <v>1.5234026790190405</v>
          </cell>
          <cell r="AG839">
            <v>55.380523230726496</v>
          </cell>
          <cell r="AI839">
            <v>-4.6216000000000743E-2</v>
          </cell>
          <cell r="AJ839">
            <v>55.334307230726495</v>
          </cell>
          <cell r="AL839">
            <v>8.4800000000001291E-2</v>
          </cell>
          <cell r="AM839">
            <v>55.419107230726496</v>
          </cell>
          <cell r="AO839">
            <v>-6.29522072456</v>
          </cell>
          <cell r="AP839">
            <v>49.1238865061665</v>
          </cell>
          <cell r="AR839">
            <v>0</v>
          </cell>
          <cell r="AS839">
            <v>49.1238865061665</v>
          </cell>
          <cell r="AU839">
            <v>0</v>
          </cell>
          <cell r="AV839">
            <v>49.1238865061665</v>
          </cell>
          <cell r="AX839">
            <v>49.1238865061665</v>
          </cell>
        </row>
        <row r="841">
          <cell r="A841" t="str">
            <v>Alloc'n of Common Real Estate Project costs - PC 9007 / 9056</v>
          </cell>
        </row>
        <row r="842">
          <cell r="B842" t="str">
            <v>Real estate Common Project Costs</v>
          </cell>
        </row>
        <row r="843">
          <cell r="A843" t="str">
            <v>FACIL</v>
          </cell>
          <cell r="C843" t="str">
            <v>Facilities</v>
          </cell>
          <cell r="O843">
            <v>49.186999999999998</v>
          </cell>
          <cell r="R843">
            <v>49.186999999999998</v>
          </cell>
          <cell r="U843">
            <v>49.186999999999998</v>
          </cell>
          <cell r="X843">
            <v>49.186999999999998</v>
          </cell>
          <cell r="Z843">
            <v>-5.1760000000000002</v>
          </cell>
          <cell r="AA843">
            <v>44.010999999999996</v>
          </cell>
          <cell r="AD843">
            <v>44.010999999999996</v>
          </cell>
          <cell r="AG843">
            <v>44.010999999999996</v>
          </cell>
          <cell r="AJ843">
            <v>44.010999999999996</v>
          </cell>
          <cell r="AM843">
            <v>44.010999999999996</v>
          </cell>
          <cell r="AP843">
            <v>44.010999999999996</v>
          </cell>
          <cell r="AS843">
            <v>44.010999999999996</v>
          </cell>
          <cell r="AV843">
            <v>44.010999999999996</v>
          </cell>
          <cell r="AX843">
            <v>44.010999999999996</v>
          </cell>
        </row>
        <row r="844">
          <cell r="A844" t="str">
            <v>LBSS - OM&amp;A</v>
          </cell>
          <cell r="C844" t="str">
            <v>LBSS common projects - SP215</v>
          </cell>
          <cell r="O844">
            <v>0</v>
          </cell>
          <cell r="R844">
            <v>0</v>
          </cell>
          <cell r="U844">
            <v>0</v>
          </cell>
          <cell r="X844">
            <v>0</v>
          </cell>
          <cell r="AA844">
            <v>0</v>
          </cell>
          <cell r="AD844">
            <v>0</v>
          </cell>
          <cell r="AG844">
            <v>0</v>
          </cell>
          <cell r="AJ844">
            <v>0</v>
          </cell>
          <cell r="AM844">
            <v>0</v>
          </cell>
          <cell r="AP844">
            <v>0</v>
          </cell>
          <cell r="AS844">
            <v>0</v>
          </cell>
          <cell r="AV844">
            <v>0</v>
          </cell>
          <cell r="AX844">
            <v>0</v>
          </cell>
        </row>
        <row r="845">
          <cell r="A845" t="str">
            <v>LARP</v>
          </cell>
          <cell r="C845" t="str">
            <v>LARP - Real Estate cc - 7979</v>
          </cell>
          <cell r="O845">
            <v>0</v>
          </cell>
          <cell r="R845">
            <v>0</v>
          </cell>
          <cell r="U845">
            <v>0</v>
          </cell>
          <cell r="X845">
            <v>0</v>
          </cell>
          <cell r="AA845">
            <v>0</v>
          </cell>
          <cell r="AD845">
            <v>0</v>
          </cell>
          <cell r="AG845">
            <v>0</v>
          </cell>
          <cell r="AJ845">
            <v>0</v>
          </cell>
          <cell r="AM845">
            <v>0</v>
          </cell>
          <cell r="AP845">
            <v>0</v>
          </cell>
          <cell r="AS845">
            <v>0</v>
          </cell>
          <cell r="AV845">
            <v>0</v>
          </cell>
          <cell r="AX845">
            <v>0</v>
          </cell>
        </row>
        <row r="846">
          <cell r="C846" t="str">
            <v>Total Real Estate Common Programs</v>
          </cell>
          <cell r="O846">
            <v>49.186999999999998</v>
          </cell>
          <cell r="Q846">
            <v>0</v>
          </cell>
          <cell r="R846">
            <v>49.186999999999998</v>
          </cell>
          <cell r="T846">
            <v>0</v>
          </cell>
          <cell r="U846">
            <v>49.186999999999998</v>
          </cell>
          <cell r="W846">
            <v>0</v>
          </cell>
          <cell r="X846">
            <v>49.186999999999998</v>
          </cell>
          <cell r="Z846">
            <v>-5.1760000000000002</v>
          </cell>
          <cell r="AA846">
            <v>44.010999999999996</v>
          </cell>
          <cell r="AC846">
            <v>0</v>
          </cell>
          <cell r="AD846">
            <v>44.010999999999996</v>
          </cell>
          <cell r="AF846">
            <v>0</v>
          </cell>
          <cell r="AG846">
            <v>44.010999999999996</v>
          </cell>
          <cell r="AI846">
            <v>0</v>
          </cell>
          <cell r="AJ846">
            <v>44.010999999999996</v>
          </cell>
          <cell r="AL846">
            <v>0</v>
          </cell>
          <cell r="AM846">
            <v>44.010999999999996</v>
          </cell>
          <cell r="AO846">
            <v>0</v>
          </cell>
          <cell r="AP846">
            <v>44.010999999999996</v>
          </cell>
          <cell r="AR846">
            <v>0</v>
          </cell>
          <cell r="AS846">
            <v>44.010999999999996</v>
          </cell>
          <cell r="AU846">
            <v>0</v>
          </cell>
          <cell r="AV846">
            <v>44.010999999999996</v>
          </cell>
          <cell r="AX846">
            <v>44.010999999999996</v>
          </cell>
        </row>
        <row r="847">
          <cell r="L847" t="str">
            <v>Allocation to Tx (PC - 9007)</v>
          </cell>
          <cell r="M847">
            <v>0.45</v>
          </cell>
          <cell r="O847">
            <v>22.134149999999998</v>
          </cell>
          <cell r="Q847">
            <v>0</v>
          </cell>
          <cell r="R847">
            <v>22.134149999999998</v>
          </cell>
          <cell r="T847">
            <v>0</v>
          </cell>
          <cell r="U847">
            <v>22.134149999999998</v>
          </cell>
          <cell r="W847">
            <v>0</v>
          </cell>
          <cell r="X847">
            <v>22.134149999999998</v>
          </cell>
          <cell r="Z847">
            <v>-2.3292000000000002</v>
          </cell>
          <cell r="AA847">
            <v>19.804949999999998</v>
          </cell>
          <cell r="AC847">
            <v>0</v>
          </cell>
          <cell r="AD847">
            <v>19.804949999999998</v>
          </cell>
          <cell r="AF847">
            <v>0</v>
          </cell>
          <cell r="AG847">
            <v>19.804949999999998</v>
          </cell>
          <cell r="AI847">
            <v>0</v>
          </cell>
          <cell r="AJ847">
            <v>19.804949999999998</v>
          </cell>
          <cell r="AL847">
            <v>0</v>
          </cell>
          <cell r="AM847">
            <v>19.804949999999998</v>
          </cell>
          <cell r="AO847">
            <v>0</v>
          </cell>
          <cell r="AP847">
            <v>19.804949999999998</v>
          </cell>
          <cell r="AR847">
            <v>0</v>
          </cell>
          <cell r="AS847">
            <v>19.804949999999998</v>
          </cell>
          <cell r="AU847">
            <v>0</v>
          </cell>
          <cell r="AV847">
            <v>19.804949999999998</v>
          </cell>
          <cell r="AX847">
            <v>19.804949999999998</v>
          </cell>
        </row>
        <row r="848">
          <cell r="L848" t="str">
            <v>Allocation to Dx (PC - 9056)</v>
          </cell>
          <cell r="M848">
            <v>0.55000000000000004</v>
          </cell>
          <cell r="O848">
            <v>27.052849999999999</v>
          </cell>
          <cell r="Q848">
            <v>0</v>
          </cell>
          <cell r="R848">
            <v>27.052849999999999</v>
          </cell>
          <cell r="T848">
            <v>0</v>
          </cell>
          <cell r="U848">
            <v>27.052849999999999</v>
          </cell>
          <cell r="W848">
            <v>0</v>
          </cell>
          <cell r="X848">
            <v>27.052849999999999</v>
          </cell>
          <cell r="Z848">
            <v>-2.8468000000000004</v>
          </cell>
          <cell r="AA848">
            <v>24.206049999999998</v>
          </cell>
          <cell r="AC848">
            <v>0</v>
          </cell>
          <cell r="AD848">
            <v>24.206049999999998</v>
          </cell>
          <cell r="AF848">
            <v>0</v>
          </cell>
          <cell r="AG848">
            <v>24.206049999999998</v>
          </cell>
          <cell r="AI848">
            <v>0</v>
          </cell>
          <cell r="AJ848">
            <v>24.206049999999998</v>
          </cell>
          <cell r="AL848">
            <v>0</v>
          </cell>
          <cell r="AM848">
            <v>24.206049999999998</v>
          </cell>
          <cell r="AO848">
            <v>0</v>
          </cell>
          <cell r="AP848">
            <v>24.206049999999998</v>
          </cell>
          <cell r="AR848">
            <v>0</v>
          </cell>
          <cell r="AS848">
            <v>24.206049999999998</v>
          </cell>
          <cell r="AU848">
            <v>0</v>
          </cell>
          <cell r="AV848">
            <v>24.206049999999998</v>
          </cell>
          <cell r="AX848">
            <v>24.206049999999998</v>
          </cell>
        </row>
        <row r="850">
          <cell r="A850" t="str">
            <v>Alloc'n of Corporate Projects Costs - PC 9008 / 9057</v>
          </cell>
        </row>
        <row r="851">
          <cell r="B851" t="str">
            <v>Corporate Projects Common Projects</v>
          </cell>
        </row>
        <row r="852">
          <cell r="A852" t="str">
            <v>CNRST-M</v>
          </cell>
          <cell r="C852" t="str">
            <v>Cornerstone Project</v>
          </cell>
          <cell r="O852">
            <v>1.6</v>
          </cell>
          <cell r="R852">
            <v>1.6</v>
          </cell>
          <cell r="U852">
            <v>1.6</v>
          </cell>
          <cell r="X852">
            <v>1.6</v>
          </cell>
          <cell r="AA852">
            <v>1.6</v>
          </cell>
          <cell r="AD852">
            <v>1.6</v>
          </cell>
          <cell r="AG852">
            <v>1.6</v>
          </cell>
          <cell r="AJ852">
            <v>1.6</v>
          </cell>
          <cell r="AM852">
            <v>1.6</v>
          </cell>
          <cell r="AP852">
            <v>1.6</v>
          </cell>
          <cell r="AS852">
            <v>1.6</v>
          </cell>
          <cell r="AV852">
            <v>1.6</v>
          </cell>
          <cell r="AX852">
            <v>1.6</v>
          </cell>
        </row>
        <row r="853">
          <cell r="A853" t="str">
            <v>OTHCP-M</v>
          </cell>
          <cell r="C853" t="str">
            <v>Other Corporate Projects</v>
          </cell>
          <cell r="O853">
            <v>0</v>
          </cell>
          <cell r="R853">
            <v>0</v>
          </cell>
          <cell r="U853">
            <v>0</v>
          </cell>
          <cell r="X853">
            <v>0</v>
          </cell>
          <cell r="AA853">
            <v>0</v>
          </cell>
          <cell r="AD853">
            <v>0</v>
          </cell>
          <cell r="AG853">
            <v>0</v>
          </cell>
          <cell r="AJ853">
            <v>0</v>
          </cell>
          <cell r="AM853">
            <v>0</v>
          </cell>
          <cell r="AP853">
            <v>0</v>
          </cell>
          <cell r="AS853">
            <v>0</v>
          </cell>
          <cell r="AV853">
            <v>0</v>
          </cell>
          <cell r="AX853">
            <v>0</v>
          </cell>
        </row>
        <row r="854">
          <cell r="C854" t="str">
            <v>Total Corporate Projects Common Projects</v>
          </cell>
          <cell r="O854">
            <v>1.6</v>
          </cell>
          <cell r="Q854">
            <v>0</v>
          </cell>
          <cell r="R854">
            <v>1.6</v>
          </cell>
          <cell r="T854">
            <v>0</v>
          </cell>
          <cell r="U854">
            <v>1.6</v>
          </cell>
          <cell r="W854">
            <v>0</v>
          </cell>
          <cell r="X854">
            <v>1.6</v>
          </cell>
          <cell r="Z854">
            <v>0</v>
          </cell>
          <cell r="AA854">
            <v>1.6</v>
          </cell>
          <cell r="AC854">
            <v>0</v>
          </cell>
          <cell r="AD854">
            <v>1.6</v>
          </cell>
          <cell r="AF854">
            <v>0</v>
          </cell>
          <cell r="AG854">
            <v>1.6</v>
          </cell>
          <cell r="AI854">
            <v>0</v>
          </cell>
          <cell r="AJ854">
            <v>1.6</v>
          </cell>
          <cell r="AL854">
            <v>0</v>
          </cell>
          <cell r="AM854">
            <v>1.6</v>
          </cell>
          <cell r="AO854">
            <v>0</v>
          </cell>
          <cell r="AP854">
            <v>1.6</v>
          </cell>
          <cell r="AR854">
            <v>0</v>
          </cell>
          <cell r="AS854">
            <v>1.6</v>
          </cell>
          <cell r="AU854">
            <v>0</v>
          </cell>
          <cell r="AV854">
            <v>1.6</v>
          </cell>
          <cell r="AX854">
            <v>1.6</v>
          </cell>
        </row>
        <row r="855">
          <cell r="L855" t="str">
            <v>Allocation to Tx (PC - 9008)</v>
          </cell>
          <cell r="M855">
            <v>0.56000000000000005</v>
          </cell>
          <cell r="O855">
            <v>0.89600000000000013</v>
          </cell>
          <cell r="Q855">
            <v>0</v>
          </cell>
          <cell r="R855">
            <v>0.89600000000000013</v>
          </cell>
          <cell r="T855">
            <v>0</v>
          </cell>
          <cell r="U855">
            <v>0.89600000000000013</v>
          </cell>
          <cell r="W855">
            <v>0</v>
          </cell>
          <cell r="X855">
            <v>0.89600000000000013</v>
          </cell>
          <cell r="Z855">
            <v>0</v>
          </cell>
          <cell r="AA855">
            <v>0.89600000000000013</v>
          </cell>
          <cell r="AC855">
            <v>0</v>
          </cell>
          <cell r="AD855">
            <v>0.89600000000000013</v>
          </cell>
          <cell r="AF855">
            <v>0</v>
          </cell>
          <cell r="AG855">
            <v>0.89600000000000013</v>
          </cell>
          <cell r="AI855">
            <v>0</v>
          </cell>
          <cell r="AJ855">
            <v>0.89600000000000013</v>
          </cell>
          <cell r="AL855">
            <v>0</v>
          </cell>
          <cell r="AM855">
            <v>0.89600000000000013</v>
          </cell>
          <cell r="AO855">
            <v>0</v>
          </cell>
          <cell r="AP855">
            <v>0.89600000000000013</v>
          </cell>
          <cell r="AR855">
            <v>0</v>
          </cell>
          <cell r="AS855">
            <v>0.89600000000000013</v>
          </cell>
          <cell r="AU855">
            <v>0</v>
          </cell>
          <cell r="AV855">
            <v>0.89600000000000013</v>
          </cell>
          <cell r="AX855">
            <v>0.89600000000000013</v>
          </cell>
        </row>
        <row r="856">
          <cell r="L856" t="str">
            <v>Allocation to Dx (PC - 9057)</v>
          </cell>
          <cell r="M856">
            <v>0.44</v>
          </cell>
          <cell r="O856">
            <v>0.70400000000000007</v>
          </cell>
          <cell r="Q856">
            <v>0</v>
          </cell>
          <cell r="R856">
            <v>0.70400000000000007</v>
          </cell>
          <cell r="T856">
            <v>0</v>
          </cell>
          <cell r="U856">
            <v>0.70400000000000007</v>
          </cell>
          <cell r="W856">
            <v>0</v>
          </cell>
          <cell r="X856">
            <v>0.70400000000000007</v>
          </cell>
          <cell r="Z856">
            <v>0</v>
          </cell>
          <cell r="AA856">
            <v>0.70400000000000007</v>
          </cell>
          <cell r="AC856">
            <v>0</v>
          </cell>
          <cell r="AD856">
            <v>0.70400000000000007</v>
          </cell>
          <cell r="AF856">
            <v>0</v>
          </cell>
          <cell r="AG856">
            <v>0.70400000000000007</v>
          </cell>
          <cell r="AI856">
            <v>0</v>
          </cell>
          <cell r="AJ856">
            <v>0.70400000000000007</v>
          </cell>
          <cell r="AL856">
            <v>0</v>
          </cell>
          <cell r="AM856">
            <v>0.70400000000000007</v>
          </cell>
          <cell r="AO856">
            <v>0</v>
          </cell>
          <cell r="AP856">
            <v>0.70400000000000007</v>
          </cell>
          <cell r="AR856">
            <v>0</v>
          </cell>
          <cell r="AS856">
            <v>0.70400000000000007</v>
          </cell>
          <cell r="AU856">
            <v>0</v>
          </cell>
          <cell r="AV856">
            <v>0.70400000000000007</v>
          </cell>
          <cell r="AX856">
            <v>0.70400000000000007</v>
          </cell>
        </row>
        <row r="858">
          <cell r="A858" t="str">
            <v>Alloc'n of Customer Care org cost - PC9009 / 9058</v>
          </cell>
        </row>
        <row r="859">
          <cell r="C859" t="str">
            <v>Total Customer Care org cost</v>
          </cell>
          <cell r="O859">
            <v>11.824303920000002</v>
          </cell>
          <cell r="R859">
            <v>11.824303920000002</v>
          </cell>
          <cell r="U859">
            <v>11.824303920000002</v>
          </cell>
          <cell r="X859">
            <v>11.824303920000002</v>
          </cell>
          <cell r="Z859">
            <v>-1.4533039200000015</v>
          </cell>
          <cell r="AA859">
            <v>10.371</v>
          </cell>
          <cell r="AD859">
            <v>10.371</v>
          </cell>
          <cell r="AG859">
            <v>10.371</v>
          </cell>
          <cell r="AJ859">
            <v>10.371</v>
          </cell>
          <cell r="AM859">
            <v>10.371</v>
          </cell>
          <cell r="AP859">
            <v>10.371</v>
          </cell>
          <cell r="AS859">
            <v>10.371</v>
          </cell>
          <cell r="AV859">
            <v>10.371</v>
          </cell>
          <cell r="AX859">
            <v>10.371</v>
          </cell>
        </row>
        <row r="860">
          <cell r="L860" t="str">
            <v>Allocation to Tx (PC - 9009)</v>
          </cell>
          <cell r="M860">
            <v>0.04</v>
          </cell>
          <cell r="O860">
            <v>0.4729721568000001</v>
          </cell>
          <cell r="Q860">
            <v>0</v>
          </cell>
          <cell r="R860">
            <v>0.4729721568000001</v>
          </cell>
          <cell r="T860">
            <v>0</v>
          </cell>
          <cell r="U860">
            <v>0.4729721568000001</v>
          </cell>
          <cell r="W860">
            <v>0</v>
          </cell>
          <cell r="X860">
            <v>0.4729721568000001</v>
          </cell>
          <cell r="Z860">
            <v>-5.8132156800000064E-2</v>
          </cell>
          <cell r="AA860">
            <v>0.41484000000000004</v>
          </cell>
          <cell r="AC860">
            <v>0</v>
          </cell>
          <cell r="AD860">
            <v>0.41484000000000004</v>
          </cell>
          <cell r="AF860">
            <v>0</v>
          </cell>
          <cell r="AG860">
            <v>0.41484000000000004</v>
          </cell>
          <cell r="AI860">
            <v>0</v>
          </cell>
          <cell r="AJ860">
            <v>0.41484000000000004</v>
          </cell>
          <cell r="AL860">
            <v>0</v>
          </cell>
          <cell r="AM860">
            <v>0.41484000000000004</v>
          </cell>
          <cell r="AO860">
            <v>0</v>
          </cell>
          <cell r="AP860">
            <v>0.41484000000000004</v>
          </cell>
          <cell r="AR860">
            <v>0</v>
          </cell>
          <cell r="AS860">
            <v>0.41484000000000004</v>
          </cell>
          <cell r="AU860">
            <v>0</v>
          </cell>
          <cell r="AV860">
            <v>0.41484000000000004</v>
          </cell>
          <cell r="AX860">
            <v>0.41484000000000004</v>
          </cell>
        </row>
        <row r="861">
          <cell r="L861" t="str">
            <v>Allocation to Dx (PC - 9058)</v>
          </cell>
          <cell r="M861">
            <v>0.96</v>
          </cell>
          <cell r="O861">
            <v>11.351331763200001</v>
          </cell>
          <cell r="Q861">
            <v>0</v>
          </cell>
          <cell r="R861">
            <v>11.351331763200001</v>
          </cell>
          <cell r="T861">
            <v>0</v>
          </cell>
          <cell r="U861">
            <v>11.351331763200001</v>
          </cell>
          <cell r="W861">
            <v>0</v>
          </cell>
          <cell r="X861">
            <v>11.351331763200001</v>
          </cell>
          <cell r="Z861">
            <v>-1.3951717632000014</v>
          </cell>
          <cell r="AA861">
            <v>9.9561600000000006</v>
          </cell>
          <cell r="AC861">
            <v>0</v>
          </cell>
          <cell r="AD861">
            <v>9.9561600000000006</v>
          </cell>
          <cell r="AF861">
            <v>0</v>
          </cell>
          <cell r="AG861">
            <v>9.9561600000000006</v>
          </cell>
          <cell r="AI861">
            <v>0</v>
          </cell>
          <cell r="AJ861">
            <v>9.9561600000000006</v>
          </cell>
          <cell r="AL861">
            <v>0</v>
          </cell>
          <cell r="AM861">
            <v>9.9561600000000006</v>
          </cell>
          <cell r="AO861">
            <v>0</v>
          </cell>
          <cell r="AP861">
            <v>9.9561600000000006</v>
          </cell>
          <cell r="AR861">
            <v>0</v>
          </cell>
          <cell r="AS861">
            <v>9.9561600000000006</v>
          </cell>
          <cell r="AU861">
            <v>0</v>
          </cell>
          <cell r="AV861">
            <v>9.9561600000000006</v>
          </cell>
          <cell r="AX861">
            <v>9.9561600000000006</v>
          </cell>
        </row>
        <row r="863">
          <cell r="A863" t="str">
            <v>Alloc'n of Large Cust &amp; Generator Rel'ns org cost - PC 9010 / 9059</v>
          </cell>
        </row>
        <row r="864">
          <cell r="C864" t="str">
            <v>Total Large Cust &amp; Generator Rel'ns org cost</v>
          </cell>
          <cell r="O864">
            <v>6.15</v>
          </cell>
          <cell r="R864">
            <v>6.15</v>
          </cell>
          <cell r="U864">
            <v>6.15</v>
          </cell>
          <cell r="X864">
            <v>6.15</v>
          </cell>
          <cell r="AA864">
            <v>6.15</v>
          </cell>
          <cell r="AD864">
            <v>6.15</v>
          </cell>
          <cell r="AG864">
            <v>6.15</v>
          </cell>
          <cell r="AJ864">
            <v>6.15</v>
          </cell>
          <cell r="AM864">
            <v>6.15</v>
          </cell>
          <cell r="AP864">
            <v>6.15</v>
          </cell>
          <cell r="AS864">
            <v>6.15</v>
          </cell>
          <cell r="AV864">
            <v>6.15</v>
          </cell>
          <cell r="AX864">
            <v>6.15</v>
          </cell>
        </row>
        <row r="865">
          <cell r="L865" t="str">
            <v>Allocation to Tx (PC - 9010)</v>
          </cell>
          <cell r="M865">
            <v>0.84299999999999997</v>
          </cell>
          <cell r="O865">
            <v>5.18445</v>
          </cell>
          <cell r="Q865">
            <v>0</v>
          </cell>
          <cell r="R865">
            <v>5.18445</v>
          </cell>
          <cell r="T865">
            <v>0</v>
          </cell>
          <cell r="U865">
            <v>5.18445</v>
          </cell>
          <cell r="W865">
            <v>0</v>
          </cell>
          <cell r="X865">
            <v>5.18445</v>
          </cell>
          <cell r="Z865">
            <v>0</v>
          </cell>
          <cell r="AA865">
            <v>5.18445</v>
          </cell>
          <cell r="AC865">
            <v>0</v>
          </cell>
          <cell r="AD865">
            <v>5.18445</v>
          </cell>
          <cell r="AF865">
            <v>0</v>
          </cell>
          <cell r="AG865">
            <v>5.18445</v>
          </cell>
          <cell r="AI865">
            <v>0</v>
          </cell>
          <cell r="AJ865">
            <v>5.18445</v>
          </cell>
          <cell r="AL865">
            <v>0</v>
          </cell>
          <cell r="AM865">
            <v>5.18445</v>
          </cell>
          <cell r="AO865">
            <v>0</v>
          </cell>
          <cell r="AP865">
            <v>5.18445</v>
          </cell>
          <cell r="AR865">
            <v>0</v>
          </cell>
          <cell r="AS865">
            <v>5.18445</v>
          </cell>
          <cell r="AU865">
            <v>0</v>
          </cell>
          <cell r="AV865">
            <v>5.18445</v>
          </cell>
          <cell r="AX865">
            <v>5.18445</v>
          </cell>
        </row>
        <row r="866">
          <cell r="L866" t="str">
            <v>Allocation to Dx (PC - 9059)</v>
          </cell>
          <cell r="M866">
            <v>0.157</v>
          </cell>
          <cell r="O866">
            <v>0.96555000000000002</v>
          </cell>
          <cell r="Q866">
            <v>0</v>
          </cell>
          <cell r="R866">
            <v>0.96555000000000002</v>
          </cell>
          <cell r="T866">
            <v>0</v>
          </cell>
          <cell r="U866">
            <v>0.96555000000000002</v>
          </cell>
          <cell r="W866">
            <v>0</v>
          </cell>
          <cell r="X866">
            <v>0.96555000000000002</v>
          </cell>
          <cell r="Z866">
            <v>0</v>
          </cell>
          <cell r="AA866">
            <v>0.96555000000000002</v>
          </cell>
          <cell r="AC866">
            <v>0</v>
          </cell>
          <cell r="AD866">
            <v>0.96555000000000002</v>
          </cell>
          <cell r="AF866">
            <v>0</v>
          </cell>
          <cell r="AG866">
            <v>0.96555000000000002</v>
          </cell>
          <cell r="AI866">
            <v>0</v>
          </cell>
          <cell r="AJ866">
            <v>0.96555000000000002</v>
          </cell>
          <cell r="AL866">
            <v>0</v>
          </cell>
          <cell r="AM866">
            <v>0.96555000000000002</v>
          </cell>
          <cell r="AO866">
            <v>0</v>
          </cell>
          <cell r="AP866">
            <v>0.96555000000000002</v>
          </cell>
          <cell r="AR866">
            <v>0</v>
          </cell>
          <cell r="AS866">
            <v>0.96555000000000002</v>
          </cell>
          <cell r="AU866">
            <v>0</v>
          </cell>
          <cell r="AV866">
            <v>0.96555000000000002</v>
          </cell>
          <cell r="AX866">
            <v>0.96555000000000002</v>
          </cell>
        </row>
        <row r="868">
          <cell r="A868" t="str">
            <v>Alloc'n of Operating &amp; Outage org cost - PC 9011 / 9060</v>
          </cell>
        </row>
        <row r="869">
          <cell r="C869" t="str">
            <v>Total Operating &amp; Outage org cost</v>
          </cell>
          <cell r="O869">
            <v>44.281999980000016</v>
          </cell>
          <cell r="R869">
            <v>44.281999980000016</v>
          </cell>
          <cell r="U869">
            <v>44.281999980000016</v>
          </cell>
          <cell r="X869">
            <v>44.281999980000016</v>
          </cell>
          <cell r="AA869">
            <v>44.281999980000016</v>
          </cell>
          <cell r="AD869">
            <v>44.281999980000016</v>
          </cell>
          <cell r="AG869">
            <v>44.281999980000016</v>
          </cell>
          <cell r="AJ869">
            <v>44.281999980000016</v>
          </cell>
          <cell r="AM869">
            <v>44.281999980000016</v>
          </cell>
          <cell r="AP869">
            <v>44.281999980000016</v>
          </cell>
          <cell r="AS869">
            <v>44.281999980000016</v>
          </cell>
          <cell r="AV869">
            <v>44.281999980000016</v>
          </cell>
          <cell r="AX869">
            <v>44.281999980000016</v>
          </cell>
        </row>
        <row r="870">
          <cell r="L870" t="str">
            <v>Allocation to Tx (PC - 9011)</v>
          </cell>
          <cell r="M870">
            <v>0.71699999999999997</v>
          </cell>
          <cell r="O870">
            <v>31.750193985660012</v>
          </cell>
          <cell r="Q870">
            <v>0</v>
          </cell>
          <cell r="R870">
            <v>31.750193985660012</v>
          </cell>
          <cell r="T870">
            <v>0</v>
          </cell>
          <cell r="U870">
            <v>31.750193985660012</v>
          </cell>
          <cell r="W870">
            <v>0</v>
          </cell>
          <cell r="X870">
            <v>31.750193985660012</v>
          </cell>
          <cell r="Z870">
            <v>0</v>
          </cell>
          <cell r="AA870">
            <v>31.750193985660012</v>
          </cell>
          <cell r="AC870">
            <v>0</v>
          </cell>
          <cell r="AD870">
            <v>31.750193985660012</v>
          </cell>
          <cell r="AF870">
            <v>0</v>
          </cell>
          <cell r="AG870">
            <v>31.750193985660012</v>
          </cell>
          <cell r="AI870">
            <v>0</v>
          </cell>
          <cell r="AJ870">
            <v>31.750193985660012</v>
          </cell>
          <cell r="AL870">
            <v>0</v>
          </cell>
          <cell r="AM870">
            <v>31.750193985660012</v>
          </cell>
          <cell r="AO870">
            <v>0</v>
          </cell>
          <cell r="AP870">
            <v>31.750193985660012</v>
          </cell>
          <cell r="AR870">
            <v>0</v>
          </cell>
          <cell r="AS870">
            <v>31.750193985660012</v>
          </cell>
          <cell r="AU870">
            <v>0</v>
          </cell>
          <cell r="AV870">
            <v>31.750193985660012</v>
          </cell>
          <cell r="AX870">
            <v>31.750193985660012</v>
          </cell>
        </row>
        <row r="871">
          <cell r="L871" t="str">
            <v>Allocation to Dx (PC - 9060)</v>
          </cell>
          <cell r="M871">
            <v>0.28299999999999997</v>
          </cell>
          <cell r="O871">
            <v>12.531805994340003</v>
          </cell>
          <cell r="Q871">
            <v>0</v>
          </cell>
          <cell r="R871">
            <v>12.531805994340003</v>
          </cell>
          <cell r="T871">
            <v>0</v>
          </cell>
          <cell r="U871">
            <v>12.531805994340003</v>
          </cell>
          <cell r="W871">
            <v>0</v>
          </cell>
          <cell r="X871">
            <v>12.531805994340003</v>
          </cell>
          <cell r="Z871">
            <v>0</v>
          </cell>
          <cell r="AA871">
            <v>12.531805994340003</v>
          </cell>
          <cell r="AC871">
            <v>0</v>
          </cell>
          <cell r="AD871">
            <v>12.531805994340003</v>
          </cell>
          <cell r="AF871">
            <v>0</v>
          </cell>
          <cell r="AG871">
            <v>12.531805994340003</v>
          </cell>
          <cell r="AI871">
            <v>0</v>
          </cell>
          <cell r="AJ871">
            <v>12.531805994340003</v>
          </cell>
          <cell r="AL871">
            <v>0</v>
          </cell>
          <cell r="AM871">
            <v>12.531805994340003</v>
          </cell>
          <cell r="AO871">
            <v>0</v>
          </cell>
          <cell r="AP871">
            <v>12.531805994340003</v>
          </cell>
          <cell r="AR871">
            <v>0</v>
          </cell>
          <cell r="AS871">
            <v>12.531805994340003</v>
          </cell>
          <cell r="AU871">
            <v>0</v>
          </cell>
          <cell r="AV871">
            <v>12.531805994340003</v>
          </cell>
          <cell r="AX871">
            <v>12.531805994340003</v>
          </cell>
        </row>
        <row r="873">
          <cell r="A873" t="str">
            <v>Alloc'n of Common OH Recoveries &amp; Other Ops - PC 9017 / 9067</v>
          </cell>
        </row>
        <row r="874">
          <cell r="B874" t="str">
            <v>Overheads Recovered &amp; Other Operations</v>
          </cell>
        </row>
        <row r="875">
          <cell r="A875" t="str">
            <v>OHREC-M</v>
          </cell>
          <cell r="C875" t="str">
            <v>Overheads Recovered - on Mtce</v>
          </cell>
          <cell r="O875">
            <v>0</v>
          </cell>
          <cell r="R875">
            <v>0</v>
          </cell>
          <cell r="U875">
            <v>0</v>
          </cell>
          <cell r="X875">
            <v>0</v>
          </cell>
          <cell r="AA875">
            <v>0</v>
          </cell>
          <cell r="AD875">
            <v>0</v>
          </cell>
          <cell r="AG875">
            <v>0</v>
          </cell>
          <cell r="AJ875">
            <v>0</v>
          </cell>
          <cell r="AM875">
            <v>0</v>
          </cell>
          <cell r="AP875">
            <v>0</v>
          </cell>
          <cell r="AS875">
            <v>0</v>
          </cell>
          <cell r="AV875">
            <v>0</v>
          </cell>
          <cell r="AX875">
            <v>0</v>
          </cell>
        </row>
        <row r="876">
          <cell r="A876" t="str">
            <v>OHREC-C</v>
          </cell>
          <cell r="C876" t="str">
            <v>Overheads Recovered - on Capex</v>
          </cell>
          <cell r="O876">
            <v>-10.109906000000001</v>
          </cell>
          <cell r="R876">
            <v>-10.109906000000001</v>
          </cell>
          <cell r="U876">
            <v>-10.109906000000001</v>
          </cell>
          <cell r="X876">
            <v>-10.109906000000001</v>
          </cell>
          <cell r="AA876">
            <v>-10.109906000000001</v>
          </cell>
          <cell r="AD876">
            <v>-10.109906000000001</v>
          </cell>
          <cell r="AG876">
            <v>-10.109906000000001</v>
          </cell>
          <cell r="AJ876">
            <v>-10.109906000000001</v>
          </cell>
          <cell r="AM876">
            <v>-10.109906000000001</v>
          </cell>
          <cell r="AP876">
            <v>-10.109906000000001</v>
          </cell>
          <cell r="AS876">
            <v>-10.109906000000001</v>
          </cell>
          <cell r="AV876">
            <v>-10.109906000000001</v>
          </cell>
          <cell r="AX876">
            <v>-10.109906000000001</v>
          </cell>
        </row>
        <row r="877">
          <cell r="A877" t="str">
            <v>OTHCOM</v>
          </cell>
          <cell r="C877" t="str">
            <v>Networks Other</v>
          </cell>
          <cell r="O877">
            <v>0</v>
          </cell>
          <cell r="R877">
            <v>0</v>
          </cell>
          <cell r="U877">
            <v>0</v>
          </cell>
          <cell r="X877">
            <v>0</v>
          </cell>
          <cell r="AA877">
            <v>0</v>
          </cell>
          <cell r="AD877">
            <v>0</v>
          </cell>
          <cell r="AG877">
            <v>0</v>
          </cell>
          <cell r="AJ877">
            <v>0</v>
          </cell>
          <cell r="AM877">
            <v>0</v>
          </cell>
          <cell r="AP877">
            <v>0</v>
          </cell>
          <cell r="AS877">
            <v>0</v>
          </cell>
          <cell r="AV877">
            <v>0</v>
          </cell>
          <cell r="AX877">
            <v>0</v>
          </cell>
        </row>
        <row r="878">
          <cell r="A878" t="str">
            <v>ERROPS</v>
          </cell>
          <cell r="C878" t="str">
            <v>Errors Unbundled</v>
          </cell>
          <cell r="O878">
            <v>0</v>
          </cell>
          <cell r="R878">
            <v>0</v>
          </cell>
          <cell r="U878">
            <v>0</v>
          </cell>
          <cell r="X878">
            <v>0</v>
          </cell>
          <cell r="AA878">
            <v>0</v>
          </cell>
          <cell r="AD878">
            <v>0</v>
          </cell>
          <cell r="AG878">
            <v>0</v>
          </cell>
          <cell r="AJ878">
            <v>0</v>
          </cell>
          <cell r="AM878">
            <v>0</v>
          </cell>
          <cell r="AP878">
            <v>0</v>
          </cell>
          <cell r="AS878">
            <v>0</v>
          </cell>
          <cell r="AV878">
            <v>0</v>
          </cell>
          <cell r="AX878">
            <v>0</v>
          </cell>
        </row>
        <row r="879">
          <cell r="C879" t="str">
            <v>Total Overheads Recovered &amp; Other Operations</v>
          </cell>
          <cell r="O879">
            <v>-10.109906000000001</v>
          </cell>
          <cell r="Q879">
            <v>0</v>
          </cell>
          <cell r="R879">
            <v>-10.109906000000001</v>
          </cell>
          <cell r="T879">
            <v>0</v>
          </cell>
          <cell r="U879">
            <v>-10.109906000000001</v>
          </cell>
          <cell r="W879">
            <v>0</v>
          </cell>
          <cell r="X879">
            <v>-10.109906000000001</v>
          </cell>
          <cell r="Z879">
            <v>0</v>
          </cell>
          <cell r="AA879">
            <v>-10.109906000000001</v>
          </cell>
          <cell r="AC879">
            <v>0</v>
          </cell>
          <cell r="AD879">
            <v>-10.109906000000001</v>
          </cell>
          <cell r="AF879">
            <v>0</v>
          </cell>
          <cell r="AG879">
            <v>-10.109906000000001</v>
          </cell>
          <cell r="AI879">
            <v>0</v>
          </cell>
          <cell r="AJ879">
            <v>-10.109906000000001</v>
          </cell>
          <cell r="AL879">
            <v>0</v>
          </cell>
          <cell r="AM879">
            <v>-10.109906000000001</v>
          </cell>
          <cell r="AO879">
            <v>0</v>
          </cell>
          <cell r="AP879">
            <v>-10.109906000000001</v>
          </cell>
          <cell r="AR879">
            <v>0</v>
          </cell>
          <cell r="AS879">
            <v>-10.109906000000001</v>
          </cell>
          <cell r="AU879">
            <v>0</v>
          </cell>
          <cell r="AV879">
            <v>-10.109906000000001</v>
          </cell>
          <cell r="AX879">
            <v>-10.109906000000001</v>
          </cell>
        </row>
        <row r="880">
          <cell r="L880" t="str">
            <v>Allocation to Tx (PC - 9017)</v>
          </cell>
          <cell r="M880">
            <v>0.55400000000000005</v>
          </cell>
          <cell r="O880">
            <v>-5.6008879240000011</v>
          </cell>
          <cell r="Q880">
            <v>0</v>
          </cell>
          <cell r="R880">
            <v>-5.6008879240000011</v>
          </cell>
          <cell r="T880">
            <v>0</v>
          </cell>
          <cell r="U880">
            <v>-5.6008879240000011</v>
          </cell>
          <cell r="W880">
            <v>0</v>
          </cell>
          <cell r="X880">
            <v>-5.6008879240000011</v>
          </cell>
          <cell r="Z880">
            <v>0</v>
          </cell>
          <cell r="AA880">
            <v>-5.6008879240000011</v>
          </cell>
          <cell r="AC880">
            <v>0</v>
          </cell>
          <cell r="AD880">
            <v>-5.6008879240000011</v>
          </cell>
          <cell r="AF880">
            <v>0</v>
          </cell>
          <cell r="AG880">
            <v>-5.6008879240000011</v>
          </cell>
          <cell r="AI880">
            <v>0</v>
          </cell>
          <cell r="AJ880">
            <v>-5.6008879240000011</v>
          </cell>
          <cell r="AL880">
            <v>0</v>
          </cell>
          <cell r="AM880">
            <v>-5.6008879240000011</v>
          </cell>
          <cell r="AO880">
            <v>0</v>
          </cell>
          <cell r="AP880">
            <v>-5.6008879240000011</v>
          </cell>
          <cell r="AR880">
            <v>0</v>
          </cell>
          <cell r="AS880">
            <v>-5.6008879240000011</v>
          </cell>
          <cell r="AU880">
            <v>0</v>
          </cell>
          <cell r="AV880">
            <v>-5.6008879240000011</v>
          </cell>
          <cell r="AX880">
            <v>-5.6008879240000011</v>
          </cell>
        </row>
        <row r="881">
          <cell r="L881" t="str">
            <v>Allocation to Dx (PC - 9067)</v>
          </cell>
          <cell r="M881">
            <v>0.44600000000000001</v>
          </cell>
          <cell r="O881">
            <v>-4.5090180760000003</v>
          </cell>
          <cell r="Q881">
            <v>0</v>
          </cell>
          <cell r="R881">
            <v>-4.5090180760000003</v>
          </cell>
          <cell r="T881">
            <v>0</v>
          </cell>
          <cell r="U881">
            <v>-4.5090180760000003</v>
          </cell>
          <cell r="W881">
            <v>0</v>
          </cell>
          <cell r="X881">
            <v>-4.5090180760000003</v>
          </cell>
          <cell r="Z881">
            <v>0</v>
          </cell>
          <cell r="AA881">
            <v>-4.5090180760000003</v>
          </cell>
          <cell r="AC881">
            <v>0</v>
          </cell>
          <cell r="AD881">
            <v>-4.5090180760000003</v>
          </cell>
          <cell r="AF881">
            <v>0</v>
          </cell>
          <cell r="AG881">
            <v>-4.5090180760000003</v>
          </cell>
          <cell r="AI881">
            <v>0</v>
          </cell>
          <cell r="AJ881">
            <v>-4.5090180760000003</v>
          </cell>
          <cell r="AL881">
            <v>0</v>
          </cell>
          <cell r="AM881">
            <v>-4.5090180760000003</v>
          </cell>
          <cell r="AO881">
            <v>0</v>
          </cell>
          <cell r="AP881">
            <v>-4.5090180760000003</v>
          </cell>
          <cell r="AR881">
            <v>0</v>
          </cell>
          <cell r="AS881">
            <v>-4.5090180760000003</v>
          </cell>
          <cell r="AU881">
            <v>0</v>
          </cell>
          <cell r="AV881">
            <v>-4.5090180760000003</v>
          </cell>
          <cell r="AX881">
            <v>-4.5090180760000003</v>
          </cell>
        </row>
        <row r="883">
          <cell r="A883" t="str">
            <v>Alloc'n of Common Corp Level Adj &amp; Other Corp - PC 9018 / 9068</v>
          </cell>
        </row>
        <row r="884">
          <cell r="B884" t="str">
            <v>Common Corporate Level Adjustments &amp; Other Corporate Adjustments</v>
          </cell>
        </row>
        <row r="885">
          <cell r="A885" t="str">
            <v>CORP-ERR</v>
          </cell>
          <cell r="C885" t="str">
            <v>Corporate Errors</v>
          </cell>
          <cell r="O885">
            <v>0</v>
          </cell>
          <cell r="R885">
            <v>0</v>
          </cell>
          <cell r="U885">
            <v>0</v>
          </cell>
          <cell r="X885">
            <v>0</v>
          </cell>
          <cell r="AA885">
            <v>0</v>
          </cell>
          <cell r="AD885">
            <v>0</v>
          </cell>
          <cell r="AG885">
            <v>0</v>
          </cell>
          <cell r="AJ885">
            <v>0</v>
          </cell>
          <cell r="AM885">
            <v>0</v>
          </cell>
          <cell r="AO885">
            <v>0.44800000000000001</v>
          </cell>
          <cell r="AP885">
            <v>0.44800000000000001</v>
          </cell>
          <cell r="AS885">
            <v>0.44800000000000001</v>
          </cell>
          <cell r="AV885">
            <v>0.44800000000000001</v>
          </cell>
          <cell r="AX885">
            <v>0.44800000000000001</v>
          </cell>
        </row>
        <row r="886">
          <cell r="A886" t="str">
            <v>CORPADJ - O</v>
          </cell>
          <cell r="C886" t="str">
            <v>Corporate Other</v>
          </cell>
          <cell r="O886">
            <v>1.942825720000001</v>
          </cell>
          <cell r="R886">
            <v>1.942825720000001</v>
          </cell>
          <cell r="U886">
            <v>1.942825720000001</v>
          </cell>
          <cell r="W886">
            <v>1.7427999999908295E-4</v>
          </cell>
          <cell r="X886">
            <v>1.9430000000000001</v>
          </cell>
          <cell r="Z886">
            <v>-1.5</v>
          </cell>
          <cell r="AA886">
            <v>0.44300000000000006</v>
          </cell>
          <cell r="AD886">
            <v>0.44300000000000006</v>
          </cell>
          <cell r="AF886">
            <v>2.1999999999999997</v>
          </cell>
          <cell r="AG886">
            <v>2.6429999999999998</v>
          </cell>
          <cell r="AJ886">
            <v>2.6429999999999998</v>
          </cell>
          <cell r="AL886">
            <v>-1.399999999999979E-2</v>
          </cell>
          <cell r="AM886">
            <v>2.629</v>
          </cell>
          <cell r="AO886">
            <v>1.2999999999999901E-2</v>
          </cell>
          <cell r="AP886">
            <v>2.6419999999999999</v>
          </cell>
          <cell r="AS886">
            <v>2.6419999999999999</v>
          </cell>
          <cell r="AV886">
            <v>2.6419999999999999</v>
          </cell>
          <cell r="AX886">
            <v>2.6419999999999999</v>
          </cell>
        </row>
        <row r="887">
          <cell r="C887" t="str">
            <v>Total Common Corporate Level Adjustments &amp; Other Corporate Adjustments</v>
          </cell>
          <cell r="O887">
            <v>1.942825720000001</v>
          </cell>
          <cell r="Q887">
            <v>0</v>
          </cell>
          <cell r="R887">
            <v>1.942825720000001</v>
          </cell>
          <cell r="T887">
            <v>0</v>
          </cell>
          <cell r="U887">
            <v>1.942825720000001</v>
          </cell>
          <cell r="W887">
            <v>1.7427999999908295E-4</v>
          </cell>
          <cell r="X887">
            <v>1.9430000000000001</v>
          </cell>
          <cell r="Z887">
            <v>-1.5</v>
          </cell>
          <cell r="AA887">
            <v>0.44300000000000006</v>
          </cell>
          <cell r="AC887">
            <v>0</v>
          </cell>
          <cell r="AD887">
            <v>0.44300000000000006</v>
          </cell>
          <cell r="AF887">
            <v>2.1999999999999997</v>
          </cell>
          <cell r="AG887">
            <v>2.6429999999999998</v>
          </cell>
          <cell r="AI887">
            <v>0</v>
          </cell>
          <cell r="AJ887">
            <v>2.6429999999999998</v>
          </cell>
          <cell r="AL887">
            <v>-1.399999999999979E-2</v>
          </cell>
          <cell r="AM887">
            <v>2.629</v>
          </cell>
          <cell r="AO887">
            <v>0.46099999999999991</v>
          </cell>
          <cell r="AP887">
            <v>3.09</v>
          </cell>
          <cell r="AR887">
            <v>0</v>
          </cell>
          <cell r="AS887">
            <v>3.09</v>
          </cell>
          <cell r="AU887">
            <v>0</v>
          </cell>
          <cell r="AV887">
            <v>3.09</v>
          </cell>
          <cell r="AX887">
            <v>3.09</v>
          </cell>
        </row>
        <row r="888">
          <cell r="L888" t="str">
            <v>Allocation to Tx (PC - 9018)</v>
          </cell>
          <cell r="M888">
            <v>0.55800000000000005</v>
          </cell>
          <cell r="O888">
            <v>1.0840967517600006</v>
          </cell>
          <cell r="Q888">
            <v>0</v>
          </cell>
          <cell r="R888">
            <v>1.0840967517600006</v>
          </cell>
          <cell r="T888">
            <v>0</v>
          </cell>
          <cell r="U888">
            <v>1.0840967517600006</v>
          </cell>
          <cell r="W888">
            <v>9.7248239999488288E-5</v>
          </cell>
          <cell r="X888">
            <v>1.0841940000000001</v>
          </cell>
          <cell r="Z888">
            <v>-0.83700000000000008</v>
          </cell>
          <cell r="AA888">
            <v>0.24719400000000002</v>
          </cell>
          <cell r="AC888">
            <v>0</v>
          </cell>
          <cell r="AD888">
            <v>0.24719400000000002</v>
          </cell>
          <cell r="AF888">
            <v>1.2276</v>
          </cell>
          <cell r="AG888">
            <v>1.4747940000000002</v>
          </cell>
          <cell r="AI888">
            <v>0</v>
          </cell>
          <cell r="AJ888">
            <v>1.4747940000000002</v>
          </cell>
          <cell r="AL888">
            <v>-7.8119999999998841E-3</v>
          </cell>
          <cell r="AM888">
            <v>1.4669820000000002</v>
          </cell>
          <cell r="AO888">
            <v>0.25723799999999997</v>
          </cell>
          <cell r="AP888">
            <v>1.7242200000000003</v>
          </cell>
          <cell r="AR888">
            <v>0</v>
          </cell>
          <cell r="AS888">
            <v>1.7242200000000003</v>
          </cell>
          <cell r="AU888">
            <v>0</v>
          </cell>
          <cell r="AV888">
            <v>1.7242200000000003</v>
          </cell>
          <cell r="AX888">
            <v>1.7242200000000003</v>
          </cell>
        </row>
        <row r="889">
          <cell r="L889" t="str">
            <v>Allocation to Dx (PC - 9068)</v>
          </cell>
          <cell r="M889">
            <v>0.442</v>
          </cell>
          <cell r="O889">
            <v>0.85872896824000045</v>
          </cell>
          <cell r="Q889">
            <v>0</v>
          </cell>
          <cell r="R889">
            <v>0.85872896824000045</v>
          </cell>
          <cell r="T889">
            <v>0</v>
          </cell>
          <cell r="U889">
            <v>0.85872896824000045</v>
          </cell>
          <cell r="W889">
            <v>7.7031759999594658E-5</v>
          </cell>
          <cell r="X889">
            <v>0.85880600000000007</v>
          </cell>
          <cell r="Z889">
            <v>-0.66300000000000003</v>
          </cell>
          <cell r="AA889">
            <v>0.19580600000000004</v>
          </cell>
          <cell r="AC889">
            <v>0</v>
          </cell>
          <cell r="AD889">
            <v>0.19580600000000004</v>
          </cell>
          <cell r="AF889">
            <v>0.97239999999999993</v>
          </cell>
          <cell r="AG889">
            <v>1.1682060000000001</v>
          </cell>
          <cell r="AI889">
            <v>0</v>
          </cell>
          <cell r="AJ889">
            <v>1.1682060000000001</v>
          </cell>
          <cell r="AL889">
            <v>-6.1879999999999071E-3</v>
          </cell>
          <cell r="AM889">
            <v>1.1620180000000002</v>
          </cell>
          <cell r="AO889">
            <v>0.20376199999999997</v>
          </cell>
          <cell r="AP889">
            <v>1.3657800000000002</v>
          </cell>
          <cell r="AR889">
            <v>0</v>
          </cell>
          <cell r="AS889">
            <v>1.3657800000000002</v>
          </cell>
          <cell r="AU889">
            <v>0</v>
          </cell>
          <cell r="AV889">
            <v>1.3657800000000002</v>
          </cell>
          <cell r="AX889">
            <v>1.3657800000000002</v>
          </cell>
        </row>
        <row r="891">
          <cell r="D891" t="str">
            <v>Total Common OM&amp;A costs allocated to Tx and Dx</v>
          </cell>
          <cell r="O891">
            <v>418.22309443409614</v>
          </cell>
          <cell r="Q891">
            <v>0</v>
          </cell>
          <cell r="R891">
            <v>430.41448237787921</v>
          </cell>
          <cell r="T891">
            <v>-0.5329999999999957</v>
          </cell>
          <cell r="U891">
            <v>429.88148237787925</v>
          </cell>
          <cell r="W891">
            <v>-6.583176911471373</v>
          </cell>
          <cell r="X891">
            <v>423.2983054664079</v>
          </cell>
          <cell r="Z891">
            <v>-12.448303877937414</v>
          </cell>
          <cell r="AA891">
            <v>410.85000158847038</v>
          </cell>
          <cell r="AC891">
            <v>6.3135171766885936</v>
          </cell>
          <cell r="AD891">
            <v>417.1635187651591</v>
          </cell>
          <cell r="AF891">
            <v>1.7782910467430177</v>
          </cell>
          <cell r="AG891">
            <v>418.94180981190203</v>
          </cell>
          <cell r="AI891">
            <v>0.36499999999999688</v>
          </cell>
          <cell r="AJ891">
            <v>419.30680981190204</v>
          </cell>
          <cell r="AL891">
            <v>-0.15399999999999658</v>
          </cell>
          <cell r="AM891">
            <v>419.1528098119021</v>
          </cell>
          <cell r="AO891">
            <v>-22.100492940000002</v>
          </cell>
          <cell r="AP891">
            <v>397.05231687190206</v>
          </cell>
          <cell r="AR891">
            <v>0</v>
          </cell>
          <cell r="AS891">
            <v>397.05231687190206</v>
          </cell>
          <cell r="AU891">
            <v>0</v>
          </cell>
          <cell r="AV891">
            <v>397.05231687190206</v>
          </cell>
          <cell r="AX891">
            <v>397.05231687190206</v>
          </cell>
        </row>
        <row r="892">
          <cell r="L892" t="str">
            <v>Allocation to Tx</v>
          </cell>
          <cell r="O892">
            <v>214.17649884232029</v>
          </cell>
          <cell r="Q892">
            <v>0</v>
          </cell>
          <cell r="R892">
            <v>218.66387147477795</v>
          </cell>
          <cell r="T892">
            <v>-0.34671299999999772</v>
          </cell>
          <cell r="U892">
            <v>218.31715847477795</v>
          </cell>
          <cell r="W892">
            <v>-3.752185576947511</v>
          </cell>
          <cell r="X892">
            <v>214.56497289783042</v>
          </cell>
          <cell r="Z892">
            <v>-5.4696461325719499</v>
          </cell>
          <cell r="AA892">
            <v>209.09532676525848</v>
          </cell>
          <cell r="AC892">
            <v>3.6750788937726289</v>
          </cell>
          <cell r="AD892">
            <v>212.7704056590311</v>
          </cell>
          <cell r="AF892">
            <v>1.4203269831239793</v>
          </cell>
          <cell r="AG892">
            <v>214.19073264215507</v>
          </cell>
          <cell r="AI892">
            <v>0.1443559999999984</v>
          </cell>
          <cell r="AJ892">
            <v>214.33508864215506</v>
          </cell>
          <cell r="AL892">
            <v>-7.7656999999998255E-2</v>
          </cell>
          <cell r="AM892">
            <v>214.25743164215507</v>
          </cell>
          <cell r="AO892">
            <v>-12.021170782690001</v>
          </cell>
          <cell r="AP892">
            <v>202.23626085946506</v>
          </cell>
          <cell r="AR892">
            <v>0</v>
          </cell>
          <cell r="AS892">
            <v>202.23626085946506</v>
          </cell>
          <cell r="AU892">
            <v>0</v>
          </cell>
          <cell r="AV892">
            <v>202.23626085946506</v>
          </cell>
          <cell r="AX892">
            <v>202.23626085946506</v>
          </cell>
        </row>
        <row r="893">
          <cell r="L893" t="str">
            <v>Allocation to Dx</v>
          </cell>
          <cell r="O893">
            <v>204.04659559177594</v>
          </cell>
          <cell r="Q893">
            <v>0</v>
          </cell>
          <cell r="R893">
            <v>207.34980044622395</v>
          </cell>
          <cell r="T893">
            <v>-0.18628699999999804</v>
          </cell>
          <cell r="U893">
            <v>207.16351344622393</v>
          </cell>
          <cell r="W893">
            <v>-2.8309913345238611</v>
          </cell>
          <cell r="X893">
            <v>204.33252211170006</v>
          </cell>
          <cell r="Z893">
            <v>-6.9786577453654646</v>
          </cell>
          <cell r="AA893">
            <v>197.35386436633465</v>
          </cell>
          <cell r="AC893">
            <v>2.6384382829159643</v>
          </cell>
          <cell r="AD893">
            <v>199.9923026492506</v>
          </cell>
          <cell r="AF893">
            <v>0.35796406361903932</v>
          </cell>
          <cell r="AG893">
            <v>200.35026671286963</v>
          </cell>
          <cell r="AI893">
            <v>0.22064399999999845</v>
          </cell>
          <cell r="AJ893">
            <v>200.57091071286962</v>
          </cell>
          <cell r="AL893">
            <v>-7.6342999999998343E-2</v>
          </cell>
          <cell r="AM893">
            <v>200.49456771286961</v>
          </cell>
          <cell r="AO893">
            <v>-10.079322157310001</v>
          </cell>
          <cell r="AP893">
            <v>190.41524555555964</v>
          </cell>
          <cell r="AR893">
            <v>0</v>
          </cell>
          <cell r="AS893">
            <v>190.41524555555964</v>
          </cell>
          <cell r="AU893">
            <v>0</v>
          </cell>
          <cell r="AV893">
            <v>190.41524555555964</v>
          </cell>
          <cell r="AX893">
            <v>190.41524555555964</v>
          </cell>
        </row>
        <row r="896">
          <cell r="AJ896">
            <v>60.802809811902023</v>
          </cell>
        </row>
        <row r="897">
          <cell r="O897">
            <v>62.256303900000034</v>
          </cell>
        </row>
        <row r="898">
          <cell r="A898" t="str">
            <v>Common Capital</v>
          </cell>
        </row>
        <row r="900">
          <cell r="A900" t="str">
            <v>Alloc'n of Operations Common Programs &amp; Projects</v>
          </cell>
        </row>
        <row r="901">
          <cell r="A901" t="str">
            <v>OPS-CAP</v>
          </cell>
          <cell r="D901" t="str">
            <v>Operations Level Adjustments</v>
          </cell>
          <cell r="O901">
            <v>0</v>
          </cell>
          <cell r="R901">
            <v>0</v>
          </cell>
          <cell r="U901">
            <v>0</v>
          </cell>
          <cell r="X901">
            <v>0</v>
          </cell>
          <cell r="AA901">
            <v>0</v>
          </cell>
          <cell r="AD901">
            <v>0</v>
          </cell>
          <cell r="AG901">
            <v>0</v>
          </cell>
          <cell r="AJ901">
            <v>0</v>
          </cell>
          <cell r="AM901">
            <v>0</v>
          </cell>
          <cell r="AP901">
            <v>0</v>
          </cell>
          <cell r="AS901">
            <v>0</v>
          </cell>
          <cell r="AV901">
            <v>0</v>
          </cell>
          <cell r="AX901">
            <v>0</v>
          </cell>
        </row>
        <row r="902">
          <cell r="L902" t="str">
            <v>Allocation to Tx</v>
          </cell>
          <cell r="M902">
            <v>0.56000000000000005</v>
          </cell>
          <cell r="O902">
            <v>0</v>
          </cell>
          <cell r="Q902">
            <v>0</v>
          </cell>
          <cell r="R902">
            <v>0</v>
          </cell>
          <cell r="T902">
            <v>0</v>
          </cell>
          <cell r="U902">
            <v>0</v>
          </cell>
          <cell r="W902">
            <v>0</v>
          </cell>
          <cell r="X902">
            <v>0</v>
          </cell>
          <cell r="Z902">
            <v>0</v>
          </cell>
          <cell r="AA902">
            <v>0</v>
          </cell>
          <cell r="AC902">
            <v>0</v>
          </cell>
          <cell r="AD902">
            <v>0</v>
          </cell>
          <cell r="AF902">
            <v>0</v>
          </cell>
          <cell r="AG902">
            <v>0</v>
          </cell>
          <cell r="AI902">
            <v>0</v>
          </cell>
          <cell r="AJ902">
            <v>0</v>
          </cell>
          <cell r="AL902">
            <v>0</v>
          </cell>
          <cell r="AM902">
            <v>0</v>
          </cell>
          <cell r="AO902">
            <v>0</v>
          </cell>
          <cell r="AP902">
            <v>0</v>
          </cell>
          <cell r="AR902">
            <v>0</v>
          </cell>
          <cell r="AS902">
            <v>0</v>
          </cell>
          <cell r="AU902">
            <v>0</v>
          </cell>
          <cell r="AV902">
            <v>0</v>
          </cell>
          <cell r="AX902">
            <v>0</v>
          </cell>
        </row>
        <row r="903">
          <cell r="L903" t="str">
            <v>Allocation to Dx</v>
          </cell>
          <cell r="M903">
            <v>0.44</v>
          </cell>
          <cell r="O903">
            <v>0</v>
          </cell>
          <cell r="Q903">
            <v>0</v>
          </cell>
          <cell r="R903">
            <v>0</v>
          </cell>
          <cell r="T903">
            <v>0</v>
          </cell>
          <cell r="U903">
            <v>0</v>
          </cell>
          <cell r="W903">
            <v>0</v>
          </cell>
          <cell r="X903">
            <v>0</v>
          </cell>
          <cell r="Z903">
            <v>0</v>
          </cell>
          <cell r="AA903">
            <v>0</v>
          </cell>
          <cell r="AC903">
            <v>0</v>
          </cell>
          <cell r="AD903">
            <v>0</v>
          </cell>
          <cell r="AF903">
            <v>0</v>
          </cell>
          <cell r="AG903">
            <v>0</v>
          </cell>
          <cell r="AI903">
            <v>0</v>
          </cell>
          <cell r="AJ903">
            <v>0</v>
          </cell>
          <cell r="AL903">
            <v>0</v>
          </cell>
          <cell r="AM903">
            <v>0</v>
          </cell>
          <cell r="AO903">
            <v>0</v>
          </cell>
          <cell r="AP903">
            <v>0</v>
          </cell>
          <cell r="AR903">
            <v>0</v>
          </cell>
          <cell r="AS903">
            <v>0</v>
          </cell>
          <cell r="AU903">
            <v>0</v>
          </cell>
          <cell r="AV903">
            <v>0</v>
          </cell>
          <cell r="AX903">
            <v>0</v>
          </cell>
        </row>
        <row r="905">
          <cell r="A905" t="str">
            <v>Alloc'n of Common Corporate Projects Programs &amp; Projects</v>
          </cell>
        </row>
        <row r="906">
          <cell r="A906" t="str">
            <v>CNRST-C</v>
          </cell>
          <cell r="D906" t="str">
            <v>Cornerstone Project</v>
          </cell>
          <cell r="O906">
            <v>32.815999999999995</v>
          </cell>
          <cell r="R906">
            <v>32.815999999999995</v>
          </cell>
          <cell r="U906">
            <v>32.815999999999995</v>
          </cell>
          <cell r="W906">
            <v>3.7</v>
          </cell>
          <cell r="X906">
            <v>36.515999999999998</v>
          </cell>
          <cell r="AA906">
            <v>36.515999999999998</v>
          </cell>
          <cell r="AC906">
            <v>4.8999999999999488E-2</v>
          </cell>
          <cell r="AD906">
            <v>36.564999999999998</v>
          </cell>
          <cell r="AF906">
            <v>-3.4649999999999963</v>
          </cell>
          <cell r="AG906">
            <v>33.1</v>
          </cell>
          <cell r="AJ906">
            <v>33.1</v>
          </cell>
          <cell r="AL906">
            <v>-10.3</v>
          </cell>
          <cell r="AM906">
            <v>22.8</v>
          </cell>
          <cell r="AO906">
            <v>-2</v>
          </cell>
          <cell r="AP906">
            <v>20.8</v>
          </cell>
          <cell r="AS906">
            <v>20.8</v>
          </cell>
          <cell r="AV906">
            <v>20.8</v>
          </cell>
          <cell r="AX906">
            <v>20.8</v>
          </cell>
        </row>
        <row r="907">
          <cell r="L907" t="str">
            <v>Allocation to Tx</v>
          </cell>
          <cell r="M907">
            <v>0.56000000000000005</v>
          </cell>
          <cell r="O907">
            <v>18.37696</v>
          </cell>
          <cell r="Q907">
            <v>0</v>
          </cell>
          <cell r="R907">
            <v>18.37696</v>
          </cell>
          <cell r="T907">
            <v>0</v>
          </cell>
          <cell r="U907">
            <v>18.37696</v>
          </cell>
          <cell r="W907">
            <v>2.0720000000000005</v>
          </cell>
          <cell r="X907">
            <v>20.44896</v>
          </cell>
          <cell r="Z907">
            <v>0</v>
          </cell>
          <cell r="AA907">
            <v>20.44896</v>
          </cell>
          <cell r="AC907">
            <v>2.7439999999999715E-2</v>
          </cell>
          <cell r="AD907">
            <v>20.476399999999998</v>
          </cell>
          <cell r="AF907">
            <v>-1.9403999999999981</v>
          </cell>
          <cell r="AG907">
            <v>18.536000000000001</v>
          </cell>
          <cell r="AI907">
            <v>0</v>
          </cell>
          <cell r="AJ907">
            <v>18.536000000000001</v>
          </cell>
          <cell r="AL907">
            <v>-5.7680000000000007</v>
          </cell>
          <cell r="AM907">
            <v>12.768000000000001</v>
          </cell>
          <cell r="AO907">
            <v>-1.1200000000000001</v>
          </cell>
          <cell r="AP907">
            <v>11.648</v>
          </cell>
          <cell r="AR907">
            <v>0</v>
          </cell>
          <cell r="AS907">
            <v>11.648</v>
          </cell>
          <cell r="AU907">
            <v>0</v>
          </cell>
          <cell r="AV907">
            <v>11.648</v>
          </cell>
          <cell r="AX907">
            <v>11.648</v>
          </cell>
        </row>
        <row r="908">
          <cell r="L908" t="str">
            <v>Allocation to Dx</v>
          </cell>
          <cell r="M908">
            <v>0.44</v>
          </cell>
          <cell r="O908">
            <v>14.439039999999999</v>
          </cell>
          <cell r="Q908">
            <v>0</v>
          </cell>
          <cell r="R908">
            <v>14.439039999999999</v>
          </cell>
          <cell r="T908">
            <v>0</v>
          </cell>
          <cell r="U908">
            <v>14.439039999999999</v>
          </cell>
          <cell r="W908">
            <v>1.6280000000000001</v>
          </cell>
          <cell r="X908">
            <v>16.067039999999999</v>
          </cell>
          <cell r="Z908">
            <v>0</v>
          </cell>
          <cell r="AA908">
            <v>16.067039999999999</v>
          </cell>
          <cell r="AC908">
            <v>2.1559999999999774E-2</v>
          </cell>
          <cell r="AD908">
            <v>16.0886</v>
          </cell>
          <cell r="AF908">
            <v>-1.5245999999999984</v>
          </cell>
          <cell r="AG908">
            <v>14.564000000000002</v>
          </cell>
          <cell r="AI908">
            <v>0</v>
          </cell>
          <cell r="AJ908">
            <v>14.564000000000002</v>
          </cell>
          <cell r="AL908">
            <v>-4.532</v>
          </cell>
          <cell r="AM908">
            <v>10.032000000000002</v>
          </cell>
          <cell r="AO908">
            <v>-0.88</v>
          </cell>
          <cell r="AP908">
            <v>9.152000000000001</v>
          </cell>
          <cell r="AR908">
            <v>0</v>
          </cell>
          <cell r="AS908">
            <v>9.152000000000001</v>
          </cell>
          <cell r="AU908">
            <v>0</v>
          </cell>
          <cell r="AV908">
            <v>9.152000000000001</v>
          </cell>
          <cell r="AX908">
            <v>9.152000000000001</v>
          </cell>
        </row>
        <row r="910">
          <cell r="A910" t="str">
            <v>Alloc'n of Common Real Estate Programs &amp; Projects</v>
          </cell>
        </row>
        <row r="911">
          <cell r="A911" t="str">
            <v>FRE-CAP</v>
          </cell>
          <cell r="D911" t="str">
            <v>LBSS common capex projects</v>
          </cell>
          <cell r="O911">
            <v>38.499780039999997</v>
          </cell>
          <cell r="R911">
            <v>38.499780039999997</v>
          </cell>
          <cell r="T911">
            <v>-0.5</v>
          </cell>
          <cell r="U911">
            <v>37.999780039999997</v>
          </cell>
          <cell r="W911">
            <v>2.1996000000257254E-4</v>
          </cell>
          <cell r="X911">
            <v>38</v>
          </cell>
          <cell r="Z911">
            <v>-6.8000000000000007</v>
          </cell>
          <cell r="AA911">
            <v>31.2</v>
          </cell>
          <cell r="AD911">
            <v>31.2</v>
          </cell>
          <cell r="AG911">
            <v>31.2</v>
          </cell>
          <cell r="AI911">
            <v>-3.1999999999999993</v>
          </cell>
          <cell r="AJ911">
            <v>28</v>
          </cell>
          <cell r="AL911">
            <v>-5</v>
          </cell>
          <cell r="AM911">
            <v>23</v>
          </cell>
          <cell r="AO911">
            <v>-9.8000000000000007</v>
          </cell>
          <cell r="AP911">
            <v>13.2</v>
          </cell>
          <cell r="AS911">
            <v>13.2</v>
          </cell>
          <cell r="AV911">
            <v>13.2</v>
          </cell>
          <cell r="AX911">
            <v>13.2</v>
          </cell>
        </row>
        <row r="912">
          <cell r="L912" t="str">
            <v>Allocation to Tx</v>
          </cell>
          <cell r="M912">
            <v>0.56000000000000005</v>
          </cell>
          <cell r="O912">
            <v>21.5598768224</v>
          </cell>
          <cell r="Q912">
            <v>0</v>
          </cell>
          <cell r="R912">
            <v>21.5598768224</v>
          </cell>
          <cell r="T912">
            <v>-0.28000000000000003</v>
          </cell>
          <cell r="U912">
            <v>21.279876822399999</v>
          </cell>
          <cell r="W912">
            <v>1.2317760000144062E-4</v>
          </cell>
          <cell r="X912">
            <v>21.28</v>
          </cell>
          <cell r="Z912">
            <v>-3.8080000000000007</v>
          </cell>
          <cell r="AA912">
            <v>17.472000000000001</v>
          </cell>
          <cell r="AC912">
            <v>0</v>
          </cell>
          <cell r="AD912">
            <v>17.472000000000001</v>
          </cell>
          <cell r="AF912">
            <v>0</v>
          </cell>
          <cell r="AG912">
            <v>17.472000000000001</v>
          </cell>
          <cell r="AI912">
            <v>-1.7919999999999998</v>
          </cell>
          <cell r="AJ912">
            <v>15.680000000000001</v>
          </cell>
          <cell r="AL912">
            <v>-2.8000000000000003</v>
          </cell>
          <cell r="AM912">
            <v>12.88</v>
          </cell>
          <cell r="AO912">
            <v>-5.4880000000000013</v>
          </cell>
          <cell r="AP912">
            <v>7.3919999999999995</v>
          </cell>
          <cell r="AR912">
            <v>0</v>
          </cell>
          <cell r="AS912">
            <v>7.3919999999999995</v>
          </cell>
          <cell r="AU912">
            <v>0</v>
          </cell>
          <cell r="AV912">
            <v>7.3919999999999995</v>
          </cell>
          <cell r="AX912">
            <v>7.3919999999999995</v>
          </cell>
        </row>
        <row r="913">
          <cell r="L913" t="str">
            <v>Allocation to Dx</v>
          </cell>
          <cell r="M913">
            <v>0.44</v>
          </cell>
          <cell r="O913">
            <v>16.939903217599998</v>
          </cell>
          <cell r="Q913">
            <v>0</v>
          </cell>
          <cell r="R913">
            <v>16.939903217599998</v>
          </cell>
          <cell r="T913">
            <v>-0.22</v>
          </cell>
          <cell r="U913">
            <v>16.719903217599999</v>
          </cell>
          <cell r="W913">
            <v>9.6782400001131917E-5</v>
          </cell>
          <cell r="X913">
            <v>16.72</v>
          </cell>
          <cell r="Z913">
            <v>-2.9920000000000004</v>
          </cell>
          <cell r="AA913">
            <v>13.727999999999998</v>
          </cell>
          <cell r="AC913">
            <v>0</v>
          </cell>
          <cell r="AD913">
            <v>13.727999999999998</v>
          </cell>
          <cell r="AF913">
            <v>0</v>
          </cell>
          <cell r="AG913">
            <v>13.727999999999998</v>
          </cell>
          <cell r="AI913">
            <v>-1.4079999999999997</v>
          </cell>
          <cell r="AJ913">
            <v>12.319999999999999</v>
          </cell>
          <cell r="AL913">
            <v>-2.2000000000000002</v>
          </cell>
          <cell r="AM913">
            <v>10.119999999999997</v>
          </cell>
          <cell r="AO913">
            <v>-4.3120000000000003</v>
          </cell>
          <cell r="AP913">
            <v>5.8079999999999972</v>
          </cell>
          <cell r="AR913">
            <v>0</v>
          </cell>
          <cell r="AS913">
            <v>5.8079999999999972</v>
          </cell>
          <cell r="AU913">
            <v>0</v>
          </cell>
          <cell r="AV913">
            <v>5.8079999999999972</v>
          </cell>
          <cell r="AX913">
            <v>5.8079999999999972</v>
          </cell>
        </row>
        <row r="915">
          <cell r="A915" t="str">
            <v>Alloc'n of Common IMIT Programs &amp; Projects</v>
          </cell>
        </row>
        <row r="916">
          <cell r="A916" t="str">
            <v>IMS-CAP</v>
          </cell>
          <cell r="D916" t="str">
            <v>IMIT Common Project Costs (SP = 212)</v>
          </cell>
          <cell r="O916">
            <v>16.438402406666665</v>
          </cell>
          <cell r="R916">
            <v>16.438402406666665</v>
          </cell>
          <cell r="T916">
            <v>-4.6100000000000003</v>
          </cell>
          <cell r="U916">
            <v>11.828402406666665</v>
          </cell>
          <cell r="W916">
            <v>4.6095975933333335</v>
          </cell>
          <cell r="X916">
            <v>16.437999999999999</v>
          </cell>
          <cell r="AA916">
            <v>16.437999999999999</v>
          </cell>
          <cell r="AC916">
            <v>2.2210000000000001</v>
          </cell>
          <cell r="AD916">
            <v>18.658999999999999</v>
          </cell>
          <cell r="AF916">
            <v>-0.20499999999999829</v>
          </cell>
          <cell r="AG916">
            <v>18.454000000000001</v>
          </cell>
          <cell r="AI916">
            <v>-0.26500000000000057</v>
          </cell>
          <cell r="AJ916">
            <v>18.189</v>
          </cell>
          <cell r="AL916">
            <v>-1.3490000000000002</v>
          </cell>
          <cell r="AM916">
            <v>16.84</v>
          </cell>
          <cell r="AO916">
            <v>1.463000000000001</v>
          </cell>
          <cell r="AP916">
            <v>18.303000000000001</v>
          </cell>
          <cell r="AS916">
            <v>18.303000000000001</v>
          </cell>
          <cell r="AV916">
            <v>18.303000000000001</v>
          </cell>
          <cell r="AX916">
            <v>18.303000000000001</v>
          </cell>
        </row>
        <row r="917">
          <cell r="L917" t="str">
            <v>Allocation to Tx</v>
          </cell>
          <cell r="M917">
            <v>0.56000000000000005</v>
          </cell>
          <cell r="O917">
            <v>9.2055053477333324</v>
          </cell>
          <cell r="Q917">
            <v>0</v>
          </cell>
          <cell r="R917">
            <v>9.2055053477333324</v>
          </cell>
          <cell r="T917">
            <v>-2.5816000000000003</v>
          </cell>
          <cell r="U917">
            <v>6.6239053477333325</v>
          </cell>
          <cell r="W917">
            <v>2.5813746522666672</v>
          </cell>
          <cell r="X917">
            <v>9.2052800000000001</v>
          </cell>
          <cell r="Z917">
            <v>0</v>
          </cell>
          <cell r="AA917">
            <v>9.2052800000000001</v>
          </cell>
          <cell r="AC917">
            <v>1.2437600000000002</v>
          </cell>
          <cell r="AD917">
            <v>10.44904</v>
          </cell>
          <cell r="AF917">
            <v>-0.11479999999999906</v>
          </cell>
          <cell r="AG917">
            <v>10.334240000000001</v>
          </cell>
          <cell r="AI917">
            <v>-0.14840000000000034</v>
          </cell>
          <cell r="AJ917">
            <v>10.185840000000001</v>
          </cell>
          <cell r="AL917">
            <v>-0.75544000000000022</v>
          </cell>
          <cell r="AM917">
            <v>9.4304000000000006</v>
          </cell>
          <cell r="AO917">
            <v>0.81928000000000067</v>
          </cell>
          <cell r="AP917">
            <v>10.249680000000001</v>
          </cell>
          <cell r="AR917">
            <v>0</v>
          </cell>
          <cell r="AS917">
            <v>10.249680000000001</v>
          </cell>
          <cell r="AU917">
            <v>0</v>
          </cell>
          <cell r="AV917">
            <v>10.249680000000001</v>
          </cell>
          <cell r="AX917">
            <v>10.249680000000001</v>
          </cell>
        </row>
        <row r="918">
          <cell r="L918" t="str">
            <v>Allocation to Dx</v>
          </cell>
          <cell r="M918">
            <v>0.44</v>
          </cell>
          <cell r="O918">
            <v>7.2328970589333323</v>
          </cell>
          <cell r="Q918">
            <v>0</v>
          </cell>
          <cell r="R918">
            <v>7.2328970589333323</v>
          </cell>
          <cell r="T918">
            <v>-2.0284</v>
          </cell>
          <cell r="U918">
            <v>5.2044970589333328</v>
          </cell>
          <cell r="W918">
            <v>2.0282229410666668</v>
          </cell>
          <cell r="X918">
            <v>7.2327199999999996</v>
          </cell>
          <cell r="Z918">
            <v>0</v>
          </cell>
          <cell r="AA918">
            <v>7.2327199999999996</v>
          </cell>
          <cell r="AC918">
            <v>0.97724</v>
          </cell>
          <cell r="AD918">
            <v>8.2099599999999988</v>
          </cell>
          <cell r="AF918">
            <v>-9.0199999999999253E-2</v>
          </cell>
          <cell r="AG918">
            <v>8.1197599999999994</v>
          </cell>
          <cell r="AI918">
            <v>-0.11660000000000025</v>
          </cell>
          <cell r="AJ918">
            <v>8.0031599999999994</v>
          </cell>
          <cell r="AL918">
            <v>-0.59356000000000009</v>
          </cell>
          <cell r="AM918">
            <v>7.4095999999999993</v>
          </cell>
          <cell r="AO918">
            <v>0.6437200000000004</v>
          </cell>
          <cell r="AP918">
            <v>8.0533199999999994</v>
          </cell>
          <cell r="AR918">
            <v>0</v>
          </cell>
          <cell r="AS918">
            <v>8.0533199999999994</v>
          </cell>
          <cell r="AU918">
            <v>0</v>
          </cell>
          <cell r="AV918">
            <v>8.0533199999999994</v>
          </cell>
          <cell r="AX918">
            <v>8.0533199999999994</v>
          </cell>
        </row>
        <row r="920">
          <cell r="A920" t="str">
            <v>Alloc'n of Common OGCCIT Programs &amp; Projects (errors)</v>
          </cell>
        </row>
        <row r="921">
          <cell r="A921" t="str">
            <v>CCGO</v>
          </cell>
          <cell r="D921" t="str">
            <v>Ontario Grid Ops Programs &amp; Projects (SP = 211 &amp; 217)</v>
          </cell>
          <cell r="O921">
            <v>0</v>
          </cell>
          <cell r="R921">
            <v>0</v>
          </cell>
          <cell r="U921">
            <v>0</v>
          </cell>
          <cell r="X921">
            <v>0</v>
          </cell>
          <cell r="AA921">
            <v>0</v>
          </cell>
          <cell r="AD921">
            <v>0</v>
          </cell>
          <cell r="AG921">
            <v>0</v>
          </cell>
          <cell r="AJ921">
            <v>0</v>
          </cell>
          <cell r="AM921">
            <v>0</v>
          </cell>
          <cell r="AP921">
            <v>0</v>
          </cell>
          <cell r="AS921">
            <v>0</v>
          </cell>
          <cell r="AV921">
            <v>0</v>
          </cell>
          <cell r="AX921">
            <v>0</v>
          </cell>
        </row>
        <row r="922">
          <cell r="L922" t="str">
            <v>Allocation to Tx</v>
          </cell>
          <cell r="M922">
            <v>0.56000000000000005</v>
          </cell>
          <cell r="O922">
            <v>0</v>
          </cell>
          <cell r="Q922">
            <v>0</v>
          </cell>
          <cell r="R922">
            <v>0</v>
          </cell>
          <cell r="T922">
            <v>0</v>
          </cell>
          <cell r="U922">
            <v>0</v>
          </cell>
          <cell r="W922">
            <v>0</v>
          </cell>
          <cell r="X922">
            <v>0</v>
          </cell>
          <cell r="Z922">
            <v>0</v>
          </cell>
          <cell r="AA922">
            <v>0</v>
          </cell>
          <cell r="AC922">
            <v>0</v>
          </cell>
          <cell r="AD922">
            <v>0</v>
          </cell>
          <cell r="AF922">
            <v>0</v>
          </cell>
          <cell r="AG922">
            <v>0</v>
          </cell>
          <cell r="AI922">
            <v>0</v>
          </cell>
          <cell r="AJ922">
            <v>0</v>
          </cell>
          <cell r="AL922">
            <v>0</v>
          </cell>
          <cell r="AM922">
            <v>0</v>
          </cell>
          <cell r="AO922">
            <v>0</v>
          </cell>
          <cell r="AP922">
            <v>0</v>
          </cell>
          <cell r="AR922">
            <v>0</v>
          </cell>
          <cell r="AS922">
            <v>0</v>
          </cell>
          <cell r="AU922">
            <v>0</v>
          </cell>
          <cell r="AV922">
            <v>0</v>
          </cell>
          <cell r="AX922">
            <v>0</v>
          </cell>
        </row>
        <row r="923">
          <cell r="L923" t="str">
            <v>Allocation to Dx</v>
          </cell>
          <cell r="M923">
            <v>0.44</v>
          </cell>
          <cell r="O923">
            <v>0</v>
          </cell>
          <cell r="Q923">
            <v>0</v>
          </cell>
          <cell r="R923">
            <v>0</v>
          </cell>
          <cell r="T923">
            <v>0</v>
          </cell>
          <cell r="U923">
            <v>0</v>
          </cell>
          <cell r="W923">
            <v>0</v>
          </cell>
          <cell r="X923">
            <v>0</v>
          </cell>
          <cell r="Z923">
            <v>0</v>
          </cell>
          <cell r="AA923">
            <v>0</v>
          </cell>
          <cell r="AC923">
            <v>0</v>
          </cell>
          <cell r="AD923">
            <v>0</v>
          </cell>
          <cell r="AF923">
            <v>0</v>
          </cell>
          <cell r="AG923">
            <v>0</v>
          </cell>
          <cell r="AI923">
            <v>0</v>
          </cell>
          <cell r="AJ923">
            <v>0</v>
          </cell>
          <cell r="AL923">
            <v>0</v>
          </cell>
          <cell r="AM923">
            <v>0</v>
          </cell>
          <cell r="AO923">
            <v>0</v>
          </cell>
          <cell r="AP923">
            <v>0</v>
          </cell>
          <cell r="AR923">
            <v>0</v>
          </cell>
          <cell r="AS923">
            <v>0</v>
          </cell>
          <cell r="AU923">
            <v>0</v>
          </cell>
          <cell r="AV923">
            <v>0</v>
          </cell>
          <cell r="AX923">
            <v>0</v>
          </cell>
        </row>
        <row r="925">
          <cell r="A925" t="str">
            <v>Alloc'n of Common Corporate Other Programs &amp; Projects (errors)</v>
          </cell>
        </row>
        <row r="926">
          <cell r="A926" t="str">
            <v>CORPADJ - C</v>
          </cell>
          <cell r="D926" t="str">
            <v>Corporate Other</v>
          </cell>
          <cell r="O926">
            <v>0</v>
          </cell>
          <cell r="R926">
            <v>0</v>
          </cell>
          <cell r="U926">
            <v>0</v>
          </cell>
          <cell r="X926">
            <v>0</v>
          </cell>
          <cell r="AA926">
            <v>0</v>
          </cell>
          <cell r="AD926">
            <v>0</v>
          </cell>
          <cell r="AG926">
            <v>0</v>
          </cell>
          <cell r="AJ926">
            <v>0</v>
          </cell>
          <cell r="AM926">
            <v>0</v>
          </cell>
          <cell r="AP926">
            <v>0</v>
          </cell>
          <cell r="AS926">
            <v>0</v>
          </cell>
          <cell r="AV926">
            <v>0</v>
          </cell>
          <cell r="AX926">
            <v>0</v>
          </cell>
        </row>
        <row r="927">
          <cell r="L927" t="str">
            <v>Allocation to Tx</v>
          </cell>
          <cell r="M927">
            <v>0.56000000000000005</v>
          </cell>
          <cell r="O927">
            <v>0</v>
          </cell>
          <cell r="Q927">
            <v>0</v>
          </cell>
          <cell r="R927">
            <v>0</v>
          </cell>
          <cell r="T927">
            <v>0</v>
          </cell>
          <cell r="U927">
            <v>0</v>
          </cell>
          <cell r="W927">
            <v>0</v>
          </cell>
          <cell r="X927">
            <v>0</v>
          </cell>
          <cell r="Z927">
            <v>0</v>
          </cell>
          <cell r="AA927">
            <v>0</v>
          </cell>
          <cell r="AC927">
            <v>0</v>
          </cell>
          <cell r="AD927">
            <v>0</v>
          </cell>
          <cell r="AF927">
            <v>0</v>
          </cell>
          <cell r="AG927">
            <v>0</v>
          </cell>
          <cell r="AI927">
            <v>0</v>
          </cell>
          <cell r="AJ927">
            <v>0</v>
          </cell>
          <cell r="AL927">
            <v>0</v>
          </cell>
          <cell r="AM927">
            <v>0</v>
          </cell>
          <cell r="AO927">
            <v>0</v>
          </cell>
          <cell r="AP927">
            <v>0</v>
          </cell>
          <cell r="AR927">
            <v>0</v>
          </cell>
          <cell r="AS927">
            <v>0</v>
          </cell>
          <cell r="AU927">
            <v>0</v>
          </cell>
          <cell r="AV927">
            <v>0</v>
          </cell>
          <cell r="AX927">
            <v>0</v>
          </cell>
        </row>
        <row r="928">
          <cell r="L928" t="str">
            <v>Allocation to Dx</v>
          </cell>
          <cell r="M928">
            <v>0.44</v>
          </cell>
          <cell r="O928">
            <v>0</v>
          </cell>
          <cell r="Q928">
            <v>0</v>
          </cell>
          <cell r="R928">
            <v>0</v>
          </cell>
          <cell r="T928">
            <v>0</v>
          </cell>
          <cell r="U928">
            <v>0</v>
          </cell>
          <cell r="W928">
            <v>0</v>
          </cell>
          <cell r="X928">
            <v>0</v>
          </cell>
          <cell r="Z928">
            <v>0</v>
          </cell>
          <cell r="AA928">
            <v>0</v>
          </cell>
          <cell r="AC928">
            <v>0</v>
          </cell>
          <cell r="AD928">
            <v>0</v>
          </cell>
          <cell r="AF928">
            <v>0</v>
          </cell>
          <cell r="AG928">
            <v>0</v>
          </cell>
          <cell r="AI928">
            <v>0</v>
          </cell>
          <cell r="AJ928">
            <v>0</v>
          </cell>
          <cell r="AL928">
            <v>0</v>
          </cell>
          <cell r="AM928">
            <v>0</v>
          </cell>
          <cell r="AO928">
            <v>0</v>
          </cell>
          <cell r="AP928">
            <v>0</v>
          </cell>
          <cell r="AR928">
            <v>0</v>
          </cell>
          <cell r="AS928">
            <v>0</v>
          </cell>
          <cell r="AU928">
            <v>0</v>
          </cell>
          <cell r="AV928">
            <v>0</v>
          </cell>
          <cell r="AX928">
            <v>0</v>
          </cell>
        </row>
        <row r="930">
          <cell r="C930" t="str">
            <v>Total Common Major Capital allocated to Tx and Dx</v>
          </cell>
          <cell r="O930">
            <v>87.754182446666661</v>
          </cell>
          <cell r="Q930">
            <v>0</v>
          </cell>
          <cell r="R930">
            <v>87.754182446666661</v>
          </cell>
          <cell r="T930">
            <v>-5.1100000000000003</v>
          </cell>
          <cell r="U930">
            <v>82.644182446666662</v>
          </cell>
          <cell r="W930">
            <v>8.3098175533333354</v>
          </cell>
          <cell r="X930">
            <v>90.953999999999994</v>
          </cell>
          <cell r="Z930">
            <v>-6.8000000000000007</v>
          </cell>
          <cell r="AA930">
            <v>84.153999999999996</v>
          </cell>
          <cell r="AC930">
            <v>2.2699999999999996</v>
          </cell>
          <cell r="AD930">
            <v>86.424000000000007</v>
          </cell>
          <cell r="AF930">
            <v>-3.6699999999999946</v>
          </cell>
          <cell r="AG930">
            <v>82.753999999999991</v>
          </cell>
          <cell r="AI930">
            <v>-3.4649999999999999</v>
          </cell>
          <cell r="AJ930">
            <v>79.289000000000001</v>
          </cell>
          <cell r="AL930">
            <v>-16.649000000000001</v>
          </cell>
          <cell r="AM930">
            <v>62.64</v>
          </cell>
          <cell r="AO930">
            <v>-10.337</v>
          </cell>
          <cell r="AP930">
            <v>52.302999999999997</v>
          </cell>
          <cell r="AR930">
            <v>0</v>
          </cell>
          <cell r="AS930">
            <v>52.302999999999997</v>
          </cell>
          <cell r="AU930">
            <v>0</v>
          </cell>
          <cell r="AV930">
            <v>52.302999999999997</v>
          </cell>
          <cell r="AX930">
            <v>52.302999999999997</v>
          </cell>
        </row>
        <row r="931">
          <cell r="L931" t="str">
            <v>Allocation to Tx</v>
          </cell>
          <cell r="O931">
            <v>49.142342170133333</v>
          </cell>
          <cell r="Q931">
            <v>0</v>
          </cell>
          <cell r="R931">
            <v>49.142342170133333</v>
          </cell>
          <cell r="T931">
            <v>-2.8616000000000001</v>
          </cell>
          <cell r="U931">
            <v>46.28074217013333</v>
          </cell>
          <cell r="W931">
            <v>4.6534978298666694</v>
          </cell>
          <cell r="X931">
            <v>50.934240000000003</v>
          </cell>
          <cell r="Z931">
            <v>-3.8080000000000007</v>
          </cell>
          <cell r="AA931">
            <v>47.126240000000003</v>
          </cell>
          <cell r="AC931">
            <v>1.2711999999999999</v>
          </cell>
          <cell r="AD931">
            <v>48.397440000000003</v>
          </cell>
          <cell r="AF931">
            <v>-2.055199999999997</v>
          </cell>
          <cell r="AG931">
            <v>46.342240000000004</v>
          </cell>
          <cell r="AI931">
            <v>-1.9404000000000001</v>
          </cell>
          <cell r="AJ931">
            <v>44.40184</v>
          </cell>
          <cell r="AL931">
            <v>-9.3234400000000015</v>
          </cell>
          <cell r="AM931">
            <v>35.078400000000002</v>
          </cell>
          <cell r="AO931">
            <v>-5.7887200000000005</v>
          </cell>
          <cell r="AP931">
            <v>29.289680000000001</v>
          </cell>
          <cell r="AR931">
            <v>0</v>
          </cell>
          <cell r="AS931">
            <v>29.289680000000001</v>
          </cell>
          <cell r="AU931">
            <v>0</v>
          </cell>
          <cell r="AV931">
            <v>29.289680000000001</v>
          </cell>
          <cell r="AX931">
            <v>29.289680000000001</v>
          </cell>
        </row>
        <row r="932">
          <cell r="L932" t="str">
            <v>Allocation to Dx</v>
          </cell>
          <cell r="O932">
            <v>38.611840276533329</v>
          </cell>
          <cell r="Q932">
            <v>0</v>
          </cell>
          <cell r="R932">
            <v>38.611840276533329</v>
          </cell>
          <cell r="T932">
            <v>-2.2484000000000002</v>
          </cell>
          <cell r="U932">
            <v>36.363440276533332</v>
          </cell>
          <cell r="W932">
            <v>3.6563197234666678</v>
          </cell>
          <cell r="X932">
            <v>40.019759999999998</v>
          </cell>
          <cell r="Z932">
            <v>-2.9920000000000004</v>
          </cell>
          <cell r="AA932">
            <v>37.027759999999994</v>
          </cell>
          <cell r="AC932">
            <v>0.9987999999999998</v>
          </cell>
          <cell r="AD932">
            <v>38.026559999999996</v>
          </cell>
          <cell r="AF932">
            <v>-1.6147999999999976</v>
          </cell>
          <cell r="AG932">
            <v>36.411760000000001</v>
          </cell>
          <cell r="AI932">
            <v>-1.5246</v>
          </cell>
          <cell r="AJ932">
            <v>34.887160000000002</v>
          </cell>
          <cell r="AL932">
            <v>-7.3255600000000003</v>
          </cell>
          <cell r="AM932">
            <v>27.561599999999999</v>
          </cell>
          <cell r="AO932">
            <v>-4.5482800000000001</v>
          </cell>
          <cell r="AP932">
            <v>23.013319999999997</v>
          </cell>
          <cell r="AR932">
            <v>0</v>
          </cell>
          <cell r="AS932">
            <v>23.013319999999997</v>
          </cell>
          <cell r="AU932">
            <v>0</v>
          </cell>
          <cell r="AV932">
            <v>23.013319999999997</v>
          </cell>
          <cell r="AX932">
            <v>23.013319999999997</v>
          </cell>
        </row>
        <row r="935">
          <cell r="A935" t="str">
            <v>$M</v>
          </cell>
        </row>
        <row r="937">
          <cell r="A937" t="str">
            <v>Common Minor Fixed Assets</v>
          </cell>
        </row>
        <row r="939">
          <cell r="C939" t="str">
            <v>Transport &amp; Work Equipment</v>
          </cell>
        </row>
        <row r="940">
          <cell r="A940" t="str">
            <v>T&amp;WE</v>
          </cell>
          <cell r="D940" t="str">
            <v>Transport &amp; Work Equipment</v>
          </cell>
          <cell r="O940">
            <v>61.018999999999998</v>
          </cell>
          <cell r="R940">
            <v>61.018999999999998</v>
          </cell>
          <cell r="U940">
            <v>61.018999999999998</v>
          </cell>
          <cell r="X940">
            <v>61.018999999999998</v>
          </cell>
          <cell r="AA940">
            <v>61.018999999999998</v>
          </cell>
          <cell r="AD940">
            <v>61.018999999999998</v>
          </cell>
          <cell r="AF940">
            <v>0.96</v>
          </cell>
          <cell r="AG940">
            <v>61.978999999999999</v>
          </cell>
          <cell r="AJ940">
            <v>61.978999999999999</v>
          </cell>
          <cell r="AM940">
            <v>61.978999999999999</v>
          </cell>
          <cell r="AP940">
            <v>61.978999999999999</v>
          </cell>
          <cell r="AS940">
            <v>61.978999999999999</v>
          </cell>
          <cell r="AV940">
            <v>61.978999999999999</v>
          </cell>
          <cell r="AX940">
            <v>61.978999999999999</v>
          </cell>
        </row>
        <row r="941">
          <cell r="L941" t="str">
            <v>Allocation to Tx</v>
          </cell>
          <cell r="M941">
            <v>0.24</v>
          </cell>
          <cell r="O941">
            <v>14.644559999999998</v>
          </cell>
          <cell r="Q941">
            <v>0</v>
          </cell>
          <cell r="R941">
            <v>14.644559999999998</v>
          </cell>
          <cell r="T941">
            <v>0</v>
          </cell>
          <cell r="U941">
            <v>14.644559999999998</v>
          </cell>
          <cell r="W941">
            <v>0</v>
          </cell>
          <cell r="X941">
            <v>14.644559999999998</v>
          </cell>
          <cell r="Z941">
            <v>0</v>
          </cell>
          <cell r="AA941">
            <v>14.644559999999998</v>
          </cell>
          <cell r="AC941">
            <v>0</v>
          </cell>
          <cell r="AD941">
            <v>14.644559999999998</v>
          </cell>
          <cell r="AF941">
            <v>0.23039999999999999</v>
          </cell>
          <cell r="AG941">
            <v>14.874959999999998</v>
          </cell>
          <cell r="AI941">
            <v>0</v>
          </cell>
          <cell r="AJ941">
            <v>14.874959999999998</v>
          </cell>
          <cell r="AL941">
            <v>0</v>
          </cell>
          <cell r="AM941">
            <v>14.874959999999998</v>
          </cell>
          <cell r="AO941">
            <v>0</v>
          </cell>
          <cell r="AP941">
            <v>14.874959999999998</v>
          </cell>
          <cell r="AR941">
            <v>0</v>
          </cell>
          <cell r="AS941">
            <v>14.874959999999998</v>
          </cell>
          <cell r="AU941">
            <v>0</v>
          </cell>
          <cell r="AV941">
            <v>14.874959999999998</v>
          </cell>
          <cell r="AX941">
            <v>14.874959999999998</v>
          </cell>
        </row>
        <row r="942">
          <cell r="L942" t="str">
            <v>Allocation to Dx</v>
          </cell>
          <cell r="M942">
            <v>0.76</v>
          </cell>
          <cell r="O942">
            <v>46.37444</v>
          </cell>
          <cell r="Q942">
            <v>0</v>
          </cell>
          <cell r="R942">
            <v>46.37444</v>
          </cell>
          <cell r="T942">
            <v>0</v>
          </cell>
          <cell r="U942">
            <v>46.37444</v>
          </cell>
          <cell r="W942">
            <v>0</v>
          </cell>
          <cell r="X942">
            <v>46.37444</v>
          </cell>
          <cell r="Z942">
            <v>0</v>
          </cell>
          <cell r="AA942">
            <v>46.37444</v>
          </cell>
          <cell r="AC942">
            <v>0</v>
          </cell>
          <cell r="AD942">
            <v>46.37444</v>
          </cell>
          <cell r="AF942">
            <v>0.72960000000000003</v>
          </cell>
          <cell r="AG942">
            <v>47.104039999999998</v>
          </cell>
          <cell r="AI942">
            <v>0</v>
          </cell>
          <cell r="AJ942">
            <v>47.104039999999998</v>
          </cell>
          <cell r="AL942">
            <v>0</v>
          </cell>
          <cell r="AM942">
            <v>47.104039999999998</v>
          </cell>
          <cell r="AO942">
            <v>0</v>
          </cell>
          <cell r="AP942">
            <v>47.104039999999998</v>
          </cell>
          <cell r="AR942">
            <v>0</v>
          </cell>
          <cell r="AS942">
            <v>47.104039999999998</v>
          </cell>
          <cell r="AU942">
            <v>0</v>
          </cell>
          <cell r="AV942">
            <v>47.104039999999998</v>
          </cell>
          <cell r="AX942">
            <v>47.104039999999998</v>
          </cell>
        </row>
        <row r="944">
          <cell r="C944" t="str">
            <v>Service Equipment</v>
          </cell>
        </row>
        <row r="945">
          <cell r="A945" t="str">
            <v>SE</v>
          </cell>
          <cell r="D945" t="str">
            <v>Service Equipment</v>
          </cell>
          <cell r="O945">
            <v>11.968</v>
          </cell>
          <cell r="R945">
            <v>11.968</v>
          </cell>
          <cell r="U945">
            <v>11.968</v>
          </cell>
          <cell r="X945">
            <v>11.968</v>
          </cell>
          <cell r="AA945">
            <v>11.968</v>
          </cell>
          <cell r="AD945">
            <v>11.968</v>
          </cell>
          <cell r="AG945">
            <v>11.968</v>
          </cell>
          <cell r="AJ945">
            <v>11.968</v>
          </cell>
          <cell r="AM945">
            <v>11.968</v>
          </cell>
          <cell r="AP945">
            <v>11.968</v>
          </cell>
          <cell r="AS945">
            <v>11.968</v>
          </cell>
          <cell r="AV945">
            <v>11.968</v>
          </cell>
          <cell r="AX945">
            <v>11.968</v>
          </cell>
        </row>
        <row r="946">
          <cell r="L946" t="str">
            <v>Allocation to Tx</v>
          </cell>
          <cell r="M946">
            <v>0.43</v>
          </cell>
          <cell r="O946">
            <v>5.1462399999999997</v>
          </cell>
          <cell r="Q946">
            <v>0</v>
          </cell>
          <cell r="R946">
            <v>5.1462399999999997</v>
          </cell>
          <cell r="T946">
            <v>0</v>
          </cell>
          <cell r="U946">
            <v>5.1462399999999997</v>
          </cell>
          <cell r="W946">
            <v>0</v>
          </cell>
          <cell r="X946">
            <v>5.1462399999999997</v>
          </cell>
          <cell r="Z946">
            <v>0</v>
          </cell>
          <cell r="AA946">
            <v>5.1462399999999997</v>
          </cell>
          <cell r="AC946">
            <v>0</v>
          </cell>
          <cell r="AD946">
            <v>5.1462399999999997</v>
          </cell>
          <cell r="AF946">
            <v>0</v>
          </cell>
          <cell r="AG946">
            <v>5.1462399999999997</v>
          </cell>
          <cell r="AI946">
            <v>0</v>
          </cell>
          <cell r="AJ946">
            <v>5.1462399999999997</v>
          </cell>
          <cell r="AL946">
            <v>0</v>
          </cell>
          <cell r="AM946">
            <v>5.1462399999999997</v>
          </cell>
          <cell r="AO946">
            <v>0</v>
          </cell>
          <cell r="AP946">
            <v>5.1462399999999997</v>
          </cell>
          <cell r="AR946">
            <v>0</v>
          </cell>
          <cell r="AS946">
            <v>5.1462399999999997</v>
          </cell>
          <cell r="AU946">
            <v>0</v>
          </cell>
          <cell r="AV946">
            <v>5.1462399999999997</v>
          </cell>
          <cell r="AX946">
            <v>5.1462399999999997</v>
          </cell>
        </row>
        <row r="947">
          <cell r="L947" t="str">
            <v>Allocation to Dx</v>
          </cell>
          <cell r="M947">
            <v>0.56999999999999995</v>
          </cell>
          <cell r="O947">
            <v>6.8217599999999994</v>
          </cell>
          <cell r="Q947">
            <v>0</v>
          </cell>
          <cell r="R947">
            <v>6.8217599999999994</v>
          </cell>
          <cell r="T947">
            <v>0</v>
          </cell>
          <cell r="U947">
            <v>6.8217599999999994</v>
          </cell>
          <cell r="W947">
            <v>0</v>
          </cell>
          <cell r="X947">
            <v>6.8217599999999994</v>
          </cell>
          <cell r="Z947">
            <v>0</v>
          </cell>
          <cell r="AA947">
            <v>6.8217599999999994</v>
          </cell>
          <cell r="AC947">
            <v>0</v>
          </cell>
          <cell r="AD947">
            <v>6.8217599999999994</v>
          </cell>
          <cell r="AF947">
            <v>0</v>
          </cell>
          <cell r="AG947">
            <v>6.8217599999999994</v>
          </cell>
          <cell r="AI947">
            <v>0</v>
          </cell>
          <cell r="AJ947">
            <v>6.8217599999999994</v>
          </cell>
          <cell r="AL947">
            <v>0</v>
          </cell>
          <cell r="AM947">
            <v>6.8217599999999994</v>
          </cell>
          <cell r="AO947">
            <v>0</v>
          </cell>
          <cell r="AP947">
            <v>6.8217599999999994</v>
          </cell>
          <cell r="AR947">
            <v>0</v>
          </cell>
          <cell r="AS947">
            <v>6.8217599999999994</v>
          </cell>
          <cell r="AU947">
            <v>0</v>
          </cell>
          <cell r="AV947">
            <v>6.8217599999999994</v>
          </cell>
          <cell r="AX947">
            <v>6.8217599999999994</v>
          </cell>
        </row>
        <row r="949">
          <cell r="C949" t="str">
            <v>Tools</v>
          </cell>
        </row>
        <row r="950">
          <cell r="A950" t="str">
            <v>Tools</v>
          </cell>
          <cell r="D950" t="str">
            <v>Tools</v>
          </cell>
          <cell r="O950">
            <v>0</v>
          </cell>
          <cell r="R950">
            <v>0</v>
          </cell>
          <cell r="U950">
            <v>0</v>
          </cell>
          <cell r="X950">
            <v>0</v>
          </cell>
          <cell r="AA950">
            <v>0</v>
          </cell>
          <cell r="AD950">
            <v>0</v>
          </cell>
          <cell r="AG950">
            <v>0</v>
          </cell>
          <cell r="AJ950">
            <v>0</v>
          </cell>
          <cell r="AM950">
            <v>0</v>
          </cell>
          <cell r="AP950">
            <v>0</v>
          </cell>
          <cell r="AS950">
            <v>0</v>
          </cell>
          <cell r="AV950">
            <v>0</v>
          </cell>
          <cell r="AX950">
            <v>0</v>
          </cell>
        </row>
        <row r="951">
          <cell r="L951" t="str">
            <v>Allocation to Tx</v>
          </cell>
          <cell r="M951">
            <v>0.43</v>
          </cell>
          <cell r="O951">
            <v>0</v>
          </cell>
          <cell r="Q951">
            <v>0</v>
          </cell>
          <cell r="R951">
            <v>0</v>
          </cell>
          <cell r="T951">
            <v>0</v>
          </cell>
          <cell r="U951">
            <v>0</v>
          </cell>
          <cell r="W951">
            <v>0</v>
          </cell>
          <cell r="X951">
            <v>0</v>
          </cell>
          <cell r="Z951">
            <v>0</v>
          </cell>
          <cell r="AA951">
            <v>0</v>
          </cell>
          <cell r="AC951">
            <v>0</v>
          </cell>
          <cell r="AD951">
            <v>0</v>
          </cell>
          <cell r="AF951">
            <v>0</v>
          </cell>
          <cell r="AG951">
            <v>0</v>
          </cell>
          <cell r="AI951">
            <v>0</v>
          </cell>
          <cell r="AJ951">
            <v>0</v>
          </cell>
          <cell r="AL951">
            <v>0</v>
          </cell>
          <cell r="AM951">
            <v>0</v>
          </cell>
          <cell r="AO951">
            <v>0</v>
          </cell>
          <cell r="AP951">
            <v>0</v>
          </cell>
          <cell r="AR951">
            <v>0</v>
          </cell>
          <cell r="AS951">
            <v>0</v>
          </cell>
          <cell r="AU951">
            <v>0</v>
          </cell>
          <cell r="AV951">
            <v>0</v>
          </cell>
          <cell r="AX951">
            <v>0</v>
          </cell>
        </row>
        <row r="952">
          <cell r="L952" t="str">
            <v>Allocation to Dx</v>
          </cell>
          <cell r="M952">
            <v>0.56999999999999995</v>
          </cell>
          <cell r="O952">
            <v>0</v>
          </cell>
          <cell r="Q952">
            <v>0</v>
          </cell>
          <cell r="R952">
            <v>0</v>
          </cell>
          <cell r="T952">
            <v>0</v>
          </cell>
          <cell r="U952">
            <v>0</v>
          </cell>
          <cell r="W952">
            <v>0</v>
          </cell>
          <cell r="X952">
            <v>0</v>
          </cell>
          <cell r="Z952">
            <v>0</v>
          </cell>
          <cell r="AA952">
            <v>0</v>
          </cell>
          <cell r="AC952">
            <v>0</v>
          </cell>
          <cell r="AD952">
            <v>0</v>
          </cell>
          <cell r="AF952">
            <v>0</v>
          </cell>
          <cell r="AG952">
            <v>0</v>
          </cell>
          <cell r="AI952">
            <v>0</v>
          </cell>
          <cell r="AJ952">
            <v>0</v>
          </cell>
          <cell r="AL952">
            <v>0</v>
          </cell>
          <cell r="AM952">
            <v>0</v>
          </cell>
          <cell r="AO952">
            <v>0</v>
          </cell>
          <cell r="AP952">
            <v>0</v>
          </cell>
          <cell r="AR952">
            <v>0</v>
          </cell>
          <cell r="AS952">
            <v>0</v>
          </cell>
          <cell r="AU952">
            <v>0</v>
          </cell>
          <cell r="AV952">
            <v>0</v>
          </cell>
          <cell r="AX952">
            <v>0</v>
          </cell>
        </row>
        <row r="954">
          <cell r="C954" t="str">
            <v>Operations Level Adjustments - MFA</v>
          </cell>
        </row>
        <row r="955">
          <cell r="A955" t="str">
            <v>OPS-MFA</v>
          </cell>
          <cell r="D955" t="str">
            <v>Operations Level Adjustments</v>
          </cell>
          <cell r="O955">
            <v>0</v>
          </cell>
          <cell r="R955">
            <v>0</v>
          </cell>
          <cell r="U955">
            <v>0</v>
          </cell>
          <cell r="X955">
            <v>0</v>
          </cell>
          <cell r="AA955">
            <v>0</v>
          </cell>
          <cell r="AD955">
            <v>0</v>
          </cell>
          <cell r="AG955">
            <v>0</v>
          </cell>
          <cell r="AJ955">
            <v>0</v>
          </cell>
          <cell r="AM955">
            <v>0</v>
          </cell>
          <cell r="AP955">
            <v>0</v>
          </cell>
          <cell r="AS955">
            <v>0</v>
          </cell>
          <cell r="AV955">
            <v>0</v>
          </cell>
          <cell r="AX955">
            <v>0</v>
          </cell>
        </row>
        <row r="956">
          <cell r="L956" t="str">
            <v>Allocation to Tx</v>
          </cell>
          <cell r="M956">
            <v>0.43</v>
          </cell>
          <cell r="O956">
            <v>0</v>
          </cell>
          <cell r="Q956">
            <v>0</v>
          </cell>
          <cell r="R956">
            <v>0</v>
          </cell>
          <cell r="T956">
            <v>0</v>
          </cell>
          <cell r="U956">
            <v>0</v>
          </cell>
          <cell r="W956">
            <v>0</v>
          </cell>
          <cell r="X956">
            <v>0</v>
          </cell>
          <cell r="Z956">
            <v>0</v>
          </cell>
          <cell r="AA956">
            <v>0</v>
          </cell>
          <cell r="AC956">
            <v>0</v>
          </cell>
          <cell r="AD956">
            <v>0</v>
          </cell>
          <cell r="AF956">
            <v>0</v>
          </cell>
          <cell r="AG956">
            <v>0</v>
          </cell>
          <cell r="AI956">
            <v>0</v>
          </cell>
          <cell r="AJ956">
            <v>0</v>
          </cell>
          <cell r="AL956">
            <v>0</v>
          </cell>
          <cell r="AM956">
            <v>0</v>
          </cell>
          <cell r="AO956">
            <v>0</v>
          </cell>
          <cell r="AP956">
            <v>0</v>
          </cell>
          <cell r="AR956">
            <v>0</v>
          </cell>
          <cell r="AS956">
            <v>0</v>
          </cell>
          <cell r="AU956">
            <v>0</v>
          </cell>
          <cell r="AV956">
            <v>0</v>
          </cell>
          <cell r="AX956">
            <v>0</v>
          </cell>
        </row>
        <row r="957">
          <cell r="L957" t="str">
            <v>Allocation to Dx</v>
          </cell>
          <cell r="M957">
            <v>0.56999999999999995</v>
          </cell>
          <cell r="O957">
            <v>0</v>
          </cell>
          <cell r="Q957">
            <v>0</v>
          </cell>
          <cell r="R957">
            <v>0</v>
          </cell>
          <cell r="T957">
            <v>0</v>
          </cell>
          <cell r="U957">
            <v>0</v>
          </cell>
          <cell r="W957">
            <v>0</v>
          </cell>
          <cell r="X957">
            <v>0</v>
          </cell>
          <cell r="Z957">
            <v>0</v>
          </cell>
          <cell r="AA957">
            <v>0</v>
          </cell>
          <cell r="AC957">
            <v>0</v>
          </cell>
          <cell r="AD957">
            <v>0</v>
          </cell>
          <cell r="AF957">
            <v>0</v>
          </cell>
          <cell r="AG957">
            <v>0</v>
          </cell>
          <cell r="AI957">
            <v>0</v>
          </cell>
          <cell r="AJ957">
            <v>0</v>
          </cell>
          <cell r="AL957">
            <v>0</v>
          </cell>
          <cell r="AM957">
            <v>0</v>
          </cell>
          <cell r="AO957">
            <v>0</v>
          </cell>
          <cell r="AP957">
            <v>0</v>
          </cell>
          <cell r="AR957">
            <v>0</v>
          </cell>
          <cell r="AS957">
            <v>0</v>
          </cell>
          <cell r="AU957">
            <v>0</v>
          </cell>
          <cell r="AV957">
            <v>0</v>
          </cell>
          <cell r="AX957">
            <v>0</v>
          </cell>
        </row>
        <row r="959">
          <cell r="C959" t="str">
            <v>IMIT Minor Fixed Assets</v>
          </cell>
        </row>
        <row r="960">
          <cell r="A960" t="str">
            <v>IMS-MFA</v>
          </cell>
          <cell r="D960" t="str">
            <v>IMIT - Computers</v>
          </cell>
          <cell r="O960">
            <v>20.110846340000002</v>
          </cell>
          <cell r="R960">
            <v>20.110846340000002</v>
          </cell>
          <cell r="T960">
            <v>-2.7050000000000001</v>
          </cell>
          <cell r="U960">
            <v>17.405846340000004</v>
          </cell>
          <cell r="W960">
            <v>2.705153659999997</v>
          </cell>
          <cell r="X960">
            <v>20.111000000000001</v>
          </cell>
          <cell r="AA960">
            <v>20.111000000000001</v>
          </cell>
          <cell r="AC960">
            <v>0.03</v>
          </cell>
          <cell r="AD960">
            <v>20.141000000000002</v>
          </cell>
          <cell r="AF960">
            <v>-0.20000000000000284</v>
          </cell>
          <cell r="AG960">
            <v>19.940999999999999</v>
          </cell>
          <cell r="AI960">
            <v>-0.76999999999999957</v>
          </cell>
          <cell r="AJ960">
            <v>19.170999999999999</v>
          </cell>
          <cell r="AL960">
            <v>-7.1029999999999998</v>
          </cell>
          <cell r="AM960">
            <v>12.068</v>
          </cell>
          <cell r="AO960">
            <v>0.3490000000000002</v>
          </cell>
          <cell r="AP960">
            <v>12.417</v>
          </cell>
          <cell r="AS960">
            <v>12.417</v>
          </cell>
          <cell r="AV960">
            <v>12.417</v>
          </cell>
          <cell r="AX960">
            <v>12.417</v>
          </cell>
        </row>
        <row r="961">
          <cell r="L961" t="str">
            <v>Allocation to Tx</v>
          </cell>
          <cell r="M961">
            <v>0.43</v>
          </cell>
          <cell r="O961">
            <v>8.6476639261999999</v>
          </cell>
          <cell r="Q961">
            <v>0</v>
          </cell>
          <cell r="R961">
            <v>8.6476639261999999</v>
          </cell>
          <cell r="T961">
            <v>-1.1631499999999999</v>
          </cell>
          <cell r="U961">
            <v>7.4845139262</v>
          </cell>
          <cell r="W961">
            <v>1.1632160737999988</v>
          </cell>
          <cell r="X961">
            <v>8.6477299999999993</v>
          </cell>
          <cell r="Z961">
            <v>0</v>
          </cell>
          <cell r="AA961">
            <v>8.6477299999999993</v>
          </cell>
          <cell r="AC961">
            <v>1.29E-2</v>
          </cell>
          <cell r="AD961">
            <v>8.6606299999999994</v>
          </cell>
          <cell r="AF961">
            <v>-8.6000000000001214E-2</v>
          </cell>
          <cell r="AG961">
            <v>8.5746299999999973</v>
          </cell>
          <cell r="AI961">
            <v>-0.33109999999999984</v>
          </cell>
          <cell r="AJ961">
            <v>8.243529999999998</v>
          </cell>
          <cell r="AL961">
            <v>-3.0542899999999999</v>
          </cell>
          <cell r="AM961">
            <v>5.1892399999999981</v>
          </cell>
          <cell r="AO961">
            <v>0.15007000000000009</v>
          </cell>
          <cell r="AP961">
            <v>5.3393099999999984</v>
          </cell>
          <cell r="AR961">
            <v>0</v>
          </cell>
          <cell r="AS961">
            <v>5.3393099999999984</v>
          </cell>
          <cell r="AU961">
            <v>0</v>
          </cell>
          <cell r="AV961">
            <v>5.3393099999999984</v>
          </cell>
          <cell r="AX961">
            <v>5.3393099999999984</v>
          </cell>
        </row>
        <row r="962">
          <cell r="L962" t="str">
            <v>Allocation to Dx</v>
          </cell>
          <cell r="M962">
            <v>0.56999999999999995</v>
          </cell>
          <cell r="O962">
            <v>11.4631824138</v>
          </cell>
          <cell r="Q962">
            <v>0</v>
          </cell>
          <cell r="R962">
            <v>11.4631824138</v>
          </cell>
          <cell r="T962">
            <v>-1.5418499999999999</v>
          </cell>
          <cell r="U962">
            <v>9.9213324138000001</v>
          </cell>
          <cell r="W962">
            <v>1.5419375861999982</v>
          </cell>
          <cell r="X962">
            <v>11.463269999999998</v>
          </cell>
          <cell r="Z962">
            <v>0</v>
          </cell>
          <cell r="AA962">
            <v>11.463269999999998</v>
          </cell>
          <cell r="AC962">
            <v>1.7099999999999997E-2</v>
          </cell>
          <cell r="AD962">
            <v>11.480369999999997</v>
          </cell>
          <cell r="AF962">
            <v>-0.11400000000000161</v>
          </cell>
          <cell r="AG962">
            <v>11.366369999999996</v>
          </cell>
          <cell r="AI962">
            <v>-0.43889999999999973</v>
          </cell>
          <cell r="AJ962">
            <v>10.927469999999996</v>
          </cell>
          <cell r="AL962">
            <v>-4.0487099999999998</v>
          </cell>
          <cell r="AM962">
            <v>6.8787599999999962</v>
          </cell>
          <cell r="AO962">
            <v>0.19893000000000011</v>
          </cell>
          <cell r="AP962">
            <v>7.077689999999996</v>
          </cell>
          <cell r="AR962">
            <v>0</v>
          </cell>
          <cell r="AS962">
            <v>7.077689999999996</v>
          </cell>
          <cell r="AU962">
            <v>0</v>
          </cell>
          <cell r="AV962">
            <v>7.077689999999996</v>
          </cell>
          <cell r="AX962">
            <v>7.077689999999996</v>
          </cell>
        </row>
        <row r="964">
          <cell r="C964" t="str">
            <v>LBSS Minor Fixed Assets</v>
          </cell>
        </row>
        <row r="965">
          <cell r="A965" t="str">
            <v>LBSS-MFA</v>
          </cell>
          <cell r="D965" t="str">
            <v>Real estate - Office Equipment</v>
          </cell>
          <cell r="O965">
            <v>10.396000000000001</v>
          </cell>
          <cell r="R965">
            <v>10.396000000000001</v>
          </cell>
          <cell r="U965">
            <v>10.396000000000001</v>
          </cell>
          <cell r="X965">
            <v>10.396000000000001</v>
          </cell>
          <cell r="Z965">
            <v>-6.096000000000001</v>
          </cell>
          <cell r="AA965">
            <v>4.3</v>
          </cell>
          <cell r="AD965">
            <v>4.3</v>
          </cell>
          <cell r="AF965">
            <v>-3.3</v>
          </cell>
          <cell r="AG965">
            <v>1</v>
          </cell>
          <cell r="AJ965">
            <v>1</v>
          </cell>
          <cell r="AM965">
            <v>1</v>
          </cell>
          <cell r="AP965">
            <v>1</v>
          </cell>
          <cell r="AS965">
            <v>1</v>
          </cell>
          <cell r="AV965">
            <v>1</v>
          </cell>
          <cell r="AX965">
            <v>1</v>
          </cell>
        </row>
        <row r="966">
          <cell r="L966" t="str">
            <v>Allocation to Tx</v>
          </cell>
          <cell r="M966">
            <v>0.43</v>
          </cell>
          <cell r="O966">
            <v>4.4702800000000007</v>
          </cell>
          <cell r="Q966">
            <v>0</v>
          </cell>
          <cell r="R966">
            <v>4.4702800000000007</v>
          </cell>
          <cell r="T966">
            <v>0</v>
          </cell>
          <cell r="U966">
            <v>4.4702800000000007</v>
          </cell>
          <cell r="W966">
            <v>0</v>
          </cell>
          <cell r="X966">
            <v>4.4702800000000007</v>
          </cell>
          <cell r="Z966">
            <v>-2.6212800000000005</v>
          </cell>
          <cell r="AA966">
            <v>1.8490000000000002</v>
          </cell>
          <cell r="AC966">
            <v>0</v>
          </cell>
          <cell r="AD966">
            <v>1.8490000000000002</v>
          </cell>
          <cell r="AF966">
            <v>-1.4189999999999998</v>
          </cell>
          <cell r="AG966">
            <v>0.43000000000000038</v>
          </cell>
          <cell r="AI966">
            <v>0</v>
          </cell>
          <cell r="AJ966">
            <v>0.43000000000000038</v>
          </cell>
          <cell r="AL966">
            <v>0</v>
          </cell>
          <cell r="AM966">
            <v>0.43000000000000038</v>
          </cell>
          <cell r="AO966">
            <v>0</v>
          </cell>
          <cell r="AP966">
            <v>0.43000000000000038</v>
          </cell>
          <cell r="AR966">
            <v>0</v>
          </cell>
          <cell r="AS966">
            <v>0.43000000000000038</v>
          </cell>
          <cell r="AU966">
            <v>0</v>
          </cell>
          <cell r="AV966">
            <v>0.43000000000000038</v>
          </cell>
          <cell r="AX966">
            <v>0.43000000000000038</v>
          </cell>
        </row>
        <row r="967">
          <cell r="L967" t="str">
            <v>Allocation to Dx</v>
          </cell>
          <cell r="M967">
            <v>0.56999999999999995</v>
          </cell>
          <cell r="O967">
            <v>5.9257200000000001</v>
          </cell>
          <cell r="Q967">
            <v>0</v>
          </cell>
          <cell r="R967">
            <v>5.9257200000000001</v>
          </cell>
          <cell r="T967">
            <v>0</v>
          </cell>
          <cell r="U967">
            <v>5.9257200000000001</v>
          </cell>
          <cell r="W967">
            <v>0</v>
          </cell>
          <cell r="X967">
            <v>5.9257200000000001</v>
          </cell>
          <cell r="Z967">
            <v>-3.4747200000000005</v>
          </cell>
          <cell r="AA967">
            <v>2.4509999999999996</v>
          </cell>
          <cell r="AC967">
            <v>0</v>
          </cell>
          <cell r="AD967">
            <v>2.4509999999999996</v>
          </cell>
          <cell r="AF967">
            <v>-1.8809999999999998</v>
          </cell>
          <cell r="AG967">
            <v>0.56999999999999984</v>
          </cell>
          <cell r="AI967">
            <v>0</v>
          </cell>
          <cell r="AJ967">
            <v>0.56999999999999984</v>
          </cell>
          <cell r="AL967">
            <v>0</v>
          </cell>
          <cell r="AM967">
            <v>0.56999999999999984</v>
          </cell>
          <cell r="AO967">
            <v>0</v>
          </cell>
          <cell r="AP967">
            <v>0.56999999999999984</v>
          </cell>
          <cell r="AR967">
            <v>0</v>
          </cell>
          <cell r="AS967">
            <v>0.56999999999999984</v>
          </cell>
          <cell r="AU967">
            <v>0</v>
          </cell>
          <cell r="AV967">
            <v>0.56999999999999984</v>
          </cell>
          <cell r="AX967">
            <v>0.56999999999999984</v>
          </cell>
        </row>
        <row r="969">
          <cell r="C969" t="str">
            <v>Other Corporate Common MFA</v>
          </cell>
        </row>
        <row r="970">
          <cell r="A970" t="str">
            <v>CorpAdj-MFA</v>
          </cell>
          <cell r="D970" t="str">
            <v>Corporate Other MFA</v>
          </cell>
          <cell r="O970">
            <v>0</v>
          </cell>
          <cell r="R970">
            <v>0</v>
          </cell>
          <cell r="U970">
            <v>0</v>
          </cell>
          <cell r="X970">
            <v>0</v>
          </cell>
          <cell r="AA970">
            <v>0</v>
          </cell>
          <cell r="AD970">
            <v>0</v>
          </cell>
          <cell r="AG970">
            <v>0</v>
          </cell>
          <cell r="AJ970">
            <v>0</v>
          </cell>
          <cell r="AM970">
            <v>0</v>
          </cell>
          <cell r="AP970">
            <v>0</v>
          </cell>
          <cell r="AS970">
            <v>0</v>
          </cell>
          <cell r="AV970">
            <v>0</v>
          </cell>
          <cell r="AX970">
            <v>0</v>
          </cell>
        </row>
        <row r="971">
          <cell r="L971" t="str">
            <v>Allocation to Tx</v>
          </cell>
          <cell r="M971">
            <v>0.43</v>
          </cell>
          <cell r="O971">
            <v>0</v>
          </cell>
          <cell r="Q971">
            <v>0</v>
          </cell>
          <cell r="R971">
            <v>0</v>
          </cell>
          <cell r="T971">
            <v>0</v>
          </cell>
          <cell r="U971">
            <v>0</v>
          </cell>
          <cell r="W971">
            <v>0</v>
          </cell>
          <cell r="X971">
            <v>0</v>
          </cell>
          <cell r="Z971">
            <v>0</v>
          </cell>
          <cell r="AA971">
            <v>0</v>
          </cell>
          <cell r="AC971">
            <v>0</v>
          </cell>
          <cell r="AD971">
            <v>0</v>
          </cell>
          <cell r="AF971">
            <v>0</v>
          </cell>
          <cell r="AG971">
            <v>0</v>
          </cell>
          <cell r="AI971">
            <v>0</v>
          </cell>
          <cell r="AJ971">
            <v>0</v>
          </cell>
          <cell r="AL971">
            <v>0</v>
          </cell>
          <cell r="AM971">
            <v>0</v>
          </cell>
          <cell r="AO971">
            <v>0</v>
          </cell>
          <cell r="AP971">
            <v>0</v>
          </cell>
          <cell r="AR971">
            <v>0</v>
          </cell>
          <cell r="AS971">
            <v>0</v>
          </cell>
          <cell r="AU971">
            <v>0</v>
          </cell>
          <cell r="AV971">
            <v>0</v>
          </cell>
          <cell r="AX971">
            <v>0</v>
          </cell>
        </row>
        <row r="972">
          <cell r="L972" t="str">
            <v>Allocation to Dx</v>
          </cell>
          <cell r="M972">
            <v>0.56999999999999995</v>
          </cell>
          <cell r="O972">
            <v>0</v>
          </cell>
          <cell r="Q972">
            <v>0</v>
          </cell>
          <cell r="R972">
            <v>0</v>
          </cell>
          <cell r="T972">
            <v>0</v>
          </cell>
          <cell r="U972">
            <v>0</v>
          </cell>
          <cell r="W972">
            <v>0</v>
          </cell>
          <cell r="X972">
            <v>0</v>
          </cell>
          <cell r="Z972">
            <v>0</v>
          </cell>
          <cell r="AA972">
            <v>0</v>
          </cell>
          <cell r="AC972">
            <v>0</v>
          </cell>
          <cell r="AD972">
            <v>0</v>
          </cell>
          <cell r="AF972">
            <v>0</v>
          </cell>
          <cell r="AG972">
            <v>0</v>
          </cell>
          <cell r="AI972">
            <v>0</v>
          </cell>
          <cell r="AJ972">
            <v>0</v>
          </cell>
          <cell r="AL972">
            <v>0</v>
          </cell>
          <cell r="AM972">
            <v>0</v>
          </cell>
          <cell r="AO972">
            <v>0</v>
          </cell>
          <cell r="AP972">
            <v>0</v>
          </cell>
          <cell r="AR972">
            <v>0</v>
          </cell>
          <cell r="AS972">
            <v>0</v>
          </cell>
          <cell r="AU972">
            <v>0</v>
          </cell>
          <cell r="AV972">
            <v>0</v>
          </cell>
          <cell r="AX972">
            <v>0</v>
          </cell>
        </row>
        <row r="974">
          <cell r="C974" t="str">
            <v>Total Common MFA allocated to Tx and Dx</v>
          </cell>
          <cell r="O974">
            <v>103.49384633999999</v>
          </cell>
          <cell r="Q974">
            <v>0</v>
          </cell>
          <cell r="R974">
            <v>103.49384633999999</v>
          </cell>
          <cell r="T974">
            <v>-2.7050000000000001</v>
          </cell>
          <cell r="U974">
            <v>100.78884634000001</v>
          </cell>
          <cell r="W974">
            <v>2.705153659999997</v>
          </cell>
          <cell r="X974">
            <v>103.494</v>
          </cell>
          <cell r="Z974">
            <v>-6.096000000000001</v>
          </cell>
          <cell r="AA974">
            <v>97.397999999999996</v>
          </cell>
          <cell r="AC974">
            <v>0.03</v>
          </cell>
          <cell r="AD974">
            <v>97.427999999999997</v>
          </cell>
          <cell r="AF974">
            <v>-2.5400000000000027</v>
          </cell>
          <cell r="AG974">
            <v>94.888000000000005</v>
          </cell>
          <cell r="AI974">
            <v>-0.76999999999999957</v>
          </cell>
          <cell r="AJ974">
            <v>94.117999999999995</v>
          </cell>
          <cell r="AL974">
            <v>-7.1029999999999998</v>
          </cell>
          <cell r="AM974">
            <v>87.015000000000001</v>
          </cell>
          <cell r="AO974">
            <v>0.3490000000000002</v>
          </cell>
          <cell r="AP974">
            <v>87.364000000000004</v>
          </cell>
          <cell r="AR974">
            <v>0</v>
          </cell>
          <cell r="AS974">
            <v>87.364000000000004</v>
          </cell>
          <cell r="AU974">
            <v>0</v>
          </cell>
          <cell r="AV974">
            <v>87.364000000000004</v>
          </cell>
          <cell r="AX974">
            <v>87.364000000000004</v>
          </cell>
        </row>
        <row r="975">
          <cell r="L975" t="str">
            <v>Allocation to Tx</v>
          </cell>
          <cell r="O975">
            <v>32.908743926199996</v>
          </cell>
          <cell r="Q975">
            <v>0</v>
          </cell>
          <cell r="R975">
            <v>32.908743926199996</v>
          </cell>
          <cell r="T975">
            <v>-1.1631499999999999</v>
          </cell>
          <cell r="U975">
            <v>31.745593926200002</v>
          </cell>
          <cell r="W975">
            <v>1.1632160737999988</v>
          </cell>
          <cell r="X975">
            <v>32.908809999999995</v>
          </cell>
          <cell r="Z975">
            <v>-2.6212800000000005</v>
          </cell>
          <cell r="AA975">
            <v>30.287529999999997</v>
          </cell>
          <cell r="AC975">
            <v>1.29E-2</v>
          </cell>
          <cell r="AD975">
            <v>30.300429999999995</v>
          </cell>
          <cell r="AF975">
            <v>-1.2746000000000011</v>
          </cell>
          <cell r="AG975">
            <v>29.025829999999992</v>
          </cell>
          <cell r="AI975">
            <v>-0.33109999999999984</v>
          </cell>
          <cell r="AJ975">
            <v>28.694729999999993</v>
          </cell>
          <cell r="AL975">
            <v>-3.0542899999999999</v>
          </cell>
          <cell r="AM975">
            <v>25.640439999999995</v>
          </cell>
          <cell r="AO975">
            <v>0.15007000000000009</v>
          </cell>
          <cell r="AP975">
            <v>25.790509999999994</v>
          </cell>
          <cell r="AR975">
            <v>0</v>
          </cell>
          <cell r="AS975">
            <v>25.790509999999994</v>
          </cell>
          <cell r="AU975">
            <v>0</v>
          </cell>
          <cell r="AV975">
            <v>25.790509999999994</v>
          </cell>
          <cell r="AX975">
            <v>25.790509999999994</v>
          </cell>
        </row>
        <row r="976">
          <cell r="L976" t="str">
            <v>Allocation to Dx</v>
          </cell>
          <cell r="O976">
            <v>70.585102413800001</v>
          </cell>
          <cell r="Q976">
            <v>0</v>
          </cell>
          <cell r="R976">
            <v>70.585102413800001</v>
          </cell>
          <cell r="T976">
            <v>-1.5418499999999999</v>
          </cell>
          <cell r="U976">
            <v>69.043252413800005</v>
          </cell>
          <cell r="W976">
            <v>1.5419375861999982</v>
          </cell>
          <cell r="X976">
            <v>70.585189999999997</v>
          </cell>
          <cell r="Z976">
            <v>-3.4747200000000005</v>
          </cell>
          <cell r="AA976">
            <v>67.110469999999992</v>
          </cell>
          <cell r="AC976">
            <v>1.7099999999999997E-2</v>
          </cell>
          <cell r="AD976">
            <v>67.127569999999992</v>
          </cell>
          <cell r="AF976">
            <v>-1.2654000000000014</v>
          </cell>
          <cell r="AG976">
            <v>65.862169999999992</v>
          </cell>
          <cell r="AI976">
            <v>-0.43889999999999973</v>
          </cell>
          <cell r="AJ976">
            <v>65.423269999999988</v>
          </cell>
          <cell r="AL976">
            <v>-4.0487099999999998</v>
          </cell>
          <cell r="AM976">
            <v>61.374559999999995</v>
          </cell>
          <cell r="AO976">
            <v>0.19893000000000011</v>
          </cell>
          <cell r="AP976">
            <v>61.573489999999993</v>
          </cell>
          <cell r="AR976">
            <v>0</v>
          </cell>
          <cell r="AS976">
            <v>61.573489999999993</v>
          </cell>
          <cell r="AU976">
            <v>0</v>
          </cell>
          <cell r="AV976">
            <v>61.573489999999993</v>
          </cell>
          <cell r="AX976">
            <v>61.573489999999993</v>
          </cell>
        </row>
        <row r="978">
          <cell r="C978" t="str">
            <v>Total Common Capital</v>
          </cell>
          <cell r="O978">
            <v>191.24802878666665</v>
          </cell>
          <cell r="Q978">
            <v>0</v>
          </cell>
          <cell r="R978">
            <v>191.24802878666665</v>
          </cell>
          <cell r="T978">
            <v>-7.8150000000000004</v>
          </cell>
          <cell r="U978">
            <v>183.43302878666668</v>
          </cell>
          <cell r="W978">
            <v>11.014971213333332</v>
          </cell>
          <cell r="X978">
            <v>194.44799999999998</v>
          </cell>
          <cell r="Z978">
            <v>-12.896000000000001</v>
          </cell>
          <cell r="AA978">
            <v>181.55199999999999</v>
          </cell>
          <cell r="AC978">
            <v>2.2999999999999994</v>
          </cell>
          <cell r="AD978">
            <v>183.852</v>
          </cell>
          <cell r="AF978">
            <v>-6.2099999999999973</v>
          </cell>
          <cell r="AG978">
            <v>177.642</v>
          </cell>
          <cell r="AI978">
            <v>-4.2349999999999994</v>
          </cell>
          <cell r="AJ978">
            <v>173.40699999999998</v>
          </cell>
          <cell r="AL978">
            <v>-23.752000000000002</v>
          </cell>
          <cell r="AM978">
            <v>149.655</v>
          </cell>
          <cell r="AO978">
            <v>-9.9879999999999995</v>
          </cell>
          <cell r="AP978">
            <v>139.667</v>
          </cell>
          <cell r="AR978">
            <v>0</v>
          </cell>
          <cell r="AS978">
            <v>139.667</v>
          </cell>
          <cell r="AU978">
            <v>0</v>
          </cell>
          <cell r="AV978">
            <v>139.667</v>
          </cell>
          <cell r="AX978">
            <v>139.667</v>
          </cell>
        </row>
        <row r="984">
          <cell r="AJ984">
            <v>0.87800000000000011</v>
          </cell>
          <cell r="AL984">
            <v>-0.21899999999999764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refreshError="1">
        <row r="5">
          <cell r="A5" t="str">
            <v>DRIVER</v>
          </cell>
        </row>
        <row r="6">
          <cell r="A6" t="str">
            <v>Direct Dx</v>
          </cell>
        </row>
        <row r="7">
          <cell r="A7" t="str">
            <v>Direct Tx</v>
          </cell>
        </row>
        <row r="8">
          <cell r="A8" t="str">
            <v>Direct Holding Company</v>
          </cell>
        </row>
        <row r="9">
          <cell r="A9" t="str">
            <v>TBD</v>
          </cell>
        </row>
        <row r="10">
          <cell r="A10" t="str">
            <v>Temp</v>
          </cell>
        </row>
        <row r="11">
          <cell r="A11" t="str">
            <v>All Direct</v>
          </cell>
        </row>
        <row r="13">
          <cell r="A13" t="str">
            <v>Physical</v>
          </cell>
        </row>
        <row r="14">
          <cell r="A14" t="str">
            <v>Asset Manager</v>
          </cell>
        </row>
        <row r="15">
          <cell r="A15" t="str">
            <v>Facilities SqFt</v>
          </cell>
        </row>
        <row r="16">
          <cell r="A16" t="str">
            <v>FTEs</v>
          </cell>
        </row>
        <row r="17">
          <cell r="A17" t="str">
            <v>Invoices To Vendors</v>
          </cell>
        </row>
        <row r="18">
          <cell r="A18" t="str">
            <v>ProgramProjectCosts</v>
          </cell>
        </row>
        <row r="19">
          <cell r="A19" t="str">
            <v>Other Bills To Customers</v>
          </cell>
        </row>
        <row r="20">
          <cell r="A20" t="str">
            <v>Telephones</v>
          </cell>
        </row>
        <row r="21">
          <cell r="A21" t="str">
            <v>Workstations</v>
          </cell>
        </row>
        <row r="22">
          <cell r="A22" t="str">
            <v>Fleet</v>
          </cell>
        </row>
        <row r="23">
          <cell r="A23" t="str">
            <v>DRIVER</v>
          </cell>
        </row>
        <row r="24">
          <cell r="A24" t="str">
            <v>Financial ($ millions)</v>
          </cell>
        </row>
        <row r="25">
          <cell r="A25" t="str">
            <v>Capital expenditures</v>
          </cell>
        </row>
        <row r="26">
          <cell r="A26" t="str">
            <v>Gross utility plant</v>
          </cell>
        </row>
        <row r="27">
          <cell r="A27" t="str">
            <v>Gross utility plant xB</v>
          </cell>
        </row>
        <row r="28">
          <cell r="A28" t="str">
            <v>Gross utility plant xBxTxR</v>
          </cell>
        </row>
        <row r="29">
          <cell r="A29" t="str">
            <v>Market Ready</v>
          </cell>
        </row>
        <row r="30">
          <cell r="A30" t="str">
            <v>Net utility plant</v>
          </cell>
        </row>
        <row r="31">
          <cell r="A31" t="str">
            <v>Non-energy revenue</v>
          </cell>
        </row>
        <row r="32">
          <cell r="A32" t="str">
            <v>Oper Maint Cap</v>
          </cell>
        </row>
        <row r="33">
          <cell r="A33" t="str">
            <v>Oper Maint Cap xB</v>
          </cell>
        </row>
        <row r="34">
          <cell r="A34" t="str">
            <v>Oper Maint Cap xBxT</v>
          </cell>
        </row>
        <row r="35">
          <cell r="A35" t="str">
            <v>Oper Maint Cap xBxTxR</v>
          </cell>
        </row>
        <row r="36">
          <cell r="A36" t="str">
            <v>Oper Maint Exp</v>
          </cell>
        </row>
        <row r="37">
          <cell r="A37" t="str">
            <v>Total Assets</v>
          </cell>
        </row>
        <row r="38">
          <cell r="A38" t="str">
            <v>Total Assets xBxTxR</v>
          </cell>
        </row>
        <row r="39">
          <cell r="A39" t="str">
            <v>Total Capital</v>
          </cell>
        </row>
        <row r="40">
          <cell r="A40" t="str">
            <v>Total Debt</v>
          </cell>
        </row>
        <row r="41">
          <cell r="A41" t="str">
            <v>Total Revenue</v>
          </cell>
        </row>
        <row r="42">
          <cell r="A42" t="str">
            <v>Total Revenue xB</v>
          </cell>
        </row>
        <row r="43">
          <cell r="A43" t="str">
            <v>Derived Financial</v>
          </cell>
        </row>
        <row r="44">
          <cell r="A44" t="str">
            <v>Assets</v>
          </cell>
        </row>
        <row r="45">
          <cell r="A45" t="str">
            <v>Non-energy Rev_Assets Blend</v>
          </cell>
        </row>
        <row r="46">
          <cell r="A46" t="str">
            <v>Non-energy Rev_Assets Blend xB</v>
          </cell>
        </row>
        <row r="47">
          <cell r="A47" t="str">
            <v>Non-energy Rev_Assets Blend xBxTxR</v>
          </cell>
        </row>
        <row r="48">
          <cell r="A48" t="str">
            <v>OperMaint Exp_Assets Blend</v>
          </cell>
        </row>
        <row r="49">
          <cell r="A49" t="str">
            <v>Non-energy Rev_Workstations Blend</v>
          </cell>
        </row>
        <row r="50">
          <cell r="A50" t="str">
            <v>Non-energy Rev_Workstations Blend xB</v>
          </cell>
        </row>
        <row r="51">
          <cell r="A51" t="str">
            <v>Total Revenue_Assets Blend</v>
          </cell>
        </row>
        <row r="52">
          <cell r="A52" t="str">
            <v>Total Revenue_Assets Blend xBxTxR</v>
          </cell>
        </row>
        <row r="54">
          <cell r="A54" t="str">
            <v>DRIVER</v>
          </cell>
        </row>
        <row r="55">
          <cell r="A55" t="str">
            <v>CFO Dept. Labor (Internal)</v>
          </cell>
        </row>
        <row r="56">
          <cell r="A56" t="str">
            <v>Contr. Dept. Labor (Internal)</v>
          </cell>
        </row>
        <row r="57">
          <cell r="A57" t="str">
            <v>CorpComm Dept. Labor (Internal)</v>
          </cell>
        </row>
        <row r="58">
          <cell r="A58" t="str">
            <v>Corp Svcs Group (Internal)</v>
          </cell>
        </row>
        <row r="59">
          <cell r="A59" t="str">
            <v>Finance Labor Costs (Internal)</v>
          </cell>
        </row>
        <row r="60">
          <cell r="A60" t="str">
            <v>Fin_IMIT Dept. Labor (Internal)</v>
          </cell>
        </row>
        <row r="61">
          <cell r="A61" t="str">
            <v>Fin_Strat Dept. Labor (Internal)</v>
          </cell>
        </row>
        <row r="62">
          <cell r="A62" t="str">
            <v>Fin_Treas Dept. Labor (Internal)</v>
          </cell>
        </row>
        <row r="63">
          <cell r="A63" t="str">
            <v>GC_Corp Dept. Labor (Internal)</v>
          </cell>
        </row>
        <row r="64">
          <cell r="A64" t="str">
            <v>GC_Law Dept. Labor (Internal)</v>
          </cell>
        </row>
        <row r="65">
          <cell r="A65" t="str">
            <v>GC_Reg Dept. Labor (Internal)</v>
          </cell>
        </row>
        <row r="66">
          <cell r="A66" t="str">
            <v>GC_Secy Dept. Labor (Internal)</v>
          </cell>
        </row>
        <row r="67">
          <cell r="A67" t="str">
            <v>HR Dept. Labor (Internal)</v>
          </cell>
        </row>
        <row r="68">
          <cell r="A68" t="str">
            <v>Insurance Costs xB</v>
          </cell>
        </row>
        <row r="69">
          <cell r="A69" t="str">
            <v>IntAudit Dept. Labor (Internal)</v>
          </cell>
        </row>
        <row r="70">
          <cell r="A70" t="str">
            <v>IntAudit TD Audits (Internal)</v>
          </cell>
        </row>
        <row r="71">
          <cell r="A71" t="str">
            <v>LBSS / Facilities (Internal)</v>
          </cell>
        </row>
        <row r="72">
          <cell r="A72" t="str">
            <v>Pres_CEO Dept. Labor (Internal)</v>
          </cell>
        </row>
        <row r="73">
          <cell r="A73" t="str">
            <v>Security Dept. Labor (Internal)</v>
          </cell>
        </row>
        <row r="74">
          <cell r="A74" t="str">
            <v>Strategic Dept. Labor (Internal)</v>
          </cell>
        </row>
        <row r="75">
          <cell r="A75" t="str">
            <v>Tax Dept. Labor (Internal)</v>
          </cell>
        </row>
        <row r="76">
          <cell r="A76" t="str">
            <v>Telecom Services</v>
          </cell>
        </row>
        <row r="77">
          <cell r="A77" t="str">
            <v>LBSS / Facilities Time (Internal)</v>
          </cell>
        </row>
        <row r="78">
          <cell r="A78" t="str">
            <v>Inergi CSO (Internal)</v>
          </cell>
        </row>
        <row r="79">
          <cell r="A79" t="str">
            <v>Inergi Finance (Internal)</v>
          </cell>
        </row>
        <row r="80">
          <cell r="A80" t="str">
            <v>Inergi HR (Internal)</v>
          </cell>
        </row>
        <row r="81">
          <cell r="A81" t="str">
            <v>Inergi IT (Internal)</v>
          </cell>
        </row>
        <row r="82">
          <cell r="A82" t="str">
            <v>Inergi SMS (Internal)</v>
          </cell>
        </row>
        <row r="83">
          <cell r="A83" t="str">
            <v>Inergi Total (Internal)</v>
          </cell>
        </row>
        <row r="84">
          <cell r="A84" t="str">
            <v>Inergi Finance_Total Blend (Internal)</v>
          </cell>
        </row>
      </sheetData>
      <sheetData sheetId="10"/>
      <sheetData sheetId="11"/>
      <sheetData sheetId="12"/>
      <sheetData sheetId="13"/>
      <sheetData sheetId="14"/>
      <sheetData sheetId="15"/>
      <sheetData sheetId="16"/>
      <sheetData sheetId="17"/>
      <sheetData sheetId="18"/>
      <sheetData sheetId="19"/>
      <sheetData sheetId="20" refreshError="1">
        <row r="2">
          <cell r="F2">
            <v>2007</v>
          </cell>
        </row>
        <row r="3">
          <cell r="F3" t="str">
            <v>$ Activity Year 1 Budget</v>
          </cell>
        </row>
        <row r="4">
          <cell r="F4">
            <v>352560</v>
          </cell>
        </row>
        <row r="5">
          <cell r="F5">
            <v>352560</v>
          </cell>
        </row>
        <row r="6">
          <cell r="F6">
            <v>528840</v>
          </cell>
        </row>
        <row r="7">
          <cell r="F7">
            <v>528840</v>
          </cell>
        </row>
        <row r="8">
          <cell r="F8">
            <v>176280</v>
          </cell>
        </row>
        <row r="9">
          <cell r="F9">
            <v>2115360</v>
          </cell>
        </row>
        <row r="10">
          <cell r="F10">
            <v>352560</v>
          </cell>
        </row>
        <row r="11">
          <cell r="F11">
            <v>66200</v>
          </cell>
        </row>
        <row r="12">
          <cell r="F12">
            <v>165500</v>
          </cell>
        </row>
        <row r="13">
          <cell r="F13">
            <v>165500</v>
          </cell>
        </row>
        <row r="14">
          <cell r="F14">
            <v>198600</v>
          </cell>
        </row>
        <row r="15">
          <cell r="F15">
            <v>33100</v>
          </cell>
        </row>
        <row r="16">
          <cell r="F16">
            <v>13240</v>
          </cell>
        </row>
        <row r="17">
          <cell r="F17">
            <v>19860</v>
          </cell>
        </row>
        <row r="18">
          <cell r="F18">
            <v>602000</v>
          </cell>
        </row>
        <row r="19">
          <cell r="F19">
            <v>120400</v>
          </cell>
        </row>
        <row r="20">
          <cell r="F20">
            <v>361200</v>
          </cell>
        </row>
        <row r="21">
          <cell r="F21">
            <v>120400</v>
          </cell>
        </row>
        <row r="22">
          <cell r="F22">
            <v>0</v>
          </cell>
        </row>
        <row r="23">
          <cell r="F23">
            <v>61050</v>
          </cell>
        </row>
        <row r="24">
          <cell r="F24">
            <v>123950.00000000001</v>
          </cell>
        </row>
        <row r="25">
          <cell r="F25">
            <v>347700</v>
          </cell>
        </row>
        <row r="26">
          <cell r="F26">
            <v>521550</v>
          </cell>
        </row>
        <row r="27">
          <cell r="F27">
            <v>695400</v>
          </cell>
        </row>
        <row r="28">
          <cell r="F28">
            <v>695400</v>
          </cell>
        </row>
        <row r="29">
          <cell r="F29">
            <v>173850</v>
          </cell>
        </row>
        <row r="30">
          <cell r="F30">
            <v>347700</v>
          </cell>
        </row>
        <row r="31">
          <cell r="F31">
            <v>695400</v>
          </cell>
        </row>
        <row r="32">
          <cell r="F32">
            <v>80000</v>
          </cell>
        </row>
        <row r="33">
          <cell r="F33">
            <v>597500</v>
          </cell>
        </row>
        <row r="34">
          <cell r="F34">
            <v>875000</v>
          </cell>
        </row>
        <row r="35">
          <cell r="F35">
            <v>160000</v>
          </cell>
        </row>
        <row r="36">
          <cell r="F36">
            <v>102500</v>
          </cell>
        </row>
        <row r="37">
          <cell r="F37">
            <v>80000</v>
          </cell>
        </row>
        <row r="38">
          <cell r="F38">
            <v>155000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1761000</v>
          </cell>
        </row>
        <row r="59">
          <cell r="F59">
            <v>530000</v>
          </cell>
        </row>
        <row r="60">
          <cell r="F60">
            <v>1625000</v>
          </cell>
        </row>
        <row r="61">
          <cell r="F61">
            <v>2375000</v>
          </cell>
        </row>
        <row r="62">
          <cell r="F62">
            <v>31250</v>
          </cell>
        </row>
        <row r="63">
          <cell r="F63">
            <v>125000</v>
          </cell>
        </row>
        <row r="64">
          <cell r="F64">
            <v>31250</v>
          </cell>
        </row>
        <row r="65">
          <cell r="F65">
            <v>31250</v>
          </cell>
        </row>
        <row r="66">
          <cell r="F66">
            <v>31250</v>
          </cell>
        </row>
        <row r="67">
          <cell r="F67">
            <v>875000</v>
          </cell>
        </row>
        <row r="68">
          <cell r="F68">
            <v>625000</v>
          </cell>
        </row>
        <row r="69">
          <cell r="F69">
            <v>3968749.9999999995</v>
          </cell>
        </row>
        <row r="70">
          <cell r="F70">
            <v>168750</v>
          </cell>
        </row>
        <row r="71">
          <cell r="F71">
            <v>1200000</v>
          </cell>
        </row>
        <row r="72">
          <cell r="F72">
            <v>62500</v>
          </cell>
        </row>
        <row r="73">
          <cell r="F73">
            <v>925000</v>
          </cell>
        </row>
        <row r="74">
          <cell r="F74">
            <v>150000</v>
          </cell>
        </row>
        <row r="75">
          <cell r="F75">
            <v>1541475</v>
          </cell>
        </row>
        <row r="76">
          <cell r="F76">
            <v>1178775</v>
          </cell>
        </row>
        <row r="77">
          <cell r="F77">
            <v>770737.5</v>
          </cell>
        </row>
        <row r="78">
          <cell r="F78">
            <v>0</v>
          </cell>
        </row>
        <row r="79">
          <cell r="F79">
            <v>438262.49999999994</v>
          </cell>
        </row>
        <row r="80">
          <cell r="F80">
            <v>1027650.0000000001</v>
          </cell>
        </row>
        <row r="81">
          <cell r="F81">
            <v>408037.5</v>
          </cell>
        </row>
        <row r="82">
          <cell r="F82">
            <v>680062.49999999988</v>
          </cell>
        </row>
        <row r="83">
          <cell r="F83">
            <v>750000</v>
          </cell>
        </row>
        <row r="84">
          <cell r="F84">
            <v>0</v>
          </cell>
        </row>
        <row r="85">
          <cell r="F85">
            <v>200000</v>
          </cell>
        </row>
        <row r="86">
          <cell r="F86">
            <v>96000</v>
          </cell>
        </row>
        <row r="87">
          <cell r="F87">
            <v>14400</v>
          </cell>
        </row>
        <row r="88">
          <cell r="F88">
            <v>28800</v>
          </cell>
        </row>
        <row r="89">
          <cell r="F89">
            <v>57600</v>
          </cell>
        </row>
        <row r="90">
          <cell r="F90">
            <v>12000</v>
          </cell>
        </row>
        <row r="91">
          <cell r="F91">
            <v>16800</v>
          </cell>
        </row>
        <row r="92">
          <cell r="F92">
            <v>14400</v>
          </cell>
        </row>
        <row r="93">
          <cell r="F93">
            <v>1850000</v>
          </cell>
        </row>
        <row r="94">
          <cell r="F94">
            <v>857320</v>
          </cell>
        </row>
        <row r="95">
          <cell r="F95">
            <v>373788</v>
          </cell>
        </row>
        <row r="96">
          <cell r="F96">
            <v>55091</v>
          </cell>
        </row>
        <row r="97">
          <cell r="F97">
            <v>0</v>
          </cell>
        </row>
        <row r="98">
          <cell r="F98">
            <v>0</v>
          </cell>
        </row>
        <row r="99">
          <cell r="F99">
            <v>527801</v>
          </cell>
        </row>
        <row r="100">
          <cell r="F100">
            <v>636363</v>
          </cell>
        </row>
        <row r="101">
          <cell r="F101">
            <v>318903</v>
          </cell>
        </row>
        <row r="102">
          <cell r="F102">
            <v>12986.999999999998</v>
          </cell>
        </row>
        <row r="103">
          <cell r="F103">
            <v>25974.000000000004</v>
          </cell>
        </row>
        <row r="104">
          <cell r="F104">
            <v>18759</v>
          </cell>
        </row>
        <row r="105">
          <cell r="F105">
            <v>20201.999999999996</v>
          </cell>
        </row>
        <row r="106">
          <cell r="F106">
            <v>409811.99999999994</v>
          </cell>
        </row>
        <row r="107">
          <cell r="F107">
            <v>150000</v>
          </cell>
        </row>
        <row r="108">
          <cell r="F108">
            <v>70000</v>
          </cell>
        </row>
        <row r="109">
          <cell r="F109">
            <v>178400</v>
          </cell>
        </row>
        <row r="110">
          <cell r="F110">
            <v>89200</v>
          </cell>
        </row>
        <row r="111">
          <cell r="F111">
            <v>178400</v>
          </cell>
        </row>
        <row r="112">
          <cell r="F112">
            <v>1070400.0000000002</v>
          </cell>
        </row>
        <row r="113">
          <cell r="F113">
            <v>178400</v>
          </cell>
        </row>
        <row r="114">
          <cell r="F114">
            <v>89200</v>
          </cell>
        </row>
        <row r="115">
          <cell r="F115">
            <v>300000</v>
          </cell>
        </row>
        <row r="116">
          <cell r="F116">
            <v>1919130.0000000002</v>
          </cell>
        </row>
        <row r="117">
          <cell r="F117">
            <v>189210.00000000003</v>
          </cell>
        </row>
        <row r="118">
          <cell r="F118">
            <v>324360</v>
          </cell>
        </row>
        <row r="119">
          <cell r="F119">
            <v>27030</v>
          </cell>
        </row>
        <row r="120">
          <cell r="F120">
            <v>216240</v>
          </cell>
        </row>
        <row r="121">
          <cell r="F121">
            <v>27030</v>
          </cell>
        </row>
        <row r="122">
          <cell r="F122">
            <v>80000</v>
          </cell>
        </row>
        <row r="123">
          <cell r="F123">
            <v>1139673</v>
          </cell>
        </row>
        <row r="124">
          <cell r="F124">
            <v>446706</v>
          </cell>
        </row>
        <row r="125">
          <cell r="F125">
            <v>773145</v>
          </cell>
        </row>
        <row r="126">
          <cell r="F126">
            <v>750237</v>
          </cell>
        </row>
        <row r="127">
          <cell r="F127">
            <v>91632</v>
          </cell>
        </row>
        <row r="128">
          <cell r="F128">
            <v>1672284.0000000002</v>
          </cell>
        </row>
        <row r="129">
          <cell r="F129">
            <v>721602</v>
          </cell>
        </row>
        <row r="130">
          <cell r="F130">
            <v>131721</v>
          </cell>
        </row>
        <row r="131">
          <cell r="F131">
            <v>334000</v>
          </cell>
        </row>
        <row r="132">
          <cell r="F132">
            <v>2269464.6</v>
          </cell>
        </row>
        <row r="133">
          <cell r="F133">
            <v>52234.8</v>
          </cell>
        </row>
        <row r="134">
          <cell r="F134">
            <v>0</v>
          </cell>
        </row>
        <row r="135">
          <cell r="F135">
            <v>1727872.2000000002</v>
          </cell>
        </row>
        <row r="136">
          <cell r="F136">
            <v>783521.99999999988</v>
          </cell>
        </row>
        <row r="137">
          <cell r="F137">
            <v>1159475.1000000001</v>
          </cell>
        </row>
        <row r="138">
          <cell r="F138">
            <v>209626.5</v>
          </cell>
        </row>
        <row r="139">
          <cell r="F139">
            <v>282480.3</v>
          </cell>
        </row>
        <row r="140">
          <cell r="F140">
            <v>388324.49999999994</v>
          </cell>
        </row>
        <row r="141">
          <cell r="F141">
            <v>836000</v>
          </cell>
        </row>
        <row r="142">
          <cell r="F142">
            <v>12229000</v>
          </cell>
        </row>
        <row r="143">
          <cell r="F143">
            <v>5011000</v>
          </cell>
        </row>
        <row r="144">
          <cell r="F144">
            <v>1671428.5714285716</v>
          </cell>
        </row>
        <row r="145">
          <cell r="F145">
            <v>128571.42857142857</v>
          </cell>
        </row>
        <row r="146">
          <cell r="F146">
            <v>3178000</v>
          </cell>
        </row>
        <row r="147">
          <cell r="F147">
            <v>4832030</v>
          </cell>
        </row>
        <row r="148">
          <cell r="F148">
            <v>3849400</v>
          </cell>
        </row>
        <row r="149">
          <cell r="F149">
            <v>0</v>
          </cell>
        </row>
        <row r="150">
          <cell r="F150">
            <v>0</v>
          </cell>
        </row>
        <row r="151">
          <cell r="F151">
            <v>5102800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1004512.6</v>
          </cell>
        </row>
        <row r="161">
          <cell r="F161">
            <v>256487.4</v>
          </cell>
        </row>
        <row r="162">
          <cell r="F162">
            <v>138000</v>
          </cell>
        </row>
        <row r="163">
          <cell r="F163">
            <v>6732405</v>
          </cell>
        </row>
        <row r="164">
          <cell r="F164">
            <v>4488270</v>
          </cell>
        </row>
        <row r="165">
          <cell r="F165">
            <v>3590616</v>
          </cell>
        </row>
        <row r="166">
          <cell r="F166">
            <v>3141789</v>
          </cell>
        </row>
        <row r="167">
          <cell r="F167">
            <v>7142298</v>
          </cell>
        </row>
        <row r="168">
          <cell r="F168">
            <v>1346481</v>
          </cell>
        </row>
        <row r="169">
          <cell r="F169">
            <v>3477265.0145977316</v>
          </cell>
        </row>
        <row r="170">
          <cell r="F170">
            <v>1014963.5185632609</v>
          </cell>
        </row>
        <row r="171">
          <cell r="F171">
            <v>21090911.466839008</v>
          </cell>
        </row>
        <row r="172">
          <cell r="F172">
            <v>21549402.000000004</v>
          </cell>
        </row>
        <row r="173">
          <cell r="F173">
            <v>9500274</v>
          </cell>
        </row>
        <row r="174">
          <cell r="F174">
            <v>3089520</v>
          </cell>
        </row>
        <row r="175">
          <cell r="F175">
            <v>4479804</v>
          </cell>
        </row>
        <row r="176">
          <cell r="F176">
            <v>3000000</v>
          </cell>
        </row>
        <row r="177">
          <cell r="F177">
            <v>1828261.9586457142</v>
          </cell>
        </row>
        <row r="178">
          <cell r="F178">
            <v>1367043.0921430029</v>
          </cell>
        </row>
        <row r="179">
          <cell r="F179">
            <v>655034.93187564227</v>
          </cell>
        </row>
        <row r="180">
          <cell r="F180">
            <v>5387497.1375082768</v>
          </cell>
        </row>
        <row r="181">
          <cell r="F181">
            <v>53192.58496395468</v>
          </cell>
        </row>
        <row r="182">
          <cell r="F182">
            <v>1038970.2948634094</v>
          </cell>
        </row>
        <row r="183">
          <cell r="F183">
            <v>3481000</v>
          </cell>
        </row>
        <row r="184">
          <cell r="F184">
            <v>5051093.0021989392</v>
          </cell>
        </row>
        <row r="185">
          <cell r="F185">
            <v>189415.98758246022</v>
          </cell>
        </row>
        <row r="186">
          <cell r="F186">
            <v>378831.97516492044</v>
          </cell>
        </row>
        <row r="187">
          <cell r="F187">
            <v>883941.27538481436</v>
          </cell>
        </row>
        <row r="188">
          <cell r="F188">
            <v>631386.6252748674</v>
          </cell>
        </row>
        <row r="189">
          <cell r="F189">
            <v>675331.13439399819</v>
          </cell>
        </row>
        <row r="190">
          <cell r="F190">
            <v>301000</v>
          </cell>
        </row>
        <row r="191">
          <cell r="F191">
            <v>25000</v>
          </cell>
        </row>
        <row r="192">
          <cell r="F192">
            <v>0</v>
          </cell>
        </row>
        <row r="193">
          <cell r="F193">
            <v>697529.18287937751</v>
          </cell>
        </row>
        <row r="194">
          <cell r="F194">
            <v>577470.81712062261</v>
          </cell>
        </row>
        <row r="195">
          <cell r="F195">
            <v>107699.99999999997</v>
          </cell>
        </row>
        <row r="196">
          <cell r="F196">
            <v>430799.99999999988</v>
          </cell>
        </row>
        <row r="197">
          <cell r="F197">
            <v>430799.99999999988</v>
          </cell>
        </row>
        <row r="198">
          <cell r="F198">
            <v>430799.99999999988</v>
          </cell>
        </row>
        <row r="199">
          <cell r="F199">
            <v>215399.99999999994</v>
          </cell>
        </row>
        <row r="200">
          <cell r="F200">
            <v>430799.99999999988</v>
          </cell>
        </row>
        <row r="201">
          <cell r="F201">
            <v>107699.99999999997</v>
          </cell>
        </row>
        <row r="202">
          <cell r="F202">
            <v>421000</v>
          </cell>
        </row>
        <row r="203">
          <cell r="F203">
            <v>596000</v>
          </cell>
        </row>
        <row r="204">
          <cell r="F204">
            <v>75000</v>
          </cell>
        </row>
        <row r="205">
          <cell r="F205">
            <v>209000</v>
          </cell>
        </row>
        <row r="206">
          <cell r="F206">
            <v>100000</v>
          </cell>
        </row>
        <row r="207">
          <cell r="F207">
            <v>168250</v>
          </cell>
        </row>
        <row r="208">
          <cell r="F208">
            <v>134600</v>
          </cell>
        </row>
        <row r="209">
          <cell r="F209">
            <v>33650</v>
          </cell>
        </row>
        <row r="210">
          <cell r="F210">
            <v>67300</v>
          </cell>
        </row>
        <row r="211">
          <cell r="F211">
            <v>97585.000000000015</v>
          </cell>
        </row>
        <row r="212">
          <cell r="F212">
            <v>67300</v>
          </cell>
        </row>
        <row r="213">
          <cell r="F213">
            <v>33650</v>
          </cell>
        </row>
        <row r="214">
          <cell r="F214">
            <v>67300</v>
          </cell>
        </row>
        <row r="215">
          <cell r="F215">
            <v>3365</v>
          </cell>
        </row>
        <row r="216">
          <cell r="F216">
            <v>398000</v>
          </cell>
        </row>
        <row r="217">
          <cell r="F217">
            <v>0</v>
          </cell>
        </row>
        <row r="218">
          <cell r="F218">
            <v>0</v>
          </cell>
        </row>
        <row r="219">
          <cell r="F219">
            <v>0</v>
          </cell>
        </row>
        <row r="220">
          <cell r="F220">
            <v>0</v>
          </cell>
        </row>
        <row r="221">
          <cell r="F221">
            <v>0</v>
          </cell>
        </row>
        <row r="222">
          <cell r="F222">
            <v>0</v>
          </cell>
        </row>
        <row r="223">
          <cell r="F223">
            <v>0</v>
          </cell>
        </row>
        <row r="224">
          <cell r="F224">
            <v>1750000</v>
          </cell>
        </row>
        <row r="225">
          <cell r="F225">
            <v>0</v>
          </cell>
        </row>
        <row r="226">
          <cell r="F226">
            <v>218343228.99999997</v>
          </cell>
        </row>
        <row r="233">
          <cell r="F233">
            <v>3524843.245692051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 Interco Reconciliation"/>
      <sheetName val="VFLP - AR Reconciliation"/>
      <sheetName val="APLP - AR Reconciliation"/>
      <sheetName val="APLP - AP Reconciliation"/>
      <sheetName val="CLP - AR Reconciliation"/>
      <sheetName val="CLP - AP Reconciliation"/>
      <sheetName val="Project Information"/>
      <sheetName val="Fx rate"/>
    </sheetNames>
    <sheetDataSet>
      <sheetData sheetId="0" refreshError="1">
        <row r="3">
          <cell r="A3" t="str">
            <v>2006/11/30</v>
          </cell>
        </row>
      </sheetData>
      <sheetData sheetId="1"/>
      <sheetData sheetId="2"/>
      <sheetData sheetId="3"/>
      <sheetData sheetId="4"/>
      <sheetData sheetId="5"/>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can O&amp;M"/>
      <sheetName val="Check"/>
      <sheetName val="instructions"/>
      <sheetName val="Brascan YTD"/>
      <sheetName val="Brascan Quarterly"/>
      <sheetName val="PL_summary"/>
      <sheetName val="Bud_mth"/>
      <sheetName val="details"/>
      <sheetName val="Bud_YTD"/>
      <sheetName val="Interco Pay"/>
      <sheetName val="water"/>
      <sheetName val="Variance Analysis"/>
      <sheetName val="PL_detail"/>
      <sheetName val="FRX IS Data"/>
      <sheetName val="FRX BS Data"/>
      <sheetName val="Balance Sheet"/>
      <sheetName val="CF_summ"/>
      <sheetName val="CF_details"/>
      <sheetName val="VFLP Interco"/>
      <sheetName val="VFLP - Interco Reconciliation"/>
      <sheetName val="CAPEX"/>
      <sheetName val="CAPEX Reconcile"/>
      <sheetName val="OEFC Adjustment"/>
      <sheetName val="Energy"/>
      <sheetName val="GRC"/>
      <sheetName val="GRC Adjustment"/>
      <sheetName val="Interest"/>
      <sheetName val="Prepaid Insurance"/>
      <sheetName val="Deferred Charges"/>
      <sheetName val="LC Fees"/>
      <sheetName val="Audit Fees"/>
      <sheetName val="Prepaid 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structions"/>
      <sheetName val="Brascan YTD"/>
      <sheetName val="Brascan Quarterly"/>
      <sheetName val="PL_summary"/>
      <sheetName val="Bud_mth"/>
      <sheetName val="details"/>
      <sheetName val="Bud_YTD"/>
      <sheetName val="Interco Pay"/>
      <sheetName val="Monthly Variance Analysis"/>
      <sheetName val="PL_detail"/>
      <sheetName val="FRX IS Data"/>
      <sheetName val="FRX BS Data"/>
      <sheetName val="Balance Sheet"/>
      <sheetName val="Energy"/>
      <sheetName val="OEFC Adjustment"/>
      <sheetName val="GRC"/>
      <sheetName val="GRC Adjustment"/>
      <sheetName val="Deferred Charges"/>
      <sheetName val="Prepaid Insurance"/>
      <sheetName val="Audit Fees"/>
      <sheetName val="Variable Pay"/>
      <sheetName val="LC Fees"/>
      <sheetName val="Interest on LT Debt"/>
      <sheetName val="PPA Depreciation"/>
      <sheetName val="Asset Depreciation"/>
      <sheetName val="Prepaid Schedule"/>
      <sheetName val="CLP Interco"/>
      <sheetName val="CLP - Interco Reconciliation"/>
      <sheetName val="GLHIF Interco "/>
      <sheetName val="CAPEX"/>
      <sheetName val="CAPEX Reconcile"/>
      <sheetName val="OM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sheetName val="Kennebec-Jan1"/>
      <sheetName val="West Delaware"/>
      <sheetName val="NY-G-pricing"/>
      <sheetName val="S&amp;B_NY Assets"/>
      <sheetName val="S&amp;B Kennebec"/>
      <sheetName val="generation"/>
    </sheetNames>
    <sheetDataSet>
      <sheetData sheetId="0"/>
      <sheetData sheetId="1" refreshError="1"/>
      <sheetData sheetId="2" refreshError="1"/>
      <sheetData sheetId="3" refreshError="1"/>
      <sheetData sheetId="4" refreshError="1"/>
      <sheetData sheetId="5"/>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_Data_Access"/>
      <sheetName val="aznmnv"/>
      <sheetName val="calif"/>
      <sheetName val="misocentral"/>
      <sheetName val="ercot"/>
      <sheetName val="frcc"/>
      <sheetName val="pjm"/>
      <sheetName val="misomro"/>
      <sheetName val="ne"/>
      <sheetName val="nwpaus"/>
      <sheetName val="ny"/>
      <sheetName val="rmpa"/>
      <sheetName val="serc"/>
      <sheetName val="spp"/>
      <sheetName val="END"/>
      <sheetName val="REGION_DATA"/>
      <sheetName val="SUB_DATA"/>
      <sheetName val="IGNORE"/>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E1" t="str">
            <v>lookup</v>
          </cell>
          <cell r="F1" t="str">
            <v>TWH</v>
          </cell>
        </row>
        <row r="2">
          <cell r="E2" t="str">
            <v>ECAR1970</v>
          </cell>
          <cell r="F2">
            <v>2.8848630000000002</v>
          </cell>
        </row>
        <row r="3">
          <cell r="E3" t="str">
            <v>ECAR1971</v>
          </cell>
          <cell r="F3">
            <v>2.9533870000000002</v>
          </cell>
        </row>
        <row r="4">
          <cell r="E4" t="str">
            <v>ECAR1972</v>
          </cell>
          <cell r="F4">
            <v>2.955362</v>
          </cell>
        </row>
        <row r="5">
          <cell r="E5" t="str">
            <v>ECAR1973</v>
          </cell>
          <cell r="F5">
            <v>3.015663</v>
          </cell>
        </row>
        <row r="6">
          <cell r="E6" t="str">
            <v>ECAR1974</v>
          </cell>
          <cell r="F6">
            <v>3.0157349999999998</v>
          </cell>
        </row>
        <row r="7">
          <cell r="E7" t="str">
            <v>ECAR1975</v>
          </cell>
          <cell r="F7">
            <v>3.0270429999999999</v>
          </cell>
        </row>
        <row r="8">
          <cell r="E8" t="str">
            <v>ECAR1976</v>
          </cell>
          <cell r="F8">
            <v>2.9228710000000002</v>
          </cell>
        </row>
        <row r="9">
          <cell r="E9" t="str">
            <v>ECAR1977</v>
          </cell>
          <cell r="F9">
            <v>2.6677590000000002</v>
          </cell>
        </row>
        <row r="10">
          <cell r="E10" t="str">
            <v>ECAR1978</v>
          </cell>
          <cell r="F10">
            <v>2.8200180000000001</v>
          </cell>
        </row>
        <row r="11">
          <cell r="E11" t="str">
            <v>ECAR1979</v>
          </cell>
          <cell r="F11">
            <v>3.1977799999999998</v>
          </cell>
        </row>
        <row r="12">
          <cell r="E12" t="str">
            <v>ECAR1980</v>
          </cell>
          <cell r="F12">
            <v>2.8738649999999999</v>
          </cell>
        </row>
        <row r="13">
          <cell r="E13" t="str">
            <v>ECAR1981</v>
          </cell>
          <cell r="F13">
            <v>2.6419100000000002</v>
          </cell>
        </row>
        <row r="14">
          <cell r="E14" t="str">
            <v>ECAR1982</v>
          </cell>
          <cell r="F14">
            <v>2.8242530000000001</v>
          </cell>
        </row>
        <row r="15">
          <cell r="E15" t="str">
            <v>ECAR1983</v>
          </cell>
          <cell r="F15">
            <v>3.0923060000000002</v>
          </cell>
        </row>
        <row r="16">
          <cell r="E16" t="str">
            <v>ECAR1984</v>
          </cell>
          <cell r="F16">
            <v>3.0319319999999998</v>
          </cell>
        </row>
        <row r="17">
          <cell r="E17" t="str">
            <v>ECAR1985</v>
          </cell>
          <cell r="F17">
            <v>3.120139</v>
          </cell>
        </row>
        <row r="18">
          <cell r="E18" t="str">
            <v>ECAR1986</v>
          </cell>
          <cell r="F18">
            <v>3.3215759999999999</v>
          </cell>
        </row>
        <row r="19">
          <cell r="E19" t="str">
            <v>ECAR1987</v>
          </cell>
          <cell r="F19">
            <v>3.4106139999999998</v>
          </cell>
        </row>
        <row r="20">
          <cell r="E20" t="str">
            <v>ECAR1988</v>
          </cell>
          <cell r="F20">
            <v>2.8608370000000001</v>
          </cell>
        </row>
        <row r="21">
          <cell r="E21" t="str">
            <v>ECAR1989</v>
          </cell>
          <cell r="F21">
            <v>3.3931800000000001</v>
          </cell>
        </row>
        <row r="22">
          <cell r="E22" t="str">
            <v>ECAR1990</v>
          </cell>
          <cell r="F22">
            <v>3.4406349999999999</v>
          </cell>
        </row>
        <row r="23">
          <cell r="E23" t="str">
            <v>ECAR1991</v>
          </cell>
          <cell r="F23">
            <v>3.1752349999999998</v>
          </cell>
        </row>
        <row r="24">
          <cell r="E24" t="str">
            <v>ECAR1992</v>
          </cell>
          <cell r="F24">
            <v>3.7920020000000001</v>
          </cell>
        </row>
        <row r="25">
          <cell r="E25" t="str">
            <v>ECAR1993</v>
          </cell>
          <cell r="F25">
            <v>3.3522530000000001</v>
          </cell>
        </row>
        <row r="26">
          <cell r="E26" t="str">
            <v>ECAR1994</v>
          </cell>
          <cell r="F26">
            <v>3.3558880000000002</v>
          </cell>
        </row>
        <row r="27">
          <cell r="E27" t="str">
            <v>ECAR1995</v>
          </cell>
          <cell r="F27">
            <v>3.3090869999999999</v>
          </cell>
        </row>
        <row r="28">
          <cell r="E28" t="str">
            <v>ECAR1996</v>
          </cell>
          <cell r="F28">
            <v>3.240011</v>
          </cell>
        </row>
        <row r="29">
          <cell r="E29" t="str">
            <v>ECAR1997</v>
          </cell>
          <cell r="F29">
            <v>3.1948210000000001</v>
          </cell>
        </row>
        <row r="30">
          <cell r="E30" t="str">
            <v>ECAR1998</v>
          </cell>
          <cell r="F30">
            <v>2.8536730000000001</v>
          </cell>
        </row>
        <row r="31">
          <cell r="E31" t="str">
            <v>ECAR1999</v>
          </cell>
          <cell r="F31">
            <v>2.5910859999999998</v>
          </cell>
        </row>
        <row r="32">
          <cell r="E32" t="str">
            <v>ECAR2000</v>
          </cell>
          <cell r="F32">
            <v>3.0758070000000002</v>
          </cell>
        </row>
        <row r="33">
          <cell r="E33" t="str">
            <v>ECAR2001</v>
          </cell>
          <cell r="F33">
            <v>2.9881099999999998</v>
          </cell>
        </row>
        <row r="34">
          <cell r="E34" t="str">
            <v>ECAR2002</v>
          </cell>
          <cell r="F34">
            <v>3.3640639999999999</v>
          </cell>
        </row>
        <row r="35">
          <cell r="E35" t="str">
            <v>ECAR2003</v>
          </cell>
          <cell r="F35">
            <v>3.8541620000000001</v>
          </cell>
        </row>
        <row r="36">
          <cell r="E36" t="str">
            <v>ERCOT1970</v>
          </cell>
          <cell r="F36">
            <v>0.79586199999999996</v>
          </cell>
        </row>
        <row r="37">
          <cell r="E37" t="str">
            <v>ERCOT1971</v>
          </cell>
          <cell r="F37">
            <v>0.71334699999999995</v>
          </cell>
        </row>
        <row r="38">
          <cell r="E38" t="str">
            <v>ERCOT1972</v>
          </cell>
          <cell r="F38">
            <v>0.51610800000000001</v>
          </cell>
        </row>
        <row r="39">
          <cell r="E39" t="str">
            <v>ERCOT1973</v>
          </cell>
          <cell r="F39">
            <v>0.67200499999999996</v>
          </cell>
        </row>
        <row r="40">
          <cell r="E40" t="str">
            <v>ERCOT1974</v>
          </cell>
          <cell r="F40">
            <v>0.88636000000000004</v>
          </cell>
        </row>
        <row r="41">
          <cell r="E41" t="str">
            <v>ERCOT1975</v>
          </cell>
          <cell r="F41">
            <v>1.0220590000000001</v>
          </cell>
        </row>
        <row r="42">
          <cell r="E42" t="str">
            <v>ERCOT1976</v>
          </cell>
          <cell r="F42">
            <v>0.66011299999999995</v>
          </cell>
        </row>
        <row r="43">
          <cell r="E43" t="str">
            <v>ERCOT1977</v>
          </cell>
          <cell r="F43">
            <v>0.77830699999999997</v>
          </cell>
        </row>
        <row r="44">
          <cell r="E44" t="str">
            <v>ERCOT1978</v>
          </cell>
          <cell r="F44">
            <v>0.49816500000000002</v>
          </cell>
        </row>
        <row r="45">
          <cell r="E45" t="str">
            <v>ERCOT1979</v>
          </cell>
          <cell r="F45">
            <v>0.560917</v>
          </cell>
        </row>
        <row r="46">
          <cell r="E46" t="str">
            <v>ERCOT1980</v>
          </cell>
          <cell r="F46">
            <v>0.57695399999999997</v>
          </cell>
        </row>
        <row r="47">
          <cell r="E47" t="str">
            <v>ERCOT1981</v>
          </cell>
          <cell r="F47">
            <v>0.85301199999999999</v>
          </cell>
        </row>
        <row r="48">
          <cell r="E48" t="str">
            <v>ERCOT1982</v>
          </cell>
          <cell r="F48">
            <v>0.69438699999999998</v>
          </cell>
        </row>
        <row r="49">
          <cell r="E49" t="str">
            <v>ERCOT1983</v>
          </cell>
          <cell r="F49">
            <v>0.49035200000000001</v>
          </cell>
        </row>
        <row r="50">
          <cell r="E50" t="str">
            <v>ERCOT1984</v>
          </cell>
          <cell r="F50">
            <v>0.60338000000000003</v>
          </cell>
        </row>
        <row r="51">
          <cell r="E51" t="str">
            <v>ERCOT1985</v>
          </cell>
          <cell r="F51">
            <v>0.74471799999999999</v>
          </cell>
        </row>
        <row r="52">
          <cell r="E52" t="str">
            <v>ERCOT1986</v>
          </cell>
          <cell r="F52">
            <v>1.157368</v>
          </cell>
        </row>
        <row r="53">
          <cell r="E53" t="str">
            <v>ERCOT1987</v>
          </cell>
          <cell r="F53">
            <v>1.35849</v>
          </cell>
        </row>
        <row r="54">
          <cell r="E54" t="str">
            <v>ERCOT1988</v>
          </cell>
          <cell r="F54">
            <v>0.67825999999999997</v>
          </cell>
        </row>
        <row r="55">
          <cell r="E55" t="str">
            <v>ERCOT1989</v>
          </cell>
          <cell r="F55">
            <v>0.67617499999999997</v>
          </cell>
        </row>
        <row r="56">
          <cell r="E56" t="str">
            <v>ERCOT1990</v>
          </cell>
          <cell r="F56">
            <v>0.95533500000000005</v>
          </cell>
        </row>
        <row r="57">
          <cell r="E57" t="str">
            <v>ERCOT1991</v>
          </cell>
          <cell r="F57">
            <v>1.196984</v>
          </cell>
        </row>
        <row r="58">
          <cell r="E58" t="str">
            <v>ERCOT1992</v>
          </cell>
          <cell r="F58">
            <v>1.630118</v>
          </cell>
        </row>
        <row r="59">
          <cell r="E59" t="str">
            <v>ERCOT1993</v>
          </cell>
          <cell r="F59">
            <v>0.79430599999999996</v>
          </cell>
        </row>
        <row r="60">
          <cell r="E60" t="str">
            <v>ERCOT1994</v>
          </cell>
          <cell r="F60">
            <v>0.73907400000000001</v>
          </cell>
        </row>
        <row r="61">
          <cell r="E61" t="str">
            <v>ERCOT1995</v>
          </cell>
          <cell r="F61">
            <v>0.66511399999999998</v>
          </cell>
        </row>
        <row r="62">
          <cell r="E62" t="str">
            <v>ERCOT1996</v>
          </cell>
          <cell r="F62">
            <v>0.51878800000000003</v>
          </cell>
        </row>
        <row r="63">
          <cell r="E63" t="str">
            <v>ERCOT1997</v>
          </cell>
          <cell r="F63">
            <v>0.92064000000000001</v>
          </cell>
        </row>
        <row r="64">
          <cell r="E64" t="str">
            <v>ERCOT1998</v>
          </cell>
          <cell r="F64">
            <v>0.63772600000000002</v>
          </cell>
        </row>
        <row r="65">
          <cell r="E65" t="str">
            <v>ERCOT1999</v>
          </cell>
          <cell r="F65">
            <v>0.387243</v>
          </cell>
        </row>
        <row r="66">
          <cell r="E66" t="str">
            <v>ERCOT2000</v>
          </cell>
          <cell r="F66">
            <v>0.409551</v>
          </cell>
        </row>
        <row r="67">
          <cell r="E67" t="str">
            <v>ERCOT2001</v>
          </cell>
          <cell r="F67">
            <v>0.45150099999999999</v>
          </cell>
        </row>
        <row r="68">
          <cell r="E68" t="str">
            <v>ERCOT2002</v>
          </cell>
          <cell r="F68">
            <v>0.40710600000000002</v>
          </cell>
        </row>
        <row r="69">
          <cell r="E69" t="str">
            <v>ERCOT2003</v>
          </cell>
          <cell r="F69">
            <v>0.41138400000000003</v>
          </cell>
        </row>
        <row r="70">
          <cell r="E70" t="str">
            <v>FRCC1970</v>
          </cell>
          <cell r="F70">
            <v>2.0042000000000001E-2</v>
          </cell>
        </row>
        <row r="71">
          <cell r="E71" t="str">
            <v>FRCC1971</v>
          </cell>
          <cell r="F71">
            <v>1.8631999999999999E-2</v>
          </cell>
        </row>
        <row r="72">
          <cell r="E72" t="str">
            <v>FRCC1972</v>
          </cell>
          <cell r="F72">
            <v>1.7021000000000001E-2</v>
          </cell>
        </row>
        <row r="73">
          <cell r="E73" t="str">
            <v>FRCC1973</v>
          </cell>
          <cell r="F73">
            <v>1.5817000000000001E-2</v>
          </cell>
        </row>
        <row r="74">
          <cell r="E74" t="str">
            <v>FRCC1974</v>
          </cell>
          <cell r="F74">
            <v>1.7981E-2</v>
          </cell>
        </row>
        <row r="75">
          <cell r="E75" t="str">
            <v>FRCC1975</v>
          </cell>
          <cell r="F75">
            <v>1.8683999999999999E-2</v>
          </cell>
        </row>
        <row r="76">
          <cell r="E76" t="str">
            <v>FRCC1976</v>
          </cell>
          <cell r="F76">
            <v>1.8053E-2</v>
          </cell>
        </row>
        <row r="77">
          <cell r="E77" t="str">
            <v>FRCC1985</v>
          </cell>
          <cell r="F77">
            <v>4.7910000000000001E-3</v>
          </cell>
        </row>
        <row r="78">
          <cell r="E78" t="str">
            <v>FRCC1986</v>
          </cell>
          <cell r="F78">
            <v>2.3644999999999999E-2</v>
          </cell>
        </row>
        <row r="79">
          <cell r="E79" t="str">
            <v>FRCC1987</v>
          </cell>
          <cell r="F79">
            <v>3.1345999999999999E-2</v>
          </cell>
        </row>
        <row r="80">
          <cell r="E80" t="str">
            <v>FRCC1988</v>
          </cell>
          <cell r="F80">
            <v>1.6702000000000002E-2</v>
          </cell>
        </row>
        <row r="81">
          <cell r="E81" t="str">
            <v>FRCC1989</v>
          </cell>
          <cell r="F81">
            <v>1.6636999999999999E-2</v>
          </cell>
        </row>
        <row r="82">
          <cell r="E82" t="str">
            <v>FRCC1990</v>
          </cell>
          <cell r="F82">
            <v>1.4865E-2</v>
          </cell>
        </row>
        <row r="83">
          <cell r="E83" t="str">
            <v>FRCC1991</v>
          </cell>
          <cell r="F83">
            <v>2.7226E-2</v>
          </cell>
        </row>
        <row r="84">
          <cell r="E84" t="str">
            <v>FRCC1992</v>
          </cell>
          <cell r="F84">
            <v>2.4627E-2</v>
          </cell>
        </row>
        <row r="85">
          <cell r="E85" t="str">
            <v>FRCC1993</v>
          </cell>
          <cell r="F85">
            <v>2.1312999999999999E-2</v>
          </cell>
        </row>
        <row r="86">
          <cell r="E86" t="str">
            <v>FRCC1994</v>
          </cell>
          <cell r="F86">
            <v>4.4343E-2</v>
          </cell>
        </row>
        <row r="87">
          <cell r="E87" t="str">
            <v>FRCC1995</v>
          </cell>
          <cell r="F87">
            <v>2.2945E-2</v>
          </cell>
        </row>
        <row r="88">
          <cell r="E88" t="str">
            <v>FRCC1996</v>
          </cell>
          <cell r="F88">
            <v>2.2304000000000001E-2</v>
          </cell>
        </row>
        <row r="89">
          <cell r="E89" t="str">
            <v>FRCC1997</v>
          </cell>
          <cell r="F89">
            <v>2.9003999999999999E-2</v>
          </cell>
        </row>
        <row r="90">
          <cell r="E90" t="str">
            <v>FRCC1998</v>
          </cell>
          <cell r="F90">
            <v>1.6615999999999999E-2</v>
          </cell>
        </row>
        <row r="91">
          <cell r="E91" t="str">
            <v>FRCC1999</v>
          </cell>
          <cell r="F91">
            <v>1.1072E-2</v>
          </cell>
        </row>
        <row r="92">
          <cell r="E92" t="str">
            <v>FRCC2000</v>
          </cell>
          <cell r="F92">
            <v>6.9820000000000004E-3</v>
          </cell>
        </row>
        <row r="93">
          <cell r="E93" t="str">
            <v>FRCC2001</v>
          </cell>
          <cell r="F93">
            <v>1.7246999999999998E-2</v>
          </cell>
        </row>
        <row r="94">
          <cell r="E94" t="str">
            <v>FRCC2002</v>
          </cell>
          <cell r="F94">
            <v>1.3809999999999999E-2</v>
          </cell>
        </row>
        <row r="95">
          <cell r="E95" t="str">
            <v>FRCC2003</v>
          </cell>
          <cell r="F95">
            <v>2.9966E-2</v>
          </cell>
        </row>
        <row r="96">
          <cell r="E96" t="str">
            <v>MAAC1970</v>
          </cell>
          <cell r="F96">
            <v>3.9585249999999998</v>
          </cell>
        </row>
        <row r="97">
          <cell r="E97" t="str">
            <v>MAAC1971</v>
          </cell>
          <cell r="F97">
            <v>3.5599789999999998</v>
          </cell>
        </row>
        <row r="98">
          <cell r="E98" t="str">
            <v>MAAC1972</v>
          </cell>
          <cell r="F98">
            <v>4.5841900000000004</v>
          </cell>
        </row>
        <row r="99">
          <cell r="E99" t="str">
            <v>MAAC1973</v>
          </cell>
          <cell r="F99">
            <v>4.3577339999999998</v>
          </cell>
        </row>
        <row r="100">
          <cell r="E100" t="str">
            <v>MAAC1974</v>
          </cell>
          <cell r="F100">
            <v>4.0466170000000004</v>
          </cell>
        </row>
        <row r="101">
          <cell r="E101" t="str">
            <v>MAAC1975</v>
          </cell>
          <cell r="F101">
            <v>4.6490220000000004</v>
          </cell>
        </row>
        <row r="102">
          <cell r="E102" t="str">
            <v>MAAC1976</v>
          </cell>
          <cell r="F102">
            <v>4.2531309999999998</v>
          </cell>
        </row>
        <row r="103">
          <cell r="E103" t="str">
            <v>MAAC1977</v>
          </cell>
          <cell r="F103">
            <v>4.0466680000000004</v>
          </cell>
        </row>
        <row r="104">
          <cell r="E104" t="str">
            <v>MAAC1978</v>
          </cell>
          <cell r="F104">
            <v>3.2516289999999999</v>
          </cell>
        </row>
        <row r="105">
          <cell r="E105" t="str">
            <v>MAAC1979</v>
          </cell>
          <cell r="F105">
            <v>4.2864469999999999</v>
          </cell>
        </row>
        <row r="106">
          <cell r="E106" t="str">
            <v>MAAC1980</v>
          </cell>
          <cell r="F106">
            <v>2.7343250000000001</v>
          </cell>
        </row>
        <row r="107">
          <cell r="E107" t="str">
            <v>MAAC1981</v>
          </cell>
          <cell r="F107">
            <v>3.0401479999999999</v>
          </cell>
        </row>
        <row r="108">
          <cell r="E108" t="str">
            <v>MAAC1982</v>
          </cell>
          <cell r="F108">
            <v>3.5063520000000001</v>
          </cell>
        </row>
        <row r="109">
          <cell r="E109" t="str">
            <v>MAAC1983</v>
          </cell>
          <cell r="F109">
            <v>3.6115189999999999</v>
          </cell>
        </row>
        <row r="110">
          <cell r="E110" t="str">
            <v>MAAC1984</v>
          </cell>
          <cell r="F110">
            <v>4.1254900000000001</v>
          </cell>
        </row>
        <row r="111">
          <cell r="E111" t="str">
            <v>MAAC1985</v>
          </cell>
          <cell r="F111">
            <v>3.201848</v>
          </cell>
        </row>
        <row r="112">
          <cell r="E112" t="str">
            <v>MAAC1986</v>
          </cell>
          <cell r="F112">
            <v>3.9699330000000002</v>
          </cell>
        </row>
        <row r="113">
          <cell r="E113" t="str">
            <v>MAAC1987</v>
          </cell>
          <cell r="F113">
            <v>3.4789979999999998</v>
          </cell>
        </row>
        <row r="114">
          <cell r="E114" t="str">
            <v>MAAC1988</v>
          </cell>
          <cell r="F114">
            <v>2.8913690000000001</v>
          </cell>
        </row>
        <row r="115">
          <cell r="E115" t="str">
            <v>MAAC1989</v>
          </cell>
          <cell r="F115">
            <v>3.882463</v>
          </cell>
        </row>
        <row r="116">
          <cell r="E116" t="str">
            <v>MAAC1990</v>
          </cell>
          <cell r="F116">
            <v>4.8809120000000004</v>
          </cell>
        </row>
        <row r="117">
          <cell r="E117" t="str">
            <v>MAAC1991</v>
          </cell>
          <cell r="F117">
            <v>3.0261110000000002</v>
          </cell>
        </row>
        <row r="118">
          <cell r="E118" t="str">
            <v>MAAC1992</v>
          </cell>
          <cell r="F118">
            <v>3.9601130000000002</v>
          </cell>
        </row>
        <row r="119">
          <cell r="E119" t="str">
            <v>MAAC1993</v>
          </cell>
          <cell r="F119">
            <v>3.6665209999999999</v>
          </cell>
        </row>
        <row r="120">
          <cell r="E120" t="str">
            <v>MAAC1994</v>
          </cell>
          <cell r="F120">
            <v>4.3647650000000002</v>
          </cell>
        </row>
        <row r="121">
          <cell r="E121" t="str">
            <v>MAAC1995</v>
          </cell>
          <cell r="F121">
            <v>3.1499100000000002</v>
          </cell>
        </row>
        <row r="122">
          <cell r="E122" t="str">
            <v>MAAC1996</v>
          </cell>
          <cell r="F122">
            <v>4.8863880000000002</v>
          </cell>
        </row>
        <row r="123">
          <cell r="E123" t="str">
            <v>MAAC1997</v>
          </cell>
          <cell r="F123">
            <v>3.2817090000000002</v>
          </cell>
        </row>
        <row r="124">
          <cell r="E124" t="str">
            <v>MAAC1998</v>
          </cell>
          <cell r="F124">
            <v>3.6740240000000002</v>
          </cell>
        </row>
        <row r="125">
          <cell r="E125" t="str">
            <v>MAAC1999</v>
          </cell>
          <cell r="F125">
            <v>2.9701140000000001</v>
          </cell>
        </row>
        <row r="126">
          <cell r="E126" t="str">
            <v>MAAC2000</v>
          </cell>
          <cell r="F126">
            <v>3.415851</v>
          </cell>
        </row>
        <row r="127">
          <cell r="E127" t="str">
            <v>MAAC2001</v>
          </cell>
          <cell r="F127">
            <v>2.250896</v>
          </cell>
        </row>
        <row r="128">
          <cell r="E128" t="str">
            <v>MAAC2002</v>
          </cell>
          <cell r="F128">
            <v>3.33663</v>
          </cell>
        </row>
        <row r="129">
          <cell r="E129" t="str">
            <v>MAAC2003</v>
          </cell>
          <cell r="F129">
            <v>5.1218199999999996</v>
          </cell>
        </row>
        <row r="130">
          <cell r="E130" t="str">
            <v>MAIN1970</v>
          </cell>
          <cell r="F130">
            <v>2.9301629999999999</v>
          </cell>
        </row>
        <row r="131">
          <cell r="E131" t="str">
            <v>MAIN1971</v>
          </cell>
          <cell r="F131">
            <v>2.9291680000000002</v>
          </cell>
        </row>
        <row r="132">
          <cell r="E132" t="str">
            <v>MAIN1972</v>
          </cell>
          <cell r="F132">
            <v>3.1881400000000002</v>
          </cell>
        </row>
        <row r="133">
          <cell r="E133" t="str">
            <v>MAIN1973</v>
          </cell>
          <cell r="F133">
            <v>3.7366079999999999</v>
          </cell>
        </row>
        <row r="134">
          <cell r="E134" t="str">
            <v>MAIN1974</v>
          </cell>
          <cell r="F134">
            <v>3.1820219999999999</v>
          </cell>
        </row>
        <row r="135">
          <cell r="E135" t="str">
            <v>MAIN1975</v>
          </cell>
          <cell r="F135">
            <v>2.9946109999999999</v>
          </cell>
        </row>
        <row r="136">
          <cell r="E136" t="str">
            <v>MAIN1976</v>
          </cell>
          <cell r="F136">
            <v>2.2201390000000001</v>
          </cell>
        </row>
        <row r="137">
          <cell r="E137" t="str">
            <v>MAIN1977</v>
          </cell>
          <cell r="F137">
            <v>2.373929</v>
          </cell>
        </row>
        <row r="138">
          <cell r="E138" t="str">
            <v>MAIN1978</v>
          </cell>
          <cell r="F138">
            <v>3.0540989999999999</v>
          </cell>
        </row>
        <row r="139">
          <cell r="E139" t="str">
            <v>MAIN1979</v>
          </cell>
          <cell r="F139">
            <v>3.15842</v>
          </cell>
        </row>
        <row r="140">
          <cell r="E140" t="str">
            <v>MAIN1980</v>
          </cell>
          <cell r="F140">
            <v>2.882949</v>
          </cell>
        </row>
        <row r="141">
          <cell r="E141" t="str">
            <v>MAIN1981</v>
          </cell>
          <cell r="F141">
            <v>3.1971020000000001</v>
          </cell>
        </row>
        <row r="142">
          <cell r="E142" t="str">
            <v>MAIN1982</v>
          </cell>
          <cell r="F142">
            <v>3.3972920000000002</v>
          </cell>
        </row>
        <row r="143">
          <cell r="E143" t="str">
            <v>MAIN1983</v>
          </cell>
          <cell r="F143">
            <v>3.5150009999999998</v>
          </cell>
        </row>
        <row r="144">
          <cell r="E144" t="str">
            <v>MAIN1984</v>
          </cell>
          <cell r="F144">
            <v>3.2512180000000002</v>
          </cell>
        </row>
        <row r="145">
          <cell r="E145" t="str">
            <v>MAIN1985</v>
          </cell>
          <cell r="F145">
            <v>4.0504199999999999</v>
          </cell>
        </row>
        <row r="146">
          <cell r="E146" t="str">
            <v>MAIN1986</v>
          </cell>
          <cell r="F146">
            <v>3.5235059999999998</v>
          </cell>
        </row>
        <row r="147">
          <cell r="E147" t="str">
            <v>MAIN1987</v>
          </cell>
          <cell r="F147">
            <v>2.7955169999999998</v>
          </cell>
        </row>
        <row r="148">
          <cell r="E148" t="str">
            <v>MAIN1988</v>
          </cell>
          <cell r="F148">
            <v>2.4831530000000002</v>
          </cell>
        </row>
        <row r="149">
          <cell r="E149" t="str">
            <v>MAIN1989</v>
          </cell>
          <cell r="F149">
            <v>2.243992</v>
          </cell>
        </row>
        <row r="150">
          <cell r="E150" t="str">
            <v>MAIN1990</v>
          </cell>
          <cell r="F150">
            <v>3.0605929999999999</v>
          </cell>
        </row>
        <row r="151">
          <cell r="E151" t="str">
            <v>MAIN1991</v>
          </cell>
          <cell r="F151">
            <v>2.8453740000000001</v>
          </cell>
        </row>
        <row r="152">
          <cell r="E152" t="str">
            <v>MAIN1992</v>
          </cell>
          <cell r="F152">
            <v>3.2355589999999999</v>
          </cell>
        </row>
        <row r="153">
          <cell r="E153" t="str">
            <v>MAIN1993</v>
          </cell>
          <cell r="F153">
            <v>3.8917320000000002</v>
          </cell>
        </row>
        <row r="154">
          <cell r="E154" t="str">
            <v>MAIN1994</v>
          </cell>
          <cell r="F154">
            <v>3.3870260000000001</v>
          </cell>
        </row>
        <row r="155">
          <cell r="E155" t="str">
            <v>MAIN1995</v>
          </cell>
          <cell r="F155">
            <v>3.3871069999999999</v>
          </cell>
        </row>
        <row r="156">
          <cell r="E156" t="str">
            <v>MAIN1996</v>
          </cell>
          <cell r="F156">
            <v>2.4996299999999998</v>
          </cell>
        </row>
        <row r="157">
          <cell r="E157" t="str">
            <v>MAIN1997</v>
          </cell>
          <cell r="F157">
            <v>2.4014329999999999</v>
          </cell>
        </row>
        <row r="158">
          <cell r="E158" t="str">
            <v>MAIN1998</v>
          </cell>
          <cell r="F158">
            <v>2.6598470000000001</v>
          </cell>
        </row>
        <row r="159">
          <cell r="E159" t="str">
            <v>MAIN1999</v>
          </cell>
          <cell r="F159">
            <v>2.4617140000000002</v>
          </cell>
        </row>
        <row r="160">
          <cell r="E160" t="str">
            <v>MAIN2000</v>
          </cell>
          <cell r="F160">
            <v>1.8756630000000001</v>
          </cell>
        </row>
        <row r="161">
          <cell r="E161" t="str">
            <v>MAIN2001</v>
          </cell>
          <cell r="F161">
            <v>2.3410449999999998</v>
          </cell>
        </row>
        <row r="162">
          <cell r="E162" t="str">
            <v>MAIN2002</v>
          </cell>
          <cell r="F162">
            <v>2.7608389999999998</v>
          </cell>
        </row>
        <row r="163">
          <cell r="E163" t="str">
            <v>MAIN2003</v>
          </cell>
          <cell r="F163">
            <v>1.840981</v>
          </cell>
        </row>
        <row r="164">
          <cell r="E164" t="str">
            <v>MAPP1970</v>
          </cell>
          <cell r="F164">
            <v>13.777659999999999</v>
          </cell>
        </row>
        <row r="165">
          <cell r="E165" t="str">
            <v>MAPP1971</v>
          </cell>
          <cell r="F165">
            <v>15.476556</v>
          </cell>
        </row>
        <row r="166">
          <cell r="E166" t="str">
            <v>MAPP1972</v>
          </cell>
          <cell r="F166">
            <v>15.102660999999999</v>
          </cell>
        </row>
        <row r="167">
          <cell r="E167" t="str">
            <v>MAPP1973</v>
          </cell>
          <cell r="F167">
            <v>11.402654</v>
          </cell>
        </row>
        <row r="168">
          <cell r="E168" t="str">
            <v>MAPP1974</v>
          </cell>
          <cell r="F168">
            <v>12.396820999999999</v>
          </cell>
        </row>
        <row r="169">
          <cell r="E169" t="str">
            <v>MAPP1975</v>
          </cell>
          <cell r="F169">
            <v>15.543867000000001</v>
          </cell>
        </row>
        <row r="170">
          <cell r="E170" t="str">
            <v>MAPP1976</v>
          </cell>
          <cell r="F170">
            <v>14.345034999999999</v>
          </cell>
        </row>
        <row r="171">
          <cell r="E171" t="str">
            <v>MAPP1977</v>
          </cell>
          <cell r="F171">
            <v>10.880164000000001</v>
          </cell>
        </row>
        <row r="172">
          <cell r="E172" t="str">
            <v>MAPP1978</v>
          </cell>
          <cell r="F172">
            <v>14.348143</v>
          </cell>
        </row>
        <row r="173">
          <cell r="E173" t="str">
            <v>MAPP1979</v>
          </cell>
          <cell r="F173">
            <v>13.482044999999999</v>
          </cell>
        </row>
        <row r="174">
          <cell r="E174" t="str">
            <v>MAPP1980</v>
          </cell>
          <cell r="F174">
            <v>12.42634</v>
          </cell>
        </row>
        <row r="175">
          <cell r="E175" t="str">
            <v>MAPP1981</v>
          </cell>
          <cell r="F175">
            <v>11.850822000000001</v>
          </cell>
        </row>
        <row r="176">
          <cell r="E176" t="str">
            <v>MAPP1982</v>
          </cell>
          <cell r="F176">
            <v>12.432721000000001</v>
          </cell>
        </row>
        <row r="177">
          <cell r="E177" t="str">
            <v>MAPP1983</v>
          </cell>
          <cell r="F177">
            <v>12.432473999999999</v>
          </cell>
        </row>
        <row r="178">
          <cell r="E178" t="str">
            <v>MAPP1984</v>
          </cell>
          <cell r="F178">
            <v>12.520617</v>
          </cell>
        </row>
        <row r="179">
          <cell r="E179" t="str">
            <v>MAPP1985</v>
          </cell>
          <cell r="F179">
            <v>12.142284</v>
          </cell>
        </row>
        <row r="180">
          <cell r="E180" t="str">
            <v>MAPP1986</v>
          </cell>
          <cell r="F180">
            <v>12.696887</v>
          </cell>
        </row>
        <row r="181">
          <cell r="E181" t="str">
            <v>MAPP1987</v>
          </cell>
          <cell r="F181">
            <v>11.114647</v>
          </cell>
        </row>
        <row r="182">
          <cell r="E182" t="str">
            <v>MAPP1988</v>
          </cell>
          <cell r="F182">
            <v>10.517099</v>
          </cell>
        </row>
        <row r="183">
          <cell r="E183" t="str">
            <v>MAPP1989</v>
          </cell>
          <cell r="F183">
            <v>10.017541</v>
          </cell>
        </row>
        <row r="184">
          <cell r="E184" t="str">
            <v>MAPP1990</v>
          </cell>
          <cell r="F184">
            <v>9.1824410000000007</v>
          </cell>
        </row>
        <row r="185">
          <cell r="E185" t="str">
            <v>MAPP1991</v>
          </cell>
          <cell r="F185">
            <v>9.3673739999999999</v>
          </cell>
        </row>
        <row r="186">
          <cell r="E186" t="str">
            <v>MAPP1992</v>
          </cell>
          <cell r="F186">
            <v>8.9604210000000002</v>
          </cell>
        </row>
        <row r="187">
          <cell r="E187" t="str">
            <v>MAPP1993</v>
          </cell>
          <cell r="F187">
            <v>7.5108689999999996</v>
          </cell>
        </row>
        <row r="188">
          <cell r="E188" t="str">
            <v>MAPP1994</v>
          </cell>
          <cell r="F188">
            <v>10.958627</v>
          </cell>
        </row>
        <row r="189">
          <cell r="E189" t="str">
            <v>MAPP1995</v>
          </cell>
          <cell r="F189">
            <v>12.926926</v>
          </cell>
        </row>
        <row r="190">
          <cell r="E190" t="str">
            <v>MAPP1996</v>
          </cell>
          <cell r="F190">
            <v>16.235814000000001</v>
          </cell>
        </row>
        <row r="191">
          <cell r="E191" t="str">
            <v>MAPP1997</v>
          </cell>
          <cell r="F191">
            <v>17.097626000000002</v>
          </cell>
        </row>
        <row r="192">
          <cell r="E192" t="str">
            <v>MAPP1998</v>
          </cell>
          <cell r="F192">
            <v>12.18174</v>
          </cell>
        </row>
        <row r="193">
          <cell r="E193" t="str">
            <v>MAPP1999</v>
          </cell>
          <cell r="F193">
            <v>13.710350999999999</v>
          </cell>
        </row>
        <row r="194">
          <cell r="E194" t="str">
            <v>MAPP2000</v>
          </cell>
          <cell r="F194">
            <v>11.721888999999999</v>
          </cell>
        </row>
        <row r="195">
          <cell r="E195" t="str">
            <v>MAPP2001</v>
          </cell>
          <cell r="F195">
            <v>7.8946649999999998</v>
          </cell>
        </row>
        <row r="196">
          <cell r="E196" t="str">
            <v>MAPP2002</v>
          </cell>
          <cell r="F196">
            <v>9.6629290000000001</v>
          </cell>
        </row>
        <row r="197">
          <cell r="E197" t="str">
            <v>MAPP2003</v>
          </cell>
          <cell r="F197">
            <v>9.1249540000000007</v>
          </cell>
        </row>
        <row r="198">
          <cell r="E198" t="str">
            <v>N/A1970</v>
          </cell>
          <cell r="F198">
            <v>0.59369899999999998</v>
          </cell>
        </row>
        <row r="199">
          <cell r="E199" t="str">
            <v>N/A1971</v>
          </cell>
          <cell r="F199">
            <v>0.54041399999999995</v>
          </cell>
        </row>
        <row r="200">
          <cell r="E200" t="str">
            <v>N/A1972</v>
          </cell>
          <cell r="F200">
            <v>0.44855699999999998</v>
          </cell>
        </row>
        <row r="201">
          <cell r="E201" t="str">
            <v>N/A1973</v>
          </cell>
          <cell r="F201">
            <v>0.29681000000000002</v>
          </cell>
        </row>
        <row r="202">
          <cell r="E202" t="str">
            <v>N/A1974</v>
          </cell>
          <cell r="F202">
            <v>0.192133</v>
          </cell>
        </row>
        <row r="203">
          <cell r="E203" t="str">
            <v>N/A1975</v>
          </cell>
          <cell r="F203">
            <v>5.8831000000000001E-2</v>
          </cell>
        </row>
        <row r="204">
          <cell r="E204" t="str">
            <v>N/A1976</v>
          </cell>
          <cell r="F204">
            <v>7.7480999999999994E-2</v>
          </cell>
        </row>
        <row r="205">
          <cell r="E205" t="str">
            <v>N/A2002</v>
          </cell>
          <cell r="F205">
            <v>0.1053</v>
          </cell>
        </row>
        <row r="206">
          <cell r="E206" t="str">
            <v>SERC1970</v>
          </cell>
          <cell r="F206">
            <v>27.851212</v>
          </cell>
        </row>
        <row r="207">
          <cell r="E207" t="str">
            <v>SERC1971</v>
          </cell>
          <cell r="F207">
            <v>35.604964000000002</v>
          </cell>
        </row>
        <row r="208">
          <cell r="E208" t="str">
            <v>SERC1972</v>
          </cell>
          <cell r="F208">
            <v>38.671894999999999</v>
          </cell>
        </row>
        <row r="209">
          <cell r="E209" t="str">
            <v>SERC1973</v>
          </cell>
          <cell r="F209">
            <v>42.425583000000003</v>
          </cell>
        </row>
        <row r="210">
          <cell r="E210" t="str">
            <v>SERC1974</v>
          </cell>
          <cell r="F210">
            <v>40.006115000000001</v>
          </cell>
        </row>
        <row r="211">
          <cell r="E211" t="str">
            <v>SERC1975</v>
          </cell>
          <cell r="F211">
            <v>43.883555000000001</v>
          </cell>
        </row>
        <row r="212">
          <cell r="E212" t="str">
            <v>SERC1976</v>
          </cell>
          <cell r="F212">
            <v>35.707715</v>
          </cell>
        </row>
        <row r="213">
          <cell r="E213" t="str">
            <v>SERC1977</v>
          </cell>
          <cell r="F213">
            <v>36.677154999999999</v>
          </cell>
        </row>
        <row r="214">
          <cell r="E214" t="str">
            <v>SERC1978</v>
          </cell>
          <cell r="F214">
            <v>32.947512000000003</v>
          </cell>
        </row>
        <row r="215">
          <cell r="E215" t="str">
            <v>SERC1979</v>
          </cell>
          <cell r="F215">
            <v>45.943519999999999</v>
          </cell>
        </row>
        <row r="216">
          <cell r="E216" t="str">
            <v>SERC1980</v>
          </cell>
          <cell r="F216">
            <v>35.206560000000003</v>
          </cell>
        </row>
        <row r="217">
          <cell r="E217" t="str">
            <v>SERC1981</v>
          </cell>
          <cell r="F217">
            <v>21.782713000000001</v>
          </cell>
        </row>
        <row r="218">
          <cell r="E218" t="str">
            <v>SERC1982</v>
          </cell>
          <cell r="F218">
            <v>36.305886999999998</v>
          </cell>
        </row>
        <row r="219">
          <cell r="E219" t="str">
            <v>SERC1983</v>
          </cell>
          <cell r="F219">
            <v>39.141965999999996</v>
          </cell>
        </row>
        <row r="220">
          <cell r="E220" t="str">
            <v>SERC1984</v>
          </cell>
          <cell r="F220">
            <v>39.564089000000003</v>
          </cell>
        </row>
        <row r="221">
          <cell r="E221" t="str">
            <v>SERC1985</v>
          </cell>
          <cell r="F221">
            <v>26.293856000000002</v>
          </cell>
        </row>
        <row r="222">
          <cell r="E222" t="str">
            <v>SERC1986</v>
          </cell>
          <cell r="F222">
            <v>20.356425000000002</v>
          </cell>
        </row>
        <row r="223">
          <cell r="E223" t="str">
            <v>SERC1987</v>
          </cell>
          <cell r="F223">
            <v>29.839143</v>
          </cell>
        </row>
        <row r="224">
          <cell r="E224" t="str">
            <v>SERC1988</v>
          </cell>
          <cell r="F224">
            <v>19.322718999999999</v>
          </cell>
        </row>
        <row r="225">
          <cell r="E225" t="str">
            <v>SERC1989</v>
          </cell>
          <cell r="F225">
            <v>44.164819999999999</v>
          </cell>
        </row>
        <row r="226">
          <cell r="E226" t="str">
            <v>SERC1990</v>
          </cell>
          <cell r="F226">
            <v>39.313028000000003</v>
          </cell>
        </row>
        <row r="227">
          <cell r="E227" t="str">
            <v>SERC1991</v>
          </cell>
          <cell r="F227">
            <v>39.793891000000002</v>
          </cell>
        </row>
        <row r="228">
          <cell r="E228" t="str">
            <v>SERC1992</v>
          </cell>
          <cell r="F228">
            <v>38.720453999999997</v>
          </cell>
        </row>
        <row r="229">
          <cell r="E229" t="str">
            <v>SERC1993</v>
          </cell>
          <cell r="F229">
            <v>35.180992000000003</v>
          </cell>
        </row>
        <row r="230">
          <cell r="E230" t="str">
            <v>SERC1994</v>
          </cell>
          <cell r="F230">
            <v>40.376645000000003</v>
          </cell>
        </row>
        <row r="231">
          <cell r="E231" t="str">
            <v>SERC1995</v>
          </cell>
          <cell r="F231">
            <v>34.374910999999997</v>
          </cell>
        </row>
        <row r="232">
          <cell r="E232" t="str">
            <v>SERC1996</v>
          </cell>
          <cell r="F232">
            <v>38.529772999999999</v>
          </cell>
        </row>
        <row r="233">
          <cell r="E233" t="str">
            <v>SERC1997</v>
          </cell>
          <cell r="F233">
            <v>37.057850999999999</v>
          </cell>
        </row>
        <row r="234">
          <cell r="E234" t="str">
            <v>SERC1998</v>
          </cell>
          <cell r="F234">
            <v>37.552923999999997</v>
          </cell>
        </row>
        <row r="235">
          <cell r="E235" t="str">
            <v>SERC1999</v>
          </cell>
          <cell r="F235">
            <v>27.562455</v>
          </cell>
        </row>
        <row r="236">
          <cell r="E236" t="str">
            <v>SERC2000</v>
          </cell>
          <cell r="F236">
            <v>22.438371</v>
          </cell>
        </row>
        <row r="237">
          <cell r="E237" t="str">
            <v>SERC2001</v>
          </cell>
          <cell r="F237">
            <v>25.179044999999999</v>
          </cell>
        </row>
        <row r="238">
          <cell r="E238" t="str">
            <v>SERC2002</v>
          </cell>
          <cell r="F238">
            <v>28.449411000000001</v>
          </cell>
        </row>
        <row r="239">
          <cell r="E239" t="str">
            <v>SERC2003</v>
          </cell>
          <cell r="F239">
            <v>44.694657999999997</v>
          </cell>
        </row>
        <row r="240">
          <cell r="E240" t="str">
            <v>SPP1970</v>
          </cell>
          <cell r="F240">
            <v>4.2840559999999996</v>
          </cell>
        </row>
        <row r="241">
          <cell r="E241" t="str">
            <v>SPP1971</v>
          </cell>
          <cell r="F241">
            <v>3.8599770000000002</v>
          </cell>
        </row>
        <row r="242">
          <cell r="E242" t="str">
            <v>SPP1972</v>
          </cell>
          <cell r="F242">
            <v>3.6908560000000001</v>
          </cell>
        </row>
        <row r="243">
          <cell r="E243" t="str">
            <v>SPP1973</v>
          </cell>
          <cell r="F243">
            <v>9.5872460000000004</v>
          </cell>
        </row>
        <row r="244">
          <cell r="E244" t="str">
            <v>SPP1974</v>
          </cell>
          <cell r="F244">
            <v>9.3010160000000006</v>
          </cell>
        </row>
        <row r="245">
          <cell r="E245" t="str">
            <v>SPP1975</v>
          </cell>
          <cell r="F245">
            <v>7.7425860000000002</v>
          </cell>
        </row>
        <row r="246">
          <cell r="E246" t="str">
            <v>SPP1976</v>
          </cell>
          <cell r="F246">
            <v>4.4379939999999998</v>
          </cell>
        </row>
        <row r="247">
          <cell r="E247" t="str">
            <v>SPP1977</v>
          </cell>
          <cell r="F247">
            <v>4.076606</v>
          </cell>
        </row>
        <row r="248">
          <cell r="E248" t="str">
            <v>SPP1978</v>
          </cell>
          <cell r="F248">
            <v>5.0457660000000004</v>
          </cell>
        </row>
        <row r="249">
          <cell r="E249" t="str">
            <v>SPP1979</v>
          </cell>
          <cell r="F249">
            <v>6.6498249999999999</v>
          </cell>
        </row>
        <row r="250">
          <cell r="E250" t="str">
            <v>SPP1980</v>
          </cell>
          <cell r="F250">
            <v>3.682245</v>
          </cell>
        </row>
        <row r="251">
          <cell r="E251" t="str">
            <v>SPP1981</v>
          </cell>
          <cell r="F251">
            <v>2.7596910000000001</v>
          </cell>
        </row>
        <row r="252">
          <cell r="E252" t="str">
            <v>SPP1982</v>
          </cell>
          <cell r="F252">
            <v>5.3841400000000004</v>
          </cell>
        </row>
        <row r="253">
          <cell r="E253" t="str">
            <v>SPP1983</v>
          </cell>
          <cell r="F253">
            <v>7.2018449999999996</v>
          </cell>
        </row>
        <row r="254">
          <cell r="E254" t="str">
            <v>SPP1984</v>
          </cell>
          <cell r="F254">
            <v>6.1558820000000001</v>
          </cell>
        </row>
        <row r="255">
          <cell r="E255" t="str">
            <v>SPP1985</v>
          </cell>
          <cell r="F255">
            <v>10.523332</v>
          </cell>
        </row>
        <row r="256">
          <cell r="E256" t="str">
            <v>SPP1986</v>
          </cell>
          <cell r="F256">
            <v>7.2971769999999996</v>
          </cell>
        </row>
        <row r="257">
          <cell r="E257" t="str">
            <v>SPP1987</v>
          </cell>
          <cell r="F257">
            <v>6.7277579999999997</v>
          </cell>
        </row>
        <row r="258">
          <cell r="E258" t="str">
            <v>SPP1988</v>
          </cell>
          <cell r="F258">
            <v>6.1347880000000004</v>
          </cell>
        </row>
        <row r="259">
          <cell r="E259" t="str">
            <v>SPP1989</v>
          </cell>
          <cell r="F259">
            <v>6.5670330000000003</v>
          </cell>
        </row>
        <row r="260">
          <cell r="E260" t="str">
            <v>SPP1990</v>
          </cell>
          <cell r="F260">
            <v>8.1880009999999999</v>
          </cell>
        </row>
        <row r="261">
          <cell r="E261" t="str">
            <v>SPP1991</v>
          </cell>
          <cell r="F261">
            <v>6.7109649999999998</v>
          </cell>
        </row>
        <row r="262">
          <cell r="E262" t="str">
            <v>SPP1992</v>
          </cell>
          <cell r="F262">
            <v>8.0911089999999994</v>
          </cell>
        </row>
        <row r="263">
          <cell r="E263" t="str">
            <v>SPP1993</v>
          </cell>
          <cell r="F263">
            <v>11.154674</v>
          </cell>
        </row>
        <row r="264">
          <cell r="E264" t="str">
            <v>SPP1994</v>
          </cell>
          <cell r="F264">
            <v>7.4398609999999996</v>
          </cell>
        </row>
        <row r="265">
          <cell r="E265" t="str">
            <v>SPP1995</v>
          </cell>
          <cell r="F265">
            <v>7.7269490000000003</v>
          </cell>
        </row>
        <row r="266">
          <cell r="E266" t="str">
            <v>SPP1996</v>
          </cell>
          <cell r="F266">
            <v>5.9715230000000004</v>
          </cell>
        </row>
        <row r="267">
          <cell r="E267" t="str">
            <v>SPP1997</v>
          </cell>
          <cell r="F267">
            <v>7.7829579999999998</v>
          </cell>
        </row>
        <row r="268">
          <cell r="E268" t="str">
            <v>SPP1998</v>
          </cell>
          <cell r="F268">
            <v>8.1425160000000005</v>
          </cell>
        </row>
        <row r="269">
          <cell r="E269" t="str">
            <v>SPP1999</v>
          </cell>
          <cell r="F269">
            <v>7.07585</v>
          </cell>
        </row>
        <row r="270">
          <cell r="E270" t="str">
            <v>SPP2000</v>
          </cell>
          <cell r="F270">
            <v>5.0562240000000003</v>
          </cell>
        </row>
        <row r="271">
          <cell r="E271" t="str">
            <v>SPP2001</v>
          </cell>
          <cell r="F271">
            <v>5.3621150000000002</v>
          </cell>
        </row>
        <row r="272">
          <cell r="E272" t="str">
            <v>SPP2002</v>
          </cell>
          <cell r="F272">
            <v>6.3412990000000002</v>
          </cell>
        </row>
        <row r="273">
          <cell r="E273" t="str">
            <v>SPP2003</v>
          </cell>
          <cell r="F273">
            <v>4.8269000000000002</v>
          </cell>
        </row>
        <row r="274">
          <cell r="E274" t="str">
            <v>WECC1970</v>
          </cell>
          <cell r="F274">
            <v>155.333798</v>
          </cell>
        </row>
        <row r="275">
          <cell r="E275" t="str">
            <v>WECC1971</v>
          </cell>
          <cell r="F275">
            <v>165.116961</v>
          </cell>
        </row>
        <row r="276">
          <cell r="E276" t="str">
            <v>WECC1972</v>
          </cell>
          <cell r="F276">
            <v>165.148584</v>
          </cell>
        </row>
        <row r="277">
          <cell r="E277" t="str">
            <v>WECC1973</v>
          </cell>
          <cell r="F277">
            <v>154.888587</v>
          </cell>
        </row>
        <row r="278">
          <cell r="E278" t="str">
            <v>WECC1974</v>
          </cell>
          <cell r="F278">
            <v>187.18540999999999</v>
          </cell>
        </row>
        <row r="279">
          <cell r="E279" t="str">
            <v>WECC1975</v>
          </cell>
          <cell r="F279">
            <v>181.43593100000001</v>
          </cell>
        </row>
        <row r="280">
          <cell r="E280" t="str">
            <v>WECC1976</v>
          </cell>
          <cell r="F280">
            <v>177.553856</v>
          </cell>
        </row>
        <row r="281">
          <cell r="E281" t="str">
            <v>WECC1977</v>
          </cell>
          <cell r="F281">
            <v>130.572383</v>
          </cell>
        </row>
        <row r="282">
          <cell r="E282" t="str">
            <v>WECC1978</v>
          </cell>
          <cell r="F282">
            <v>190.80623199999999</v>
          </cell>
        </row>
        <row r="283">
          <cell r="E283" t="str">
            <v>WECC1979</v>
          </cell>
          <cell r="F283">
            <v>174.215183</v>
          </cell>
        </row>
        <row r="284">
          <cell r="E284" t="str">
            <v>WECC1980</v>
          </cell>
          <cell r="F284">
            <v>189.06958900000001</v>
          </cell>
        </row>
        <row r="285">
          <cell r="E285" t="str">
            <v>WECC1981</v>
          </cell>
          <cell r="F285">
            <v>186.08388500000001</v>
          </cell>
        </row>
        <row r="286">
          <cell r="E286" t="str">
            <v>WECC1982</v>
          </cell>
          <cell r="F286">
            <v>216.95350400000001</v>
          </cell>
        </row>
        <row r="287">
          <cell r="E287" t="str">
            <v>WECC1983</v>
          </cell>
          <cell r="F287">
            <v>234.56435999999999</v>
          </cell>
        </row>
        <row r="288">
          <cell r="E288" t="str">
            <v>WECC1984</v>
          </cell>
          <cell r="F288">
            <v>223.36122399999999</v>
          </cell>
        </row>
        <row r="289">
          <cell r="E289" t="str">
            <v>WECC1985</v>
          </cell>
          <cell r="F289">
            <v>193.208271</v>
          </cell>
        </row>
        <row r="290">
          <cell r="E290" t="str">
            <v>WECC1986</v>
          </cell>
          <cell r="F290">
            <v>208.28492</v>
          </cell>
        </row>
        <row r="291">
          <cell r="E291" t="str">
            <v>WECC1987</v>
          </cell>
          <cell r="F291">
            <v>162.970517</v>
          </cell>
        </row>
        <row r="292">
          <cell r="E292" t="str">
            <v>WECC1988</v>
          </cell>
          <cell r="F292">
            <v>154.838606</v>
          </cell>
        </row>
        <row r="293">
          <cell r="E293" t="str">
            <v>WECC1989</v>
          </cell>
          <cell r="F293">
            <v>169.12376399999999</v>
          </cell>
        </row>
        <row r="294">
          <cell r="E294" t="str">
            <v>WECC1990</v>
          </cell>
          <cell r="F294">
            <v>182.598803</v>
          </cell>
        </row>
        <row r="295">
          <cell r="E295" t="str">
            <v>WECC1991</v>
          </cell>
          <cell r="F295">
            <v>183.72413700000001</v>
          </cell>
        </row>
        <row r="296">
          <cell r="E296" t="str">
            <v>WECC1992</v>
          </cell>
          <cell r="F296">
            <v>145.01400799999999</v>
          </cell>
        </row>
        <row r="297">
          <cell r="E297" t="str">
            <v>WECC1993</v>
          </cell>
          <cell r="F297">
            <v>172.79931999999999</v>
          </cell>
        </row>
        <row r="298">
          <cell r="E298" t="str">
            <v>WECC1994</v>
          </cell>
          <cell r="F298">
            <v>147.001045</v>
          </cell>
        </row>
        <row r="299">
          <cell r="E299" t="str">
            <v>WECC1995</v>
          </cell>
          <cell r="F299">
            <v>205.01586599999999</v>
          </cell>
        </row>
        <row r="300">
          <cell r="E300" t="str">
            <v>WECC1996</v>
          </cell>
          <cell r="F300">
            <v>227.08740599999999</v>
          </cell>
        </row>
        <row r="301">
          <cell r="E301" t="str">
            <v>WECC1997</v>
          </cell>
          <cell r="F301">
            <v>235.19964400000001</v>
          </cell>
        </row>
        <row r="302">
          <cell r="E302" t="str">
            <v>WECC1998</v>
          </cell>
          <cell r="F302">
            <v>208.702246</v>
          </cell>
        </row>
        <row r="303">
          <cell r="E303" t="str">
            <v>WECC1999</v>
          </cell>
          <cell r="F303">
            <v>221.127816</v>
          </cell>
        </row>
        <row r="304">
          <cell r="E304" t="str">
            <v>WECC2000</v>
          </cell>
          <cell r="F304">
            <v>187.744361</v>
          </cell>
        </row>
        <row r="305">
          <cell r="E305" t="str">
            <v>WECC2001</v>
          </cell>
          <cell r="F305">
            <v>132.75520800000001</v>
          </cell>
        </row>
        <row r="306">
          <cell r="E306" t="str">
            <v>WECC2002</v>
          </cell>
          <cell r="F306">
            <v>169.96710899999999</v>
          </cell>
        </row>
        <row r="307">
          <cell r="E307" t="str">
            <v>WECC2003</v>
          </cell>
          <cell r="F307">
            <v>164.40970100000001</v>
          </cell>
        </row>
        <row r="308">
          <cell r="E308" t="str">
            <v/>
          </cell>
        </row>
        <row r="309">
          <cell r="E309" t="str">
            <v/>
          </cell>
        </row>
        <row r="310">
          <cell r="E310" t="str">
            <v/>
          </cell>
        </row>
        <row r="311">
          <cell r="E311" t="str">
            <v/>
          </cell>
        </row>
        <row r="312">
          <cell r="E312" t="str">
            <v/>
          </cell>
        </row>
        <row r="313">
          <cell r="E313" t="str">
            <v/>
          </cell>
        </row>
        <row r="314">
          <cell r="E314" t="str">
            <v/>
          </cell>
        </row>
        <row r="315">
          <cell r="E315" t="str">
            <v/>
          </cell>
        </row>
        <row r="316">
          <cell r="E316" t="str">
            <v/>
          </cell>
        </row>
        <row r="317">
          <cell r="E317" t="str">
            <v/>
          </cell>
        </row>
        <row r="318">
          <cell r="E318" t="str">
            <v/>
          </cell>
        </row>
        <row r="319">
          <cell r="E319" t="str">
            <v/>
          </cell>
        </row>
        <row r="320">
          <cell r="E320" t="str">
            <v/>
          </cell>
        </row>
        <row r="321">
          <cell r="E321" t="str">
            <v/>
          </cell>
        </row>
        <row r="322">
          <cell r="E322" t="str">
            <v/>
          </cell>
        </row>
        <row r="323">
          <cell r="E323" t="str">
            <v/>
          </cell>
        </row>
        <row r="324">
          <cell r="E324" t="str">
            <v/>
          </cell>
        </row>
        <row r="325">
          <cell r="E325" t="str">
            <v/>
          </cell>
        </row>
        <row r="326">
          <cell r="E326" t="str">
            <v/>
          </cell>
        </row>
        <row r="327">
          <cell r="E327" t="str">
            <v/>
          </cell>
        </row>
        <row r="328">
          <cell r="E328" t="str">
            <v/>
          </cell>
        </row>
        <row r="329">
          <cell r="E329" t="str">
            <v/>
          </cell>
        </row>
        <row r="330">
          <cell r="E330" t="str">
            <v/>
          </cell>
        </row>
        <row r="331">
          <cell r="E331" t="str">
            <v/>
          </cell>
        </row>
        <row r="332">
          <cell r="E332" t="str">
            <v/>
          </cell>
        </row>
        <row r="333">
          <cell r="E333" t="str">
            <v/>
          </cell>
        </row>
        <row r="334">
          <cell r="E334" t="str">
            <v/>
          </cell>
        </row>
        <row r="335">
          <cell r="E335" t="str">
            <v/>
          </cell>
        </row>
        <row r="336">
          <cell r="E336" t="str">
            <v/>
          </cell>
        </row>
        <row r="337">
          <cell r="E337" t="str">
            <v/>
          </cell>
        </row>
        <row r="338">
          <cell r="E338" t="str">
            <v/>
          </cell>
        </row>
        <row r="339">
          <cell r="E339" t="str">
            <v/>
          </cell>
        </row>
        <row r="340">
          <cell r="E340" t="str">
            <v/>
          </cell>
        </row>
        <row r="341">
          <cell r="E341" t="str">
            <v/>
          </cell>
        </row>
        <row r="342">
          <cell r="E342" t="str">
            <v/>
          </cell>
        </row>
        <row r="343">
          <cell r="E343" t="str">
            <v/>
          </cell>
        </row>
        <row r="344">
          <cell r="E344" t="str">
            <v/>
          </cell>
        </row>
      </sheetData>
      <sheetData sheetId="16"/>
      <sheetData sheetId="17">
        <row r="2">
          <cell r="F2" t="str">
            <v>FRCC1970</v>
          </cell>
          <cell r="G2">
            <v>0.26186700000000002</v>
          </cell>
        </row>
        <row r="3">
          <cell r="F3" t="str">
            <v>FRCC1971</v>
          </cell>
          <cell r="G3">
            <v>0.252917</v>
          </cell>
        </row>
        <row r="4">
          <cell r="F4" t="str">
            <v>FRCC1972</v>
          </cell>
          <cell r="G4">
            <v>0.23808399999999999</v>
          </cell>
        </row>
        <row r="5">
          <cell r="F5" t="str">
            <v>FRCC1973</v>
          </cell>
          <cell r="G5">
            <v>0.23338700000000001</v>
          </cell>
        </row>
        <row r="6">
          <cell r="F6" t="str">
            <v>FRCC1974</v>
          </cell>
          <cell r="G6">
            <v>0.25074099999999999</v>
          </cell>
        </row>
        <row r="7">
          <cell r="F7" t="str">
            <v>FRCC1975</v>
          </cell>
          <cell r="G7">
            <v>0.23364199999999999</v>
          </cell>
        </row>
        <row r="8">
          <cell r="F8" t="str">
            <v>FRCC1976</v>
          </cell>
          <cell r="G8">
            <v>0.25838</v>
          </cell>
        </row>
        <row r="9">
          <cell r="F9" t="str">
            <v>FRCC1977</v>
          </cell>
          <cell r="G9">
            <v>0.24241099999999999</v>
          </cell>
        </row>
        <row r="10">
          <cell r="F10" t="str">
            <v>FRCC1978</v>
          </cell>
          <cell r="G10">
            <v>0.22731399999999999</v>
          </cell>
        </row>
        <row r="11">
          <cell r="F11" t="str">
            <v>FRCC1979</v>
          </cell>
          <cell r="G11">
            <v>0.240566</v>
          </cell>
        </row>
        <row r="12">
          <cell r="F12" t="str">
            <v>FRCC1980</v>
          </cell>
          <cell r="G12">
            <v>0.21462100000000001</v>
          </cell>
        </row>
        <row r="13">
          <cell r="F13" t="str">
            <v>FRCC1981</v>
          </cell>
          <cell r="G13">
            <v>0.17990100000000001</v>
          </cell>
        </row>
        <row r="14">
          <cell r="F14" t="str">
            <v>FRCC1982</v>
          </cell>
          <cell r="G14">
            <v>0.26097399999999998</v>
          </cell>
        </row>
        <row r="15">
          <cell r="F15" t="str">
            <v>FRCC1983</v>
          </cell>
          <cell r="G15">
            <v>0.21993699999999999</v>
          </cell>
        </row>
        <row r="16">
          <cell r="F16" t="str">
            <v>FRCC1984</v>
          </cell>
          <cell r="G16">
            <v>0.212755</v>
          </cell>
        </row>
        <row r="17">
          <cell r="F17" t="str">
            <v>FRCC1985</v>
          </cell>
          <cell r="G17">
            <v>0.23918700000000001</v>
          </cell>
        </row>
        <row r="18">
          <cell r="F18" t="str">
            <v>FRCC1986</v>
          </cell>
          <cell r="G18">
            <v>0.188058</v>
          </cell>
        </row>
        <row r="19">
          <cell r="F19" t="str">
            <v>FRCC1987</v>
          </cell>
          <cell r="G19">
            <v>0.18487999999999999</v>
          </cell>
        </row>
        <row r="20">
          <cell r="F20" t="str">
            <v>FRCC1988</v>
          </cell>
          <cell r="G20">
            <v>0.192159</v>
          </cell>
        </row>
        <row r="21">
          <cell r="F21" t="str">
            <v>FRCC1989</v>
          </cell>
          <cell r="G21">
            <v>0.216554</v>
          </cell>
        </row>
        <row r="22">
          <cell r="F22" t="str">
            <v>FRCC1990</v>
          </cell>
          <cell r="G22">
            <v>0.15956500000000001</v>
          </cell>
        </row>
        <row r="23">
          <cell r="F23" t="str">
            <v>FRCC1991</v>
          </cell>
          <cell r="G23">
            <v>0.235398</v>
          </cell>
        </row>
        <row r="24">
          <cell r="F24" t="str">
            <v>FRCC1992</v>
          </cell>
          <cell r="G24">
            <v>0.21096999999999999</v>
          </cell>
        </row>
        <row r="25">
          <cell r="F25" t="str">
            <v>FRCC1993</v>
          </cell>
          <cell r="G25">
            <v>0.18946299999999999</v>
          </cell>
        </row>
        <row r="26">
          <cell r="F26" t="str">
            <v>FRCC1994</v>
          </cell>
          <cell r="G26">
            <v>0.230131</v>
          </cell>
        </row>
        <row r="27">
          <cell r="F27" t="str">
            <v>FRCC1995</v>
          </cell>
          <cell r="G27">
            <v>0.207895</v>
          </cell>
        </row>
        <row r="28">
          <cell r="F28" t="str">
            <v>FRCC1996</v>
          </cell>
          <cell r="G28">
            <v>0.18563399999999999</v>
          </cell>
        </row>
        <row r="29">
          <cell r="F29" t="str">
            <v>FRCC1997</v>
          </cell>
          <cell r="G29">
            <v>0.21227599999999999</v>
          </cell>
        </row>
        <row r="30">
          <cell r="F30" t="str">
            <v>FRCC1998</v>
          </cell>
          <cell r="G30">
            <v>0.181925</v>
          </cell>
        </row>
        <row r="31">
          <cell r="F31" t="str">
            <v>FRCC1999</v>
          </cell>
          <cell r="G31">
            <v>0.12912499999999999</v>
          </cell>
        </row>
        <row r="32">
          <cell r="F32" t="str">
            <v>FRCC2000</v>
          </cell>
          <cell r="G32">
            <v>7.6347999999999999E-2</v>
          </cell>
        </row>
        <row r="33">
          <cell r="F33" t="str">
            <v>AZNMNV1970</v>
          </cell>
          <cell r="G33">
            <v>7.4521769999999998</v>
          </cell>
        </row>
        <row r="34">
          <cell r="F34" t="str">
            <v>AZNMNV1971</v>
          </cell>
          <cell r="G34">
            <v>8.0622199999999999</v>
          </cell>
        </row>
        <row r="35">
          <cell r="F35" t="str">
            <v>AZNMNV1972</v>
          </cell>
          <cell r="G35">
            <v>8.0710859999999993</v>
          </cell>
        </row>
        <row r="36">
          <cell r="F36" t="str">
            <v>AZNMNV1973</v>
          </cell>
          <cell r="G36">
            <v>8.1841899999999992</v>
          </cell>
        </row>
        <row r="37">
          <cell r="F37" t="str">
            <v>AZNMNV1974</v>
          </cell>
          <cell r="G37">
            <v>8.6664370000000002</v>
          </cell>
        </row>
        <row r="38">
          <cell r="F38" t="str">
            <v>AZNMNV1975</v>
          </cell>
          <cell r="G38">
            <v>8.5974280000000007</v>
          </cell>
        </row>
        <row r="39">
          <cell r="F39" t="str">
            <v>AZNMNV1976</v>
          </cell>
          <cell r="G39">
            <v>8.8814519999999995</v>
          </cell>
        </row>
        <row r="40">
          <cell r="F40" t="str">
            <v>AZNMNV1977</v>
          </cell>
          <cell r="G40">
            <v>7.8604719999999997</v>
          </cell>
        </row>
        <row r="41">
          <cell r="F41" t="str">
            <v>AZNMNV1978</v>
          </cell>
          <cell r="G41">
            <v>8.3319179999999999</v>
          </cell>
        </row>
        <row r="42">
          <cell r="F42" t="str">
            <v>AZNMNV1979</v>
          </cell>
          <cell r="G42">
            <v>8.3761320000000001</v>
          </cell>
        </row>
        <row r="43">
          <cell r="F43" t="str">
            <v>AZNMNV1980</v>
          </cell>
          <cell r="G43">
            <v>11.800853999999999</v>
          </cell>
        </row>
        <row r="44">
          <cell r="F44" t="str">
            <v>AZNMNV1981</v>
          </cell>
          <cell r="G44">
            <v>8.3608829999999994</v>
          </cell>
        </row>
        <row r="45">
          <cell r="F45" t="str">
            <v>AZNMNV1982</v>
          </cell>
          <cell r="G45">
            <v>8.1958070000000003</v>
          </cell>
        </row>
        <row r="46">
          <cell r="F46" t="str">
            <v>AZNMNV1983</v>
          </cell>
          <cell r="G46">
            <v>17.859565</v>
          </cell>
        </row>
        <row r="47">
          <cell r="F47" t="str">
            <v>AZNMNV1984</v>
          </cell>
          <cell r="G47">
            <v>21.058458000000002</v>
          </cell>
        </row>
        <row r="48">
          <cell r="F48" t="str">
            <v>AZNMNV1985</v>
          </cell>
          <cell r="G48">
            <v>17.798186999999999</v>
          </cell>
        </row>
        <row r="49">
          <cell r="F49" t="str">
            <v>AZNMNV1986</v>
          </cell>
          <cell r="G49">
            <v>18.906669000000001</v>
          </cell>
        </row>
        <row r="50">
          <cell r="F50" t="str">
            <v>AZNMNV1987</v>
          </cell>
          <cell r="G50">
            <v>12.406084999999999</v>
          </cell>
        </row>
        <row r="51">
          <cell r="F51" t="str">
            <v>AZNMNV1988</v>
          </cell>
          <cell r="G51">
            <v>9.6315639999999991</v>
          </cell>
        </row>
        <row r="52">
          <cell r="F52" t="str">
            <v>AZNMNV1989</v>
          </cell>
          <cell r="G52">
            <v>9.4840509999999991</v>
          </cell>
        </row>
        <row r="53">
          <cell r="F53" t="str">
            <v>AZNMNV1990</v>
          </cell>
          <cell r="G53">
            <v>9.1108899999999995</v>
          </cell>
        </row>
        <row r="54">
          <cell r="F54" t="str">
            <v>AZNMNV1991</v>
          </cell>
          <cell r="G54">
            <v>8.9574510000000007</v>
          </cell>
        </row>
        <row r="55">
          <cell r="F55" t="str">
            <v>AZNMNV1992</v>
          </cell>
          <cell r="G55">
            <v>8.2241630000000008</v>
          </cell>
        </row>
        <row r="56">
          <cell r="F56" t="str">
            <v>AZNMNV1993</v>
          </cell>
          <cell r="G56">
            <v>8.2663989999999998</v>
          </cell>
        </row>
        <row r="57">
          <cell r="F57" t="str">
            <v>AZNMNV1994</v>
          </cell>
          <cell r="G57">
            <v>9.2131220000000003</v>
          </cell>
        </row>
        <row r="58">
          <cell r="F58" t="str">
            <v>AZNMNV1995</v>
          </cell>
          <cell r="G58">
            <v>9.9839889999999993</v>
          </cell>
        </row>
        <row r="59">
          <cell r="F59" t="str">
            <v>AZNMNV1996</v>
          </cell>
          <cell r="G59">
            <v>11.206308</v>
          </cell>
        </row>
        <row r="60">
          <cell r="F60" t="str">
            <v>AZNMNV1997</v>
          </cell>
          <cell r="G60">
            <v>14.520369000000001</v>
          </cell>
        </row>
        <row r="61">
          <cell r="F61" t="str">
            <v>AZNMNV1998</v>
          </cell>
          <cell r="G61">
            <v>14.007356</v>
          </cell>
        </row>
        <row r="62">
          <cell r="F62" t="str">
            <v>AZNMNV1999</v>
          </cell>
          <cell r="G62">
            <v>12.492331</v>
          </cell>
        </row>
        <row r="63">
          <cell r="F63" t="str">
            <v>AZNMNV2000</v>
          </cell>
          <cell r="G63">
            <v>10.703764</v>
          </cell>
        </row>
        <row r="64">
          <cell r="F64" t="str">
            <v>CAMX1970</v>
          </cell>
          <cell r="G64">
            <v>6.3024089999999999</v>
          </cell>
        </row>
        <row r="65">
          <cell r="F65" t="str">
            <v>CAMX1971</v>
          </cell>
          <cell r="G65">
            <v>6.5831359999999997</v>
          </cell>
        </row>
        <row r="66">
          <cell r="F66" t="str">
            <v>CAMX1972</v>
          </cell>
          <cell r="G66">
            <v>5.5705499999999999</v>
          </cell>
        </row>
        <row r="67">
          <cell r="F67" t="str">
            <v>CAMX1973</v>
          </cell>
          <cell r="G67">
            <v>6.7300839999999997</v>
          </cell>
        </row>
        <row r="68">
          <cell r="F68" t="str">
            <v>CAMX1974</v>
          </cell>
          <cell r="G68">
            <v>7.6130740000000001</v>
          </cell>
        </row>
        <row r="69">
          <cell r="F69" t="str">
            <v>CAMX1975</v>
          </cell>
          <cell r="G69">
            <v>6.4408479999999999</v>
          </cell>
        </row>
        <row r="70">
          <cell r="F70" t="str">
            <v>CAMX1976</v>
          </cell>
          <cell r="G70">
            <v>4.5769190000000002</v>
          </cell>
        </row>
        <row r="71">
          <cell r="F71" t="str">
            <v>CAMX1977</v>
          </cell>
          <cell r="G71">
            <v>3.3740890000000001</v>
          </cell>
        </row>
        <row r="72">
          <cell r="F72" t="str">
            <v>CAMX1978</v>
          </cell>
          <cell r="G72">
            <v>4.6432010000000004</v>
          </cell>
        </row>
        <row r="73">
          <cell r="F73" t="str">
            <v>CAMX1979</v>
          </cell>
          <cell r="G73">
            <v>4.3401930000000002</v>
          </cell>
        </row>
        <row r="74">
          <cell r="F74" t="str">
            <v>CAMX1980</v>
          </cell>
          <cell r="G74">
            <v>5.5865179999999999</v>
          </cell>
        </row>
        <row r="75">
          <cell r="F75" t="str">
            <v>CAMX1981</v>
          </cell>
          <cell r="G75">
            <v>5.0241600000000002</v>
          </cell>
        </row>
        <row r="76">
          <cell r="F76" t="str">
            <v>CAMX1982</v>
          </cell>
          <cell r="G76">
            <v>7.7393289999999997</v>
          </cell>
        </row>
        <row r="77">
          <cell r="F77" t="str">
            <v>CAMX1983</v>
          </cell>
          <cell r="G77">
            <v>10.051189000000001</v>
          </cell>
        </row>
        <row r="78">
          <cell r="F78" t="str">
            <v>CAMX1984</v>
          </cell>
          <cell r="G78">
            <v>7.0636409999999996</v>
          </cell>
        </row>
        <row r="79">
          <cell r="F79" t="str">
            <v>CAMX1985</v>
          </cell>
          <cell r="G79">
            <v>5.0578139999999996</v>
          </cell>
        </row>
        <row r="80">
          <cell r="F80" t="str">
            <v>CAMX1986</v>
          </cell>
          <cell r="G80">
            <v>6.2041719999999998</v>
          </cell>
        </row>
        <row r="81">
          <cell r="F81" t="str">
            <v>CAMX1987</v>
          </cell>
          <cell r="G81">
            <v>4.7232409999999998</v>
          </cell>
        </row>
        <row r="82">
          <cell r="F82" t="str">
            <v>CAMX1988</v>
          </cell>
          <cell r="G82">
            <v>4.5202590000000002</v>
          </cell>
        </row>
        <row r="83">
          <cell r="F83" t="str">
            <v>CAMX1989</v>
          </cell>
          <cell r="G83">
            <v>4.44245</v>
          </cell>
        </row>
        <row r="84">
          <cell r="F84" t="str">
            <v>CAMX1990</v>
          </cell>
          <cell r="G84">
            <v>3.687316</v>
          </cell>
        </row>
        <row r="85">
          <cell r="F85" t="str">
            <v>CAMX1991</v>
          </cell>
          <cell r="G85">
            <v>2.803652</v>
          </cell>
        </row>
        <row r="86">
          <cell r="F86" t="str">
            <v>CAMX1992</v>
          </cell>
          <cell r="G86">
            <v>2.3084980000000002</v>
          </cell>
        </row>
        <row r="87">
          <cell r="F87" t="str">
            <v>CAMX1993</v>
          </cell>
          <cell r="G87">
            <v>3.9338169999999999</v>
          </cell>
        </row>
        <row r="88">
          <cell r="F88" t="str">
            <v>CAMX1994</v>
          </cell>
          <cell r="G88">
            <v>3.8119649999999998</v>
          </cell>
        </row>
        <row r="89">
          <cell r="F89" t="str">
            <v>CAMX1995</v>
          </cell>
          <cell r="G89">
            <v>6.1087610000000003</v>
          </cell>
        </row>
        <row r="90">
          <cell r="F90" t="str">
            <v>CAMX1996</v>
          </cell>
          <cell r="G90">
            <v>5.987546</v>
          </cell>
        </row>
        <row r="91">
          <cell r="F91" t="str">
            <v>CAMX1997</v>
          </cell>
          <cell r="G91">
            <v>6.0029839999999997</v>
          </cell>
        </row>
        <row r="92">
          <cell r="F92" t="str">
            <v>CAMX1998</v>
          </cell>
          <cell r="G92">
            <v>8.1711550000000006</v>
          </cell>
        </row>
        <row r="93">
          <cell r="F93" t="str">
            <v>CAMX1999</v>
          </cell>
          <cell r="G93">
            <v>6.3709020000000001</v>
          </cell>
        </row>
        <row r="94">
          <cell r="F94" t="str">
            <v>CAMX2000</v>
          </cell>
          <cell r="G94">
            <v>6.1767050000000001</v>
          </cell>
        </row>
        <row r="95">
          <cell r="F95" t="str">
            <v>NWPA1970</v>
          </cell>
          <cell r="G95">
            <v>19.077562</v>
          </cell>
        </row>
        <row r="96">
          <cell r="F96" t="str">
            <v>NWPA1971</v>
          </cell>
          <cell r="G96">
            <v>18.502559000000002</v>
          </cell>
        </row>
        <row r="97">
          <cell r="F97" t="str">
            <v>NWPA1972</v>
          </cell>
          <cell r="G97">
            <v>19.777187000000001</v>
          </cell>
        </row>
        <row r="98">
          <cell r="F98" t="str">
            <v>NWPA1973</v>
          </cell>
          <cell r="G98">
            <v>18.527570000000001</v>
          </cell>
        </row>
        <row r="99">
          <cell r="F99" t="str">
            <v>NWPA1974</v>
          </cell>
          <cell r="G99">
            <v>19.986667000000001</v>
          </cell>
        </row>
        <row r="100">
          <cell r="F100" t="str">
            <v>NWPA1975</v>
          </cell>
          <cell r="G100">
            <v>21.618265999999998</v>
          </cell>
        </row>
        <row r="101">
          <cell r="F101" t="str">
            <v>NWPA1976</v>
          </cell>
          <cell r="G101">
            <v>27.608826000000001</v>
          </cell>
        </row>
        <row r="102">
          <cell r="F102" t="str">
            <v>NWPA1977</v>
          </cell>
          <cell r="G102">
            <v>19.598832000000002</v>
          </cell>
        </row>
        <row r="103">
          <cell r="F103" t="str">
            <v>NWPA1978</v>
          </cell>
          <cell r="G103">
            <v>24.423133</v>
          </cell>
        </row>
        <row r="104">
          <cell r="F104" t="str">
            <v>NWPA1979</v>
          </cell>
          <cell r="G104">
            <v>22.788294</v>
          </cell>
        </row>
        <row r="105">
          <cell r="F105" t="str">
            <v>NWPA1980</v>
          </cell>
          <cell r="G105">
            <v>22.236239999999999</v>
          </cell>
        </row>
        <row r="106">
          <cell r="F106" t="str">
            <v>NWPA1981</v>
          </cell>
          <cell r="G106">
            <v>24.990075999999998</v>
          </cell>
        </row>
        <row r="107">
          <cell r="F107" t="str">
            <v>NWPA1982</v>
          </cell>
          <cell r="G107">
            <v>27.229496000000001</v>
          </cell>
        </row>
        <row r="108">
          <cell r="F108" t="str">
            <v>NWPA1983</v>
          </cell>
          <cell r="G108">
            <v>27.385178</v>
          </cell>
        </row>
        <row r="109">
          <cell r="F109" t="str">
            <v>NWPA1984</v>
          </cell>
          <cell r="G109">
            <v>24.886537000000001</v>
          </cell>
        </row>
        <row r="110">
          <cell r="F110" t="str">
            <v>NWPA1985</v>
          </cell>
          <cell r="G110">
            <v>23.044943</v>
          </cell>
        </row>
        <row r="111">
          <cell r="F111" t="str">
            <v>NWPA1986</v>
          </cell>
          <cell r="G111">
            <v>24.607384</v>
          </cell>
        </row>
        <row r="112">
          <cell r="F112" t="str">
            <v>NWPA1987</v>
          </cell>
          <cell r="G112">
            <v>22.708670000000001</v>
          </cell>
        </row>
        <row r="113">
          <cell r="F113" t="str">
            <v>NWPA1988</v>
          </cell>
          <cell r="G113">
            <v>20.832557000000001</v>
          </cell>
        </row>
        <row r="114">
          <cell r="F114" t="str">
            <v>NWPA1989</v>
          </cell>
          <cell r="G114">
            <v>19.712202999999999</v>
          </cell>
        </row>
        <row r="115">
          <cell r="F115" t="str">
            <v>NWPA1990</v>
          </cell>
          <cell r="G115">
            <v>27.584835000000002</v>
          </cell>
        </row>
        <row r="116">
          <cell r="F116" t="str">
            <v>NWPA1991</v>
          </cell>
          <cell r="G116">
            <v>29.107852000000001</v>
          </cell>
        </row>
        <row r="117">
          <cell r="F117" t="str">
            <v>NWPA1992</v>
          </cell>
          <cell r="G117">
            <v>22.102944999999998</v>
          </cell>
        </row>
        <row r="118">
          <cell r="F118" t="str">
            <v>NWPA1993</v>
          </cell>
          <cell r="G118">
            <v>20.235807999999999</v>
          </cell>
        </row>
        <row r="119">
          <cell r="F119" t="str">
            <v>NWPA1994</v>
          </cell>
          <cell r="G119">
            <v>20.186843</v>
          </cell>
        </row>
        <row r="120">
          <cell r="F120" t="str">
            <v>NWPA1995</v>
          </cell>
          <cell r="G120">
            <v>23.600460999999999</v>
          </cell>
        </row>
        <row r="121">
          <cell r="F121" t="str">
            <v>NWPA1996</v>
          </cell>
          <cell r="G121">
            <v>32.126734999999996</v>
          </cell>
        </row>
        <row r="122">
          <cell r="F122" t="str">
            <v>NWPA1997</v>
          </cell>
          <cell r="G122">
            <v>32.269813999999997</v>
          </cell>
        </row>
        <row r="123">
          <cell r="F123" t="str">
            <v>NWPA1998</v>
          </cell>
          <cell r="G123">
            <v>25.660207</v>
          </cell>
        </row>
        <row r="124">
          <cell r="F124" t="str">
            <v>NWPA1999</v>
          </cell>
          <cell r="G124">
            <v>29.806937999999999</v>
          </cell>
        </row>
        <row r="125">
          <cell r="F125" t="str">
            <v>NWPA2000</v>
          </cell>
          <cell r="G125">
            <v>25.324891999999998</v>
          </cell>
        </row>
        <row r="126">
          <cell r="F126" t="str">
            <v>RMPA1970</v>
          </cell>
          <cell r="G126">
            <v>1.9811160000000001</v>
          </cell>
        </row>
        <row r="127">
          <cell r="F127" t="str">
            <v>RMPA1971</v>
          </cell>
          <cell r="G127">
            <v>2.6765469999999998</v>
          </cell>
        </row>
        <row r="128">
          <cell r="F128" t="str">
            <v>RMPA1972</v>
          </cell>
          <cell r="G128">
            <v>2.2267290000000002</v>
          </cell>
        </row>
        <row r="129">
          <cell r="F129" t="str">
            <v>RMPA1973</v>
          </cell>
          <cell r="G129">
            <v>2.2504520000000001</v>
          </cell>
        </row>
        <row r="130">
          <cell r="F130" t="str">
            <v>RMPA1974</v>
          </cell>
          <cell r="G130">
            <v>2.629578</v>
          </cell>
        </row>
        <row r="131">
          <cell r="F131" t="str">
            <v>RMPA1975</v>
          </cell>
          <cell r="G131">
            <v>2.4419659999999999</v>
          </cell>
        </row>
        <row r="132">
          <cell r="F132" t="str">
            <v>RMPA1976</v>
          </cell>
          <cell r="G132">
            <v>2.1676259999999998</v>
          </cell>
        </row>
        <row r="133">
          <cell r="F133" t="str">
            <v>RMPA1977</v>
          </cell>
          <cell r="G133">
            <v>1.837755</v>
          </cell>
        </row>
        <row r="134">
          <cell r="F134" t="str">
            <v>RMPA1978</v>
          </cell>
          <cell r="G134">
            <v>2.279668</v>
          </cell>
        </row>
        <row r="135">
          <cell r="F135" t="str">
            <v>RMPA1979</v>
          </cell>
          <cell r="G135">
            <v>2.606007</v>
          </cell>
        </row>
        <row r="136">
          <cell r="F136" t="str">
            <v>RMPA1980</v>
          </cell>
          <cell r="G136">
            <v>2.7417989999999999</v>
          </cell>
        </row>
        <row r="137">
          <cell r="F137" t="str">
            <v>RMPA1981</v>
          </cell>
          <cell r="G137">
            <v>2.2041050000000002</v>
          </cell>
        </row>
        <row r="138">
          <cell r="F138" t="str">
            <v>RMPA1982</v>
          </cell>
          <cell r="G138">
            <v>2.2874910000000002</v>
          </cell>
        </row>
        <row r="139">
          <cell r="F139" t="str">
            <v>RMPA1983</v>
          </cell>
          <cell r="G139">
            <v>2.7510409999999998</v>
          </cell>
        </row>
        <row r="140">
          <cell r="F140" t="str">
            <v>RMPA1984</v>
          </cell>
          <cell r="G140">
            <v>3.2706279999999999</v>
          </cell>
        </row>
        <row r="141">
          <cell r="F141" t="str">
            <v>RMPA1985</v>
          </cell>
          <cell r="G141">
            <v>3.2044250000000001</v>
          </cell>
        </row>
        <row r="142">
          <cell r="F142" t="str">
            <v>RMPA1986</v>
          </cell>
          <cell r="G142">
            <v>3.159224</v>
          </cell>
        </row>
        <row r="143">
          <cell r="F143" t="str">
            <v>RMPA1987</v>
          </cell>
          <cell r="G143">
            <v>2.3740770000000002</v>
          </cell>
        </row>
        <row r="144">
          <cell r="F144" t="str">
            <v>RMPA1988</v>
          </cell>
          <cell r="G144">
            <v>2.3186390000000001</v>
          </cell>
        </row>
        <row r="145">
          <cell r="F145" t="str">
            <v>RMPA1989</v>
          </cell>
          <cell r="G145">
            <v>2.1498400000000002</v>
          </cell>
        </row>
        <row r="146">
          <cell r="F146" t="str">
            <v>RMPA1990</v>
          </cell>
          <cell r="G146">
            <v>1.7147269999999999</v>
          </cell>
        </row>
        <row r="147">
          <cell r="F147" t="str">
            <v>RMPA1991</v>
          </cell>
          <cell r="G147">
            <v>2.1999430000000002</v>
          </cell>
        </row>
        <row r="148">
          <cell r="F148" t="str">
            <v>RMPA1992</v>
          </cell>
          <cell r="G148">
            <v>1.893391</v>
          </cell>
        </row>
        <row r="149">
          <cell r="F149" t="str">
            <v>RMPA1993</v>
          </cell>
          <cell r="G149">
            <v>2.4161739999999998</v>
          </cell>
        </row>
        <row r="150">
          <cell r="F150" t="str">
            <v>RMPA1994</v>
          </cell>
          <cell r="G150">
            <v>2.2268569999999999</v>
          </cell>
        </row>
        <row r="151">
          <cell r="F151" t="str">
            <v>RMPA1995</v>
          </cell>
          <cell r="G151">
            <v>2.6327389999999999</v>
          </cell>
        </row>
        <row r="152">
          <cell r="F152" t="str">
            <v>RMPA1996</v>
          </cell>
          <cell r="G152">
            <v>2.6959740000000001</v>
          </cell>
        </row>
      </sheetData>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sheetData sheetId="1"/>
      <sheetData sheetId="2"/>
      <sheetData sheetId="3"/>
      <sheetData sheetId="4"/>
      <sheetData sheetId="5" refreshError="1">
        <row r="220">
          <cell r="A220" t="str">
            <v>BU300 Fixed Assets Accumulated Depreciation Continuity Schedule</v>
          </cell>
        </row>
        <row r="221">
          <cell r="A221" t="str">
            <v>As of APRIL 27, 2007</v>
          </cell>
        </row>
        <row r="222">
          <cell r="A222" t="str">
            <v>Range: txdx_acdepn_cont_sched</v>
          </cell>
        </row>
        <row r="223">
          <cell r="A223" t="str">
            <v>BU</v>
          </cell>
          <cell r="B223" t="str">
            <v>category</v>
          </cell>
          <cell r="C223" t="str">
            <v>type of a/c</v>
          </cell>
          <cell r="D223" t="str">
            <v>source</v>
          </cell>
          <cell r="F223" t="str">
            <v>GL Open Balance (Old rates 2006)</v>
          </cell>
          <cell r="G223" t="str">
            <v>Notional Adjustment</v>
          </cell>
          <cell r="H223" t="str">
            <v>GL Open Balance (Current Rate)</v>
          </cell>
          <cell r="I223" t="str">
            <v>Depreciation</v>
          </cell>
          <cell r="J223" t="str">
            <v>Prior Period Depreciation</v>
          </cell>
          <cell r="K223" t="str">
            <v>Transfers</v>
          </cell>
          <cell r="L223" t="str">
            <v>Retirements</v>
          </cell>
          <cell r="M223" t="str">
            <v>Sale</v>
          </cell>
          <cell r="N223" t="str">
            <v>Sub-total</v>
          </cell>
          <cell r="O223" t="str">
            <v>Fully amortized assets</v>
          </cell>
          <cell r="P223" t="str">
            <v xml:space="preserve">Regulatory asset transfer out </v>
          </cell>
          <cell r="Q223" t="str">
            <v>Other Adjustments</v>
          </cell>
          <cell r="R223" t="str">
            <v>GL End Balance  (I)</v>
          </cell>
        </row>
        <row r="224">
          <cell r="A224" t="str">
            <v>300MAJOR</v>
          </cell>
          <cell r="B224" t="str">
            <v>MAJOR</v>
          </cell>
          <cell r="F224">
            <v>-123752280.5</v>
          </cell>
          <cell r="H224">
            <v>-123752280.5</v>
          </cell>
          <cell r="I224">
            <v>-6020062.3015151499</v>
          </cell>
          <cell r="J224">
            <v>-108949.16</v>
          </cell>
          <cell r="K224">
            <v>0</v>
          </cell>
          <cell r="L224">
            <v>0</v>
          </cell>
          <cell r="M224">
            <v>0</v>
          </cell>
          <cell r="N224">
            <v>-129881291.96151514</v>
          </cell>
          <cell r="Q224">
            <v>-0.11048485338687897</v>
          </cell>
          <cell r="R224">
            <v>-129881292.072</v>
          </cell>
          <cell r="S224" t="str">
            <v>MAJOR</v>
          </cell>
        </row>
        <row r="225">
          <cell r="A225" t="str">
            <v>300MFA</v>
          </cell>
          <cell r="B225" t="str">
            <v>MFA</v>
          </cell>
          <cell r="F225">
            <v>-121307810.32000001</v>
          </cell>
          <cell r="H225">
            <v>-121307810.32000001</v>
          </cell>
          <cell r="I225">
            <v>-5043692.5671515167</v>
          </cell>
          <cell r="J225">
            <v>-483.91000001132488</v>
          </cell>
          <cell r="K225">
            <v>0</v>
          </cell>
          <cell r="L225">
            <v>0</v>
          </cell>
          <cell r="M225">
            <v>0</v>
          </cell>
          <cell r="N225">
            <v>-126351986.79715154</v>
          </cell>
          <cell r="Q225">
            <v>585.8771515339613</v>
          </cell>
          <cell r="R225">
            <v>-126351400.92</v>
          </cell>
          <cell r="S225" t="str">
            <v>MFA</v>
          </cell>
        </row>
        <row r="226">
          <cell r="A226" t="str">
            <v>300TWE</v>
          </cell>
          <cell r="B226" t="str">
            <v>TWE</v>
          </cell>
          <cell r="F226">
            <v>-179727065.25999999</v>
          </cell>
          <cell r="H226">
            <v>-179727065.25999999</v>
          </cell>
          <cell r="I226">
            <v>-8506667.9414660912</v>
          </cell>
          <cell r="J226">
            <v>13445.38</v>
          </cell>
          <cell r="K226">
            <v>0</v>
          </cell>
          <cell r="L226">
            <v>198529.21</v>
          </cell>
          <cell r="M226">
            <v>2033667.32</v>
          </cell>
          <cell r="N226">
            <v>-185988091.29146609</v>
          </cell>
          <cell r="Q226">
            <v>-118.33853390812874</v>
          </cell>
          <cell r="R226">
            <v>-185988209.63</v>
          </cell>
          <cell r="S226" t="str">
            <v>TWE</v>
          </cell>
        </row>
        <row r="227">
          <cell r="A227">
            <v>300</v>
          </cell>
          <cell r="F227">
            <v>-424787156.07999998</v>
          </cell>
          <cell r="G227">
            <v>0</v>
          </cell>
          <cell r="H227">
            <v>-424787156.07999998</v>
          </cell>
          <cell r="I227">
            <v>-19570422.810132757</v>
          </cell>
          <cell r="J227">
            <v>-95987.690000011324</v>
          </cell>
          <cell r="K227">
            <v>0</v>
          </cell>
          <cell r="L227">
            <v>198529.21</v>
          </cell>
          <cell r="M227">
            <v>2033667.32</v>
          </cell>
          <cell r="N227">
            <v>-442221370.05013275</v>
          </cell>
          <cell r="O227">
            <v>0</v>
          </cell>
          <cell r="P227">
            <v>0</v>
          </cell>
          <cell r="Q227">
            <v>467.42813277244568</v>
          </cell>
          <cell r="R227">
            <v>-442220902.62199998</v>
          </cell>
          <cell r="S227">
            <v>0</v>
          </cell>
        </row>
        <row r="228">
          <cell r="A228" t="str">
            <v>300adj to new bal per Dr White</v>
          </cell>
          <cell r="B228" t="str">
            <v>MAJOR</v>
          </cell>
          <cell r="F228">
            <v>9977300.3480000049</v>
          </cell>
          <cell r="H228">
            <v>9977300.3480000049</v>
          </cell>
          <cell r="N228">
            <v>9977300.3480000049</v>
          </cell>
          <cell r="Q228">
            <v>-9977300.3480000049</v>
          </cell>
          <cell r="R228">
            <v>0</v>
          </cell>
          <cell r="S228" t="str">
            <v>MAJOR</v>
          </cell>
        </row>
        <row r="229">
          <cell r="A229" t="str">
            <v>300adj to new bal per Dr White</v>
          </cell>
          <cell r="B229" t="str">
            <v>MFA</v>
          </cell>
          <cell r="F229">
            <v>-9976816.6399999857</v>
          </cell>
          <cell r="H229">
            <v>-9976816.6399999857</v>
          </cell>
          <cell r="N229">
            <v>-9976816.6399999857</v>
          </cell>
          <cell r="Q229">
            <v>9976816.6399999857</v>
          </cell>
          <cell r="R229">
            <v>0</v>
          </cell>
          <cell r="S229" t="str">
            <v>MFA</v>
          </cell>
        </row>
        <row r="230">
          <cell r="F230">
            <v>-424786672.37199998</v>
          </cell>
          <cell r="G230">
            <v>0</v>
          </cell>
          <cell r="H230">
            <v>-424786672.37199998</v>
          </cell>
          <cell r="I230">
            <v>-19570422.810132757</v>
          </cell>
          <cell r="J230">
            <v>-95987.690000011324</v>
          </cell>
          <cell r="K230">
            <v>0</v>
          </cell>
          <cell r="L230">
            <v>198529.21</v>
          </cell>
          <cell r="M230">
            <v>2033667.32</v>
          </cell>
          <cell r="N230">
            <v>-442220886.34213275</v>
          </cell>
          <cell r="O230">
            <v>0</v>
          </cell>
          <cell r="P230">
            <v>0</v>
          </cell>
          <cell r="Q230">
            <v>-16.279867246747017</v>
          </cell>
          <cell r="R230">
            <v>-442220902.62199998</v>
          </cell>
        </row>
        <row r="231">
          <cell r="A231" t="str">
            <v>Suspense accounts</v>
          </cell>
          <cell r="S231">
            <v>0</v>
          </cell>
        </row>
        <row r="232">
          <cell r="A232" t="str">
            <v>300I</v>
          </cell>
          <cell r="B232" t="str">
            <v>MAJOR</v>
          </cell>
          <cell r="F232">
            <v>0</v>
          </cell>
          <cell r="H232">
            <v>0</v>
          </cell>
          <cell r="N232">
            <v>0</v>
          </cell>
          <cell r="Q232">
            <v>0</v>
          </cell>
          <cell r="R232">
            <v>0</v>
          </cell>
          <cell r="S232" t="str">
            <v>MAJOR</v>
          </cell>
        </row>
        <row r="233">
          <cell r="A233" t="str">
            <v>300NMFA</v>
          </cell>
          <cell r="B233" t="str">
            <v>MFA</v>
          </cell>
          <cell r="F233">
            <v>0</v>
          </cell>
          <cell r="H233">
            <v>0</v>
          </cell>
          <cell r="N233">
            <v>0</v>
          </cell>
          <cell r="O233">
            <v>78655951.469999999</v>
          </cell>
          <cell r="Q233">
            <v>0</v>
          </cell>
          <cell r="R233">
            <v>78655951.469999999</v>
          </cell>
          <cell r="S233" t="str">
            <v>MFA</v>
          </cell>
        </row>
        <row r="234">
          <cell r="A234" t="str">
            <v>300SMAJOR</v>
          </cell>
          <cell r="B234" t="str">
            <v>MAJOR</v>
          </cell>
          <cell r="F234">
            <v>0</v>
          </cell>
          <cell r="H234">
            <v>0</v>
          </cell>
          <cell r="I234">
            <v>0</v>
          </cell>
          <cell r="N234">
            <v>0</v>
          </cell>
          <cell r="Q234">
            <v>0</v>
          </cell>
          <cell r="R234">
            <v>0</v>
          </cell>
          <cell r="S234" t="str">
            <v>MAJOR</v>
          </cell>
        </row>
        <row r="235">
          <cell r="A235" t="str">
            <v>300SMFA</v>
          </cell>
          <cell r="B235" t="str">
            <v>MFA</v>
          </cell>
          <cell r="F235">
            <v>0</v>
          </cell>
          <cell r="H235">
            <v>0</v>
          </cell>
          <cell r="I235">
            <v>0</v>
          </cell>
          <cell r="N235">
            <v>0</v>
          </cell>
          <cell r="Q235">
            <v>0</v>
          </cell>
          <cell r="R235">
            <v>0</v>
          </cell>
          <cell r="S235" t="str">
            <v>MFA</v>
          </cell>
        </row>
        <row r="236">
          <cell r="A236" t="str">
            <v>300STWE</v>
          </cell>
          <cell r="B236" t="str">
            <v>TWE</v>
          </cell>
          <cell r="F236">
            <v>0</v>
          </cell>
          <cell r="H236">
            <v>0</v>
          </cell>
          <cell r="I236">
            <v>0</v>
          </cell>
          <cell r="N236">
            <v>0</v>
          </cell>
          <cell r="Q236">
            <v>0</v>
          </cell>
          <cell r="R236">
            <v>0</v>
          </cell>
          <cell r="S236" t="str">
            <v>TWE</v>
          </cell>
        </row>
        <row r="237">
          <cell r="A237" t="str">
            <v>Total suspense accounts</v>
          </cell>
          <cell r="F237">
            <v>0</v>
          </cell>
          <cell r="G237">
            <v>0</v>
          </cell>
          <cell r="H237">
            <v>0</v>
          </cell>
          <cell r="I237">
            <v>0</v>
          </cell>
          <cell r="J237">
            <v>0</v>
          </cell>
          <cell r="K237">
            <v>0</v>
          </cell>
          <cell r="L237">
            <v>0</v>
          </cell>
          <cell r="M237">
            <v>0</v>
          </cell>
          <cell r="N237">
            <v>0</v>
          </cell>
          <cell r="O237">
            <v>78655951.469999999</v>
          </cell>
          <cell r="P237">
            <v>0</v>
          </cell>
          <cell r="Q237">
            <v>0</v>
          </cell>
          <cell r="R237">
            <v>78655951.469999999</v>
          </cell>
        </row>
        <row r="239">
          <cell r="A239" t="str">
            <v>Total bu300</v>
          </cell>
          <cell r="F239">
            <v>-424787156.07999998</v>
          </cell>
          <cell r="G239">
            <v>0</v>
          </cell>
          <cell r="H239">
            <v>-424787156.07999998</v>
          </cell>
          <cell r="I239">
            <v>-19570422.810132757</v>
          </cell>
          <cell r="J239">
            <v>-95987.690000011324</v>
          </cell>
          <cell r="K239">
            <v>0</v>
          </cell>
          <cell r="L239">
            <v>198529.21</v>
          </cell>
          <cell r="M239">
            <v>2033667.32</v>
          </cell>
          <cell r="N239">
            <v>-442221370.05013275</v>
          </cell>
          <cell r="O239">
            <v>78655951.469999999</v>
          </cell>
          <cell r="P239">
            <v>0</v>
          </cell>
          <cell r="Q239">
            <v>467.42813277244568</v>
          </cell>
          <cell r="R239">
            <v>-363564951.15199995</v>
          </cell>
        </row>
        <row r="240">
          <cell r="F240">
            <v>-424786678.542</v>
          </cell>
          <cell r="H240">
            <v>116550799</v>
          </cell>
        </row>
        <row r="241">
          <cell r="H241">
            <v>-308236357.07999998</v>
          </cell>
        </row>
        <row r="242">
          <cell r="A242" t="str">
            <v>BU 300 ALLOCATED TO TX AND DX</v>
          </cell>
        </row>
        <row r="243">
          <cell r="A243" t="str">
            <v>TX ALLOCATION - PSAM</v>
          </cell>
          <cell r="H243">
            <v>-164598131.18000001</v>
          </cell>
          <cell r="I243">
            <v>-7581622.9986754972</v>
          </cell>
          <cell r="J243">
            <v>-57992.719700004884</v>
          </cell>
          <cell r="K243">
            <v>0</v>
          </cell>
          <cell r="L243">
            <v>47647.010399999999</v>
          </cell>
          <cell r="M243">
            <v>488080.1568</v>
          </cell>
          <cell r="N243">
            <v>-171702019.73117551</v>
          </cell>
          <cell r="O243">
            <v>0</v>
          </cell>
          <cell r="P243">
            <v>0</v>
          </cell>
          <cell r="Q243">
            <v>223.46405550375582</v>
          </cell>
          <cell r="R243">
            <v>-171701796.26712</v>
          </cell>
        </row>
        <row r="244">
          <cell r="A244" t="str">
            <v>DX ALLOCATION - PSAM</v>
          </cell>
          <cell r="H244">
            <v>-260189024.89999998</v>
          </cell>
          <cell r="I244">
            <v>-11988799.81145726</v>
          </cell>
          <cell r="J244">
            <v>-37994.970300006447</v>
          </cell>
          <cell r="K244">
            <v>0</v>
          </cell>
          <cell r="L244">
            <v>150882.19959999999</v>
          </cell>
          <cell r="M244">
            <v>1545587.1632000001</v>
          </cell>
          <cell r="N244">
            <v>-270519350.31895727</v>
          </cell>
          <cell r="O244">
            <v>0</v>
          </cell>
          <cell r="P244">
            <v>0</v>
          </cell>
          <cell r="Q244">
            <v>243.96407726868983</v>
          </cell>
          <cell r="R244">
            <v>-270519106.35487998</v>
          </cell>
        </row>
        <row r="245">
          <cell r="A245" t="str">
            <v>TX ALLOCATION - SUSPENSE</v>
          </cell>
          <cell r="H245">
            <v>0</v>
          </cell>
          <cell r="I245">
            <v>0</v>
          </cell>
          <cell r="J245">
            <v>0</v>
          </cell>
          <cell r="K245">
            <v>0</v>
          </cell>
          <cell r="L245">
            <v>0</v>
          </cell>
          <cell r="M245">
            <v>0</v>
          </cell>
          <cell r="N245">
            <v>0</v>
          </cell>
          <cell r="O245">
            <v>33822059.132100001</v>
          </cell>
          <cell r="P245">
            <v>0</v>
          </cell>
          <cell r="Q245">
            <v>0</v>
          </cell>
          <cell r="R245">
            <v>33822059.132100001</v>
          </cell>
        </row>
        <row r="246">
          <cell r="A246" t="str">
            <v>DX ALLOCATION - SUSPENSE</v>
          </cell>
          <cell r="H246">
            <v>0</v>
          </cell>
          <cell r="I246">
            <v>0</v>
          </cell>
          <cell r="J246">
            <v>0</v>
          </cell>
          <cell r="K246">
            <v>0</v>
          </cell>
          <cell r="L246">
            <v>0</v>
          </cell>
          <cell r="M246">
            <v>0</v>
          </cell>
          <cell r="N246">
            <v>0</v>
          </cell>
          <cell r="O246">
            <v>44833892.337899998</v>
          </cell>
          <cell r="P246">
            <v>0</v>
          </cell>
          <cell r="Q246">
            <v>0</v>
          </cell>
          <cell r="R246">
            <v>44833892.337899998</v>
          </cell>
        </row>
        <row r="247">
          <cell r="A247" t="str">
            <v>Total BU300 allocated</v>
          </cell>
          <cell r="H247">
            <v>-424787156.07999998</v>
          </cell>
          <cell r="I247">
            <v>-19570422.810132757</v>
          </cell>
          <cell r="J247">
            <v>-95987.690000011324</v>
          </cell>
          <cell r="K247">
            <v>0</v>
          </cell>
          <cell r="L247">
            <v>198529.21</v>
          </cell>
          <cell r="M247">
            <v>2033667.32</v>
          </cell>
          <cell r="N247">
            <v>-442221370.05013275</v>
          </cell>
          <cell r="O247">
            <v>78655951.469999999</v>
          </cell>
          <cell r="P247">
            <v>0</v>
          </cell>
          <cell r="Q247">
            <v>467.42813277244568</v>
          </cell>
          <cell r="R247">
            <v>-363564951.15200001</v>
          </cell>
        </row>
        <row r="249">
          <cell r="A249" t="str">
            <v>Diff</v>
          </cell>
          <cell r="H249">
            <v>0</v>
          </cell>
          <cell r="I249">
            <v>0</v>
          </cell>
          <cell r="J249">
            <v>0</v>
          </cell>
          <cell r="K249">
            <v>0</v>
          </cell>
          <cell r="L249">
            <v>0</v>
          </cell>
          <cell r="M249">
            <v>0</v>
          </cell>
          <cell r="N249">
            <v>0</v>
          </cell>
          <cell r="O249">
            <v>0</v>
          </cell>
          <cell r="P249">
            <v>0</v>
          </cell>
          <cell r="Q249">
            <v>0</v>
          </cell>
          <cell r="R249">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GL ACS Fixed assets"/>
      <sheetName val="Report 1- BU FA CONTNUTY  SCHED"/>
      <sheetName val="Report 2- TXDX FA CONTNUITY SCH"/>
      <sheetName val="Report 3-  MFA ADDS BY BU"/>
      <sheetName val="Support 1a.-Tx Dx Continuity"/>
      <sheetName val="Support 1b - Additions  split"/>
      <sheetName val=" SUPPORT 2 -FA CONT GROUP SCHD "/>
      <sheetName val=" CIP SUPPORT - CIP CONT  DETL "/>
      <sheetName val="CIP SUPPORT - C1e_FDM FOR CIP "/>
      <sheetName val="CIP SUPPORT - CAP PROJ "/>
      <sheetName val="CIP SUPPORT -174090  tran clsfy"/>
      <sheetName val="CIP SUPPORT - 174090 jrl det"/>
      <sheetName val="SUPPORT 5 -110190 transtn clsfy"/>
      <sheetName val="SUPPORT 5A - 110190-jrl detl-GL"/>
      <sheetName val="SUPPORT 6 - GL ACCOUNT BALANCES"/>
      <sheetName val="FA SUPPORT - am COST CON "/>
      <sheetName val="FA SUPPORT - am COST CON  (2)"/>
      <sheetName val="SUPPORT 1A-  PSOFT AM CONT SCHE"/>
      <sheetName val="Alloc%"/>
      <sheetName val="Notes"/>
    </sheetNames>
    <sheetDataSet>
      <sheetData sheetId="0" refreshError="1"/>
      <sheetData sheetId="1"/>
      <sheetData sheetId="2"/>
      <sheetData sheetId="3" refreshError="1"/>
      <sheetData sheetId="4"/>
      <sheetData sheetId="5"/>
      <sheetData sheetId="6" refreshError="1"/>
      <sheetData sheetId="7"/>
      <sheetData sheetId="8"/>
      <sheetData sheetId="9"/>
      <sheetData sheetId="10" refreshError="1"/>
      <sheetData sheetId="11"/>
      <sheetData sheetId="12" refreshError="1"/>
      <sheetData sheetId="13"/>
      <sheetData sheetId="14"/>
      <sheetData sheetId="15"/>
      <sheetData sheetId="16" refreshError="1"/>
      <sheetData sheetId="17" refreshError="1"/>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 Cèdres"/>
      <sheetName val="Les_Cèdres"/>
      <sheetName val="apports"/>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l template"/>
      <sheetName val="Shs"/>
      <sheetName val="Mississagi"/>
      <sheetName val="#REF"/>
      <sheetName val="CF_Ratio"/>
      <sheetName val="Corus"/>
      <sheetName val="Assumptions"/>
      <sheetName val="Production and Energy Pmt"/>
      <sheetName val="Assumptions 2"/>
      <sheetName val="I_A"/>
      <sheetName val="I_UPA"/>
      <sheetName val="EXEC"/>
      <sheetName val="GM"/>
      <sheetName val="REVBUD"/>
      <sheetName val="CN-Rev"/>
      <sheetName val="Inputs"/>
      <sheetName val="O&amp;M Total"/>
      <sheetName val="assume"/>
      <sheetName val="Summary"/>
      <sheetName val="Hedge Costs"/>
      <sheetName val="Sheet6"/>
      <sheetName val="LSPPRINT"/>
      <sheetName val="Financials"/>
      <sheetName val="Engineering"/>
      <sheetName val="GasCosts"/>
      <sheetName val="Chart Data"/>
      <sheetName val="Log"/>
      <sheetName val="Simu_Parameters"/>
      <sheetName val="Edit_Plant"/>
      <sheetName val="Random_Prices"/>
      <sheetName val="IO_Index"/>
      <sheetName val="Sheet1"/>
      <sheetName val="Options"/>
      <sheetName val="lievre"/>
      <sheetName val="Input"/>
      <sheetName val="apports"/>
      <sheetName val="Combined Total"/>
      <sheetName val="Title"/>
      <sheetName val="Management Fees - Net to BAM"/>
      <sheetName val="Les Cèdres"/>
      <sheetName val="Excel template.xls"/>
      <sheetName val="Sum TB exc s and pr"/>
      <sheetName val="details"/>
      <sheetName val="FCST REC"/>
      <sheetName val="Excel%20template.xls"/>
      <sheetName val="Cover"/>
      <sheetName val="5-Bridge BS"/>
      <sheetName val="original fees -&gt;"/>
      <sheetName val="100%"/>
      <sheetName val="Net to BAM"/>
      <sheetName val="IS Q4 v10.0d"/>
      <sheetName val="MD&amp;A disclosure -&gt;"/>
      <sheetName val="100% (&quot;Total&quot;)"/>
      <sheetName val="Net to BAM (100% of Listed)"/>
      <sheetName val="work with corp -&gt;"/>
      <sheetName val="Q3 Entries Made - FINAL"/>
      <sheetName val="IS Q3 v3.4f"/>
      <sheetName val="Q3 2012 reclass entries"/>
      <sheetName val="old --&gt;"/>
      <sheetName val="IS Q2 3.0d"/>
      <sheetName val="Q2 2012 reclass entries"/>
      <sheetName val="Summary of Points - Q1 and Q2"/>
      <sheetName val="Backup"/>
      <sheetName val="Sheet2"/>
      <sheetName val="Sheet3"/>
      <sheetName val="Abenaki"/>
      <sheetName val="Anson"/>
      <sheetName val="Brassua"/>
      <sheetName val="Hydro Kenneb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nmnv"/>
      <sheetName val="calif"/>
      <sheetName val="ercot"/>
      <sheetName val="frcc"/>
      <sheetName val="rmpa"/>
      <sheetName val="serc"/>
      <sheetName val="spp"/>
      <sheetName val="pjm"/>
      <sheetName val="misocentral"/>
      <sheetName val="misomro"/>
      <sheetName val="ne"/>
      <sheetName val="nwpaus"/>
      <sheetName val="ny"/>
      <sheetName val="END"/>
      <sheetName val="lookups"/>
      <sheetName val="QTR pivot"/>
      <sheetName val="MTH pivot"/>
      <sheetName val="raw data"/>
      <sheetName val="CA adjust data (Pdat)"/>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E2">
            <v>1</v>
          </cell>
          <cell r="F2" t="str">
            <v>Q1</v>
          </cell>
          <cell r="H2" t="str">
            <v>ECARSR</v>
          </cell>
          <cell r="I2" t="str">
            <v>ECAR</v>
          </cell>
          <cell r="L2">
            <v>2001</v>
          </cell>
          <cell r="O2" t="str">
            <v>Q1</v>
          </cell>
          <cell r="P2" t="str">
            <v>Q2</v>
          </cell>
        </row>
        <row r="3">
          <cell r="E3">
            <v>2</v>
          </cell>
          <cell r="F3" t="str">
            <v>Q1</v>
          </cell>
          <cell r="H3" t="str">
            <v>ERCOTS</v>
          </cell>
          <cell r="I3" t="str">
            <v>ERCOT</v>
          </cell>
          <cell r="L3">
            <v>1</v>
          </cell>
          <cell r="O3" t="str">
            <v>Q2</v>
          </cell>
          <cell r="P3" t="str">
            <v>Q3</v>
          </cell>
        </row>
        <row r="4">
          <cell r="E4">
            <v>3</v>
          </cell>
          <cell r="F4" t="str">
            <v>Q1</v>
          </cell>
          <cell r="H4" t="str">
            <v>FRCCSR</v>
          </cell>
          <cell r="I4" t="str">
            <v>FRCC</v>
          </cell>
          <cell r="O4" t="str">
            <v>Q3</v>
          </cell>
          <cell r="P4" t="str">
            <v>Q4</v>
          </cell>
        </row>
        <row r="5">
          <cell r="E5">
            <v>4</v>
          </cell>
          <cell r="F5" t="str">
            <v>Q2</v>
          </cell>
          <cell r="H5" t="str">
            <v>PJM</v>
          </cell>
          <cell r="I5" t="str">
            <v>MAAC</v>
          </cell>
          <cell r="O5" t="str">
            <v>Q4</v>
          </cell>
          <cell r="P5" t="str">
            <v>Q1</v>
          </cell>
        </row>
        <row r="6">
          <cell r="E6">
            <v>5</v>
          </cell>
          <cell r="F6" t="str">
            <v>Q2</v>
          </cell>
          <cell r="H6" t="str">
            <v>EMO</v>
          </cell>
          <cell r="I6" t="str">
            <v>MAIN</v>
          </cell>
        </row>
        <row r="7">
          <cell r="E7">
            <v>6</v>
          </cell>
          <cell r="F7" t="str">
            <v>Q2</v>
          </cell>
          <cell r="H7" t="str">
            <v>NI</v>
          </cell>
          <cell r="I7" t="str">
            <v>MAIN</v>
          </cell>
        </row>
        <row r="8">
          <cell r="E8">
            <v>7</v>
          </cell>
          <cell r="F8" t="str">
            <v>Q3</v>
          </cell>
          <cell r="H8" t="str">
            <v>SCI</v>
          </cell>
          <cell r="I8" t="str">
            <v>MAIN</v>
          </cell>
        </row>
        <row r="9">
          <cell r="E9">
            <v>8</v>
          </cell>
          <cell r="F9" t="str">
            <v>Q3</v>
          </cell>
          <cell r="H9" t="str">
            <v>WUM</v>
          </cell>
          <cell r="I9" t="str">
            <v>MAIN</v>
          </cell>
        </row>
        <row r="10">
          <cell r="E10">
            <v>9</v>
          </cell>
          <cell r="F10" t="str">
            <v>Q3</v>
          </cell>
          <cell r="H10" t="str">
            <v>MAPPSR</v>
          </cell>
          <cell r="I10" t="str">
            <v>MAPP</v>
          </cell>
        </row>
        <row r="11">
          <cell r="E11">
            <v>10</v>
          </cell>
          <cell r="F11" t="str">
            <v>Q4</v>
          </cell>
          <cell r="H11" t="str">
            <v>NEPOOL</v>
          </cell>
          <cell r="I11" t="str">
            <v>NEPOOL</v>
          </cell>
        </row>
        <row r="12">
          <cell r="E12">
            <v>11</v>
          </cell>
          <cell r="F12" t="str">
            <v>Q4</v>
          </cell>
          <cell r="H12" t="str">
            <v>NYPP</v>
          </cell>
          <cell r="I12" t="str">
            <v>NYPP</v>
          </cell>
        </row>
        <row r="13">
          <cell r="E13">
            <v>12</v>
          </cell>
          <cell r="F13" t="str">
            <v>Q4</v>
          </cell>
          <cell r="H13" t="str">
            <v>ENTR</v>
          </cell>
          <cell r="I13" t="str">
            <v>SERC</v>
          </cell>
        </row>
        <row r="14">
          <cell r="H14" t="str">
            <v>STHRN</v>
          </cell>
          <cell r="I14" t="str">
            <v>SERC</v>
          </cell>
        </row>
        <row r="15">
          <cell r="H15" t="str">
            <v>TVA</v>
          </cell>
          <cell r="I15" t="str">
            <v>SERC</v>
          </cell>
        </row>
        <row r="16">
          <cell r="H16" t="str">
            <v>VACAR</v>
          </cell>
          <cell r="I16" t="str">
            <v>SERC</v>
          </cell>
        </row>
        <row r="17">
          <cell r="H17" t="str">
            <v>N</v>
          </cell>
          <cell r="I17" t="str">
            <v>SPP</v>
          </cell>
        </row>
        <row r="18">
          <cell r="H18" t="str">
            <v>S</v>
          </cell>
          <cell r="I18" t="str">
            <v>SPP</v>
          </cell>
        </row>
        <row r="19">
          <cell r="H19" t="str">
            <v>SE</v>
          </cell>
          <cell r="I19" t="str">
            <v>SPP</v>
          </cell>
        </row>
        <row r="20">
          <cell r="H20" t="str">
            <v>SPPWC</v>
          </cell>
          <cell r="I20" t="str">
            <v>SPP</v>
          </cell>
        </row>
        <row r="21">
          <cell r="H21" t="str">
            <v>SPPSR</v>
          </cell>
          <cell r="I21" t="str">
            <v>SPP</v>
          </cell>
        </row>
        <row r="22">
          <cell r="H22" t="str">
            <v>AZNMNV</v>
          </cell>
          <cell r="I22" t="str">
            <v>AZNMNV</v>
          </cell>
        </row>
        <row r="23">
          <cell r="H23" t="str">
            <v>CAMX</v>
          </cell>
          <cell r="I23" t="str">
            <v>CALIF</v>
          </cell>
        </row>
        <row r="24">
          <cell r="H24" t="str">
            <v>NWPA</v>
          </cell>
          <cell r="I24" t="str">
            <v>NWPA</v>
          </cell>
        </row>
        <row r="25">
          <cell r="H25" t="str">
            <v>RMPA</v>
          </cell>
          <cell r="I25" t="str">
            <v>RMPA</v>
          </cell>
        </row>
        <row r="26">
          <cell r="H26" t="str">
            <v>MAINSR</v>
          </cell>
          <cell r="I26" t="str">
            <v>MAIN</v>
          </cell>
        </row>
      </sheetData>
      <sheetData sheetId="15"/>
      <sheetData sheetId="16"/>
      <sheetData sheetId="17"/>
      <sheetData sheetId="18"/>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HYDRO ONE COMMON CORPORATE COST MODEL</v>
          </cell>
        </row>
        <row r="2">
          <cell r="A2" t="str">
            <v>SUMMARY OF TIME AND COST DISTRIBUTIONS</v>
          </cell>
        </row>
        <row r="3">
          <cell r="A3" t="str">
            <v>Group</v>
          </cell>
          <cell r="B3" t="str">
            <v>Department</v>
          </cell>
          <cell r="C3" t="str">
            <v>L / NL</v>
          </cell>
          <cell r="D3" t="str">
            <v>Description of Services</v>
          </cell>
        </row>
        <row r="4">
          <cell r="A4" t="str">
            <v>Corp. Services</v>
          </cell>
          <cell r="B4" t="str">
            <v>HR</v>
          </cell>
          <cell r="C4" t="str">
            <v>L</v>
          </cell>
          <cell r="D4" t="str">
            <v>Administer Compensation &amp; Benefits Programs</v>
          </cell>
        </row>
        <row r="5">
          <cell r="C5" t="str">
            <v>L</v>
          </cell>
          <cell r="D5" t="str">
            <v>Decision support</v>
          </cell>
        </row>
        <row r="6">
          <cell r="C6" t="str">
            <v>L</v>
          </cell>
          <cell r="D6" t="str">
            <v>Staffing &amp; Leadership- Recruitment, Hiring, Succession</v>
          </cell>
        </row>
        <row r="7">
          <cell r="C7" t="str">
            <v>L</v>
          </cell>
          <cell r="D7" t="str">
            <v>Administer Pension Plan</v>
          </cell>
        </row>
        <row r="8">
          <cell r="C8" t="str">
            <v>L</v>
          </cell>
          <cell r="D8" t="str">
            <v>Administer Inergi HR</v>
          </cell>
        </row>
        <row r="9">
          <cell r="C9" t="str">
            <v>L</v>
          </cell>
          <cell r="D9" t="str">
            <v>Consulting support to LOBs and corporate functions</v>
          </cell>
        </row>
        <row r="10">
          <cell r="C10" t="str">
            <v>L</v>
          </cell>
          <cell r="D10" t="str">
            <v>Director</v>
          </cell>
        </row>
        <row r="11">
          <cell r="A11" t="str">
            <v>Corp. Services</v>
          </cell>
          <cell r="B11" t="str">
            <v>HR</v>
          </cell>
          <cell r="C11" t="str">
            <v>N</v>
          </cell>
          <cell r="D11" t="str">
            <v>Administer Compensation &amp; Benefits Programs</v>
          </cell>
        </row>
        <row r="12">
          <cell r="C12" t="str">
            <v>N</v>
          </cell>
          <cell r="D12" t="str">
            <v>Decision support</v>
          </cell>
        </row>
        <row r="13">
          <cell r="C13" t="str">
            <v>N</v>
          </cell>
          <cell r="D13" t="str">
            <v>Staffing &amp; Leadership- Recruitment, Hiring, Succession</v>
          </cell>
        </row>
        <row r="14">
          <cell r="C14" t="str">
            <v>N</v>
          </cell>
          <cell r="D14" t="str">
            <v>Administer Pension Plan</v>
          </cell>
        </row>
        <row r="15">
          <cell r="C15" t="str">
            <v>N</v>
          </cell>
          <cell r="D15" t="str">
            <v>Administer Inergi HR</v>
          </cell>
        </row>
        <row r="16">
          <cell r="C16" t="str">
            <v>N</v>
          </cell>
          <cell r="D16" t="str">
            <v>Consulting support to LOBs and corporate functions</v>
          </cell>
        </row>
        <row r="17">
          <cell r="C17" t="str">
            <v>N</v>
          </cell>
          <cell r="D17" t="str">
            <v>Director</v>
          </cell>
        </row>
        <row r="18">
          <cell r="A18" t="str">
            <v>Corp. Services</v>
          </cell>
          <cell r="B18" t="str">
            <v>Labour Relations</v>
          </cell>
          <cell r="C18" t="str">
            <v>L</v>
          </cell>
          <cell r="D18" t="str">
            <v>Advice, guidance and training to LOBs under the Collective Agreements</v>
          </cell>
        </row>
        <row r="19">
          <cell r="C19" t="str">
            <v>L</v>
          </cell>
          <cell r="D19" t="str">
            <v>Negotiate with Bargaining Units</v>
          </cell>
        </row>
        <row r="20">
          <cell r="C20" t="str">
            <v>L</v>
          </cell>
          <cell r="D20" t="str">
            <v>Participate in grievance and arbitration filings</v>
          </cell>
        </row>
        <row r="21">
          <cell r="C21" t="str">
            <v>L</v>
          </cell>
          <cell r="D21" t="str">
            <v>Participate in OLRB hearings</v>
          </cell>
        </row>
        <row r="22">
          <cell r="C22" t="str">
            <v>L</v>
          </cell>
          <cell r="D22" t="str">
            <v>Internal vacancy management</v>
          </cell>
        </row>
        <row r="23">
          <cell r="A23" t="str">
            <v>Corp. Services</v>
          </cell>
          <cell r="B23" t="str">
            <v>Labour Relations</v>
          </cell>
          <cell r="C23" t="str">
            <v>N</v>
          </cell>
          <cell r="D23" t="str">
            <v>Negotiate with Bargaining Units</v>
          </cell>
        </row>
        <row r="24">
          <cell r="C24" t="str">
            <v>N</v>
          </cell>
          <cell r="D24" t="str">
            <v>Participate in grievance and arbitration filings</v>
          </cell>
        </row>
        <row r="25">
          <cell r="A25" t="str">
            <v>Corp. Services</v>
          </cell>
          <cell r="B25" t="str">
            <v>Communications</v>
          </cell>
          <cell r="C25" t="str">
            <v>L</v>
          </cell>
          <cell r="D25" t="str">
            <v>Provide communications support for corporate safety program &amp; activities</v>
          </cell>
        </row>
        <row r="26">
          <cell r="C26" t="str">
            <v>L</v>
          </cell>
          <cell r="D26" t="str">
            <v>Provide communications support for customer information requirements</v>
          </cell>
        </row>
        <row r="27">
          <cell r="C27" t="str">
            <v>L</v>
          </cell>
          <cell r="D27" t="str">
            <v>Provide Media Program for Community Info &amp; Employee Contributions</v>
          </cell>
        </row>
        <row r="28">
          <cell r="C28" t="str">
            <v>L</v>
          </cell>
          <cell r="D28" t="str">
            <v>Provide Support for Shareholder and External Stakeholder Relationships</v>
          </cell>
        </row>
        <row r="29">
          <cell r="C29" t="str">
            <v>L</v>
          </cell>
          <cell r="D29" t="str">
            <v>Provide Support to CDM and Other Special Programs</v>
          </cell>
        </row>
        <row r="30">
          <cell r="C30" t="str">
            <v>L</v>
          </cell>
          <cell r="D30" t="str">
            <v>Provide other internal communications support</v>
          </cell>
        </row>
        <row r="31">
          <cell r="C31" t="str">
            <v>L</v>
          </cell>
          <cell r="D31" t="str">
            <v>Other departmental activities</v>
          </cell>
        </row>
        <row r="32">
          <cell r="A32" t="str">
            <v>Corp. Services</v>
          </cell>
          <cell r="B32" t="str">
            <v>Communications</v>
          </cell>
          <cell r="C32" t="str">
            <v>N</v>
          </cell>
          <cell r="D32" t="str">
            <v>Provide communications support for corporate safety program &amp; activities</v>
          </cell>
        </row>
        <row r="33">
          <cell r="C33" t="str">
            <v>N</v>
          </cell>
          <cell r="D33" t="str">
            <v>Provide communications support for customer information requirements</v>
          </cell>
        </row>
        <row r="34">
          <cell r="C34" t="str">
            <v>N</v>
          </cell>
          <cell r="D34" t="str">
            <v>Provide Media Program for Community Info &amp; Employee Contributions</v>
          </cell>
        </row>
        <row r="35">
          <cell r="C35" t="str">
            <v>N</v>
          </cell>
          <cell r="D35" t="str">
            <v>Provide Support for Shareholder and External Stakeholder Relationships</v>
          </cell>
        </row>
        <row r="36">
          <cell r="C36" t="str">
            <v>N</v>
          </cell>
          <cell r="D36" t="str">
            <v>Provide Support to CDM and Other Special Programs</v>
          </cell>
        </row>
        <row r="37">
          <cell r="C37" t="str">
            <v>N</v>
          </cell>
          <cell r="D37" t="str">
            <v>Provide other internal communications support</v>
          </cell>
        </row>
        <row r="38">
          <cell r="C38" t="str">
            <v>N</v>
          </cell>
          <cell r="D38" t="str">
            <v>Other departmental activities</v>
          </cell>
        </row>
        <row r="39">
          <cell r="C39" t="str">
            <v>N</v>
          </cell>
          <cell r="D39" t="str">
            <v>General departmental expenses</v>
          </cell>
        </row>
        <row r="40">
          <cell r="A40" t="str">
            <v>Corp. Services</v>
          </cell>
          <cell r="B40" t="str">
            <v>LBSS / Facilities</v>
          </cell>
          <cell r="C40" t="str">
            <v>L</v>
          </cell>
          <cell r="D40" t="str">
            <v>Real Estate-Manage &amp; Acquire ROW &amp; Easements</v>
          </cell>
        </row>
        <row r="41">
          <cell r="C41" t="str">
            <v>L</v>
          </cell>
          <cell r="D41" t="str">
            <v>Manage property taxes and property rights payments and appeals</v>
          </cell>
        </row>
        <row r="42">
          <cell r="C42" t="str">
            <v>L</v>
          </cell>
          <cell r="D42" t="str">
            <v>Manage Environmental Remediation Program</v>
          </cell>
        </row>
        <row r="43">
          <cell r="C43" t="str">
            <v>L</v>
          </cell>
          <cell r="D43" t="str">
            <v>Manage employee relocation program</v>
          </cell>
        </row>
        <row r="44">
          <cell r="C44" t="str">
            <v>L</v>
          </cell>
          <cell r="D44" t="str">
            <v>Manage  - Facilities Used by Headquarters</v>
          </cell>
        </row>
        <row r="45">
          <cell r="C45" t="str">
            <v>L</v>
          </cell>
          <cell r="D45" t="str">
            <v>Manage Facilities Used by Operations</v>
          </cell>
        </row>
        <row r="46">
          <cell r="C46" t="str">
            <v>L</v>
          </cell>
          <cell r="D46" t="str">
            <v>Provide Headquarters Facilities - Support Services</v>
          </cell>
        </row>
        <row r="47">
          <cell r="C47" t="str">
            <v>L</v>
          </cell>
          <cell r="D47" t="str">
            <v>Manage facilities-related revenue programs</v>
          </cell>
        </row>
        <row r="48">
          <cell r="C48" t="str">
            <v>L</v>
          </cell>
          <cell r="D48" t="str">
            <v>VP Office &amp; Decision Support; Other departmental activities</v>
          </cell>
        </row>
        <row r="49">
          <cell r="A49" t="str">
            <v>Corp. Services</v>
          </cell>
          <cell r="B49" t="str">
            <v>LBSS / Facilities</v>
          </cell>
          <cell r="C49" t="str">
            <v>N</v>
          </cell>
          <cell r="D49" t="str">
            <v>Real Estate-Manage &amp; Acquire ROW &amp; Easements</v>
          </cell>
        </row>
        <row r="50">
          <cell r="C50" t="str">
            <v>N</v>
          </cell>
          <cell r="D50" t="str">
            <v>Manage property taxes and property rights payments and appeals</v>
          </cell>
        </row>
        <row r="51">
          <cell r="C51" t="str">
            <v>N</v>
          </cell>
          <cell r="D51" t="str">
            <v>Manage Environmental Remediation Program</v>
          </cell>
        </row>
        <row r="52">
          <cell r="C52" t="str">
            <v>N</v>
          </cell>
          <cell r="D52" t="str">
            <v>Manage employee relocation program</v>
          </cell>
        </row>
        <row r="53">
          <cell r="C53" t="str">
            <v>N</v>
          </cell>
          <cell r="D53" t="str">
            <v>Manage  - Facilities Used by Headquarters</v>
          </cell>
        </row>
        <row r="54">
          <cell r="C54" t="str">
            <v>N</v>
          </cell>
          <cell r="D54" t="str">
            <v>Manage Facilities Used by Operations</v>
          </cell>
        </row>
        <row r="55">
          <cell r="C55" t="str">
            <v>N</v>
          </cell>
          <cell r="D55" t="str">
            <v>Provide Headquarters Facilities - Support Services</v>
          </cell>
        </row>
        <row r="56">
          <cell r="C56" t="str">
            <v>N</v>
          </cell>
          <cell r="D56" t="str">
            <v>Manage facilities-related revenue programs</v>
          </cell>
        </row>
        <row r="57">
          <cell r="C57" t="str">
            <v>N</v>
          </cell>
          <cell r="D57" t="str">
            <v>VP Office &amp; Decision Support; Other departmental activities</v>
          </cell>
        </row>
        <row r="58">
          <cell r="A58" t="str">
            <v>Corp. Services</v>
          </cell>
          <cell r="B58" t="str">
            <v>Corp. Security</v>
          </cell>
          <cell r="C58" t="str">
            <v>L</v>
          </cell>
          <cell r="D58" t="str">
            <v>Provide Security Services for Company Assets</v>
          </cell>
        </row>
        <row r="59">
          <cell r="A59" t="str">
            <v>Corp. Services</v>
          </cell>
          <cell r="B59" t="str">
            <v>Corp. Security</v>
          </cell>
          <cell r="C59" t="str">
            <v>N</v>
          </cell>
          <cell r="D59" t="str">
            <v>Provide Security Services for Company Assets</v>
          </cell>
        </row>
        <row r="60">
          <cell r="A60" t="str">
            <v>Corp. Services</v>
          </cell>
          <cell r="B60" t="str">
            <v>SMS</v>
          </cell>
          <cell r="C60" t="str">
            <v>L</v>
          </cell>
          <cell r="D60" t="str">
            <v>Manage warehouse facilities (incl. Inventory management)</v>
          </cell>
        </row>
        <row r="61">
          <cell r="C61" t="str">
            <v>L</v>
          </cell>
          <cell r="D61" t="str">
            <v>Warehouse (Provincial lines)</v>
          </cell>
        </row>
        <row r="62">
          <cell r="C62" t="str">
            <v>L</v>
          </cell>
          <cell r="D62" t="str">
            <v>Strategic Sourcing Initiative</v>
          </cell>
        </row>
        <row r="63">
          <cell r="C63" t="str">
            <v>L</v>
          </cell>
          <cell r="D63" t="str">
            <v>Supervise Inergi- SMS</v>
          </cell>
        </row>
        <row r="64">
          <cell r="C64" t="str">
            <v>L</v>
          </cell>
          <cell r="D64" t="str">
            <v>Transportation</v>
          </cell>
        </row>
        <row r="65">
          <cell r="C65" t="str">
            <v>L</v>
          </cell>
          <cell r="D65" t="str">
            <v>Investment Recovery</v>
          </cell>
        </row>
        <row r="66">
          <cell r="C66" t="str">
            <v>L</v>
          </cell>
          <cell r="D66" t="str">
            <v>Other departmental activities</v>
          </cell>
        </row>
        <row r="67">
          <cell r="A67" t="str">
            <v>Corp. Services</v>
          </cell>
          <cell r="B67" t="str">
            <v>SMS</v>
          </cell>
          <cell r="C67" t="str">
            <v>N</v>
          </cell>
          <cell r="D67" t="str">
            <v>Manage warehouse facilities (incl. Inventory management)</v>
          </cell>
        </row>
        <row r="68">
          <cell r="C68" t="str">
            <v>N</v>
          </cell>
          <cell r="D68" t="str">
            <v>Warehouse (Provincial Lines)</v>
          </cell>
        </row>
        <row r="69">
          <cell r="C69" t="str">
            <v>N</v>
          </cell>
          <cell r="D69" t="str">
            <v>Transportation</v>
          </cell>
        </row>
        <row r="70">
          <cell r="C70" t="str">
            <v>N</v>
          </cell>
          <cell r="D70" t="str">
            <v>Investment Recovery</v>
          </cell>
        </row>
        <row r="71">
          <cell r="C71" t="str">
            <v>N</v>
          </cell>
          <cell r="D71" t="str">
            <v>Inergi Inspection Project</v>
          </cell>
        </row>
        <row r="72">
          <cell r="C72" t="str">
            <v>N</v>
          </cell>
          <cell r="D72" t="str">
            <v>Other Department Activities</v>
          </cell>
        </row>
        <row r="73">
          <cell r="A73" t="str">
            <v>Corp. Services</v>
          </cell>
          <cell r="B73" t="str">
            <v>SVP</v>
          </cell>
          <cell r="C73" t="str">
            <v>L</v>
          </cell>
          <cell r="D73" t="str">
            <v>Manage all Corp Services Departments</v>
          </cell>
        </row>
        <row r="74">
          <cell r="A74" t="str">
            <v>Corp. Services</v>
          </cell>
          <cell r="B74" t="str">
            <v>SVP</v>
          </cell>
          <cell r="C74" t="str">
            <v>N</v>
          </cell>
          <cell r="D74" t="str">
            <v>General departmental expenses</v>
          </cell>
        </row>
        <row r="75">
          <cell r="A75" t="str">
            <v>Finance</v>
          </cell>
          <cell r="B75" t="str">
            <v>Corporate Controller</v>
          </cell>
          <cell r="C75" t="str">
            <v>L</v>
          </cell>
          <cell r="D75" t="str">
            <v>Accting policies; External reports; External audit / review</v>
          </cell>
        </row>
        <row r="76">
          <cell r="C76" t="str">
            <v>L</v>
          </cell>
          <cell r="D76" t="str">
            <v>Business Plan (incl. Financial Modeling &amp; Analysis); Internal reports; Year-end projections</v>
          </cell>
        </row>
        <row r="77">
          <cell r="C77" t="str">
            <v>L</v>
          </cell>
          <cell r="D77" t="str">
            <v>Regulatory Finance Activities</v>
          </cell>
        </row>
        <row r="78">
          <cell r="C78" t="str">
            <v>L</v>
          </cell>
          <cell r="D78" t="str">
            <v>Manage Inergi- General and Inergi- Finance contract</v>
          </cell>
        </row>
        <row r="79">
          <cell r="C79" t="str">
            <v>L</v>
          </cell>
          <cell r="D79" t="str">
            <v>Revenue analysis and reporting</v>
          </cell>
        </row>
        <row r="80">
          <cell r="C80" t="str">
            <v>L</v>
          </cell>
          <cell r="D80" t="str">
            <v>Monitor and support Financial systems and Corporate accounting</v>
          </cell>
        </row>
        <row r="81">
          <cell r="C81" t="str">
            <v>L</v>
          </cell>
          <cell r="D81" t="str">
            <v>Internal controls</v>
          </cell>
        </row>
        <row r="82">
          <cell r="C82" t="str">
            <v>L</v>
          </cell>
          <cell r="D82" t="str">
            <v>Other departmental activities</v>
          </cell>
        </row>
        <row r="83">
          <cell r="A83" t="str">
            <v>Finance</v>
          </cell>
          <cell r="B83" t="str">
            <v>Corporate Controller</v>
          </cell>
          <cell r="C83" t="str">
            <v>N</v>
          </cell>
          <cell r="D83" t="str">
            <v>Actuarial consultants</v>
          </cell>
        </row>
        <row r="84">
          <cell r="C84" t="str">
            <v>N</v>
          </cell>
          <cell r="D84" t="str">
            <v>Consultants- Bill 198 (Canadian SOX) compliance</v>
          </cell>
        </row>
        <row r="85">
          <cell r="C85" t="str">
            <v>N</v>
          </cell>
          <cell r="D85" t="str">
            <v>General departmental expenses</v>
          </cell>
        </row>
        <row r="86">
          <cell r="A86" t="str">
            <v>Finance</v>
          </cell>
          <cell r="B86" t="str">
            <v>Treasury</v>
          </cell>
          <cell r="C86" t="str">
            <v>L</v>
          </cell>
          <cell r="D86" t="str">
            <v>Liquidity Management, Debt Issuance and Financial Risk Management</v>
          </cell>
        </row>
        <row r="87">
          <cell r="C87" t="str">
            <v>L</v>
          </cell>
          <cell r="D87" t="str">
            <v>Regulatory and Credit Rating Support</v>
          </cell>
        </row>
        <row r="88">
          <cell r="C88" t="str">
            <v>L</v>
          </cell>
          <cell r="D88" t="str">
            <v>Investor Relations</v>
          </cell>
        </row>
        <row r="89">
          <cell r="C89" t="str">
            <v>L</v>
          </cell>
          <cell r="D89" t="str">
            <v>Banking Operations and Account Management</v>
          </cell>
        </row>
        <row r="90">
          <cell r="C90" t="str">
            <v>L</v>
          </cell>
          <cell r="D90" t="str">
            <v>Insurance &amp; Risk Management- Purchasing</v>
          </cell>
        </row>
        <row r="91">
          <cell r="C91" t="str">
            <v>L</v>
          </cell>
          <cell r="D91" t="str">
            <v>Insurance- Claims</v>
          </cell>
        </row>
        <row r="92">
          <cell r="C92" t="str">
            <v>L</v>
          </cell>
          <cell r="D92" t="str">
            <v>Insurance- Support</v>
          </cell>
        </row>
        <row r="93">
          <cell r="A93" t="str">
            <v>Finance</v>
          </cell>
          <cell r="B93" t="str">
            <v>Treasury</v>
          </cell>
          <cell r="C93" t="str">
            <v>N</v>
          </cell>
          <cell r="D93" t="str">
            <v>Self Insured Claims</v>
          </cell>
        </row>
        <row r="94">
          <cell r="C94" t="str">
            <v>N</v>
          </cell>
          <cell r="D94" t="str">
            <v>General liability insurance policy</v>
          </cell>
        </row>
        <row r="95">
          <cell r="C95" t="str">
            <v>N</v>
          </cell>
          <cell r="D95" t="str">
            <v>Directors &amp; Officers insurance policy</v>
          </cell>
        </row>
        <row r="96">
          <cell r="C96" t="str">
            <v>N</v>
          </cell>
          <cell r="D96" t="str">
            <v>Fiduciary insurance policy</v>
          </cell>
        </row>
        <row r="97">
          <cell r="C97" t="str">
            <v>N</v>
          </cell>
          <cell r="D97" t="str">
            <v>IT Costs</v>
          </cell>
        </row>
        <row r="98">
          <cell r="C98" t="str">
            <v>N</v>
          </cell>
          <cell r="D98" t="str">
            <v>Investor Relations costs</v>
          </cell>
        </row>
        <row r="99">
          <cell r="C99" t="str">
            <v>N</v>
          </cell>
          <cell r="D99" t="str">
            <v>General departmental expenses</v>
          </cell>
        </row>
        <row r="100">
          <cell r="A100" t="str">
            <v>Finance</v>
          </cell>
          <cell r="B100" t="str">
            <v>Taxation</v>
          </cell>
          <cell r="C100" t="str">
            <v>L</v>
          </cell>
          <cell r="D100" t="str">
            <v>Compliance activities including tax filings and audits</v>
          </cell>
        </row>
        <row r="101">
          <cell r="C101" t="str">
            <v>L</v>
          </cell>
          <cell r="D101" t="str">
            <v>Tax Planning</v>
          </cell>
        </row>
        <row r="102">
          <cell r="C102" t="str">
            <v>L</v>
          </cell>
          <cell r="D102" t="str">
            <v>Support Debt issuance</v>
          </cell>
        </row>
        <row r="103">
          <cell r="C103" t="str">
            <v>L</v>
          </cell>
          <cell r="D103" t="str">
            <v>Special Projects</v>
          </cell>
        </row>
        <row r="104">
          <cell r="C104" t="str">
            <v>L</v>
          </cell>
          <cell r="D104" t="str">
            <v>Support regulatory filings</v>
          </cell>
        </row>
        <row r="105">
          <cell r="C105" t="str">
            <v>L</v>
          </cell>
          <cell r="D105" t="str">
            <v>Support Construction activities</v>
          </cell>
        </row>
        <row r="106">
          <cell r="C106" t="str">
            <v>L</v>
          </cell>
          <cell r="D106" t="str">
            <v>Other departmental activities</v>
          </cell>
        </row>
        <row r="107">
          <cell r="A107" t="str">
            <v>Finance</v>
          </cell>
          <cell r="B107" t="str">
            <v>Taxation</v>
          </cell>
          <cell r="C107" t="str">
            <v>N</v>
          </cell>
          <cell r="D107" t="str">
            <v>Tax Consultants</v>
          </cell>
        </row>
        <row r="108">
          <cell r="C108" t="str">
            <v>N</v>
          </cell>
          <cell r="D108" t="str">
            <v>General departmental expenses</v>
          </cell>
        </row>
        <row r="109">
          <cell r="A109" t="str">
            <v>Finance</v>
          </cell>
          <cell r="B109" t="str">
            <v>Financial Strategy</v>
          </cell>
          <cell r="C109" t="str">
            <v>L</v>
          </cell>
          <cell r="D109" t="str">
            <v>Support Regulatory Activities</v>
          </cell>
        </row>
        <row r="110">
          <cell r="C110" t="str">
            <v>L</v>
          </cell>
          <cell r="D110" t="str">
            <v>Support Business Activities</v>
          </cell>
        </row>
        <row r="111">
          <cell r="C111" t="str">
            <v>L</v>
          </cell>
          <cell r="D111" t="str">
            <v>Special Projects</v>
          </cell>
        </row>
        <row r="112">
          <cell r="C112" t="str">
            <v>L</v>
          </cell>
          <cell r="D112" t="str">
            <v>Decision support for lines of business</v>
          </cell>
        </row>
        <row r="113">
          <cell r="C113" t="str">
            <v>L</v>
          </cell>
          <cell r="D113" t="str">
            <v>DSM</v>
          </cell>
        </row>
        <row r="114">
          <cell r="C114" t="str">
            <v>L</v>
          </cell>
          <cell r="D114" t="str">
            <v>Ontario Hydro Energy</v>
          </cell>
        </row>
        <row r="115">
          <cell r="A115" t="str">
            <v>Finance</v>
          </cell>
          <cell r="B115" t="str">
            <v>Financial Strategy</v>
          </cell>
          <cell r="C115" t="str">
            <v>N</v>
          </cell>
          <cell r="D115" t="str">
            <v>General departmental expenses</v>
          </cell>
        </row>
        <row r="116">
          <cell r="A116" t="str">
            <v>Finance</v>
          </cell>
          <cell r="B116" t="str">
            <v>Internal Audit &amp; Risk Mgmt</v>
          </cell>
          <cell r="C116" t="str">
            <v>L</v>
          </cell>
          <cell r="D116" t="str">
            <v>Audits</v>
          </cell>
        </row>
        <row r="117">
          <cell r="C117" t="str">
            <v>L</v>
          </cell>
          <cell r="D117" t="str">
            <v>Purchasing</v>
          </cell>
        </row>
        <row r="118">
          <cell r="C118" t="str">
            <v>L</v>
          </cell>
          <cell r="D118" t="str">
            <v>IMIT</v>
          </cell>
        </row>
        <row r="119">
          <cell r="C119" t="str">
            <v>L</v>
          </cell>
          <cell r="D119" t="str">
            <v>Human Resources</v>
          </cell>
        </row>
        <row r="120">
          <cell r="C120" t="str">
            <v>L</v>
          </cell>
          <cell r="D120" t="str">
            <v>Finance</v>
          </cell>
        </row>
        <row r="121">
          <cell r="C121" t="str">
            <v>L</v>
          </cell>
          <cell r="D121" t="str">
            <v>Customers</v>
          </cell>
        </row>
        <row r="122">
          <cell r="A122" t="str">
            <v>Finance</v>
          </cell>
          <cell r="B122" t="str">
            <v>Internal Audit &amp; Risk Mgmt</v>
          </cell>
          <cell r="C122" t="str">
            <v>N</v>
          </cell>
          <cell r="D122" t="str">
            <v>General departmental expenses</v>
          </cell>
        </row>
        <row r="123">
          <cell r="A123" t="str">
            <v>Finance</v>
          </cell>
          <cell r="B123" t="str">
            <v>IM&amp;IT</v>
          </cell>
          <cell r="C123" t="str">
            <v>L</v>
          </cell>
          <cell r="D123" t="str">
            <v>Support to backbone, PCs and applications; Support internal telecommunications</v>
          </cell>
        </row>
        <row r="124">
          <cell r="C124" t="str">
            <v>L</v>
          </cell>
          <cell r="D124" t="str">
            <v>Develop systems required by operating businesses to meet changes in technical, operating and regulatory requirements</v>
          </cell>
        </row>
        <row r="125">
          <cell r="C125" t="str">
            <v>L</v>
          </cell>
          <cell r="D125" t="str">
            <v>Support Asset Management activities and projects</v>
          </cell>
        </row>
        <row r="126">
          <cell r="C126" t="str">
            <v>L</v>
          </cell>
          <cell r="D126" t="str">
            <v>Support Finance activities and projects</v>
          </cell>
        </row>
        <row r="127">
          <cell r="C127" t="str">
            <v>L</v>
          </cell>
          <cell r="D127" t="str">
            <v>Provide operational support for Transmission and Distribution activities</v>
          </cell>
        </row>
        <row r="128">
          <cell r="C128" t="str">
            <v>L</v>
          </cell>
          <cell r="D128" t="str">
            <v>Manage IT capital projects and IT strategy</v>
          </cell>
        </row>
        <row r="129">
          <cell r="C129" t="str">
            <v>L</v>
          </cell>
          <cell r="D129" t="str">
            <v>Support Inergi operations</v>
          </cell>
        </row>
        <row r="130">
          <cell r="C130" t="str">
            <v>L</v>
          </cell>
          <cell r="D130" t="str">
            <v>Other departmental activities</v>
          </cell>
        </row>
        <row r="131">
          <cell r="A131" t="str">
            <v>Finance</v>
          </cell>
          <cell r="B131" t="str">
            <v>IM&amp;IT</v>
          </cell>
          <cell r="C131" t="str">
            <v>N</v>
          </cell>
          <cell r="D131" t="str">
            <v>General departmental expenses</v>
          </cell>
        </row>
        <row r="132">
          <cell r="A132" t="str">
            <v>General Counsel</v>
          </cell>
          <cell r="B132" t="str">
            <v>Regulatory Affairs</v>
          </cell>
          <cell r="C132" t="str">
            <v>L</v>
          </cell>
          <cell r="D132" t="str">
            <v>Coordinate HO Filings with OEB (incl. DSM)</v>
          </cell>
        </row>
        <row r="133">
          <cell r="C133" t="str">
            <v>L</v>
          </cell>
          <cell r="D133" t="str">
            <v>Manage HO Relationship with OEB (incl. complaints)</v>
          </cell>
        </row>
        <row r="134">
          <cell r="C134" t="str">
            <v>L</v>
          </cell>
          <cell r="D134" t="str">
            <v>Develop and Support Rate Structures and Design for Transmission and Distribution Rates</v>
          </cell>
        </row>
        <row r="135">
          <cell r="C135" t="str">
            <v>L</v>
          </cell>
          <cell r="D135" t="str">
            <v>Support IMO Technical Panel and Make Recommendations for Market Rules for the Ontario Electricity Market</v>
          </cell>
        </row>
        <row r="136">
          <cell r="C136" t="str">
            <v>L</v>
          </cell>
          <cell r="D136" t="str">
            <v>Provide Load Forecasts for HO and IMO</v>
          </cell>
        </row>
        <row r="137">
          <cell r="C137" t="str">
            <v>L</v>
          </cell>
          <cell r="D137" t="str">
            <v>Support Wholesale and Retail Settlement Process</v>
          </cell>
        </row>
        <row r="138">
          <cell r="C138" t="str">
            <v>L</v>
          </cell>
          <cell r="D138" t="str">
            <v>Section 92 Applications</v>
          </cell>
        </row>
        <row r="139">
          <cell r="C139" t="str">
            <v>L</v>
          </cell>
          <cell r="D139" t="str">
            <v>Code Reviews</v>
          </cell>
        </row>
        <row r="140">
          <cell r="C140" t="str">
            <v>L</v>
          </cell>
          <cell r="D140" t="str">
            <v>Other departmental activities</v>
          </cell>
        </row>
        <row r="141">
          <cell r="A141" t="str">
            <v>General Counsel</v>
          </cell>
          <cell r="B141" t="str">
            <v>Regulatory Affairs</v>
          </cell>
          <cell r="C141" t="str">
            <v>N</v>
          </cell>
          <cell r="D141" t="str">
            <v>All other costs</v>
          </cell>
        </row>
        <row r="142">
          <cell r="A142" t="str">
            <v>General Counsel</v>
          </cell>
          <cell r="B142" t="str">
            <v>Regul. Affairs- OEB Cost</v>
          </cell>
          <cell r="C142" t="str">
            <v>N</v>
          </cell>
          <cell r="D142" t="str">
            <v>OEB Billed costs</v>
          </cell>
        </row>
        <row r="143">
          <cell r="A143" t="str">
            <v>General Counsel</v>
          </cell>
          <cell r="B143" t="str">
            <v>Law</v>
          </cell>
          <cell r="C143" t="str">
            <v>L</v>
          </cell>
          <cell r="D143" t="str">
            <v>Overall Assignment of Time</v>
          </cell>
        </row>
        <row r="144">
          <cell r="A144" t="str">
            <v>General Counsel</v>
          </cell>
          <cell r="B144" t="str">
            <v>Law</v>
          </cell>
          <cell r="C144" t="str">
            <v>N</v>
          </cell>
          <cell r="D144" t="str">
            <v>Consultants and External Legal Counsel</v>
          </cell>
        </row>
        <row r="145">
          <cell r="C145" t="str">
            <v>N</v>
          </cell>
          <cell r="D145" t="str">
            <v>General departmental expenses</v>
          </cell>
        </row>
        <row r="146">
          <cell r="A146" t="str">
            <v>Telecom Services</v>
          </cell>
          <cell r="B146" t="str">
            <v>Oper / Carrier Mgmt</v>
          </cell>
          <cell r="C146" t="str">
            <v>T</v>
          </cell>
          <cell r="D146" t="str">
            <v>Management of Telecoms Services</v>
          </cell>
        </row>
        <row r="147">
          <cell r="A147" t="str">
            <v>Telecom Services</v>
          </cell>
          <cell r="B147" t="str">
            <v>Data Services</v>
          </cell>
          <cell r="C147" t="str">
            <v>T</v>
          </cell>
          <cell r="D147" t="str">
            <v>Data backbone, assets and lines for all users</v>
          </cell>
        </row>
        <row r="148">
          <cell r="A148" t="str">
            <v>Telecom Services</v>
          </cell>
          <cell r="B148" t="str">
            <v>Voice Services</v>
          </cell>
          <cell r="C148" t="str">
            <v>T</v>
          </cell>
          <cell r="D148" t="str">
            <v>Voice backbone, assets and lines for all users</v>
          </cell>
        </row>
        <row r="149">
          <cell r="A149" t="str">
            <v>Telecom Services</v>
          </cell>
          <cell r="B149" t="str">
            <v>Data Services</v>
          </cell>
          <cell r="C149" t="str">
            <v>T</v>
          </cell>
        </row>
        <row r="150">
          <cell r="A150" t="str">
            <v>Telecom Services</v>
          </cell>
          <cell r="C150" t="str">
            <v>T</v>
          </cell>
        </row>
        <row r="151">
          <cell r="A151" t="str">
            <v>Telecom Services</v>
          </cell>
          <cell r="B151" t="str">
            <v>Field Services</v>
          </cell>
          <cell r="C151" t="str">
            <v>T</v>
          </cell>
          <cell r="D151" t="str">
            <v>Repairs, adds, changes to telephones</v>
          </cell>
        </row>
        <row r="152">
          <cell r="A152" t="str">
            <v>Strategic Planning</v>
          </cell>
          <cell r="B152" t="str">
            <v>Strategic Plan. &amp; Bus. Dev.</v>
          </cell>
          <cell r="C152" t="str">
            <v>L</v>
          </cell>
          <cell r="D152" t="str">
            <v>Lead and Coordinate Formation and Communication of Corporate Strategy</v>
          </cell>
        </row>
        <row r="153">
          <cell r="C153" t="str">
            <v>L</v>
          </cell>
          <cell r="D153" t="str">
            <v>Develop and Implement Strategy: Distribution Options; Energy Conservation &amp;Smart Network; Telecom and Teleocm Oversight</v>
          </cell>
        </row>
        <row r="154">
          <cell r="C154" t="str">
            <v>L</v>
          </cell>
          <cell r="D154" t="str">
            <v>Develop and lead the implementation of corporate targets of safety, customer service, reliability</v>
          </cell>
        </row>
        <row r="155">
          <cell r="C155" t="str">
            <v>L</v>
          </cell>
          <cell r="D155" t="str">
            <v>Implement ARCFM</v>
          </cell>
        </row>
        <row r="156">
          <cell r="C156" t="str">
            <v>L</v>
          </cell>
          <cell r="D156" t="str">
            <v>Functional Requirements for WEP/Siemens Arbitration</v>
          </cell>
        </row>
        <row r="157">
          <cell r="C157" t="str">
            <v>L</v>
          </cell>
          <cell r="D157" t="str">
            <v>Develop and Implement R&amp;D Programs</v>
          </cell>
        </row>
        <row r="158">
          <cell r="C158" t="str">
            <v>L</v>
          </cell>
          <cell r="D158" t="str">
            <v>Other departmental activities</v>
          </cell>
        </row>
        <row r="159">
          <cell r="A159" t="str">
            <v>Strategic Planning</v>
          </cell>
          <cell r="B159" t="str">
            <v>Strategic Plan. &amp; Bus. Dev.</v>
          </cell>
          <cell r="C159" t="str">
            <v>N</v>
          </cell>
          <cell r="D159" t="str">
            <v>General departmental expenses</v>
          </cell>
        </row>
        <row r="160">
          <cell r="A160" t="str">
            <v>External Relations</v>
          </cell>
          <cell r="B160" t="str">
            <v>External Relations</v>
          </cell>
          <cell r="C160" t="str">
            <v>L</v>
          </cell>
          <cell r="D160" t="str">
            <v>Support customer strategy, rate strategy, distribution generation strategy, benchmarking, external relations</v>
          </cell>
        </row>
        <row r="161">
          <cell r="C161" t="str">
            <v>L</v>
          </cell>
          <cell r="D161" t="str">
            <v>Develop working relationships with customers, regulators, shareholder, lenders</v>
          </cell>
        </row>
        <row r="162">
          <cell r="A162" t="str">
            <v>External Relations</v>
          </cell>
          <cell r="B162" t="str">
            <v>External Relations</v>
          </cell>
          <cell r="C162" t="str">
            <v>N</v>
          </cell>
          <cell r="D162" t="str">
            <v>General departmental expenses</v>
          </cell>
        </row>
        <row r="163">
          <cell r="A163" t="str">
            <v>Inergi</v>
          </cell>
          <cell r="B163" t="str">
            <v>ETS - CSO Apps</v>
          </cell>
          <cell r="C163" t="str">
            <v>I</v>
          </cell>
          <cell r="D163" t="str">
            <v>Support CSO Applications</v>
          </cell>
        </row>
        <row r="164">
          <cell r="A164" t="str">
            <v>Inergi</v>
          </cell>
          <cell r="B164" t="str">
            <v>ETS - Finance Apps</v>
          </cell>
          <cell r="C164" t="str">
            <v>I</v>
          </cell>
          <cell r="D164" t="str">
            <v>Support Finance Applications</v>
          </cell>
        </row>
        <row r="165">
          <cell r="A165" t="str">
            <v>Inergi</v>
          </cell>
          <cell r="B165" t="str">
            <v>ETS - HR Apps</v>
          </cell>
          <cell r="C165" t="str">
            <v>I</v>
          </cell>
          <cell r="D165" t="str">
            <v>Support HR Applications</v>
          </cell>
        </row>
        <row r="166">
          <cell r="A166" t="str">
            <v>Inergi</v>
          </cell>
          <cell r="B166" t="str">
            <v>ETS - Passport Apps</v>
          </cell>
          <cell r="C166" t="str">
            <v>I</v>
          </cell>
          <cell r="D166" t="str">
            <v>Support Passport Applications</v>
          </cell>
        </row>
        <row r="167">
          <cell r="A167" t="str">
            <v>Inergi</v>
          </cell>
          <cell r="B167" t="str">
            <v>ETS - Mkt Ready Apps</v>
          </cell>
          <cell r="C167" t="str">
            <v>I</v>
          </cell>
          <cell r="D167" t="str">
            <v>Support Market Ready Applications</v>
          </cell>
        </row>
        <row r="168">
          <cell r="A168" t="str">
            <v>Inergi</v>
          </cell>
          <cell r="B168" t="str">
            <v>ETS - Telecom</v>
          </cell>
          <cell r="C168" t="str">
            <v>I</v>
          </cell>
          <cell r="D168" t="str">
            <v>Support Telecommunications Infrastructure</v>
          </cell>
        </row>
        <row r="169">
          <cell r="A169" t="str">
            <v>Inergi</v>
          </cell>
          <cell r="B169" t="str">
            <v>ETS - Infra-structure Svc. / Misc. Apps</v>
          </cell>
          <cell r="C169" t="str">
            <v>I</v>
          </cell>
          <cell r="D169" t="str">
            <v>Supply Management Services</v>
          </cell>
        </row>
        <row r="170">
          <cell r="C170" t="str">
            <v>I</v>
          </cell>
          <cell r="D170" t="str">
            <v>Direct Assignments</v>
          </cell>
        </row>
        <row r="171">
          <cell r="C171" t="str">
            <v>I</v>
          </cell>
          <cell r="D171" t="str">
            <v>General Infrastructure Support</v>
          </cell>
        </row>
        <row r="172">
          <cell r="A172" t="str">
            <v>Inergi</v>
          </cell>
          <cell r="B172" t="str">
            <v>CSO - Customer Support Services</v>
          </cell>
          <cell r="C172" t="str">
            <v>I</v>
          </cell>
          <cell r="D172" t="str">
            <v>Inbound calls / correspondence</v>
          </cell>
        </row>
        <row r="173">
          <cell r="C173" t="str">
            <v>I</v>
          </cell>
          <cell r="D173" t="str">
            <v>Bill Production</v>
          </cell>
        </row>
        <row r="174">
          <cell r="C174" t="str">
            <v>I</v>
          </cell>
          <cell r="D174" t="str">
            <v>Data Services- Timesheets for field personnel, Tx operations</v>
          </cell>
        </row>
        <row r="175">
          <cell r="C175" t="str">
            <v>I</v>
          </cell>
          <cell r="D175" t="str">
            <v>CSO Support- Management; Training, Communications, Support; Application support Business Analysts</v>
          </cell>
        </row>
        <row r="176">
          <cell r="A176" t="str">
            <v>Inergi</v>
          </cell>
          <cell r="B176" t="str">
            <v>Settlements</v>
          </cell>
          <cell r="C176" t="str">
            <v>I</v>
          </cell>
          <cell r="D176" t="str">
            <v>Wholesale and Retail Settlements</v>
          </cell>
        </row>
        <row r="177">
          <cell r="A177" t="str">
            <v>Inergi</v>
          </cell>
          <cell r="B177" t="str">
            <v>Finance</v>
          </cell>
          <cell r="C177" t="str">
            <v>I</v>
          </cell>
          <cell r="D177" t="str">
            <v>Accounts Payable processing</v>
          </cell>
        </row>
        <row r="178">
          <cell r="C178" t="str">
            <v>I</v>
          </cell>
          <cell r="D178" t="str">
            <v>Accounts Receivable processing</v>
          </cell>
        </row>
        <row r="179">
          <cell r="C179" t="str">
            <v>I</v>
          </cell>
          <cell r="D179" t="str">
            <v>Fixed Assets processing</v>
          </cell>
        </row>
        <row r="180">
          <cell r="C180" t="str">
            <v>I</v>
          </cell>
          <cell r="D180" t="str">
            <v xml:space="preserve">Corporate accounting, Budgeting, Analysis </v>
          </cell>
        </row>
        <row r="181">
          <cell r="C181" t="str">
            <v>I</v>
          </cell>
          <cell r="D181" t="str">
            <v>Pension support</v>
          </cell>
        </row>
        <row r="182">
          <cell r="C182" t="str">
            <v>I</v>
          </cell>
          <cell r="D182" t="str">
            <v>Inergi Corp. Finance</v>
          </cell>
        </row>
        <row r="183">
          <cell r="A183" t="str">
            <v>Inergi</v>
          </cell>
          <cell r="B183" t="str">
            <v>HR - Pay Services</v>
          </cell>
          <cell r="C183" t="str">
            <v>I</v>
          </cell>
          <cell r="D183" t="str">
            <v>Payroll Services and Recordkeepping</v>
          </cell>
        </row>
        <row r="184">
          <cell r="A184" t="str">
            <v>Inergi</v>
          </cell>
          <cell r="B184" t="str">
            <v>SMS</v>
          </cell>
          <cell r="C184" t="str">
            <v>I</v>
          </cell>
          <cell r="D184" t="str">
            <v>Purchasing</v>
          </cell>
        </row>
        <row r="185">
          <cell r="C185" t="str">
            <v>I</v>
          </cell>
          <cell r="D185" t="str">
            <v>Transportation</v>
          </cell>
        </row>
        <row r="186">
          <cell r="C186" t="str">
            <v>I</v>
          </cell>
          <cell r="D186" t="str">
            <v>Asset disposal and Investment recovery</v>
          </cell>
        </row>
        <row r="187">
          <cell r="C187" t="str">
            <v>I</v>
          </cell>
          <cell r="D187" t="str">
            <v>Strategic Sourcing Initiative</v>
          </cell>
        </row>
        <row r="188">
          <cell r="C188" t="str">
            <v>I</v>
          </cell>
          <cell r="D188" t="str">
            <v>Support management of  warehouse facilities</v>
          </cell>
        </row>
        <row r="189">
          <cell r="C189" t="str">
            <v>I</v>
          </cell>
          <cell r="D189" t="str">
            <v>Other departmental activities</v>
          </cell>
        </row>
        <row r="190">
          <cell r="A190" t="str">
            <v>HOI</v>
          </cell>
          <cell r="B190" t="str">
            <v>Chair</v>
          </cell>
          <cell r="C190" t="str">
            <v>L</v>
          </cell>
          <cell r="D190" t="str">
            <v>Overall Assignment of Time</v>
          </cell>
        </row>
        <row r="191">
          <cell r="A191" t="str">
            <v>HOI</v>
          </cell>
          <cell r="B191" t="str">
            <v>Chair</v>
          </cell>
          <cell r="C191" t="str">
            <v>N</v>
          </cell>
          <cell r="D191" t="str">
            <v>General departmental expenses</v>
          </cell>
        </row>
        <row r="192">
          <cell r="A192" t="str">
            <v>HOI</v>
          </cell>
          <cell r="B192" t="str">
            <v>Board</v>
          </cell>
          <cell r="C192" t="str">
            <v>L</v>
          </cell>
          <cell r="D192" t="str">
            <v>Overall Assignment of Time</v>
          </cell>
        </row>
        <row r="193">
          <cell r="A193" t="str">
            <v>HOI</v>
          </cell>
          <cell r="B193" t="str">
            <v>Board</v>
          </cell>
          <cell r="C193" t="str">
            <v>N</v>
          </cell>
          <cell r="D193" t="str">
            <v>Audit Fee</v>
          </cell>
        </row>
        <row r="194">
          <cell r="C194" t="str">
            <v>N</v>
          </cell>
          <cell r="D194" t="str">
            <v>General departmental expenses</v>
          </cell>
        </row>
        <row r="195">
          <cell r="A195" t="str">
            <v>HOI</v>
          </cell>
          <cell r="B195" t="str">
            <v>President/CEO Office</v>
          </cell>
          <cell r="C195" t="str">
            <v>L</v>
          </cell>
          <cell r="D195" t="str">
            <v>Establish performance targets for safety, customer service, reliability</v>
          </cell>
        </row>
        <row r="196">
          <cell r="C196" t="str">
            <v>L</v>
          </cell>
          <cell r="D196" t="str">
            <v>Provide strategic direction and manage the company to meet the targets of safety, customer service, reliability</v>
          </cell>
        </row>
        <row r="197">
          <cell r="C197" t="str">
            <v>L</v>
          </cell>
          <cell r="D197" t="str">
            <v>Develop and maintain relationships with major  customers and customer groups</v>
          </cell>
        </row>
        <row r="198">
          <cell r="C198" t="str">
            <v>L</v>
          </cell>
          <cell r="D198" t="str">
            <v>Develop and maintain relationships with regulators, shareholder, lenders</v>
          </cell>
        </row>
        <row r="199">
          <cell r="C199" t="str">
            <v>L</v>
          </cell>
          <cell r="D199" t="str">
            <v>Monitor, assess and remediate risks to operational and financial performance</v>
          </cell>
        </row>
        <row r="200">
          <cell r="C200" t="str">
            <v>L</v>
          </cell>
          <cell r="D200" t="str">
            <v>Influence / Ensure company can adapt to changing regulatory framework and economic conditions</v>
          </cell>
        </row>
        <row r="201">
          <cell r="C201" t="str">
            <v>L</v>
          </cell>
          <cell r="D201" t="str">
            <v>Plan for management succession</v>
          </cell>
        </row>
        <row r="202">
          <cell r="A202" t="str">
            <v>HOI</v>
          </cell>
          <cell r="B202" t="str">
            <v>President/CEO Office</v>
          </cell>
          <cell r="C202" t="str">
            <v>N</v>
          </cell>
          <cell r="D202" t="str">
            <v>General departmental expenses</v>
          </cell>
        </row>
        <row r="203">
          <cell r="A203" t="str">
            <v>General Counsel</v>
          </cell>
          <cell r="B203" t="str">
            <v>Corporate</v>
          </cell>
          <cell r="C203" t="str">
            <v>L</v>
          </cell>
          <cell r="D203" t="str">
            <v>Overall Assignment of Time</v>
          </cell>
        </row>
        <row r="204">
          <cell r="A204" t="str">
            <v>General Counsel</v>
          </cell>
          <cell r="B204" t="str">
            <v>Corporate</v>
          </cell>
          <cell r="C204" t="str">
            <v>N</v>
          </cell>
          <cell r="D204" t="str">
            <v>General departmental expenses</v>
          </cell>
        </row>
        <row r="205">
          <cell r="A205" t="str">
            <v>General Counsel</v>
          </cell>
          <cell r="B205" t="str">
            <v>Corp. Secretariat</v>
          </cell>
          <cell r="C205" t="str">
            <v>L</v>
          </cell>
          <cell r="D205" t="str">
            <v>Overall Assignment of Time</v>
          </cell>
        </row>
        <row r="206">
          <cell r="A206" t="str">
            <v>General Counsel</v>
          </cell>
          <cell r="B206" t="str">
            <v>Corp. Secretariat</v>
          </cell>
          <cell r="C206" t="str">
            <v>N</v>
          </cell>
          <cell r="D206" t="str">
            <v>General departmental expenses</v>
          </cell>
        </row>
        <row r="207">
          <cell r="A207" t="str">
            <v>HOI</v>
          </cell>
          <cell r="B207" t="str">
            <v>CFO Office</v>
          </cell>
          <cell r="C207" t="str">
            <v>L</v>
          </cell>
          <cell r="D207" t="str">
            <v>Review and approve financial and investment decisions and Provide input to strategy and business plans</v>
          </cell>
        </row>
        <row r="208">
          <cell r="C208" t="str">
            <v>L</v>
          </cell>
          <cell r="D208" t="str">
            <v>Provide oversight to Finance functions in timely, reliable reporting information to HO, subs, regulators, investors, shareholder</v>
          </cell>
        </row>
        <row r="209">
          <cell r="C209" t="str">
            <v>L</v>
          </cell>
          <cell r="D209" t="str">
            <v>Ensure financial services are provided efficiently and reliably</v>
          </cell>
        </row>
        <row r="210">
          <cell r="C210" t="str">
            <v>L</v>
          </cell>
          <cell r="D210" t="str">
            <v>Ensure integrity of, and compliance with, internal controls over regulatory, financial, accounting activities</v>
          </cell>
        </row>
        <row r="211">
          <cell r="C211" t="str">
            <v>L</v>
          </cell>
          <cell r="D211" t="str">
            <v>Monitor performance against operational, financial and regulatory targets</v>
          </cell>
        </row>
        <row r="212">
          <cell r="C212" t="str">
            <v>L</v>
          </cell>
          <cell r="D212" t="str">
            <v>Ensure sufficient revenue for operating, financial and regulatory needs</v>
          </cell>
        </row>
        <row r="213">
          <cell r="C213" t="str">
            <v>L</v>
          </cell>
          <cell r="D213" t="str">
            <v>Support BOD</v>
          </cell>
        </row>
        <row r="214">
          <cell r="C214" t="str">
            <v>L</v>
          </cell>
          <cell r="D214" t="str">
            <v>Ensure access to capital on reasonable terms</v>
          </cell>
        </row>
        <row r="215">
          <cell r="C215" t="str">
            <v>L</v>
          </cell>
          <cell r="D215" t="str">
            <v>Other departmental activities</v>
          </cell>
        </row>
        <row r="216">
          <cell r="A216" t="str">
            <v>HOI</v>
          </cell>
          <cell r="B216" t="str">
            <v>CFO Office</v>
          </cell>
          <cell r="C216" t="str">
            <v>N</v>
          </cell>
          <cell r="D216" t="str">
            <v>General departmental expenses</v>
          </cell>
        </row>
        <row r="217">
          <cell r="A217" t="str">
            <v>HOI</v>
          </cell>
          <cell r="B217" t="str">
            <v>Treasurer's Office</v>
          </cell>
          <cell r="C217" t="str">
            <v>L</v>
          </cell>
          <cell r="D217" t="str">
            <v>Review and approve financial and investment decisions</v>
          </cell>
        </row>
        <row r="218">
          <cell r="C218" t="str">
            <v>L</v>
          </cell>
          <cell r="D218" t="str">
            <v>Ensure access to capital on reasonable terms</v>
          </cell>
        </row>
        <row r="219">
          <cell r="C219" t="str">
            <v>L</v>
          </cell>
          <cell r="D219" t="str">
            <v>Monitor performance against operational, financial and regulatory targets</v>
          </cell>
        </row>
        <row r="220">
          <cell r="C220" t="str">
            <v>L</v>
          </cell>
          <cell r="D220" t="str">
            <v>Represent the company before customers, regulators, shareholder, lenders</v>
          </cell>
        </row>
        <row r="221">
          <cell r="C221" t="str">
            <v>L</v>
          </cell>
          <cell r="D221" t="str">
            <v>Pension Management</v>
          </cell>
        </row>
        <row r="222">
          <cell r="C222" t="str">
            <v>L</v>
          </cell>
          <cell r="D222" t="str">
            <v>Oversight of Corp Finance- Treasury</v>
          </cell>
        </row>
        <row r="223">
          <cell r="A223" t="str">
            <v>HOI</v>
          </cell>
          <cell r="B223" t="str">
            <v>Treasurer's Office</v>
          </cell>
          <cell r="C223" t="str">
            <v>N</v>
          </cell>
          <cell r="D223" t="str">
            <v>General departmental expenses</v>
          </cell>
        </row>
        <row r="224">
          <cell r="A224" t="str">
            <v>HOI</v>
          </cell>
          <cell r="B224" t="str">
            <v>Donations</v>
          </cell>
          <cell r="C224" t="str">
            <v>N</v>
          </cell>
          <cell r="D224" t="str">
            <v>Donations</v>
          </cell>
        </row>
        <row r="225">
          <cell r="B225" t="str">
            <v>Labor Rates</v>
          </cell>
          <cell r="D225" t="str">
            <v>Labor Rates</v>
          </cell>
        </row>
        <row r="226">
          <cell r="A226" t="str">
            <v>Total</v>
          </cell>
        </row>
        <row r="227">
          <cell r="D227" t="str">
            <v>Other departmental activities</v>
          </cell>
        </row>
        <row r="228">
          <cell r="D228" t="str">
            <v>General departmental expenses</v>
          </cell>
        </row>
        <row r="230">
          <cell r="C230" t="str">
            <v>L</v>
          </cell>
          <cell r="D230" t="str">
            <v>Labor</v>
          </cell>
        </row>
        <row r="231">
          <cell r="C231" t="str">
            <v>N</v>
          </cell>
          <cell r="D231" t="str">
            <v>Non-Labor</v>
          </cell>
        </row>
        <row r="232">
          <cell r="C232" t="str">
            <v>T</v>
          </cell>
          <cell r="D232" t="str">
            <v>Telecom</v>
          </cell>
        </row>
        <row r="233">
          <cell r="C233" t="str">
            <v>I</v>
          </cell>
          <cell r="D233" t="str">
            <v>Inergi</v>
          </cell>
        </row>
        <row r="236">
          <cell r="D236" t="str">
            <v>Direct Assignments</v>
          </cell>
        </row>
        <row r="237">
          <cell r="C237" t="str">
            <v>L</v>
          </cell>
          <cell r="D237" t="str">
            <v>Labor</v>
          </cell>
        </row>
        <row r="238">
          <cell r="C238" t="str">
            <v>N</v>
          </cell>
          <cell r="D238" t="str">
            <v>Non-Labor</v>
          </cell>
        </row>
        <row r="239">
          <cell r="C239" t="str">
            <v>T</v>
          </cell>
          <cell r="D239" t="str">
            <v>Telecom</v>
          </cell>
        </row>
        <row r="240">
          <cell r="C240" t="str">
            <v>I</v>
          </cell>
          <cell r="D240" t="str">
            <v>Inergi</v>
          </cell>
        </row>
        <row r="241">
          <cell r="D241" t="str">
            <v>Total</v>
          </cell>
        </row>
        <row r="243">
          <cell r="D243" t="str">
            <v>Allocated</v>
          </cell>
        </row>
        <row r="244">
          <cell r="D244" t="str">
            <v>Labor</v>
          </cell>
        </row>
        <row r="245">
          <cell r="D245" t="str">
            <v>Non-Labor</v>
          </cell>
        </row>
        <row r="246">
          <cell r="D246" t="str">
            <v>Telecom</v>
          </cell>
        </row>
        <row r="247">
          <cell r="D247" t="str">
            <v>Inergi</v>
          </cell>
        </row>
        <row r="248">
          <cell r="D248" t="str">
            <v>Total</v>
          </cell>
        </row>
        <row r="252">
          <cell r="D252" t="str">
            <v>Labor- % Direct Assignments</v>
          </cell>
        </row>
        <row r="253">
          <cell r="D253" t="str">
            <v>Labor- Allocated</v>
          </cell>
        </row>
        <row r="254">
          <cell r="D254" t="str">
            <v>Labor- % Total</v>
          </cell>
        </row>
        <row r="256">
          <cell r="D256" t="str">
            <v>Non-Labor- % Direct Assignments</v>
          </cell>
        </row>
        <row r="257">
          <cell r="D257" t="str">
            <v>Non-Labor- Allocated</v>
          </cell>
        </row>
        <row r="258">
          <cell r="D258" t="str">
            <v>Non-Labor- % Total</v>
          </cell>
        </row>
        <row r="260">
          <cell r="D260" t="str">
            <v>Telecom- % Direct Assignments</v>
          </cell>
        </row>
        <row r="261">
          <cell r="D261" t="str">
            <v>Telecom- Allocated</v>
          </cell>
        </row>
        <row r="262">
          <cell r="D262" t="str">
            <v>Telecom- % Total</v>
          </cell>
        </row>
        <row r="264">
          <cell r="D264" t="str">
            <v>Inergi- % Direct Assignments</v>
          </cell>
        </row>
        <row r="265">
          <cell r="D265" t="str">
            <v>Inergi- Allocated</v>
          </cell>
        </row>
        <row r="266">
          <cell r="D266" t="str">
            <v>Inergi- % Total</v>
          </cell>
        </row>
        <row r="268">
          <cell r="D268" t="str">
            <v>Total- % Direct Assignments</v>
          </cell>
        </row>
        <row r="269">
          <cell r="D269" t="str">
            <v>Total- Allocated</v>
          </cell>
        </row>
        <row r="270">
          <cell r="D270" t="str">
            <v>Total- % Total</v>
          </cell>
        </row>
        <row r="275">
          <cell r="D275" t="str">
            <v>HR</v>
          </cell>
        </row>
        <row r="276">
          <cell r="D276" t="str">
            <v>LBSS Facilities</v>
          </cell>
        </row>
        <row r="277">
          <cell r="D277" t="str">
            <v>Labor Relations</v>
          </cell>
        </row>
        <row r="278">
          <cell r="D278" t="str">
            <v>Communications</v>
          </cell>
        </row>
        <row r="279">
          <cell r="D279" t="str">
            <v>Controller- Actuaries</v>
          </cell>
        </row>
        <row r="280">
          <cell r="D280" t="str">
            <v>Controller- Bill 198</v>
          </cell>
        </row>
        <row r="281">
          <cell r="D281" t="str">
            <v>Treasury costs</v>
          </cell>
        </row>
        <row r="282">
          <cell r="D282" t="str">
            <v>General Counsel- OEB invoice</v>
          </cell>
        </row>
        <row r="283">
          <cell r="D283" t="str">
            <v>Board- Audit Fee</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s"/>
      <sheetName val="Tab List"/>
      <sheetName val="Error List"/>
      <sheetName val="Drivers"/>
      <sheetName val="CCCM-Drivers"/>
      <sheetName val="Drivers Relations"/>
      <sheetName val="Acitivities List"/>
      <sheetName val="Activities and Drivers Realtion"/>
      <sheetName val="Inconsistent Activity Descrip"/>
      <sheetName val="General HOI-T&amp;D Study"/>
      <sheetName val="Table Study - Report-Yr1"/>
      <sheetName val="Table Study - CCCM-Yr1"/>
      <sheetName val="Table Study - CCCM-Time"/>
      <sheetName val="Table Study - CCCM-AllocShares"/>
      <sheetName val="Table Study - CCCM-TotalShares"/>
      <sheetName val="Table Study - Exhibit B"/>
      <sheetName val="Table Study - Exhibit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amp; USES"/>
      <sheetName val="CLAIMS"/>
      <sheetName val="CONSOLIDATED BS -REORG"/>
      <sheetName val="REORG JOURNAL ENTRIES"/>
      <sheetName val="CONSOLIDATED BS"/>
      <sheetName val="CONSOLIDATED P&amp;L"/>
      <sheetName val="Ratios"/>
      <sheetName val="CONSOLIDATED CASH FLOW"/>
      <sheetName val="DCF"/>
      <sheetName val="WACC Calculation"/>
    </sheetNames>
    <sheetDataSet>
      <sheetData sheetId="0" refreshError="1">
        <row r="26">
          <cell r="O26">
            <v>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5. Flash Print Macros"/>
      <sheetName val="6. Hydro One Consolidated"/>
      <sheetName val="7. All BU's (000's)"/>
      <sheetName val="8. Networks Consolidated"/>
      <sheetName val="9. Operating Costs BU Summary"/>
      <sheetName val="Tx-USofA(not used -hide)"/>
      <sheetName val="Dx-USofA (not used - hide)"/>
      <sheetName val="10. CFP&amp;R- Hydro One"/>
      <sheetName val="11Tx-Dx External Report Summary"/>
      <sheetName val="11.1 Tx-Dx (hide)"/>
      <sheetName val="12. Delivery Services &amp; Subs"/>
      <sheetName val="USofA PY Results (not used hide"/>
      <sheetName val="13. Capital Expenditure"/>
      <sheetName val="14. Capex Budget"/>
      <sheetName val="15. CY Actual Summary Results"/>
      <sheetName val="CY Tx Dx USofA FS ( not used hi"/>
      <sheetName val="16.Quarterly  Reporting Package"/>
      <sheetName val="17.Flash-Mgmt Statement Mapping"/>
      <sheetName val="18. trial bal summarized by BU"/>
      <sheetName val="check"/>
      <sheetName val="19. DOCUMENTATION"/>
      <sheetName val="PY Actual Summary Results (hide"/>
      <sheetName val="PY Cons Results BY MTH (hid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puts"/>
      <sheetName val="Capital Exp"/>
      <sheetName val="Aggregate"/>
      <sheetName val="Escalate &amp; Export"/>
      <sheetName val="OM Summary"/>
      <sheetName val="Variable OM Summary"/>
      <sheetName val="Fixed  OM Summary"/>
      <sheetName val="Budget Basis"/>
      <sheetName val="Plant Staff"/>
      <sheetName val="Corp G&amp;A"/>
      <sheetName val="Consumables"/>
      <sheetName val="Sub-Contracts"/>
      <sheetName val="Annual Maint"/>
      <sheetName val="Other O&amp;M"/>
      <sheetName val="Major Maint."/>
      <sheetName val="Prop Taxes"/>
      <sheetName val="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Model"/>
      <sheetName val="OpEx"/>
      <sheetName val="Capex - Detail"/>
      <sheetName val="Transmission"/>
      <sheetName val="Price-Path"/>
      <sheetName val="Hydrology Simulation"/>
      <sheetName val="Mass Hub"/>
      <sheetName val="Western Dams"/>
      <sheetName val="Treasury Rate"/>
      <sheetName val="Inputs"/>
    </sheetNames>
    <sheetDataSet>
      <sheetData sheetId="0">
        <row r="9">
          <cell r="G9">
            <v>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able"/>
      <sheetName val="New Report"/>
      <sheetName val="Sch. D"/>
      <sheetName val="OU Forecast"/>
      <sheetName val="Bill Hours"/>
      <sheetName val="Quick Summary"/>
      <sheetName val="Allocations"/>
      <sheetName val="Other Allocations Recon"/>
      <sheetName val="Account List"/>
      <sheetName val="Monthly Changes"/>
      <sheetName val="LOAD CALC-2005"/>
    </sheetNames>
    <sheetDataSet>
      <sheetData sheetId="0" refreshError="1"/>
      <sheetData sheetId="1" refreshError="1"/>
      <sheetData sheetId="2" refreshError="1"/>
      <sheetData sheetId="3" refreshError="1"/>
      <sheetData sheetId="4" refreshError="1"/>
      <sheetData sheetId="5" refreshError="1">
        <row r="1">
          <cell r="C1">
            <v>3</v>
          </cell>
          <cell r="D1">
            <v>5</v>
          </cell>
          <cell r="E1">
            <v>7</v>
          </cell>
          <cell r="F1">
            <v>9</v>
          </cell>
          <cell r="G1">
            <v>11</v>
          </cell>
          <cell r="H1">
            <v>15</v>
          </cell>
          <cell r="I1">
            <v>17</v>
          </cell>
          <cell r="J1">
            <v>13</v>
          </cell>
          <cell r="K1">
            <v>19</v>
          </cell>
          <cell r="L1">
            <v>23</v>
          </cell>
          <cell r="M1">
            <v>21</v>
          </cell>
        </row>
        <row r="2">
          <cell r="A2" t="str">
            <v>Line of Business</v>
          </cell>
          <cell r="B2" t="str">
            <v>Incurred Costs</v>
          </cell>
          <cell r="C2" t="str">
            <v>Facilities</v>
          </cell>
          <cell r="D2" t="str">
            <v>Telecom</v>
          </cell>
          <cell r="E2" t="str">
            <v>Lines Clerical</v>
          </cell>
          <cell r="F2" t="str">
            <v>Safety &amp; Environment</v>
          </cell>
          <cell r="G2" t="str">
            <v>Work Methods and Training</v>
          </cell>
          <cell r="H2" t="str">
            <v>Suspense</v>
          </cell>
          <cell r="I2" t="str">
            <v>NS Unnoded Adjust't</v>
          </cell>
          <cell r="J2" t="str">
            <v>Production Reports</v>
          </cell>
          <cell r="K2" t="str">
            <v>NS Inventory at SMS</v>
          </cell>
          <cell r="L2" t="str">
            <v>WFA</v>
          </cell>
          <cell r="M2" t="str">
            <v>PMR</v>
          </cell>
        </row>
        <row r="3">
          <cell r="A3" t="str">
            <v>Provincial_Lines</v>
          </cell>
          <cell r="B3">
            <v>256521621</v>
          </cell>
          <cell r="C3">
            <v>5177888.8064176328</v>
          </cell>
          <cell r="D3">
            <v>2170848.828478965</v>
          </cell>
          <cell r="E3">
            <v>-935197.20293999999</v>
          </cell>
          <cell r="F3">
            <v>2557784.2067860011</v>
          </cell>
          <cell r="G3">
            <v>4898690.78125</v>
          </cell>
          <cell r="H3">
            <v>39446</v>
          </cell>
          <cell r="I3">
            <v>0</v>
          </cell>
          <cell r="J3">
            <v>50390.8</v>
          </cell>
          <cell r="K3">
            <v>71180.008756567433</v>
          </cell>
          <cell r="L3">
            <v>-338034.22302000003</v>
          </cell>
          <cell r="M3">
            <v>368378.43017888058</v>
          </cell>
        </row>
        <row r="4">
          <cell r="A4" t="str">
            <v>Meter Readers</v>
          </cell>
        </row>
        <row r="5">
          <cell r="A5" t="str">
            <v>Forestry Operations</v>
          </cell>
          <cell r="B5">
            <v>83235511</v>
          </cell>
          <cell r="C5">
            <v>1259558.6354428327</v>
          </cell>
          <cell r="D5">
            <v>520068.76375404547</v>
          </cell>
          <cell r="E5">
            <v>255053.78262000001</v>
          </cell>
          <cell r="F5">
            <v>956617.12636922253</v>
          </cell>
          <cell r="G5">
            <v>1234964.0625</v>
          </cell>
          <cell r="H5">
            <v>0</v>
          </cell>
          <cell r="I5">
            <v>0</v>
          </cell>
          <cell r="J5">
            <v>12597.7</v>
          </cell>
          <cell r="K5">
            <v>25110.148861646237</v>
          </cell>
          <cell r="L5">
            <v>101410.266906</v>
          </cell>
          <cell r="M5">
            <v>148528.73398730523</v>
          </cell>
        </row>
        <row r="6">
          <cell r="A6" t="str">
            <v>Stations</v>
          </cell>
          <cell r="B6">
            <v>110418315</v>
          </cell>
          <cell r="C6">
            <v>3247462.3255813955</v>
          </cell>
          <cell r="D6">
            <v>815226.31525771576</v>
          </cell>
          <cell r="E6">
            <v>680143.42031999992</v>
          </cell>
          <cell r="F6">
            <v>963908.41544215882</v>
          </cell>
          <cell r="G6">
            <v>1363634.2510211163</v>
          </cell>
          <cell r="H6">
            <v>1101106</v>
          </cell>
          <cell r="I6">
            <v>0</v>
          </cell>
          <cell r="J6">
            <v>28974.710000000003</v>
          </cell>
          <cell r="K6">
            <v>26811.828371278461</v>
          </cell>
          <cell r="L6">
            <v>67606.844603999998</v>
          </cell>
          <cell r="M6">
            <v>149660.81275245239</v>
          </cell>
        </row>
        <row r="7">
          <cell r="A7" t="str">
            <v>Engineering Services</v>
          </cell>
          <cell r="B7">
            <v>46060622</v>
          </cell>
          <cell r="C7">
            <v>4023404.6511627906</v>
          </cell>
          <cell r="D7">
            <v>502538.35598705505</v>
          </cell>
          <cell r="E7">
            <v>0</v>
          </cell>
          <cell r="F7">
            <v>0</v>
          </cell>
          <cell r="G7">
            <v>0</v>
          </cell>
          <cell r="H7">
            <v>35878</v>
          </cell>
          <cell r="I7">
            <v>0</v>
          </cell>
          <cell r="J7">
            <v>12597.7</v>
          </cell>
          <cell r="K7">
            <v>14277.506129597197</v>
          </cell>
          <cell r="L7">
            <v>0</v>
          </cell>
          <cell r="M7">
            <v>0</v>
          </cell>
        </row>
        <row r="8">
          <cell r="A8" t="str">
            <v>Construction Services</v>
          </cell>
          <cell r="B8">
            <v>58390084</v>
          </cell>
          <cell r="C8">
            <v>459817.67441860464</v>
          </cell>
          <cell r="D8">
            <v>0</v>
          </cell>
          <cell r="E8">
            <v>0</v>
          </cell>
          <cell r="F8">
            <v>761210.57921453391</v>
          </cell>
          <cell r="G8">
            <v>1602512.890625</v>
          </cell>
          <cell r="H8">
            <v>175920</v>
          </cell>
          <cell r="I8">
            <v>0</v>
          </cell>
          <cell r="J8">
            <v>18896.55</v>
          </cell>
          <cell r="K8">
            <v>21665.285464098073</v>
          </cell>
          <cell r="L8">
            <v>169017.11151000002</v>
          </cell>
          <cell r="M8">
            <v>118189.0230813618</v>
          </cell>
        </row>
        <row r="9">
          <cell r="A9" t="str">
            <v>NS Unnoded and Unbundle</v>
          </cell>
          <cell r="B9">
            <v>33361807</v>
          </cell>
          <cell r="C9">
            <v>-14829120</v>
          </cell>
          <cell r="D9">
            <v>-4062672</v>
          </cell>
          <cell r="I9">
            <v>-173637</v>
          </cell>
          <cell r="J9">
            <v>-125977</v>
          </cell>
          <cell r="M9">
            <v>-784757</v>
          </cell>
        </row>
        <row r="10">
          <cell r="A10" t="str">
            <v>H&amp;S Envir Work Meth Training</v>
          </cell>
          <cell r="B10">
            <v>14830005</v>
          </cell>
          <cell r="F10">
            <v>-5458259</v>
          </cell>
          <cell r="G10">
            <v>-9409250</v>
          </cell>
        </row>
        <row r="11">
          <cell r="A11" t="str">
            <v>NS Inventory at SMS</v>
          </cell>
          <cell r="B11">
            <v>79478</v>
          </cell>
          <cell r="H11">
            <v>165423.95000000001</v>
          </cell>
          <cell r="K11">
            <v>-165893</v>
          </cell>
        </row>
        <row r="12">
          <cell r="A12" t="str">
            <v>Supply Chain Management</v>
          </cell>
          <cell r="B12">
            <v>20523354</v>
          </cell>
          <cell r="C12">
            <v>1950000</v>
          </cell>
          <cell r="D12">
            <v>200004</v>
          </cell>
        </row>
        <row r="13">
          <cell r="A13" t="str">
            <v>Central Tool Services</v>
          </cell>
          <cell r="B13">
            <v>2611600</v>
          </cell>
          <cell r="C13">
            <v>201170.23255813954</v>
          </cell>
          <cell r="D13">
            <v>24772.390243902442</v>
          </cell>
          <cell r="E13">
            <v>0</v>
          </cell>
          <cell r="F13">
            <v>0</v>
          </cell>
          <cell r="G13">
            <v>0</v>
          </cell>
          <cell r="H13">
            <v>0</v>
          </cell>
          <cell r="I13">
            <v>0</v>
          </cell>
          <cell r="J13">
            <v>0</v>
          </cell>
          <cell r="K13">
            <v>622.56567425569176</v>
          </cell>
          <cell r="L13">
            <v>0</v>
          </cell>
          <cell r="M13">
            <v>0</v>
          </cell>
        </row>
        <row r="14">
          <cell r="A14" t="str">
            <v>Transport and Work Equipment</v>
          </cell>
          <cell r="B14">
            <v>93647973</v>
          </cell>
          <cell r="C14">
            <v>407705.00465116283</v>
          </cell>
          <cell r="D14">
            <v>25906.047033441213</v>
          </cell>
          <cell r="E14">
            <v>0</v>
          </cell>
          <cell r="F14">
            <v>193948.28934010153</v>
          </cell>
          <cell r="G14">
            <v>274377.23961544392</v>
          </cell>
          <cell r="H14">
            <v>0</v>
          </cell>
          <cell r="I14">
            <v>0</v>
          </cell>
          <cell r="J14">
            <v>2233.9921333333332</v>
          </cell>
          <cell r="K14">
            <v>5520.0823117338005</v>
          </cell>
          <cell r="L14">
            <v>0</v>
          </cell>
          <cell r="M14">
            <v>0</v>
          </cell>
        </row>
        <row r="15">
          <cell r="A15" t="str">
            <v>Helicopter Services</v>
          </cell>
          <cell r="B15">
            <v>5435203</v>
          </cell>
          <cell r="C15">
            <v>52112.669767441861</v>
          </cell>
          <cell r="D15">
            <v>3311.2992448759446</v>
          </cell>
          <cell r="E15">
            <v>0</v>
          </cell>
          <cell r="F15">
            <v>24790.382847982899</v>
          </cell>
          <cell r="G15">
            <v>35070.7749884402</v>
          </cell>
          <cell r="H15">
            <v>0</v>
          </cell>
          <cell r="I15">
            <v>0</v>
          </cell>
          <cell r="J15">
            <v>285.54786666666661</v>
          </cell>
          <cell r="K15">
            <v>705.57443082311738</v>
          </cell>
          <cell r="L15">
            <v>0</v>
          </cell>
          <cell r="M15">
            <v>0</v>
          </cell>
        </row>
        <row r="16">
          <cell r="A16" t="str">
            <v>Total NS Top Nodes</v>
          </cell>
          <cell r="B16">
            <v>725115573</v>
          </cell>
          <cell r="C16">
            <v>1949999.9999999998</v>
          </cell>
          <cell r="D16">
            <v>200004.0000000014</v>
          </cell>
          <cell r="E16">
            <v>-1.1641532182693481E-10</v>
          </cell>
          <cell r="F16">
            <v>7.8944140113890171E-10</v>
          </cell>
          <cell r="G16">
            <v>1.0913936421275139E-9</v>
          </cell>
          <cell r="H16">
            <v>1517773.95</v>
          </cell>
          <cell r="I16">
            <v>-173637</v>
          </cell>
          <cell r="J16">
            <v>6.1959326558280736E-12</v>
          </cell>
          <cell r="K16">
            <v>2.6830093702301383E-11</v>
          </cell>
          <cell r="L16">
            <v>0</v>
          </cell>
          <cell r="M16">
            <v>0</v>
          </cell>
        </row>
        <row r="17">
          <cell r="A17" t="str">
            <v>Revenue</v>
          </cell>
          <cell r="B17">
            <v>-2584082494</v>
          </cell>
        </row>
        <row r="18">
          <cell r="A18" t="str">
            <v>TOTAL SUSPENSE PROJECTS</v>
          </cell>
          <cell r="B18">
            <v>1518052</v>
          </cell>
          <cell r="D18">
            <v>0</v>
          </cell>
          <cell r="H18">
            <v>-1517773.95</v>
          </cell>
          <cell r="J18">
            <v>0</v>
          </cell>
        </row>
        <row r="19">
          <cell r="A19" t="str">
            <v>OPEB Amortization</v>
          </cell>
          <cell r="B19">
            <v>25958726</v>
          </cell>
        </row>
        <row r="20">
          <cell r="A20" t="str">
            <v>Depreciation Expense Capitalized</v>
          </cell>
        </row>
        <row r="21">
          <cell r="A21" t="str">
            <v>Financing Costs</v>
          </cell>
          <cell r="B21">
            <v>-4353595</v>
          </cell>
        </row>
        <row r="22">
          <cell r="A22" t="str">
            <v>Income Tax Expense</v>
          </cell>
          <cell r="B22">
            <v>251513202</v>
          </cell>
        </row>
        <row r="23">
          <cell r="A23" t="str">
            <v>COGS - OMA</v>
          </cell>
          <cell r="B23">
            <v>444071641</v>
          </cell>
        </row>
        <row r="24">
          <cell r="A24" t="str">
            <v>Capital Tax</v>
          </cell>
          <cell r="B24">
            <v>-111902</v>
          </cell>
        </row>
        <row r="25">
          <cell r="A25" t="str">
            <v>Cost of Power</v>
          </cell>
          <cell r="B25">
            <v>1841446759</v>
          </cell>
        </row>
        <row r="26">
          <cell r="A26" t="str">
            <v>Removal</v>
          </cell>
          <cell r="B26">
            <v>11402568</v>
          </cell>
        </row>
        <row r="27">
          <cell r="A27" t="str">
            <v>Business Model Account</v>
          </cell>
        </row>
        <row r="28">
          <cell r="A28" t="str">
            <v>Customer Care Services</v>
          </cell>
          <cell r="B28">
            <v>58657127</v>
          </cell>
        </row>
        <row r="29">
          <cell r="A29" t="str">
            <v>Cust Contracts Bus Relations</v>
          </cell>
          <cell r="B29">
            <v>2682364</v>
          </cell>
        </row>
        <row r="30">
          <cell r="A30" t="str">
            <v>Operating</v>
          </cell>
          <cell r="B30">
            <v>34689137</v>
          </cell>
        </row>
        <row r="31">
          <cell r="A31" t="str">
            <v>Contract Management</v>
          </cell>
          <cell r="B31">
            <v>1091136</v>
          </cell>
        </row>
        <row r="32">
          <cell r="A32" t="str">
            <v>NS Unnoded</v>
          </cell>
          <cell r="I32">
            <v>173637</v>
          </cell>
        </row>
        <row r="34">
          <cell r="A34" t="str">
            <v>GRAND TOTAL</v>
          </cell>
          <cell r="B34">
            <v>809598294</v>
          </cell>
          <cell r="C34">
            <v>1949999.9999999998</v>
          </cell>
          <cell r="D34">
            <v>200004.0000000014</v>
          </cell>
          <cell r="E34">
            <v>-1.1641532182693481E-10</v>
          </cell>
          <cell r="F34">
            <v>7.8944140113890171E-10</v>
          </cell>
          <cell r="G34">
            <v>1.0913936421275139E-9</v>
          </cell>
          <cell r="H34">
            <v>0</v>
          </cell>
          <cell r="I34">
            <v>0</v>
          </cell>
          <cell r="J34">
            <v>6.1959326558280736E-12</v>
          </cell>
          <cell r="K34">
            <v>2.6830093702301383E-11</v>
          </cell>
          <cell r="L34">
            <v>0</v>
          </cell>
          <cell r="M34">
            <v>0</v>
          </cell>
        </row>
        <row r="37">
          <cell r="A37" t="str">
            <v>Provincial Lines</v>
          </cell>
          <cell r="B37">
            <v>256521621</v>
          </cell>
          <cell r="C37">
            <v>5177888.8064176328</v>
          </cell>
          <cell r="D37">
            <v>2170848.828478965</v>
          </cell>
          <cell r="E37">
            <v>-935197.20293999999</v>
          </cell>
          <cell r="F37">
            <v>2557784.2067860011</v>
          </cell>
          <cell r="G37">
            <v>4898690.78125</v>
          </cell>
          <cell r="H37">
            <v>39446</v>
          </cell>
          <cell r="I37">
            <v>0</v>
          </cell>
          <cell r="J37">
            <v>50390.8</v>
          </cell>
          <cell r="K37">
            <v>71180.008756567433</v>
          </cell>
          <cell r="L37">
            <v>-338034.22302000003</v>
          </cell>
          <cell r="M37">
            <v>368378.43017888058</v>
          </cell>
        </row>
        <row r="38">
          <cell r="A38" t="str">
            <v>Meter Readers</v>
          </cell>
          <cell r="B38">
            <v>0</v>
          </cell>
          <cell r="C38">
            <v>0</v>
          </cell>
          <cell r="D38">
            <v>0</v>
          </cell>
          <cell r="E38">
            <v>0</v>
          </cell>
          <cell r="F38">
            <v>0</v>
          </cell>
          <cell r="G38">
            <v>0</v>
          </cell>
          <cell r="H38">
            <v>0</v>
          </cell>
          <cell r="I38">
            <v>0</v>
          </cell>
          <cell r="J38">
            <v>0</v>
          </cell>
          <cell r="K38">
            <v>0</v>
          </cell>
          <cell r="L38">
            <v>0</v>
          </cell>
          <cell r="M38">
            <v>0</v>
          </cell>
        </row>
        <row r="39">
          <cell r="A39" t="str">
            <v>Forestry Operations</v>
          </cell>
          <cell r="B39">
            <v>83235511</v>
          </cell>
          <cell r="C39">
            <v>1259558.6354428327</v>
          </cell>
          <cell r="D39">
            <v>520068.76375404547</v>
          </cell>
          <cell r="E39">
            <v>255053.78262000001</v>
          </cell>
          <cell r="F39">
            <v>956617.12636922253</v>
          </cell>
          <cell r="G39">
            <v>1234964.0625</v>
          </cell>
          <cell r="H39">
            <v>0</v>
          </cell>
          <cell r="I39">
            <v>0</v>
          </cell>
          <cell r="J39">
            <v>12597.7</v>
          </cell>
          <cell r="K39">
            <v>25110.148861646237</v>
          </cell>
          <cell r="L39">
            <v>101410.266906</v>
          </cell>
          <cell r="M39">
            <v>148528.73398730523</v>
          </cell>
        </row>
        <row r="40">
          <cell r="A40" t="str">
            <v>Station Services (Fleet Excluded)</v>
          </cell>
          <cell r="B40">
            <v>110418315</v>
          </cell>
          <cell r="C40">
            <v>3247462.3255813955</v>
          </cell>
          <cell r="D40">
            <v>815226.31525771576</v>
          </cell>
          <cell r="E40">
            <v>680143.42031999992</v>
          </cell>
          <cell r="F40">
            <v>963908.41544215882</v>
          </cell>
          <cell r="G40">
            <v>1363634.2510211163</v>
          </cell>
          <cell r="H40">
            <v>1101106</v>
          </cell>
          <cell r="I40">
            <v>0</v>
          </cell>
          <cell r="J40">
            <v>28974.710000000003</v>
          </cell>
          <cell r="K40">
            <v>26811.828371278461</v>
          </cell>
          <cell r="L40">
            <v>67606.844603999998</v>
          </cell>
          <cell r="M40">
            <v>149660.81275245239</v>
          </cell>
        </row>
        <row r="41">
          <cell r="A41" t="str">
            <v>Engineering Services</v>
          </cell>
          <cell r="B41">
            <v>46060622</v>
          </cell>
          <cell r="C41">
            <v>4023404.6511627906</v>
          </cell>
          <cell r="D41">
            <v>502538.35598705505</v>
          </cell>
          <cell r="E41">
            <v>0</v>
          </cell>
          <cell r="F41">
            <v>0</v>
          </cell>
          <cell r="G41">
            <v>0</v>
          </cell>
          <cell r="H41">
            <v>35878</v>
          </cell>
          <cell r="I41">
            <v>0</v>
          </cell>
          <cell r="J41">
            <v>12597.7</v>
          </cell>
          <cell r="K41">
            <v>14277.506129597197</v>
          </cell>
          <cell r="L41">
            <v>0</v>
          </cell>
          <cell r="M41">
            <v>0</v>
          </cell>
        </row>
        <row r="42">
          <cell r="A42" t="str">
            <v>Construction Services</v>
          </cell>
          <cell r="B42">
            <v>58390084</v>
          </cell>
          <cell r="C42">
            <v>459817.67441860464</v>
          </cell>
          <cell r="D42">
            <v>0</v>
          </cell>
          <cell r="E42">
            <v>0</v>
          </cell>
          <cell r="F42">
            <v>761210.57921453391</v>
          </cell>
          <cell r="G42">
            <v>1602512.890625</v>
          </cell>
          <cell r="H42">
            <v>175920</v>
          </cell>
          <cell r="I42">
            <v>0</v>
          </cell>
          <cell r="J42">
            <v>18896.55</v>
          </cell>
          <cell r="K42">
            <v>21665.285464098073</v>
          </cell>
          <cell r="L42">
            <v>169017.11151000002</v>
          </cell>
          <cell r="M42">
            <v>118189.0230813618</v>
          </cell>
        </row>
        <row r="43">
          <cell r="A43" t="str">
            <v>NS Unnoded and Unbundle</v>
          </cell>
          <cell r="B43">
            <v>33361807</v>
          </cell>
          <cell r="C43">
            <v>-14829120</v>
          </cell>
          <cell r="D43">
            <v>-4062672</v>
          </cell>
          <cell r="E43">
            <v>0</v>
          </cell>
          <cell r="F43">
            <v>0</v>
          </cell>
          <cell r="G43">
            <v>0</v>
          </cell>
          <cell r="H43">
            <v>0</v>
          </cell>
          <cell r="I43">
            <v>-173637</v>
          </cell>
          <cell r="J43">
            <v>-125977</v>
          </cell>
          <cell r="K43">
            <v>0</v>
          </cell>
          <cell r="M43">
            <v>-784757</v>
          </cell>
        </row>
        <row r="44">
          <cell r="A44" t="str">
            <v>H&amp;S Envir Work Meth Training</v>
          </cell>
          <cell r="B44">
            <v>14830005</v>
          </cell>
          <cell r="C44">
            <v>0</v>
          </cell>
          <cell r="D44">
            <v>0</v>
          </cell>
          <cell r="E44">
            <v>0</v>
          </cell>
          <cell r="F44">
            <v>-5458259</v>
          </cell>
          <cell r="G44">
            <v>-9409250</v>
          </cell>
          <cell r="H44">
            <v>0</v>
          </cell>
          <cell r="I44">
            <v>0</v>
          </cell>
          <cell r="J44">
            <v>0</v>
          </cell>
          <cell r="K44">
            <v>0</v>
          </cell>
          <cell r="L44">
            <v>0</v>
          </cell>
          <cell r="M44">
            <v>0</v>
          </cell>
        </row>
        <row r="45">
          <cell r="A45" t="str">
            <v>NS Inventory at SMS</v>
          </cell>
          <cell r="B45">
            <v>79478</v>
          </cell>
          <cell r="C45">
            <v>0</v>
          </cell>
          <cell r="D45">
            <v>0</v>
          </cell>
          <cell r="E45">
            <v>0</v>
          </cell>
          <cell r="F45">
            <v>0</v>
          </cell>
          <cell r="G45">
            <v>0</v>
          </cell>
          <cell r="H45">
            <v>165423.95000000001</v>
          </cell>
          <cell r="I45">
            <v>0</v>
          </cell>
          <cell r="J45">
            <v>0</v>
          </cell>
          <cell r="K45">
            <v>-165893</v>
          </cell>
          <cell r="L45">
            <v>0</v>
          </cell>
          <cell r="M45">
            <v>0</v>
          </cell>
        </row>
        <row r="46">
          <cell r="A46" t="str">
            <v>Supply Chain Management</v>
          </cell>
          <cell r="B46">
            <v>20523354</v>
          </cell>
          <cell r="C46">
            <v>1950000</v>
          </cell>
          <cell r="D46">
            <v>200004</v>
          </cell>
          <cell r="E46">
            <v>0</v>
          </cell>
          <cell r="F46">
            <v>0</v>
          </cell>
          <cell r="G46">
            <v>0</v>
          </cell>
          <cell r="H46">
            <v>0</v>
          </cell>
          <cell r="I46">
            <v>0</v>
          </cell>
          <cell r="J46">
            <v>0</v>
          </cell>
          <cell r="K46">
            <v>0</v>
          </cell>
          <cell r="L46">
            <v>0</v>
          </cell>
          <cell r="M46">
            <v>0</v>
          </cell>
        </row>
        <row r="47">
          <cell r="A47" t="str">
            <v>Central Tool Services</v>
          </cell>
          <cell r="B47">
            <v>2611600</v>
          </cell>
          <cell r="C47">
            <v>201170.23255813954</v>
          </cell>
          <cell r="D47">
            <v>24772.390243902442</v>
          </cell>
          <cell r="E47">
            <v>0</v>
          </cell>
          <cell r="F47">
            <v>0</v>
          </cell>
          <cell r="G47">
            <v>0</v>
          </cell>
          <cell r="H47">
            <v>0</v>
          </cell>
          <cell r="I47">
            <v>0</v>
          </cell>
          <cell r="J47">
            <v>0</v>
          </cell>
          <cell r="K47">
            <v>622.56567425569176</v>
          </cell>
          <cell r="L47">
            <v>0</v>
          </cell>
          <cell r="M47">
            <v>0</v>
          </cell>
        </row>
        <row r="48">
          <cell r="A48" t="str">
            <v>Equipment</v>
          </cell>
          <cell r="B48">
            <v>99083176</v>
          </cell>
          <cell r="C48">
            <v>459817.6744186047</v>
          </cell>
          <cell r="D48">
            <v>29217.346278317156</v>
          </cell>
          <cell r="E48">
            <v>0</v>
          </cell>
          <cell r="F48">
            <v>218738.67218808443</v>
          </cell>
          <cell r="G48">
            <v>309448.01460388413</v>
          </cell>
          <cell r="H48">
            <v>0</v>
          </cell>
          <cell r="I48">
            <v>0</v>
          </cell>
          <cell r="J48">
            <v>2519.54</v>
          </cell>
          <cell r="K48">
            <v>6225.6567425569174</v>
          </cell>
          <cell r="L48">
            <v>0</v>
          </cell>
          <cell r="M48">
            <v>0</v>
          </cell>
        </row>
        <row r="49">
          <cell r="A49" t="str">
            <v>Total NS Top Nodes</v>
          </cell>
          <cell r="B49">
            <v>725115573</v>
          </cell>
          <cell r="C49">
            <v>1949999.9999999998</v>
          </cell>
          <cell r="D49">
            <v>200004.0000000014</v>
          </cell>
          <cell r="E49">
            <v>-1.1641532182693481E-10</v>
          </cell>
          <cell r="F49">
            <v>7.8580342233181E-10</v>
          </cell>
          <cell r="G49">
            <v>1.1059455573558807E-9</v>
          </cell>
          <cell r="H49">
            <v>1517773.95</v>
          </cell>
          <cell r="I49">
            <v>-173637</v>
          </cell>
          <cell r="J49">
            <v>6.3664629124104977E-12</v>
          </cell>
          <cell r="K49">
            <v>2.6375346351414919E-11</v>
          </cell>
          <cell r="L49">
            <v>0</v>
          </cell>
          <cell r="M49">
            <v>0</v>
          </cell>
        </row>
        <row r="50">
          <cell r="A50" t="str">
            <v>Revenue</v>
          </cell>
          <cell r="B50">
            <v>-2584082494</v>
          </cell>
          <cell r="C50">
            <v>0</v>
          </cell>
          <cell r="D50">
            <v>0</v>
          </cell>
          <cell r="E50">
            <v>0</v>
          </cell>
          <cell r="F50">
            <v>0</v>
          </cell>
          <cell r="G50">
            <v>0</v>
          </cell>
          <cell r="H50">
            <v>0</v>
          </cell>
          <cell r="I50">
            <v>0</v>
          </cell>
          <cell r="J50">
            <v>0</v>
          </cell>
          <cell r="K50">
            <v>0</v>
          </cell>
          <cell r="M50">
            <v>0</v>
          </cell>
        </row>
        <row r="51">
          <cell r="A51" t="str">
            <v>TOTAL SUSPENSE PROJECTS</v>
          </cell>
          <cell r="B51">
            <v>1518052</v>
          </cell>
          <cell r="C51">
            <v>0</v>
          </cell>
          <cell r="D51">
            <v>0</v>
          </cell>
          <cell r="E51">
            <v>0</v>
          </cell>
          <cell r="F51">
            <v>0</v>
          </cell>
          <cell r="G51">
            <v>0</v>
          </cell>
          <cell r="H51">
            <v>-1517773.95</v>
          </cell>
          <cell r="I51">
            <v>0</v>
          </cell>
          <cell r="J51">
            <v>0</v>
          </cell>
          <cell r="K51">
            <v>0</v>
          </cell>
          <cell r="M51">
            <v>0</v>
          </cell>
        </row>
        <row r="52">
          <cell r="A52" t="str">
            <v>OPEB Amortization</v>
          </cell>
          <cell r="B52">
            <v>25958726</v>
          </cell>
          <cell r="C52">
            <v>0</v>
          </cell>
          <cell r="D52">
            <v>0</v>
          </cell>
          <cell r="E52">
            <v>0</v>
          </cell>
          <cell r="F52">
            <v>0</v>
          </cell>
          <cell r="G52">
            <v>0</v>
          </cell>
          <cell r="H52">
            <v>0</v>
          </cell>
          <cell r="I52">
            <v>0</v>
          </cell>
          <cell r="J52">
            <v>0</v>
          </cell>
          <cell r="K52">
            <v>0</v>
          </cell>
          <cell r="M52">
            <v>0</v>
          </cell>
        </row>
        <row r="53">
          <cell r="A53" t="str">
            <v>Depreciation Expense Capitalized</v>
          </cell>
          <cell r="B53">
            <v>0</v>
          </cell>
          <cell r="C53">
            <v>0</v>
          </cell>
          <cell r="D53">
            <v>0</v>
          </cell>
          <cell r="E53">
            <v>0</v>
          </cell>
          <cell r="F53">
            <v>0</v>
          </cell>
          <cell r="G53">
            <v>0</v>
          </cell>
          <cell r="H53">
            <v>0</v>
          </cell>
          <cell r="I53">
            <v>0</v>
          </cell>
          <cell r="J53">
            <v>0</v>
          </cell>
          <cell r="K53">
            <v>0</v>
          </cell>
          <cell r="M53">
            <v>0</v>
          </cell>
        </row>
        <row r="54">
          <cell r="A54" t="str">
            <v>Financing Costs</v>
          </cell>
          <cell r="B54">
            <v>-4353595</v>
          </cell>
          <cell r="C54">
            <v>0</v>
          </cell>
          <cell r="D54">
            <v>0</v>
          </cell>
          <cell r="E54">
            <v>0</v>
          </cell>
          <cell r="F54">
            <v>0</v>
          </cell>
          <cell r="G54">
            <v>0</v>
          </cell>
          <cell r="H54">
            <v>0</v>
          </cell>
          <cell r="I54">
            <v>0</v>
          </cell>
          <cell r="J54">
            <v>0</v>
          </cell>
          <cell r="K54">
            <v>0</v>
          </cell>
          <cell r="M54">
            <v>0</v>
          </cell>
        </row>
        <row r="55">
          <cell r="A55" t="str">
            <v>Income Tax Expense</v>
          </cell>
          <cell r="B55">
            <v>251513202</v>
          </cell>
          <cell r="C55">
            <v>0</v>
          </cell>
          <cell r="D55">
            <v>0</v>
          </cell>
          <cell r="E55">
            <v>0</v>
          </cell>
          <cell r="F55">
            <v>0</v>
          </cell>
          <cell r="G55">
            <v>0</v>
          </cell>
          <cell r="H55">
            <v>0</v>
          </cell>
          <cell r="I55">
            <v>0</v>
          </cell>
          <cell r="J55">
            <v>0</v>
          </cell>
          <cell r="K55">
            <v>0</v>
          </cell>
          <cell r="M55">
            <v>0</v>
          </cell>
        </row>
        <row r="56">
          <cell r="A56" t="str">
            <v>COGS - OMA</v>
          </cell>
          <cell r="B56">
            <v>444071641</v>
          </cell>
          <cell r="C56">
            <v>0</v>
          </cell>
          <cell r="D56">
            <v>0</v>
          </cell>
          <cell r="E56">
            <v>0</v>
          </cell>
          <cell r="F56">
            <v>0</v>
          </cell>
          <cell r="G56">
            <v>0</v>
          </cell>
          <cell r="H56">
            <v>0</v>
          </cell>
          <cell r="I56">
            <v>0</v>
          </cell>
          <cell r="J56">
            <v>0</v>
          </cell>
          <cell r="K56">
            <v>0</v>
          </cell>
          <cell r="M56">
            <v>0</v>
          </cell>
        </row>
        <row r="57">
          <cell r="A57" t="str">
            <v>Capital Tax</v>
          </cell>
          <cell r="B57">
            <v>-111902</v>
          </cell>
          <cell r="C57">
            <v>0</v>
          </cell>
          <cell r="D57">
            <v>0</v>
          </cell>
          <cell r="E57">
            <v>0</v>
          </cell>
          <cell r="F57">
            <v>0</v>
          </cell>
          <cell r="G57">
            <v>0</v>
          </cell>
          <cell r="H57">
            <v>0</v>
          </cell>
          <cell r="I57">
            <v>0</v>
          </cell>
          <cell r="J57">
            <v>0</v>
          </cell>
          <cell r="K57">
            <v>0</v>
          </cell>
          <cell r="M57">
            <v>0</v>
          </cell>
        </row>
        <row r="58">
          <cell r="A58" t="str">
            <v>Cost of Power</v>
          </cell>
          <cell r="B58">
            <v>1841446759</v>
          </cell>
          <cell r="C58">
            <v>0</v>
          </cell>
          <cell r="D58">
            <v>0</v>
          </cell>
          <cell r="E58">
            <v>0</v>
          </cell>
          <cell r="F58">
            <v>0</v>
          </cell>
          <cell r="G58">
            <v>0</v>
          </cell>
          <cell r="H58">
            <v>0</v>
          </cell>
          <cell r="I58">
            <v>0</v>
          </cell>
          <cell r="J58">
            <v>0</v>
          </cell>
          <cell r="K58">
            <v>0</v>
          </cell>
          <cell r="M58">
            <v>0</v>
          </cell>
        </row>
        <row r="59">
          <cell r="A59" t="str">
            <v>Removal</v>
          </cell>
          <cell r="B59">
            <v>11402568</v>
          </cell>
          <cell r="C59">
            <v>0</v>
          </cell>
          <cell r="D59">
            <v>0</v>
          </cell>
          <cell r="E59">
            <v>0</v>
          </cell>
          <cell r="F59">
            <v>0</v>
          </cell>
          <cell r="G59">
            <v>0</v>
          </cell>
          <cell r="H59">
            <v>0</v>
          </cell>
          <cell r="I59">
            <v>0</v>
          </cell>
          <cell r="J59">
            <v>0</v>
          </cell>
          <cell r="K59">
            <v>0</v>
          </cell>
          <cell r="M59">
            <v>0</v>
          </cell>
        </row>
        <row r="60">
          <cell r="A60" t="str">
            <v>Business Model Account</v>
          </cell>
          <cell r="B60">
            <v>0</v>
          </cell>
        </row>
        <row r="61">
          <cell r="A61" t="str">
            <v>Customer Care Services</v>
          </cell>
          <cell r="B61">
            <v>58657127</v>
          </cell>
        </row>
        <row r="62">
          <cell r="A62" t="str">
            <v>Cust Contracts Bus Relations</v>
          </cell>
          <cell r="B62">
            <v>2682364</v>
          </cell>
        </row>
        <row r="63">
          <cell r="A63" t="str">
            <v>Operating</v>
          </cell>
          <cell r="B63">
            <v>34689137</v>
          </cell>
        </row>
        <row r="64">
          <cell r="A64" t="str">
            <v>Contract Management</v>
          </cell>
          <cell r="B64">
            <v>1091136</v>
          </cell>
        </row>
        <row r="65">
          <cell r="A65" t="str">
            <v>NS Unnoded</v>
          </cell>
          <cell r="B65">
            <v>0</v>
          </cell>
          <cell r="I65">
            <v>173637</v>
          </cell>
        </row>
        <row r="66">
          <cell r="A66" t="str">
            <v>GRAND TOTAL</v>
          </cell>
          <cell r="B66">
            <v>809598294</v>
          </cell>
          <cell r="C66">
            <v>1949999.9999999998</v>
          </cell>
          <cell r="D66">
            <v>200004.0000000014</v>
          </cell>
          <cell r="E66">
            <v>-1.1641532182693481E-10</v>
          </cell>
          <cell r="F66">
            <v>7.8580342233181E-10</v>
          </cell>
          <cell r="G66">
            <v>1.1059455573558807E-9</v>
          </cell>
          <cell r="H66">
            <v>0</v>
          </cell>
          <cell r="I66">
            <v>0</v>
          </cell>
          <cell r="J66">
            <v>6.3664629124104977E-12</v>
          </cell>
          <cell r="K66">
            <v>2.6375346351414919E-11</v>
          </cell>
          <cell r="L66">
            <v>0</v>
          </cell>
        </row>
      </sheetData>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Accounts"/>
      <sheetName val="Group 1 Accounts"/>
      <sheetName val="RRR Dx"/>
      <sheetName val="excel DUMP"/>
      <sheetName val="Dx Trial Bal"/>
      <sheetName val="Dx Published Fin Stmts 2 USofA"/>
      <sheetName val="2013 Fin Stment Detail"/>
      <sheetName val="2013 Fin Stment Summary"/>
    </sheetNames>
    <sheetDataSet>
      <sheetData sheetId="0"/>
      <sheetData sheetId="1"/>
      <sheetData sheetId="2"/>
      <sheetData sheetId="3">
        <row r="1">
          <cell r="X1">
            <v>2015</v>
          </cell>
          <cell r="Y1">
            <v>2015</v>
          </cell>
          <cell r="Z1">
            <v>2015</v>
          </cell>
          <cell r="AA1">
            <v>2015</v>
          </cell>
          <cell r="AJ1">
            <v>2014</v>
          </cell>
          <cell r="AK1">
            <v>2014</v>
          </cell>
          <cell r="AL1">
            <v>2014</v>
          </cell>
          <cell r="AM1">
            <v>2014</v>
          </cell>
        </row>
        <row r="2">
          <cell r="X2" t="str">
            <v>USOFA Account</v>
          </cell>
          <cell r="Y2" t="str">
            <v>USOFA Account desc</v>
          </cell>
          <cell r="Z2" t="str">
            <v>Transmission</v>
          </cell>
          <cell r="AA2" t="str">
            <v>Distribution</v>
          </cell>
          <cell r="AJ2" t="str">
            <v>USOFA Account</v>
          </cell>
          <cell r="AK2" t="str">
            <v>USOFA Account desc</v>
          </cell>
          <cell r="AL2" t="str">
            <v>Transmission</v>
          </cell>
          <cell r="AM2" t="str">
            <v>Distribution</v>
          </cell>
        </row>
        <row r="3">
          <cell r="X3">
            <v>1005</v>
          </cell>
          <cell r="Y3" t="str">
            <v>Cash Adv &amp; Wkg Fds</v>
          </cell>
          <cell r="Z3">
            <v>-0.27000000001862601</v>
          </cell>
          <cell r="AA3">
            <v>2397446.69</v>
          </cell>
          <cell r="AJ3">
            <v>1005</v>
          </cell>
          <cell r="AK3" t="str">
            <v>Cash Adv &amp; Wkg Fds</v>
          </cell>
          <cell r="AL3">
            <v>-0.25</v>
          </cell>
          <cell r="AM3">
            <v>6528.8999999999096</v>
          </cell>
        </row>
        <row r="4">
          <cell r="X4">
            <v>1010</v>
          </cell>
          <cell r="Y4" t="str">
            <v>Cash Advances &amp;Worki</v>
          </cell>
          <cell r="AA4">
            <v>1150</v>
          </cell>
          <cell r="AJ4">
            <v>1010</v>
          </cell>
          <cell r="AK4" t="str">
            <v>Cash Advances &amp;Worki</v>
          </cell>
          <cell r="AL4">
            <v>0</v>
          </cell>
          <cell r="AM4">
            <v>0</v>
          </cell>
        </row>
        <row r="5">
          <cell r="X5">
            <v>1100</v>
          </cell>
          <cell r="Y5" t="str">
            <v>Cust. Accts Recble -</v>
          </cell>
          <cell r="Z5">
            <v>426495.69</v>
          </cell>
          <cell r="AA5">
            <v>365302000.52000004</v>
          </cell>
          <cell r="AJ5">
            <v>1100</v>
          </cell>
          <cell r="AK5" t="str">
            <v>Cust. Accts Recble -</v>
          </cell>
          <cell r="AL5">
            <v>342293.56</v>
          </cell>
          <cell r="AM5">
            <v>448006334.72000003</v>
          </cell>
        </row>
        <row r="6">
          <cell r="C6" t="str">
            <v>YTD Q4 '14</v>
          </cell>
          <cell r="D6" t="str">
            <v>YTD Q4 '14</v>
          </cell>
          <cell r="E6" t="str">
            <v>YTD Q4 '15</v>
          </cell>
          <cell r="F6" t="str">
            <v>YTD Q4 '15</v>
          </cell>
          <cell r="X6">
            <v>1105</v>
          </cell>
          <cell r="Y6" t="str">
            <v>Accts Recble - Merch</v>
          </cell>
          <cell r="Z6">
            <v>145482164.31999999</v>
          </cell>
          <cell r="AA6">
            <v>432598268.31</v>
          </cell>
          <cell r="AJ6">
            <v>1105</v>
          </cell>
          <cell r="AK6" t="str">
            <v>Accts Recble - Merch</v>
          </cell>
          <cell r="AL6">
            <v>165865866.03</v>
          </cell>
          <cell r="AM6">
            <v>520434174.13999999</v>
          </cell>
        </row>
        <row r="7">
          <cell r="C7" t="str">
            <v>Tx</v>
          </cell>
          <cell r="D7" t="str">
            <v>Dx</v>
          </cell>
          <cell r="E7" t="str">
            <v>Tx</v>
          </cell>
          <cell r="F7" t="str">
            <v>Dx</v>
          </cell>
          <cell r="X7">
            <v>1110</v>
          </cell>
          <cell r="Y7" t="str">
            <v>Other Accts Recble</v>
          </cell>
          <cell r="Z7">
            <v>11216776631.4</v>
          </cell>
          <cell r="AA7">
            <v>25443925362.599998</v>
          </cell>
          <cell r="AJ7">
            <v>1110</v>
          </cell>
          <cell r="AK7" t="str">
            <v>Other Accts Recble</v>
          </cell>
          <cell r="AL7">
            <v>11210458555.5</v>
          </cell>
          <cell r="AM7">
            <v>21766775014.329994</v>
          </cell>
        </row>
        <row r="8">
          <cell r="A8">
            <v>1005</v>
          </cell>
          <cell r="B8" t="str">
            <v>Cash</v>
          </cell>
          <cell r="D8">
            <v>6528.8999999999096</v>
          </cell>
          <cell r="F8">
            <v>2397446.69</v>
          </cell>
          <cell r="X8">
            <v>1130</v>
          </cell>
          <cell r="Y8" t="str">
            <v>Accted Prov. for Unc</v>
          </cell>
          <cell r="Z8">
            <v>-650430.36</v>
          </cell>
          <cell r="AA8">
            <v>-59753024.240000002</v>
          </cell>
          <cell r="AJ8">
            <v>1130</v>
          </cell>
          <cell r="AK8" t="str">
            <v>Accted Prov. for Unc</v>
          </cell>
          <cell r="AL8">
            <v>-607112.29</v>
          </cell>
          <cell r="AM8">
            <v>-64020455.409999996</v>
          </cell>
        </row>
        <row r="9">
          <cell r="A9">
            <v>1010</v>
          </cell>
          <cell r="B9" t="str">
            <v>Cash Advances and Working Funds</v>
          </cell>
          <cell r="D9">
            <v>0</v>
          </cell>
          <cell r="F9">
            <v>1150</v>
          </cell>
          <cell r="X9">
            <v>1180</v>
          </cell>
          <cell r="Y9" t="str">
            <v>Prepayments</v>
          </cell>
          <cell r="Z9">
            <v>4108211.7</v>
          </cell>
          <cell r="AA9">
            <v>3020956.73</v>
          </cell>
          <cell r="AJ9">
            <v>1180</v>
          </cell>
          <cell r="AK9" t="str">
            <v>Prepayments</v>
          </cell>
          <cell r="AL9">
            <v>6027175.3200000003</v>
          </cell>
          <cell r="AM9">
            <v>8280206.7699999996</v>
          </cell>
        </row>
        <row r="10">
          <cell r="A10">
            <v>1100</v>
          </cell>
          <cell r="B10" t="str">
            <v>Customer Accounts Receivable</v>
          </cell>
          <cell r="D10">
            <v>448006334.72000003</v>
          </cell>
          <cell r="F10">
            <v>365302000.52000004</v>
          </cell>
          <cell r="X10">
            <v>1190</v>
          </cell>
          <cell r="Y10" t="str">
            <v>Misc Curr&amp;Accd Asset</v>
          </cell>
          <cell r="Z10">
            <v>8161580.2199999997</v>
          </cell>
          <cell r="AA10">
            <v>42540213.729999997</v>
          </cell>
          <cell r="AJ10">
            <v>1190</v>
          </cell>
          <cell r="AK10" t="str">
            <v>Misc Curr&amp;Accd Asset</v>
          </cell>
          <cell r="AL10">
            <v>10997231.199999999</v>
          </cell>
          <cell r="AM10">
            <v>9951680.0500000007</v>
          </cell>
        </row>
        <row r="11">
          <cell r="A11">
            <v>1105</v>
          </cell>
          <cell r="B11" t="str">
            <v>Accounts Receivable - Merchandise, Jobbing, etc.</v>
          </cell>
          <cell r="D11">
            <v>520434174.13999999</v>
          </cell>
          <cell r="F11">
            <v>432598268.31</v>
          </cell>
          <cell r="X11">
            <v>1200</v>
          </cell>
          <cell r="Y11" t="str">
            <v>Accts Recble from As</v>
          </cell>
          <cell r="AA11">
            <v>0</v>
          </cell>
          <cell r="AJ11">
            <v>1200</v>
          </cell>
          <cell r="AK11" t="str">
            <v>Accts Recble from As</v>
          </cell>
          <cell r="AL11">
            <v>0</v>
          </cell>
          <cell r="AM11">
            <v>0</v>
          </cell>
        </row>
        <row r="12">
          <cell r="A12">
            <v>1110</v>
          </cell>
          <cell r="B12" t="str">
            <v>Other Accounts Receivable</v>
          </cell>
          <cell r="D12">
            <v>21766775014.329994</v>
          </cell>
          <cell r="F12">
            <v>25443925362.599998</v>
          </cell>
          <cell r="X12">
            <v>1305</v>
          </cell>
          <cell r="Y12" t="str">
            <v>Fuel Stocks</v>
          </cell>
          <cell r="AA12">
            <v>0</v>
          </cell>
          <cell r="AJ12">
            <v>1305</v>
          </cell>
          <cell r="AK12" t="str">
            <v>Fuel Stocks</v>
          </cell>
          <cell r="AL12">
            <v>0</v>
          </cell>
          <cell r="AM12">
            <v>0</v>
          </cell>
        </row>
        <row r="13">
          <cell r="A13">
            <v>1130</v>
          </cell>
          <cell r="B13" t="str">
            <v>Accumulated Provision for Uncollectible Accounts - Credit</v>
          </cell>
          <cell r="D13">
            <v>-64020455.409999996</v>
          </cell>
          <cell r="F13">
            <v>-59753024.240000002</v>
          </cell>
          <cell r="X13">
            <v>1330</v>
          </cell>
          <cell r="Y13" t="str">
            <v>Plant Mtls &amp; Operati</v>
          </cell>
          <cell r="Z13">
            <v>11620702.68</v>
          </cell>
          <cell r="AA13">
            <v>3886533.23</v>
          </cell>
          <cell r="AJ13">
            <v>1330</v>
          </cell>
          <cell r="AK13" t="str">
            <v>Plant Mtls &amp; Operati</v>
          </cell>
          <cell r="AL13">
            <v>12747153.27</v>
          </cell>
          <cell r="AM13">
            <v>6733823.5599999996</v>
          </cell>
        </row>
        <row r="14">
          <cell r="A14">
            <v>1180</v>
          </cell>
          <cell r="B14" t="str">
            <v>Prepayments</v>
          </cell>
          <cell r="D14">
            <v>8280206.7699999996</v>
          </cell>
          <cell r="F14">
            <v>3020956.73</v>
          </cell>
          <cell r="X14">
            <v>1407</v>
          </cell>
          <cell r="Y14" t="str">
            <v>LT A/R-Loans to Subs</v>
          </cell>
          <cell r="Z14">
            <v>0.03</v>
          </cell>
          <cell r="AA14">
            <v>-0.01</v>
          </cell>
          <cell r="AJ14">
            <v>1407</v>
          </cell>
          <cell r="AK14" t="str">
            <v>LT A/R-Loans to Subs</v>
          </cell>
          <cell r="AL14">
            <v>0.03</v>
          </cell>
          <cell r="AM14">
            <v>-0.01</v>
          </cell>
        </row>
        <row r="15">
          <cell r="A15">
            <v>1190</v>
          </cell>
          <cell r="B15" t="str">
            <v>Miscellaneous Current and Accrued Assets</v>
          </cell>
          <cell r="D15">
            <v>9951680.0500000007</v>
          </cell>
          <cell r="F15">
            <v>42540213.729999997</v>
          </cell>
          <cell r="X15">
            <v>1425</v>
          </cell>
          <cell r="Y15" t="str">
            <v>Unamortzed Debt Expe</v>
          </cell>
          <cell r="Z15">
            <v>20452931.539999999</v>
          </cell>
          <cell r="AA15">
            <v>12599370.710000001</v>
          </cell>
          <cell r="AJ15">
            <v>1425</v>
          </cell>
          <cell r="AK15" t="str">
            <v>Unamortzed Debt Expe</v>
          </cell>
          <cell r="AL15">
            <v>21843637.34</v>
          </cell>
          <cell r="AM15">
            <v>13357295.88000018</v>
          </cell>
        </row>
        <row r="16">
          <cell r="A16">
            <v>1200</v>
          </cell>
          <cell r="B16" t="str">
            <v>Accounts Receivable from Associated Companies</v>
          </cell>
          <cell r="D16">
            <v>0</v>
          </cell>
          <cell r="F16">
            <v>0</v>
          </cell>
          <cell r="X16">
            <v>1460</v>
          </cell>
          <cell r="Y16" t="str">
            <v>Other Non-Curr. Asse</v>
          </cell>
          <cell r="Z16">
            <v>1080430923.8599999</v>
          </cell>
          <cell r="AA16">
            <v>569420169.46000004</v>
          </cell>
          <cell r="AJ16">
            <v>1460</v>
          </cell>
          <cell r="AK16" t="str">
            <v>Other Non-Curr. Asse</v>
          </cell>
          <cell r="AL16">
            <v>1022088703.8200001</v>
          </cell>
          <cell r="AM16">
            <v>535427911.19</v>
          </cell>
        </row>
        <row r="17">
          <cell r="A17">
            <v>1305</v>
          </cell>
          <cell r="B17" t="str">
            <v>Fuel Stock</v>
          </cell>
          <cell r="D17">
            <v>0</v>
          </cell>
          <cell r="F17">
            <v>0</v>
          </cell>
          <cell r="X17">
            <v>1465</v>
          </cell>
          <cell r="Y17" t="str">
            <v>O.M.E.R.S. Past Serv</v>
          </cell>
          <cell r="Z17">
            <v>-0.01</v>
          </cell>
          <cell r="AA17">
            <v>0</v>
          </cell>
          <cell r="AJ17">
            <v>1465</v>
          </cell>
          <cell r="AK17" t="str">
            <v>O.M.E.R.S. Past Serv</v>
          </cell>
          <cell r="AL17">
            <v>-0.01</v>
          </cell>
          <cell r="AM17">
            <v>0</v>
          </cell>
        </row>
        <row r="18">
          <cell r="A18">
            <v>1330</v>
          </cell>
          <cell r="B18" t="str">
            <v>Plant Materials and Operating Supplies</v>
          </cell>
          <cell r="D18">
            <v>6733823.5599999996</v>
          </cell>
          <cell r="F18">
            <v>3886533.23</v>
          </cell>
          <cell r="X18">
            <v>1490</v>
          </cell>
          <cell r="Y18" t="str">
            <v>Invment in Subsidiar</v>
          </cell>
          <cell r="Z18">
            <v>999</v>
          </cell>
          <cell r="AA18">
            <v>0.48</v>
          </cell>
          <cell r="AJ18">
            <v>1490</v>
          </cell>
          <cell r="AK18" t="str">
            <v>Invment in Subsidiar</v>
          </cell>
          <cell r="AL18">
            <v>999</v>
          </cell>
          <cell r="AM18">
            <v>0.48</v>
          </cell>
        </row>
        <row r="19">
          <cell r="A19">
            <v>1407</v>
          </cell>
          <cell r="B19" t="str">
            <v>LT A/R-Loans to Subsidiaries</v>
          </cell>
          <cell r="D19">
            <v>-0.01</v>
          </cell>
          <cell r="F19">
            <v>-0.01</v>
          </cell>
          <cell r="X19">
            <v>1508</v>
          </cell>
          <cell r="Y19" t="str">
            <v>Other Regulatory Ass</v>
          </cell>
          <cell r="Z19">
            <v>-48328736.369999997</v>
          </cell>
          <cell r="AA19">
            <v>18649699.819999997</v>
          </cell>
          <cell r="AJ19">
            <v>1508</v>
          </cell>
          <cell r="AK19" t="str">
            <v>Other Regulatory Ass</v>
          </cell>
          <cell r="AL19">
            <v>-24683746.989999998</v>
          </cell>
          <cell r="AM19">
            <v>31031831.16</v>
          </cell>
        </row>
        <row r="20">
          <cell r="A20">
            <v>1425</v>
          </cell>
          <cell r="B20" t="str">
            <v>Unamortized Debt Expense</v>
          </cell>
          <cell r="D20">
            <v>13357295.88000018</v>
          </cell>
          <cell r="F20">
            <v>12599370.710000001</v>
          </cell>
          <cell r="X20">
            <v>1518</v>
          </cell>
          <cell r="Y20" t="str">
            <v>RCVA Retail</v>
          </cell>
          <cell r="AA20">
            <v>-146439.66</v>
          </cell>
          <cell r="AJ20">
            <v>1518</v>
          </cell>
          <cell r="AK20" t="str">
            <v>RCVA Retail</v>
          </cell>
          <cell r="AL20">
            <v>0</v>
          </cell>
          <cell r="AM20">
            <v>321781.84999999998</v>
          </cell>
        </row>
        <row r="21">
          <cell r="A21">
            <v>1460</v>
          </cell>
          <cell r="B21" t="str">
            <v>Other Non-Current Assets</v>
          </cell>
          <cell r="D21">
            <v>535427911.19</v>
          </cell>
          <cell r="F21">
            <v>569420169.46000004</v>
          </cell>
          <cell r="X21">
            <v>1521</v>
          </cell>
          <cell r="Y21" t="str">
            <v>SPC Assmt Var Acct</v>
          </cell>
          <cell r="AA21">
            <v>0</v>
          </cell>
          <cell r="AJ21">
            <v>1521</v>
          </cell>
          <cell r="AK21" t="str">
            <v>SPC Assmt Var Acct</v>
          </cell>
          <cell r="AL21">
            <v>0</v>
          </cell>
          <cell r="AM21">
            <v>0</v>
          </cell>
        </row>
        <row r="22">
          <cell r="A22">
            <v>1465</v>
          </cell>
          <cell r="B22" t="str">
            <v>O.M.E.R.S. Past Service Costs</v>
          </cell>
          <cell r="D22">
            <v>0</v>
          </cell>
          <cell r="F22">
            <v>0</v>
          </cell>
          <cell r="X22">
            <v>1525</v>
          </cell>
          <cell r="Y22" t="str">
            <v>Misc Defd Debits</v>
          </cell>
          <cell r="Z22">
            <v>81350124.400000006</v>
          </cell>
          <cell r="AA22">
            <v>114499527.72</v>
          </cell>
          <cell r="AJ22">
            <v>1525</v>
          </cell>
          <cell r="AK22" t="str">
            <v>Misc Defd Debits</v>
          </cell>
          <cell r="AL22">
            <v>91099957.209999993</v>
          </cell>
          <cell r="AM22">
            <v>135237170.58000001</v>
          </cell>
        </row>
        <row r="23">
          <cell r="A23">
            <v>1490</v>
          </cell>
          <cell r="B23" t="str">
            <v>Investment in Subsidiary Companies</v>
          </cell>
          <cell r="D23">
            <v>0.48</v>
          </cell>
          <cell r="F23">
            <v>0.48</v>
          </cell>
          <cell r="X23">
            <v>1531</v>
          </cell>
          <cell r="Y23" t="str">
            <v>Ren Conn Cap Def</v>
          </cell>
          <cell r="AA23">
            <v>0</v>
          </cell>
          <cell r="AJ23">
            <v>1531</v>
          </cell>
          <cell r="AK23" t="str">
            <v>Ren Conn Cap Def</v>
          </cell>
          <cell r="AL23">
            <v>0</v>
          </cell>
          <cell r="AM23">
            <v>0</v>
          </cell>
        </row>
        <row r="24">
          <cell r="A24">
            <v>1508</v>
          </cell>
          <cell r="B24" t="str">
            <v>Other Regulatory Assets</v>
          </cell>
          <cell r="D24">
            <v>31031831.16</v>
          </cell>
          <cell r="F24">
            <v>18649699.819999997</v>
          </cell>
          <cell r="X24">
            <v>1532</v>
          </cell>
          <cell r="Y24" t="str">
            <v>Ren Conn OMA Def</v>
          </cell>
          <cell r="AA24">
            <v>0</v>
          </cell>
          <cell r="AJ24">
            <v>1532</v>
          </cell>
          <cell r="AK24" t="str">
            <v>Ren Conn OMA Def</v>
          </cell>
          <cell r="AL24">
            <v>0</v>
          </cell>
          <cell r="AM24">
            <v>0</v>
          </cell>
        </row>
        <row r="25">
          <cell r="A25">
            <v>1518</v>
          </cell>
          <cell r="B25" t="str">
            <v>RCVA Retail</v>
          </cell>
          <cell r="D25">
            <v>321781.84999999998</v>
          </cell>
          <cell r="F25">
            <v>-146439.66</v>
          </cell>
          <cell r="X25">
            <v>1533</v>
          </cell>
          <cell r="Y25" t="str">
            <v>Ren Conn Rec Def</v>
          </cell>
          <cell r="AA25">
            <v>-64529537.390000001</v>
          </cell>
          <cell r="AJ25">
            <v>1533</v>
          </cell>
          <cell r="AK25" t="str">
            <v>Ren Conn Rec Def</v>
          </cell>
          <cell r="AL25">
            <v>0</v>
          </cell>
          <cell r="AM25">
            <v>-69776829.299999997</v>
          </cell>
        </row>
        <row r="26">
          <cell r="A26">
            <v>1521</v>
          </cell>
          <cell r="B26" t="str">
            <v>Special Purpose Charge Assessment Variance Account</v>
          </cell>
          <cell r="D26">
            <v>0</v>
          </cell>
          <cell r="F26">
            <v>0</v>
          </cell>
          <cell r="X26">
            <v>1534</v>
          </cell>
          <cell r="Y26" t="str">
            <v>Smart Grid Cap Def</v>
          </cell>
          <cell r="Z26">
            <v>0</v>
          </cell>
          <cell r="AA26">
            <v>-73969</v>
          </cell>
          <cell r="AJ26">
            <v>1534</v>
          </cell>
          <cell r="AK26" t="str">
            <v>Smart Grid Cap Def</v>
          </cell>
          <cell r="AL26">
            <v>0</v>
          </cell>
          <cell r="AM26">
            <v>-4250559.47</v>
          </cell>
        </row>
        <row r="27">
          <cell r="A27">
            <v>1525</v>
          </cell>
          <cell r="B27" t="str">
            <v>Miscellaneous Deferred Debits</v>
          </cell>
          <cell r="D27">
            <v>135237170.58000001</v>
          </cell>
          <cell r="F27">
            <v>114499527.72</v>
          </cell>
          <cell r="X27">
            <v>1535</v>
          </cell>
          <cell r="Y27" t="str">
            <v>Smart Grid OMA Def</v>
          </cell>
          <cell r="AA27">
            <v>0</v>
          </cell>
          <cell r="AJ27">
            <v>1535</v>
          </cell>
          <cell r="AK27" t="str">
            <v>Smart Grid OMA Def</v>
          </cell>
          <cell r="AL27">
            <v>0</v>
          </cell>
          <cell r="AM27">
            <v>0</v>
          </cell>
        </row>
        <row r="28">
          <cell r="A28">
            <v>1531</v>
          </cell>
          <cell r="B28" t="str">
            <v>Renewable Connection Capital Deferral Account</v>
          </cell>
          <cell r="D28">
            <v>0</v>
          </cell>
          <cell r="F28">
            <v>0</v>
          </cell>
          <cell r="X28">
            <v>1536</v>
          </cell>
          <cell r="Y28" t="str">
            <v>SGrid Fund Adder Def</v>
          </cell>
          <cell r="AA28">
            <v>-11857897.439999999</v>
          </cell>
          <cell r="AJ28">
            <v>1536</v>
          </cell>
          <cell r="AK28" t="str">
            <v>SGrid Fund Adder Def</v>
          </cell>
          <cell r="AL28">
            <v>0</v>
          </cell>
          <cell r="AM28">
            <v>-8598805.7899999991</v>
          </cell>
        </row>
        <row r="29">
          <cell r="A29">
            <v>1532</v>
          </cell>
          <cell r="B29" t="str">
            <v>Renewable Connection OM&amp;A Deferral Account</v>
          </cell>
          <cell r="D29">
            <v>0</v>
          </cell>
          <cell r="F29">
            <v>0</v>
          </cell>
          <cell r="X29">
            <v>1548</v>
          </cell>
          <cell r="Y29" t="str">
            <v>RCVA STR</v>
          </cell>
          <cell r="AA29">
            <v>182415.74</v>
          </cell>
          <cell r="AJ29">
            <v>1548</v>
          </cell>
          <cell r="AK29" t="str">
            <v>RCVA STR</v>
          </cell>
          <cell r="AL29">
            <v>0</v>
          </cell>
          <cell r="AM29">
            <v>423899.96</v>
          </cell>
        </row>
        <row r="30">
          <cell r="A30">
            <v>1533</v>
          </cell>
          <cell r="B30" t="str">
            <v>Renewable Connection Recoveries Deferral Account</v>
          </cell>
          <cell r="D30">
            <v>-69776829.299999997</v>
          </cell>
          <cell r="F30">
            <v>-64529537.390000001</v>
          </cell>
          <cell r="X30">
            <v>1550</v>
          </cell>
          <cell r="Y30" t="str">
            <v>LV Variance Account</v>
          </cell>
          <cell r="AA30">
            <v>4783244.1599999992</v>
          </cell>
          <cell r="AJ30">
            <v>1550</v>
          </cell>
          <cell r="AK30" t="str">
            <v>LV Variance Account</v>
          </cell>
          <cell r="AL30">
            <v>0</v>
          </cell>
          <cell r="AM30">
            <v>5889263.6100000003</v>
          </cell>
        </row>
        <row r="31">
          <cell r="A31">
            <v>1534</v>
          </cell>
          <cell r="B31" t="str">
            <v>Smart Grid Capital Deferral Account</v>
          </cell>
          <cell r="D31">
            <v>-4250559.47</v>
          </cell>
          <cell r="F31">
            <v>-73969</v>
          </cell>
          <cell r="X31">
            <v>1551</v>
          </cell>
          <cell r="Y31" t="str">
            <v>SM Met Entity Varian</v>
          </cell>
          <cell r="AA31">
            <v>285961.04000000004</v>
          </cell>
          <cell r="AJ31">
            <v>1551</v>
          </cell>
          <cell r="AK31" t="str">
            <v>SM Met Entity Varian</v>
          </cell>
          <cell r="AL31">
            <v>0</v>
          </cell>
          <cell r="AM31">
            <v>529303.48</v>
          </cell>
        </row>
        <row r="32">
          <cell r="A32">
            <v>1535</v>
          </cell>
          <cell r="B32" t="str">
            <v>Smart Grid OM&amp;A Deferral Account</v>
          </cell>
          <cell r="D32">
            <v>0</v>
          </cell>
          <cell r="F32">
            <v>0</v>
          </cell>
          <cell r="X32">
            <v>1555</v>
          </cell>
          <cell r="Y32" t="str">
            <v>Smart Meter Cap &amp; Re</v>
          </cell>
          <cell r="AA32">
            <v>499690554.89999998</v>
          </cell>
          <cell r="AJ32">
            <v>1555</v>
          </cell>
          <cell r="AK32" t="str">
            <v>Smart Meter Cap &amp; Re</v>
          </cell>
          <cell r="AL32">
            <v>0</v>
          </cell>
          <cell r="AM32">
            <v>466234801.19999999</v>
          </cell>
        </row>
        <row r="33">
          <cell r="A33">
            <v>1536</v>
          </cell>
          <cell r="B33" t="str">
            <v>Smart Grid Fund Adder Def</v>
          </cell>
          <cell r="D33">
            <v>-8598805.7899999991</v>
          </cell>
          <cell r="F33">
            <v>-11857897.439999999</v>
          </cell>
          <cell r="X33">
            <v>1556</v>
          </cell>
          <cell r="Y33" t="str">
            <v>Smart Meter OM&amp;A Var</v>
          </cell>
          <cell r="AA33">
            <v>40295.560000002086</v>
          </cell>
          <cell r="AJ33">
            <v>1556</v>
          </cell>
          <cell r="AK33" t="str">
            <v>Smart Meter OM&amp;A Var</v>
          </cell>
          <cell r="AL33">
            <v>0</v>
          </cell>
          <cell r="AM33">
            <v>45186649.539999999</v>
          </cell>
        </row>
        <row r="34">
          <cell r="A34">
            <v>1548</v>
          </cell>
          <cell r="B34" t="str">
            <v>RCVA Service Transaction Request</v>
          </cell>
          <cell r="D34">
            <v>423899.96</v>
          </cell>
          <cell r="F34">
            <v>182415.74</v>
          </cell>
          <cell r="X34">
            <v>1562</v>
          </cell>
          <cell r="Y34" t="str">
            <v>Def Pymnts in Lieu o</v>
          </cell>
          <cell r="AA34">
            <v>143571.76</v>
          </cell>
          <cell r="AJ34">
            <v>1562</v>
          </cell>
          <cell r="AK34" t="str">
            <v>Def Pymnts in Lieu o</v>
          </cell>
          <cell r="AL34">
            <v>0</v>
          </cell>
          <cell r="AM34">
            <v>0</v>
          </cell>
        </row>
        <row r="35">
          <cell r="A35">
            <v>1550</v>
          </cell>
          <cell r="B35" t="str">
            <v>LV Variance Account</v>
          </cell>
          <cell r="D35">
            <v>5889263.6100000003</v>
          </cell>
          <cell r="F35">
            <v>4783244.1599999992</v>
          </cell>
          <cell r="X35">
            <v>1563</v>
          </cell>
          <cell r="Y35" t="str">
            <v>Def Pymts Lieu of Ta</v>
          </cell>
          <cell r="AA35">
            <v>-143571.76</v>
          </cell>
          <cell r="AJ35">
            <v>1563</v>
          </cell>
          <cell r="AK35" t="str">
            <v>Def Pymts Lieu of Ta</v>
          </cell>
          <cell r="AL35">
            <v>0</v>
          </cell>
          <cell r="AM35">
            <v>0</v>
          </cell>
        </row>
        <row r="36">
          <cell r="A36">
            <v>1551</v>
          </cell>
          <cell r="B36" t="str">
            <v>SM Met Entity Varian</v>
          </cell>
          <cell r="D36">
            <v>529303.48</v>
          </cell>
          <cell r="F36">
            <v>285961.04000000004</v>
          </cell>
          <cell r="X36">
            <v>1565</v>
          </cell>
          <cell r="Y36" t="str">
            <v>Reg Asset - CDM</v>
          </cell>
          <cell r="AA36">
            <v>0</v>
          </cell>
          <cell r="AJ36">
            <v>1565</v>
          </cell>
          <cell r="AK36" t="str">
            <v>Reg Asset - CDM</v>
          </cell>
          <cell r="AL36">
            <v>0</v>
          </cell>
          <cell r="AM36">
            <v>0</v>
          </cell>
        </row>
        <row r="37">
          <cell r="A37">
            <v>1555</v>
          </cell>
          <cell r="B37" t="str">
            <v>Smart Meter Capital &amp; Recovery Offset Account (includes sub-account for stranded meter costs)</v>
          </cell>
          <cell r="D37">
            <v>466234801.19999999</v>
          </cell>
          <cell r="F37">
            <v>499690554.89999998</v>
          </cell>
          <cell r="X37">
            <v>1570</v>
          </cell>
          <cell r="Y37" t="str">
            <v>Qualifying Transitio</v>
          </cell>
          <cell r="AA37">
            <v>0.01</v>
          </cell>
          <cell r="AJ37">
            <v>1570</v>
          </cell>
          <cell r="AK37" t="str">
            <v>Qualifying Transitio</v>
          </cell>
          <cell r="AL37">
            <v>0</v>
          </cell>
          <cell r="AM37">
            <v>0.01</v>
          </cell>
        </row>
        <row r="38">
          <cell r="A38">
            <v>1556</v>
          </cell>
          <cell r="B38" t="str">
            <v>Smart Meter OM&amp;A Variance Account</v>
          </cell>
          <cell r="D38">
            <v>45186649.539999999</v>
          </cell>
          <cell r="F38">
            <v>40295.560000002086</v>
          </cell>
          <cell r="X38">
            <v>1571</v>
          </cell>
          <cell r="Y38" t="str">
            <v>Pre-Market Openng En</v>
          </cell>
          <cell r="AA38">
            <v>-0.01</v>
          </cell>
          <cell r="AJ38">
            <v>1571</v>
          </cell>
          <cell r="AK38" t="str">
            <v>Pre-Market Openng En</v>
          </cell>
          <cell r="AL38">
            <v>0</v>
          </cell>
          <cell r="AM38">
            <v>-0.01</v>
          </cell>
        </row>
        <row r="39">
          <cell r="A39">
            <v>1562</v>
          </cell>
          <cell r="B39" t="str">
            <v>Deferred Payments In Lieu of Taxes</v>
          </cell>
          <cell r="D39">
            <v>0</v>
          </cell>
          <cell r="F39">
            <v>143571.76</v>
          </cell>
          <cell r="X39">
            <v>1580</v>
          </cell>
          <cell r="Y39" t="str">
            <v>Rtl Serv Variance-Wh</v>
          </cell>
          <cell r="AA39">
            <v>-52852651.660000004</v>
          </cell>
          <cell r="AJ39">
            <v>1580</v>
          </cell>
          <cell r="AK39" t="str">
            <v>Rtl Serv Variance-Wh</v>
          </cell>
          <cell r="AL39">
            <v>0</v>
          </cell>
          <cell r="AM39">
            <v>-88663913.709999993</v>
          </cell>
        </row>
        <row r="40">
          <cell r="A40">
            <v>1563</v>
          </cell>
          <cell r="B40" t="str">
            <v>Deferred Payments In Lieu of Taxes</v>
          </cell>
          <cell r="D40">
            <v>0</v>
          </cell>
          <cell r="F40">
            <v>-143571.76</v>
          </cell>
          <cell r="X40">
            <v>1584</v>
          </cell>
          <cell r="Y40" t="str">
            <v>Ret Serv Vari Acct -</v>
          </cell>
          <cell r="AA40">
            <v>15499395.010000002</v>
          </cell>
          <cell r="AJ40">
            <v>1584</v>
          </cell>
          <cell r="AK40" t="str">
            <v>Ret Serv Vari Acct -</v>
          </cell>
          <cell r="AL40">
            <v>0</v>
          </cell>
          <cell r="AM40">
            <v>43054786.259999998</v>
          </cell>
        </row>
        <row r="41">
          <cell r="A41">
            <v>1565</v>
          </cell>
          <cell r="B41" t="str">
            <v>Regulatory Asset - CDM</v>
          </cell>
          <cell r="D41">
            <v>0</v>
          </cell>
          <cell r="F41">
            <v>0</v>
          </cell>
          <cell r="X41">
            <v>1586</v>
          </cell>
          <cell r="Y41" t="str">
            <v>RSV Acct-Trnsm Conn</v>
          </cell>
          <cell r="AA41">
            <v>52792617.090000004</v>
          </cell>
          <cell r="AJ41">
            <v>1586</v>
          </cell>
          <cell r="AK41" t="str">
            <v>RSV Acct-Trnsm Conn</v>
          </cell>
          <cell r="AL41">
            <v>0</v>
          </cell>
          <cell r="AM41">
            <v>29614761.920000002</v>
          </cell>
        </row>
        <row r="42">
          <cell r="A42">
            <v>1570</v>
          </cell>
          <cell r="B42" t="str">
            <v>Qualifying Transition Costs</v>
          </cell>
          <cell r="D42">
            <v>0.01</v>
          </cell>
          <cell r="F42">
            <v>0.01</v>
          </cell>
          <cell r="X42">
            <v>1588</v>
          </cell>
          <cell r="Y42" t="str">
            <v>Ret Ser Var Acct-Ene</v>
          </cell>
          <cell r="AA42">
            <v>33289969.759999998</v>
          </cell>
          <cell r="AJ42">
            <v>1588</v>
          </cell>
          <cell r="AK42" t="str">
            <v>Ret Ser Var Acct-Ene</v>
          </cell>
          <cell r="AL42">
            <v>0</v>
          </cell>
          <cell r="AM42">
            <v>8014871.0599999996</v>
          </cell>
        </row>
        <row r="43">
          <cell r="A43">
            <v>1571</v>
          </cell>
          <cell r="B43" t="str">
            <v>Pre-market Opening Energy Variances</v>
          </cell>
          <cell r="D43">
            <v>-0.01</v>
          </cell>
          <cell r="F43">
            <v>-0.01</v>
          </cell>
          <cell r="X43">
            <v>1589</v>
          </cell>
          <cell r="Y43" t="str">
            <v>RSVA GA</v>
          </cell>
          <cell r="AA43">
            <v>59136512.899999999</v>
          </cell>
          <cell r="AJ43">
            <v>1589</v>
          </cell>
          <cell r="AK43" t="str">
            <v>RSVA GA</v>
          </cell>
          <cell r="AL43">
            <v>0</v>
          </cell>
          <cell r="AM43">
            <v>9209802.5900000017</v>
          </cell>
        </row>
        <row r="44">
          <cell r="A44">
            <v>1580</v>
          </cell>
          <cell r="B44" t="str">
            <v>RSVA Wholesale Market Service</v>
          </cell>
          <cell r="D44">
            <v>-88663913.709999993</v>
          </cell>
          <cell r="F44">
            <v>-52852651.660000004</v>
          </cell>
          <cell r="X44">
            <v>1590</v>
          </cell>
          <cell r="Y44" t="str">
            <v>Recov of Reg Asset B</v>
          </cell>
          <cell r="AA44">
            <v>0.03</v>
          </cell>
          <cell r="AJ44">
            <v>1590</v>
          </cell>
          <cell r="AK44" t="str">
            <v>Recov of Reg Asset B</v>
          </cell>
          <cell r="AL44">
            <v>0</v>
          </cell>
          <cell r="AM44">
            <v>0.03</v>
          </cell>
        </row>
        <row r="45">
          <cell r="A45">
            <v>1584</v>
          </cell>
          <cell r="B45" t="str">
            <v>RSVA Network</v>
          </cell>
          <cell r="D45">
            <v>43054786.259999998</v>
          </cell>
          <cell r="F45">
            <v>15499395.010000002</v>
          </cell>
          <cell r="X45">
            <v>1592</v>
          </cell>
          <cell r="Y45" t="str">
            <v>Reg Asset Tax Change</v>
          </cell>
          <cell r="Z45">
            <v>906446.58</v>
          </cell>
          <cell r="AA45">
            <v>-4322380.37</v>
          </cell>
          <cell r="AJ45">
            <v>1592</v>
          </cell>
          <cell r="AK45" t="str">
            <v>Reg Asset Tax Change</v>
          </cell>
          <cell r="AL45">
            <v>895127.85</v>
          </cell>
          <cell r="AM45">
            <v>-21942628.43</v>
          </cell>
        </row>
        <row r="46">
          <cell r="A46">
            <v>1586</v>
          </cell>
          <cell r="B46" t="str">
            <v>RSVA Connection</v>
          </cell>
          <cell r="D46">
            <v>29614761.920000002</v>
          </cell>
          <cell r="F46">
            <v>52792617.090000004</v>
          </cell>
          <cell r="X46">
            <v>1595</v>
          </cell>
          <cell r="Y46" t="str">
            <v>Disp&amp;Rec of Reg Bal</v>
          </cell>
          <cell r="AA46">
            <v>20458982.439999998</v>
          </cell>
          <cell r="AJ46">
            <v>1595</v>
          </cell>
          <cell r="AK46" t="str">
            <v>Disp&amp;Rec of Reg Bal</v>
          </cell>
          <cell r="AL46">
            <v>0</v>
          </cell>
          <cell r="AM46">
            <v>0</v>
          </cell>
        </row>
        <row r="47">
          <cell r="A47">
            <v>1588</v>
          </cell>
          <cell r="B47" t="str">
            <v>Ret Ser Var Acct-Ene</v>
          </cell>
          <cell r="D47">
            <v>8014871.0599999996</v>
          </cell>
          <cell r="F47">
            <v>33289969.759999998</v>
          </cell>
          <cell r="X47">
            <v>1605</v>
          </cell>
          <cell r="Y47" t="str">
            <v>Electric Plant In-Se</v>
          </cell>
          <cell r="Z47">
            <v>-2.9802322387695299E-8</v>
          </cell>
          <cell r="AA47">
            <v>8.200004231184721E-8</v>
          </cell>
          <cell r="AJ47">
            <v>1605</v>
          </cell>
          <cell r="AK47" t="str">
            <v>Electric Plant In-Se</v>
          </cell>
          <cell r="AL47">
            <v>8.5830606622039301E-8</v>
          </cell>
          <cell r="AM47">
            <v>-2.14640749618411E-8</v>
          </cell>
        </row>
        <row r="48">
          <cell r="A48">
            <v>1589</v>
          </cell>
          <cell r="B48" t="str">
            <v>RSVA GA</v>
          </cell>
          <cell r="D48">
            <v>9209802.5900000017</v>
          </cell>
          <cell r="F48">
            <v>59136512.899999999</v>
          </cell>
          <cell r="X48">
            <v>1609</v>
          </cell>
          <cell r="Y48" t="str">
            <v>Capital Contrib Paid</v>
          </cell>
          <cell r="AA48">
            <v>33265788.34</v>
          </cell>
          <cell r="AJ48">
            <v>1609</v>
          </cell>
          <cell r="AK48" t="str">
            <v>Capital Contrib Paid</v>
          </cell>
          <cell r="AL48">
            <v>0</v>
          </cell>
          <cell r="AM48">
            <v>0</v>
          </cell>
        </row>
        <row r="49">
          <cell r="A49">
            <v>1590</v>
          </cell>
          <cell r="B49" t="str">
            <v>Recovery of Reg Assets Cr</v>
          </cell>
          <cell r="D49">
            <v>0.03</v>
          </cell>
          <cell r="F49">
            <v>0.03</v>
          </cell>
          <cell r="X49">
            <v>1610</v>
          </cell>
          <cell r="Y49" t="str">
            <v>Misc Intangible Plan</v>
          </cell>
          <cell r="Z49">
            <v>231004708.65000001</v>
          </cell>
          <cell r="AA49">
            <v>352730951.37</v>
          </cell>
          <cell r="AJ49">
            <v>1610</v>
          </cell>
          <cell r="AK49" t="str">
            <v>Misc Intangible Plan</v>
          </cell>
          <cell r="AL49">
            <v>228223892.30000001</v>
          </cell>
          <cell r="AM49">
            <v>357504450.67000002</v>
          </cell>
        </row>
        <row r="50">
          <cell r="A50">
            <v>1592</v>
          </cell>
          <cell r="B50" t="str">
            <v>PILs and Tax Variance for 2006 &amp; Subsequent Years - Regulatory Asset Tax Changes</v>
          </cell>
          <cell r="D50">
            <v>-21942628.43</v>
          </cell>
          <cell r="F50">
            <v>-4322380.37</v>
          </cell>
          <cell r="X50">
            <v>1615</v>
          </cell>
          <cell r="Y50" t="str">
            <v>Generation Land</v>
          </cell>
          <cell r="AA50">
            <v>3316</v>
          </cell>
          <cell r="AJ50">
            <v>1615</v>
          </cell>
          <cell r="AK50" t="str">
            <v>Generation Land</v>
          </cell>
          <cell r="AL50">
            <v>0</v>
          </cell>
          <cell r="AM50">
            <v>3316</v>
          </cell>
        </row>
        <row r="51">
          <cell r="A51">
            <v>1595</v>
          </cell>
          <cell r="B51" t="str">
            <v>Disposition &amp; Recovery of Reg Balances Control Act</v>
          </cell>
          <cell r="D51">
            <v>0</v>
          </cell>
          <cell r="F51">
            <v>20458982.439999998</v>
          </cell>
          <cell r="X51">
            <v>1620</v>
          </cell>
          <cell r="Y51" t="str">
            <v>Buildings &amp;Fixtures</v>
          </cell>
          <cell r="AA51">
            <v>21724</v>
          </cell>
          <cell r="AJ51">
            <v>1620</v>
          </cell>
          <cell r="AK51" t="str">
            <v>Buildings &amp;Fixtures</v>
          </cell>
          <cell r="AL51">
            <v>0</v>
          </cell>
          <cell r="AM51">
            <v>21724</v>
          </cell>
        </row>
        <row r="52">
          <cell r="A52">
            <v>1605</v>
          </cell>
          <cell r="B52" t="str">
            <v>Electric Plant in Service - Control Account</v>
          </cell>
          <cell r="D52">
            <v>-2.14640749618411E-8</v>
          </cell>
          <cell r="F52">
            <v>8.200004231184721E-8</v>
          </cell>
          <cell r="X52">
            <v>1650</v>
          </cell>
          <cell r="Y52" t="str">
            <v>Reservoirs Dams &amp;Wat</v>
          </cell>
          <cell r="AA52">
            <v>0</v>
          </cell>
          <cell r="AJ52">
            <v>1650</v>
          </cell>
          <cell r="AK52" t="str">
            <v>Reservoirs Dams &amp;Wat</v>
          </cell>
          <cell r="AL52">
            <v>0</v>
          </cell>
          <cell r="AM52">
            <v>0</v>
          </cell>
        </row>
        <row r="53">
          <cell r="A53">
            <v>1609</v>
          </cell>
          <cell r="B53" t="str">
            <v>Capital Contributions Paid</v>
          </cell>
          <cell r="D53">
            <v>0</v>
          </cell>
          <cell r="F53">
            <v>33265788.34</v>
          </cell>
          <cell r="X53">
            <v>1665</v>
          </cell>
          <cell r="Y53" t="str">
            <v>Fuel Holders Produce</v>
          </cell>
          <cell r="AA53">
            <v>138554.29</v>
          </cell>
          <cell r="AJ53">
            <v>1665</v>
          </cell>
          <cell r="AK53" t="str">
            <v>Fuel Holders Produce</v>
          </cell>
          <cell r="AL53">
            <v>0</v>
          </cell>
          <cell r="AM53">
            <v>138554.29</v>
          </cell>
        </row>
        <row r="54">
          <cell r="A54">
            <v>1610</v>
          </cell>
          <cell r="B54" t="str">
            <v>Miscellaneous Intangible Plant</v>
          </cell>
          <cell r="D54">
            <v>357504450.67000002</v>
          </cell>
          <cell r="F54">
            <v>352730951.37</v>
          </cell>
          <cell r="X54">
            <v>1670</v>
          </cell>
          <cell r="Y54" t="str">
            <v>Prime Movers</v>
          </cell>
          <cell r="AA54">
            <v>0</v>
          </cell>
          <cell r="AJ54">
            <v>1670</v>
          </cell>
          <cell r="AK54" t="str">
            <v>Prime Movers</v>
          </cell>
          <cell r="AL54">
            <v>0</v>
          </cell>
          <cell r="AM54">
            <v>0</v>
          </cell>
        </row>
        <row r="55">
          <cell r="A55">
            <v>1615</v>
          </cell>
          <cell r="B55" t="str">
            <v>Land</v>
          </cell>
          <cell r="D55">
            <v>3316</v>
          </cell>
          <cell r="F55">
            <v>3316</v>
          </cell>
          <cell r="X55">
            <v>1675</v>
          </cell>
          <cell r="Y55" t="str">
            <v>Generators</v>
          </cell>
          <cell r="AA55">
            <v>537296</v>
          </cell>
          <cell r="AJ55">
            <v>1675</v>
          </cell>
          <cell r="AK55" t="str">
            <v>Generators</v>
          </cell>
          <cell r="AL55">
            <v>0</v>
          </cell>
          <cell r="AM55">
            <v>537296</v>
          </cell>
        </row>
        <row r="56">
          <cell r="A56">
            <v>1620</v>
          </cell>
          <cell r="B56" t="str">
            <v>Buildings and Fixtures</v>
          </cell>
          <cell r="D56">
            <v>21724</v>
          </cell>
          <cell r="F56">
            <v>21724</v>
          </cell>
          <cell r="X56">
            <v>1680</v>
          </cell>
          <cell r="Y56" t="str">
            <v>Accessory Electc Equ</v>
          </cell>
          <cell r="AA56">
            <v>8422</v>
          </cell>
          <cell r="AJ56">
            <v>1680</v>
          </cell>
          <cell r="AK56" t="str">
            <v>Accessory Electc Equ</v>
          </cell>
          <cell r="AL56">
            <v>0</v>
          </cell>
          <cell r="AM56">
            <v>8422</v>
          </cell>
        </row>
        <row r="57">
          <cell r="A57">
            <v>1650</v>
          </cell>
          <cell r="B57" t="str">
            <v>Reservoirs, Dams and Waterways</v>
          </cell>
          <cell r="D57">
            <v>0</v>
          </cell>
          <cell r="F57">
            <v>0</v>
          </cell>
          <cell r="X57">
            <v>1685</v>
          </cell>
          <cell r="Y57" t="str">
            <v>Misc Power Plant Equ</v>
          </cell>
          <cell r="AA57">
            <v>0</v>
          </cell>
          <cell r="AJ57">
            <v>1685</v>
          </cell>
          <cell r="AK57" t="str">
            <v>Misc Power Plant Equ</v>
          </cell>
          <cell r="AL57">
            <v>0</v>
          </cell>
          <cell r="AM57">
            <v>0</v>
          </cell>
        </row>
        <row r="58">
          <cell r="A58">
            <v>1665</v>
          </cell>
          <cell r="B58" t="str">
            <v>Fuel Holders, Producers and Accessories</v>
          </cell>
          <cell r="D58">
            <v>138554.29</v>
          </cell>
          <cell r="F58">
            <v>138554.29</v>
          </cell>
          <cell r="X58">
            <v>1705</v>
          </cell>
          <cell r="Y58" t="str">
            <v>Tx Land</v>
          </cell>
          <cell r="Z58">
            <v>270063757.00999999</v>
          </cell>
          <cell r="AA58">
            <v>0</v>
          </cell>
          <cell r="AJ58">
            <v>1705</v>
          </cell>
          <cell r="AK58" t="str">
            <v>Tx Land</v>
          </cell>
          <cell r="AL58">
            <v>280767296.67000002</v>
          </cell>
          <cell r="AM58">
            <v>0</v>
          </cell>
        </row>
        <row r="59">
          <cell r="A59">
            <v>1670</v>
          </cell>
          <cell r="B59" t="str">
            <v>Prime Movers</v>
          </cell>
          <cell r="D59">
            <v>0</v>
          </cell>
          <cell r="F59">
            <v>0</v>
          </cell>
          <cell r="X59">
            <v>1706</v>
          </cell>
          <cell r="Y59" t="str">
            <v>Tx Land Rights</v>
          </cell>
          <cell r="Z59">
            <v>137901052.37</v>
          </cell>
          <cell r="AA59">
            <v>0</v>
          </cell>
          <cell r="AJ59">
            <v>1706</v>
          </cell>
          <cell r="AK59" t="str">
            <v>Tx Land Rights</v>
          </cell>
          <cell r="AL59">
            <v>238593947.59999999</v>
          </cell>
          <cell r="AM59">
            <v>0</v>
          </cell>
        </row>
        <row r="60">
          <cell r="A60">
            <v>1675</v>
          </cell>
          <cell r="B60" t="str">
            <v>Generators</v>
          </cell>
          <cell r="D60">
            <v>537296</v>
          </cell>
          <cell r="F60">
            <v>537296</v>
          </cell>
          <cell r="X60">
            <v>1708</v>
          </cell>
          <cell r="Y60" t="str">
            <v>Tx Bldgs &amp; Fixtures</v>
          </cell>
          <cell r="Z60">
            <v>440824433.38999999</v>
          </cell>
          <cell r="AA60">
            <v>0</v>
          </cell>
          <cell r="AJ60">
            <v>1708</v>
          </cell>
          <cell r="AK60" t="str">
            <v>Tx Bldgs &amp; Fixtures</v>
          </cell>
          <cell r="AL60">
            <v>431421895.55000001</v>
          </cell>
          <cell r="AM60">
            <v>0</v>
          </cell>
        </row>
        <row r="61">
          <cell r="A61">
            <v>1680</v>
          </cell>
          <cell r="B61" t="str">
            <v>Accessory Electric Equipment</v>
          </cell>
          <cell r="D61">
            <v>8422</v>
          </cell>
          <cell r="F61">
            <v>8422</v>
          </cell>
          <cell r="X61">
            <v>1715</v>
          </cell>
          <cell r="Y61" t="str">
            <v>Station Equip.</v>
          </cell>
          <cell r="Z61">
            <v>8759751200.0900002</v>
          </cell>
          <cell r="AA61">
            <v>0</v>
          </cell>
          <cell r="AJ61">
            <v>1715</v>
          </cell>
          <cell r="AK61" t="str">
            <v>Station Equip.</v>
          </cell>
          <cell r="AL61">
            <v>7804024899.5500002</v>
          </cell>
          <cell r="AM61">
            <v>0</v>
          </cell>
        </row>
        <row r="62">
          <cell r="A62">
            <v>1685</v>
          </cell>
          <cell r="B62" t="str">
            <v>Miscellaneous Power Plant Equipment</v>
          </cell>
          <cell r="D62">
            <v>0</v>
          </cell>
          <cell r="F62">
            <v>0</v>
          </cell>
          <cell r="X62">
            <v>1720</v>
          </cell>
          <cell r="Y62" t="str">
            <v>Towers &amp;Fixtures</v>
          </cell>
          <cell r="Z62">
            <v>2000323390.45</v>
          </cell>
          <cell r="AA62">
            <v>62697.19</v>
          </cell>
          <cell r="AJ62">
            <v>1720</v>
          </cell>
          <cell r="AK62" t="str">
            <v>Towers &amp;Fixtures</v>
          </cell>
          <cell r="AL62">
            <v>2223322771.8800001</v>
          </cell>
          <cell r="AM62">
            <v>62697.19</v>
          </cell>
        </row>
        <row r="63">
          <cell r="A63">
            <v>1705</v>
          </cell>
          <cell r="B63" t="str">
            <v>Land</v>
          </cell>
          <cell r="D63">
            <v>0</v>
          </cell>
          <cell r="F63">
            <v>0</v>
          </cell>
          <cell r="X63">
            <v>1730</v>
          </cell>
          <cell r="Y63" t="str">
            <v>Tx O/H Cond &amp;Devices</v>
          </cell>
          <cell r="Z63">
            <v>1503113538.6700001</v>
          </cell>
          <cell r="AA63">
            <v>119072.25</v>
          </cell>
          <cell r="AJ63">
            <v>1730</v>
          </cell>
          <cell r="AK63" t="str">
            <v>Tx O/H Cond &amp;Devices</v>
          </cell>
          <cell r="AL63">
            <v>1604767527.8399999</v>
          </cell>
          <cell r="AM63">
            <v>18721.22</v>
          </cell>
        </row>
        <row r="64">
          <cell r="A64">
            <v>1706</v>
          </cell>
          <cell r="B64" t="str">
            <v>Land Rights</v>
          </cell>
          <cell r="D64">
            <v>0</v>
          </cell>
          <cell r="F64">
            <v>0</v>
          </cell>
          <cell r="X64">
            <v>1735</v>
          </cell>
          <cell r="Y64" t="str">
            <v>Tx U/G Conduit</v>
          </cell>
          <cell r="Z64">
            <v>267162936.53999999</v>
          </cell>
          <cell r="AA64">
            <v>0</v>
          </cell>
          <cell r="AJ64">
            <v>1735</v>
          </cell>
          <cell r="AK64" t="str">
            <v>Tx U/G Conduit</v>
          </cell>
          <cell r="AL64">
            <v>267119785.28</v>
          </cell>
          <cell r="AM64">
            <v>0</v>
          </cell>
        </row>
        <row r="65">
          <cell r="A65">
            <v>1708</v>
          </cell>
          <cell r="B65" t="str">
            <v>Buildings and Fixtures</v>
          </cell>
          <cell r="D65">
            <v>0</v>
          </cell>
          <cell r="F65">
            <v>0</v>
          </cell>
          <cell r="X65">
            <v>1740</v>
          </cell>
          <cell r="Y65" t="str">
            <v>Tx U/G Cond &amp;Devices</v>
          </cell>
          <cell r="Z65">
            <v>140765636.69</v>
          </cell>
          <cell r="AA65">
            <v>0</v>
          </cell>
          <cell r="AJ65">
            <v>1740</v>
          </cell>
          <cell r="AK65" t="str">
            <v>Tx U/G Cond &amp;Devices</v>
          </cell>
          <cell r="AL65">
            <v>138780548.44</v>
          </cell>
          <cell r="AM65">
            <v>0</v>
          </cell>
        </row>
        <row r="66">
          <cell r="A66">
            <v>1715</v>
          </cell>
          <cell r="B66" t="str">
            <v>Station Equipment</v>
          </cell>
          <cell r="D66">
            <v>0</v>
          </cell>
          <cell r="F66">
            <v>0</v>
          </cell>
          <cell r="X66">
            <v>1745</v>
          </cell>
          <cell r="Y66" t="str">
            <v>Roads &amp;Trails</v>
          </cell>
          <cell r="Z66">
            <v>247952040.41999999</v>
          </cell>
          <cell r="AA66">
            <v>0</v>
          </cell>
          <cell r="AJ66">
            <v>1745</v>
          </cell>
          <cell r="AK66" t="str">
            <v>Roads &amp;Trails</v>
          </cell>
          <cell r="AL66">
            <v>255630267.72999999</v>
          </cell>
          <cell r="AM66">
            <v>0</v>
          </cell>
        </row>
        <row r="67">
          <cell r="A67">
            <v>1720</v>
          </cell>
          <cell r="B67" t="str">
            <v>Towers and Fixtures</v>
          </cell>
          <cell r="D67">
            <v>62697.19</v>
          </cell>
          <cell r="F67">
            <v>62697.19</v>
          </cell>
          <cell r="X67">
            <v>1805</v>
          </cell>
          <cell r="Y67" t="str">
            <v>Dx Land</v>
          </cell>
          <cell r="AA67">
            <v>59579564.369999997</v>
          </cell>
          <cell r="AJ67">
            <v>1805</v>
          </cell>
          <cell r="AK67" t="str">
            <v>Dx Land</v>
          </cell>
          <cell r="AL67">
            <v>0</v>
          </cell>
          <cell r="AM67">
            <v>59007004.920000002</v>
          </cell>
        </row>
        <row r="68">
          <cell r="A68">
            <v>1730</v>
          </cell>
          <cell r="B68" t="str">
            <v>Overhead Conductors and Devices</v>
          </cell>
          <cell r="D68">
            <v>18721.22</v>
          </cell>
          <cell r="F68">
            <v>119072.25</v>
          </cell>
          <cell r="X68">
            <v>1806</v>
          </cell>
          <cell r="Y68" t="str">
            <v>Dx Land Rights</v>
          </cell>
          <cell r="AA68">
            <v>233321165.53</v>
          </cell>
          <cell r="AJ68">
            <v>1806</v>
          </cell>
          <cell r="AK68" t="str">
            <v>Dx Land Rights</v>
          </cell>
          <cell r="AL68">
            <v>0</v>
          </cell>
          <cell r="AM68">
            <v>232279774.56</v>
          </cell>
        </row>
        <row r="69">
          <cell r="A69">
            <v>1735</v>
          </cell>
          <cell r="B69" t="str">
            <v>Underground Conduit</v>
          </cell>
          <cell r="D69">
            <v>0</v>
          </cell>
          <cell r="F69">
            <v>0</v>
          </cell>
          <cell r="X69">
            <v>1808</v>
          </cell>
          <cell r="Y69" t="str">
            <v>Dx Bldgs &amp; Fixtures</v>
          </cell>
          <cell r="AA69">
            <v>9316091.0199999996</v>
          </cell>
          <cell r="AJ69">
            <v>1808</v>
          </cell>
          <cell r="AK69" t="str">
            <v>Dx Bldgs &amp; Fixtures</v>
          </cell>
          <cell r="AL69">
            <v>0</v>
          </cell>
          <cell r="AM69">
            <v>7528090.3300000001</v>
          </cell>
        </row>
        <row r="70">
          <cell r="A70">
            <v>1740</v>
          </cell>
          <cell r="B70" t="str">
            <v>Underground Conductors and Devices</v>
          </cell>
          <cell r="D70">
            <v>0</v>
          </cell>
          <cell r="F70">
            <v>0</v>
          </cell>
          <cell r="X70">
            <v>1815</v>
          </cell>
          <cell r="Y70" t="str">
            <v>Dx Trans Stat Equip</v>
          </cell>
          <cell r="Z70">
            <v>0</v>
          </cell>
          <cell r="AA70">
            <v>198180392.41999999</v>
          </cell>
          <cell r="AJ70">
            <v>1815</v>
          </cell>
          <cell r="AK70" t="str">
            <v>Dx Trans Stat Equip</v>
          </cell>
          <cell r="AL70">
            <v>0</v>
          </cell>
          <cell r="AM70">
            <v>168391036.15000001</v>
          </cell>
        </row>
        <row r="71">
          <cell r="A71">
            <v>1745</v>
          </cell>
          <cell r="B71" t="str">
            <v>Roads and Trails</v>
          </cell>
          <cell r="D71">
            <v>0</v>
          </cell>
          <cell r="F71">
            <v>0</v>
          </cell>
          <cell r="X71">
            <v>1820</v>
          </cell>
          <cell r="Y71" t="str">
            <v>Dist Station Equip.</v>
          </cell>
          <cell r="Z71">
            <v>0</v>
          </cell>
          <cell r="AA71">
            <v>630090926.43000007</v>
          </cell>
          <cell r="AJ71">
            <v>1820</v>
          </cell>
          <cell r="AK71" t="str">
            <v>Dist Station Equip.</v>
          </cell>
          <cell r="AL71">
            <v>0</v>
          </cell>
          <cell r="AM71">
            <v>534893034.27999997</v>
          </cell>
        </row>
        <row r="72">
          <cell r="A72">
            <v>1805</v>
          </cell>
          <cell r="B72" t="str">
            <v>Land</v>
          </cell>
          <cell r="D72">
            <v>59007004.920000002</v>
          </cell>
          <cell r="F72">
            <v>59579564.369999997</v>
          </cell>
          <cell r="X72">
            <v>1830</v>
          </cell>
          <cell r="Y72" t="str">
            <v>Poles Towers &amp;Fixtur</v>
          </cell>
          <cell r="Z72">
            <v>690897.77</v>
          </cell>
          <cell r="AA72">
            <v>2929164445.3099999</v>
          </cell>
          <cell r="AJ72">
            <v>1830</v>
          </cell>
          <cell r="AK72" t="str">
            <v>Poles Towers &amp;Fixtur</v>
          </cell>
          <cell r="AL72">
            <v>232469.25</v>
          </cell>
          <cell r="AM72">
            <v>2687838430.5300002</v>
          </cell>
        </row>
        <row r="73">
          <cell r="A73">
            <v>1806</v>
          </cell>
          <cell r="B73" t="str">
            <v>Land Rights</v>
          </cell>
          <cell r="D73">
            <v>232279774.56</v>
          </cell>
          <cell r="F73">
            <v>233321165.53</v>
          </cell>
          <cell r="X73">
            <v>1835</v>
          </cell>
          <cell r="Y73" t="str">
            <v>Dx O/H Cond &amp; Dev</v>
          </cell>
          <cell r="Z73">
            <v>297214.2</v>
          </cell>
          <cell r="AA73">
            <v>1834448615.79</v>
          </cell>
          <cell r="AJ73">
            <v>1835</v>
          </cell>
          <cell r="AK73" t="str">
            <v>Dx O/H Cond &amp; Dev</v>
          </cell>
          <cell r="AL73">
            <v>49409.440000000002</v>
          </cell>
          <cell r="AM73">
            <v>1724360146.6700001</v>
          </cell>
        </row>
        <row r="74">
          <cell r="A74">
            <v>1808</v>
          </cell>
          <cell r="B74" t="str">
            <v>Buildings and Fixtures</v>
          </cell>
          <cell r="D74">
            <v>7528090.3300000001</v>
          </cell>
          <cell r="F74">
            <v>9316091.0199999996</v>
          </cell>
          <cell r="X74">
            <v>1840</v>
          </cell>
          <cell r="Y74" t="str">
            <v>Dx U/GConduit</v>
          </cell>
          <cell r="AA74">
            <v>27215941.850000001</v>
          </cell>
          <cell r="AJ74">
            <v>1840</v>
          </cell>
          <cell r="AK74" t="str">
            <v>Dx U/GConduit</v>
          </cell>
          <cell r="AL74">
            <v>0</v>
          </cell>
          <cell r="AM74">
            <v>23577143.239999998</v>
          </cell>
        </row>
        <row r="75">
          <cell r="A75">
            <v>1815</v>
          </cell>
          <cell r="B75" t="str">
            <v>Transformer Station Equipment Normally Primary Above 50kV</v>
          </cell>
          <cell r="D75">
            <v>168391036.15000001</v>
          </cell>
          <cell r="F75">
            <v>198180392.41999999</v>
          </cell>
          <cell r="X75">
            <v>1845</v>
          </cell>
          <cell r="Y75" t="str">
            <v>Dx U/G Condr &amp; Dev</v>
          </cell>
          <cell r="Z75">
            <v>196530.22</v>
          </cell>
          <cell r="AA75">
            <v>831062667</v>
          </cell>
          <cell r="AJ75">
            <v>1845</v>
          </cell>
          <cell r="AK75" t="str">
            <v>Dx U/G Condr &amp; Dev</v>
          </cell>
          <cell r="AL75">
            <v>180442.4</v>
          </cell>
          <cell r="AM75">
            <v>787981549.79999995</v>
          </cell>
        </row>
        <row r="76">
          <cell r="A76">
            <v>1820</v>
          </cell>
          <cell r="B76" t="str">
            <v>Distribution Station Equipment Normally Primary Below 50kV</v>
          </cell>
          <cell r="D76">
            <v>534893034.27999997</v>
          </cell>
          <cell r="F76">
            <v>630090926.43000007</v>
          </cell>
          <cell r="X76">
            <v>1850</v>
          </cell>
          <cell r="Y76" t="str">
            <v>Line Transf.s</v>
          </cell>
          <cell r="Z76">
            <v>188616.81</v>
          </cell>
          <cell r="AA76">
            <v>1824550716.3399999</v>
          </cell>
          <cell r="AJ76">
            <v>1850</v>
          </cell>
          <cell r="AK76" t="str">
            <v>Line Transf.s</v>
          </cell>
          <cell r="AL76">
            <v>0</v>
          </cell>
          <cell r="AM76">
            <v>1713562476.23</v>
          </cell>
        </row>
        <row r="77">
          <cell r="A77">
            <v>1830</v>
          </cell>
          <cell r="B77" t="str">
            <v>Poles, Towers and Fixtures</v>
          </cell>
          <cell r="D77">
            <v>2687838430.5300002</v>
          </cell>
          <cell r="F77">
            <v>2929164445.3099999</v>
          </cell>
          <cell r="X77">
            <v>1860</v>
          </cell>
          <cell r="Y77" t="str">
            <v>Dx Meters</v>
          </cell>
          <cell r="Z77">
            <v>21970.34</v>
          </cell>
          <cell r="AA77">
            <v>65789335.969999999</v>
          </cell>
          <cell r="AJ77">
            <v>1860</v>
          </cell>
          <cell r="AK77" t="str">
            <v>Dx Meters</v>
          </cell>
          <cell r="AL77">
            <v>0</v>
          </cell>
          <cell r="AM77">
            <v>29688982.800000001</v>
          </cell>
        </row>
        <row r="78">
          <cell r="A78">
            <v>1835</v>
          </cell>
          <cell r="B78" t="str">
            <v>Overhead Conductors and Devices</v>
          </cell>
          <cell r="D78">
            <v>1724360146.6700001</v>
          </cell>
          <cell r="F78">
            <v>1834448615.79</v>
          </cell>
          <cell r="X78">
            <v>1905</v>
          </cell>
          <cell r="Y78" t="str">
            <v>General Plant Land</v>
          </cell>
          <cell r="Z78">
            <v>8624354.1999999993</v>
          </cell>
          <cell r="AA78">
            <v>13395787.030000001</v>
          </cell>
          <cell r="AJ78">
            <v>1905</v>
          </cell>
          <cell r="AK78" t="str">
            <v>General Plant Land</v>
          </cell>
          <cell r="AL78">
            <v>8624348.7400000002</v>
          </cell>
          <cell r="AM78">
            <v>12656060.939999999</v>
          </cell>
        </row>
        <row r="79">
          <cell r="A79">
            <v>1840</v>
          </cell>
          <cell r="B79" t="str">
            <v>Underground Conduit</v>
          </cell>
          <cell r="D79">
            <v>23577143.239999998</v>
          </cell>
          <cell r="F79">
            <v>27215941.850000001</v>
          </cell>
          <cell r="X79">
            <v>1908</v>
          </cell>
          <cell r="Y79" t="str">
            <v>Genl Bldgs&amp;Fixtures</v>
          </cell>
          <cell r="Z79">
            <v>153117494.34999999</v>
          </cell>
          <cell r="AA79">
            <v>154015352.93000001</v>
          </cell>
          <cell r="AJ79">
            <v>1908</v>
          </cell>
          <cell r="AK79" t="str">
            <v>Genl Bldgs&amp;Fixtures</v>
          </cell>
          <cell r="AL79">
            <v>150699008.06</v>
          </cell>
          <cell r="AM79">
            <v>139810228.97</v>
          </cell>
        </row>
        <row r="80">
          <cell r="A80">
            <v>1845</v>
          </cell>
          <cell r="B80" t="str">
            <v>Underground Conductors and Devices</v>
          </cell>
          <cell r="D80">
            <v>787981549.79999995</v>
          </cell>
          <cell r="F80">
            <v>831062667</v>
          </cell>
          <cell r="X80">
            <v>1910</v>
          </cell>
          <cell r="Y80" t="str">
            <v>Gen Plt Lshd Imp</v>
          </cell>
          <cell r="Z80">
            <v>4441764.6500000004</v>
          </cell>
          <cell r="AA80">
            <v>8884698.4199999999</v>
          </cell>
          <cell r="AJ80">
            <v>1910</v>
          </cell>
          <cell r="AK80" t="str">
            <v>Gen Plt Lshd Imp</v>
          </cell>
          <cell r="AL80">
            <v>4441764.6500000004</v>
          </cell>
          <cell r="AM80">
            <v>8242772.6900000004</v>
          </cell>
        </row>
        <row r="81">
          <cell r="A81">
            <v>1850</v>
          </cell>
          <cell r="B81" t="str">
            <v>Line Transformers</v>
          </cell>
          <cell r="D81">
            <v>1713562476.23</v>
          </cell>
          <cell r="F81">
            <v>1824550716.3399999</v>
          </cell>
          <cell r="X81">
            <v>1915</v>
          </cell>
          <cell r="Y81" t="str">
            <v>Office Furniture &amp;Eq</v>
          </cell>
          <cell r="Z81">
            <v>6317523.3899999997</v>
          </cell>
          <cell r="AA81">
            <v>5445771.3099999996</v>
          </cell>
          <cell r="AJ81">
            <v>1915</v>
          </cell>
          <cell r="AK81" t="str">
            <v>Office Furniture &amp;Eq</v>
          </cell>
          <cell r="AL81">
            <v>5845228</v>
          </cell>
          <cell r="AM81">
            <v>4999350.8499999996</v>
          </cell>
        </row>
        <row r="82">
          <cell r="A82">
            <v>1860</v>
          </cell>
          <cell r="B82" t="str">
            <v>Meters</v>
          </cell>
          <cell r="D82">
            <v>29688982.800000001</v>
          </cell>
          <cell r="F82">
            <v>65789335.969999999</v>
          </cell>
          <cell r="X82">
            <v>1920</v>
          </cell>
          <cell r="Y82" t="str">
            <v>Computer Equip. - Ha</v>
          </cell>
          <cell r="Z82">
            <v>65507940.380000003</v>
          </cell>
          <cell r="AA82">
            <v>48771657.050000004</v>
          </cell>
          <cell r="AJ82">
            <v>1920</v>
          </cell>
          <cell r="AK82" t="str">
            <v>Computer Equip. - Ha</v>
          </cell>
          <cell r="AL82">
            <v>69081791.519999996</v>
          </cell>
          <cell r="AM82">
            <v>53834365.490000002</v>
          </cell>
        </row>
        <row r="83">
          <cell r="A83">
            <v>1905</v>
          </cell>
          <cell r="B83" t="str">
            <v>Land</v>
          </cell>
          <cell r="D83">
            <v>12656060.939999999</v>
          </cell>
          <cell r="F83">
            <v>13395787.030000001</v>
          </cell>
          <cell r="X83">
            <v>1925</v>
          </cell>
          <cell r="Y83" t="str">
            <v>Computer Software</v>
          </cell>
          <cell r="Z83">
            <v>45639991.170000002</v>
          </cell>
          <cell r="AA83">
            <v>132064171.03</v>
          </cell>
          <cell r="AJ83">
            <v>1925</v>
          </cell>
          <cell r="AK83" t="str">
            <v>Computer Software</v>
          </cell>
          <cell r="AL83">
            <v>45639991.170000002</v>
          </cell>
          <cell r="AM83">
            <v>131912545.84</v>
          </cell>
        </row>
        <row r="84">
          <cell r="A84">
            <v>1908</v>
          </cell>
          <cell r="B84" t="str">
            <v>Buildings and Fixtures</v>
          </cell>
          <cell r="D84">
            <v>139810228.97</v>
          </cell>
          <cell r="F84">
            <v>154015352.93000001</v>
          </cell>
          <cell r="X84">
            <v>1930</v>
          </cell>
          <cell r="Y84" t="str">
            <v>Transportation Equip</v>
          </cell>
          <cell r="Z84">
            <v>88962752.579999998</v>
          </cell>
          <cell r="AA84">
            <v>236983638.56</v>
          </cell>
          <cell r="AJ84">
            <v>1930</v>
          </cell>
          <cell r="AK84" t="str">
            <v>Transportation Equip</v>
          </cell>
          <cell r="AL84">
            <v>87043477.620000005</v>
          </cell>
          <cell r="AM84">
            <v>231797099.72</v>
          </cell>
        </row>
        <row r="85">
          <cell r="A85">
            <v>1910</v>
          </cell>
          <cell r="B85" t="str">
            <v>Leasehold Improvements</v>
          </cell>
          <cell r="D85">
            <v>8242772.6900000004</v>
          </cell>
          <cell r="F85">
            <v>8884698.4199999999</v>
          </cell>
          <cell r="X85">
            <v>1935</v>
          </cell>
          <cell r="Y85" t="str">
            <v>Stores Equip.</v>
          </cell>
          <cell r="Z85">
            <v>944593.55</v>
          </cell>
          <cell r="AA85">
            <v>807272.95</v>
          </cell>
          <cell r="AJ85">
            <v>1935</v>
          </cell>
          <cell r="AK85" t="str">
            <v>Stores Equip.</v>
          </cell>
          <cell r="AL85">
            <v>1469929.07</v>
          </cell>
          <cell r="AM85">
            <v>1257212.06</v>
          </cell>
        </row>
        <row r="86">
          <cell r="A86">
            <v>1915</v>
          </cell>
          <cell r="B86" t="str">
            <v>Office Furniture and Equipment</v>
          </cell>
          <cell r="D86">
            <v>4999350.8499999996</v>
          </cell>
          <cell r="F86">
            <v>5445771.3099999996</v>
          </cell>
          <cell r="X86">
            <v>1940</v>
          </cell>
          <cell r="Y86" t="str">
            <v>Tools Shop &amp;Garage E</v>
          </cell>
          <cell r="Z86">
            <v>6682876.8700000001</v>
          </cell>
          <cell r="AA86">
            <v>5808525.25</v>
          </cell>
          <cell r="AJ86">
            <v>1940</v>
          </cell>
          <cell r="AK86" t="str">
            <v>Tools Shop &amp;Garage E</v>
          </cell>
          <cell r="AL86">
            <v>5757781.0199999996</v>
          </cell>
          <cell r="AM86">
            <v>4924558.53</v>
          </cell>
        </row>
        <row r="87">
          <cell r="A87">
            <v>1920</v>
          </cell>
          <cell r="B87" t="str">
            <v>Computer Equipment - Hardware</v>
          </cell>
          <cell r="D87">
            <v>53834365.490000002</v>
          </cell>
          <cell r="F87">
            <v>48771657.050000004</v>
          </cell>
          <cell r="X87">
            <v>1945</v>
          </cell>
          <cell r="Y87" t="str">
            <v>Measurement &amp;Testing</v>
          </cell>
          <cell r="Z87">
            <v>8842208.3100000005</v>
          </cell>
          <cell r="AA87">
            <v>7449577.3300000001</v>
          </cell>
          <cell r="AJ87">
            <v>1945</v>
          </cell>
          <cell r="AK87" t="str">
            <v>Measurement &amp;Testing</v>
          </cell>
          <cell r="AL87">
            <v>9142690.3599999994</v>
          </cell>
          <cell r="AM87">
            <v>7656431.1699999999</v>
          </cell>
        </row>
        <row r="88">
          <cell r="A88">
            <v>1925</v>
          </cell>
          <cell r="B88" t="str">
            <v>Computer Software</v>
          </cell>
          <cell r="D88">
            <v>131912545.84</v>
          </cell>
          <cell r="F88">
            <v>132064171.03</v>
          </cell>
          <cell r="X88">
            <v>1950</v>
          </cell>
          <cell r="Y88" t="str">
            <v>Power Operated Equip</v>
          </cell>
          <cell r="Z88">
            <v>84356886.349999994</v>
          </cell>
          <cell r="AA88">
            <v>224789232.15000001</v>
          </cell>
          <cell r="AJ88">
            <v>1950</v>
          </cell>
          <cell r="AK88" t="str">
            <v>Power Operated Equip</v>
          </cell>
          <cell r="AL88">
            <v>77318852.650000006</v>
          </cell>
          <cell r="AM88">
            <v>205900387.83000001</v>
          </cell>
        </row>
        <row r="89">
          <cell r="A89">
            <v>1930</v>
          </cell>
          <cell r="B89" t="str">
            <v>Transportation Equipment</v>
          </cell>
          <cell r="D89">
            <v>231797099.72</v>
          </cell>
          <cell r="F89">
            <v>236983638.56</v>
          </cell>
          <cell r="X89">
            <v>1955</v>
          </cell>
          <cell r="Y89" t="str">
            <v>Communication Equip.</v>
          </cell>
          <cell r="Z89">
            <v>422806710.72000003</v>
          </cell>
          <cell r="AA89">
            <v>29311466.23</v>
          </cell>
          <cell r="AJ89">
            <v>1955</v>
          </cell>
          <cell r="AK89" t="str">
            <v>Communication Equip.</v>
          </cell>
          <cell r="AL89">
            <v>417657583.43000001</v>
          </cell>
          <cell r="AM89">
            <v>27966815.969999999</v>
          </cell>
        </row>
        <row r="90">
          <cell r="A90">
            <v>1935</v>
          </cell>
          <cell r="B90" t="str">
            <v>Stores Equipment</v>
          </cell>
          <cell r="D90">
            <v>1257212.06</v>
          </cell>
          <cell r="F90">
            <v>807272.95</v>
          </cell>
          <cell r="X90">
            <v>1960</v>
          </cell>
          <cell r="Y90" t="str">
            <v>Misc Equip.</v>
          </cell>
          <cell r="Z90">
            <v>3347058.34</v>
          </cell>
          <cell r="AA90">
            <v>3181372.4</v>
          </cell>
          <cell r="AJ90">
            <v>1960</v>
          </cell>
          <cell r="AK90" t="str">
            <v>Misc Equip.</v>
          </cell>
          <cell r="AL90">
            <v>3624837.49</v>
          </cell>
          <cell r="AM90">
            <v>3100278.44</v>
          </cell>
        </row>
        <row r="91">
          <cell r="A91">
            <v>1940</v>
          </cell>
          <cell r="B91" t="str">
            <v>Tools, Shop and Garage Equipment</v>
          </cell>
          <cell r="D91">
            <v>4924558.53</v>
          </cell>
          <cell r="F91">
            <v>5808525.25</v>
          </cell>
          <cell r="X91">
            <v>1980</v>
          </cell>
          <cell r="Y91" t="str">
            <v>System Supervisory E</v>
          </cell>
          <cell r="Z91">
            <v>410964664.77999997</v>
          </cell>
          <cell r="AA91">
            <v>110232420.83</v>
          </cell>
          <cell r="AJ91">
            <v>1980</v>
          </cell>
          <cell r="AK91" t="str">
            <v>System Supervisory E</v>
          </cell>
          <cell r="AL91">
            <v>371727990.5</v>
          </cell>
          <cell r="AM91">
            <v>97967517.150000006</v>
          </cell>
        </row>
        <row r="92">
          <cell r="A92">
            <v>1945</v>
          </cell>
          <cell r="B92" t="str">
            <v>Measurement and Testing Equipment</v>
          </cell>
          <cell r="D92">
            <v>7656431.1699999999</v>
          </cell>
          <cell r="F92">
            <v>7449577.3300000001</v>
          </cell>
          <cell r="X92">
            <v>1985</v>
          </cell>
          <cell r="Y92" t="str">
            <v>Sentinel Lighting Re</v>
          </cell>
          <cell r="AA92">
            <v>14174732.67</v>
          </cell>
          <cell r="AJ92">
            <v>1985</v>
          </cell>
          <cell r="AK92" t="str">
            <v>Sentinel Lighting Re</v>
          </cell>
          <cell r="AL92">
            <v>0</v>
          </cell>
          <cell r="AM92">
            <v>13750181.91</v>
          </cell>
        </row>
        <row r="93">
          <cell r="A93">
            <v>1950</v>
          </cell>
          <cell r="B93" t="str">
            <v>Power Operated Equipment</v>
          </cell>
          <cell r="D93">
            <v>205900387.83000001</v>
          </cell>
          <cell r="F93">
            <v>224789232.15000001</v>
          </cell>
          <cell r="X93">
            <v>1990</v>
          </cell>
          <cell r="Y93" t="str">
            <v>Other Tangible Prprt</v>
          </cell>
          <cell r="Z93">
            <v>12757481.99</v>
          </cell>
          <cell r="AA93">
            <v>10908703.02</v>
          </cell>
          <cell r="AJ93">
            <v>1990</v>
          </cell>
          <cell r="AK93" t="str">
            <v>Other Tangible Prprt</v>
          </cell>
          <cell r="AL93">
            <v>13006397.34</v>
          </cell>
          <cell r="AM93">
            <v>11123261.710000001</v>
          </cell>
        </row>
        <row r="94">
          <cell r="A94">
            <v>1955</v>
          </cell>
          <cell r="B94" t="str">
            <v>Communication Equipment</v>
          </cell>
          <cell r="D94">
            <v>27966815.969999999</v>
          </cell>
          <cell r="F94">
            <v>29311466.23</v>
          </cell>
          <cell r="X94">
            <v>2040</v>
          </cell>
          <cell r="Y94" t="str">
            <v>Electc Plant Held fo</v>
          </cell>
          <cell r="Z94">
            <v>95703773.659999996</v>
          </cell>
          <cell r="AA94">
            <v>53846438.109999999</v>
          </cell>
          <cell r="AJ94">
            <v>2040</v>
          </cell>
          <cell r="AK94" t="str">
            <v>Electc Plant Held fo</v>
          </cell>
          <cell r="AL94">
            <v>94383845.180000007</v>
          </cell>
          <cell r="AM94">
            <v>48859497.729999997</v>
          </cell>
        </row>
        <row r="95">
          <cell r="A95">
            <v>1960</v>
          </cell>
          <cell r="B95" t="str">
            <v>Miscellaneous Equipment</v>
          </cell>
          <cell r="D95">
            <v>3100278.44</v>
          </cell>
          <cell r="F95">
            <v>3181372.4</v>
          </cell>
          <cell r="X95">
            <v>2055</v>
          </cell>
          <cell r="Y95" t="str">
            <v>CWIP</v>
          </cell>
          <cell r="Z95">
            <v>895473192.97000003</v>
          </cell>
          <cell r="AA95">
            <v>271045149.64999998</v>
          </cell>
          <cell r="AJ95">
            <v>2055</v>
          </cell>
          <cell r="AK95" t="str">
            <v>CWIP</v>
          </cell>
          <cell r="AL95">
            <v>668445031.46000004</v>
          </cell>
          <cell r="AM95">
            <v>345975509.88999999</v>
          </cell>
        </row>
        <row r="96">
          <cell r="A96">
            <v>1980</v>
          </cell>
          <cell r="B96" t="str">
            <v>System Supervisory Equipment</v>
          </cell>
          <cell r="D96">
            <v>97967517.150000006</v>
          </cell>
          <cell r="F96">
            <v>110232420.83</v>
          </cell>
          <cell r="X96">
            <v>2060</v>
          </cell>
          <cell r="Y96" t="str">
            <v>Electc Plant Acgstn</v>
          </cell>
          <cell r="AA96">
            <v>112033586.25</v>
          </cell>
          <cell r="AJ96">
            <v>2060</v>
          </cell>
          <cell r="AK96" t="str">
            <v>Electc Plant Acgstn</v>
          </cell>
          <cell r="AL96">
            <v>0</v>
          </cell>
          <cell r="AM96">
            <v>72236592.260000005</v>
          </cell>
        </row>
        <row r="97">
          <cell r="A97">
            <v>1985</v>
          </cell>
          <cell r="B97" t="str">
            <v>Sentinel Lighting Rental Units</v>
          </cell>
          <cell r="D97">
            <v>13750181.91</v>
          </cell>
          <cell r="F97">
            <v>14174732.67</v>
          </cell>
          <cell r="X97">
            <v>2105</v>
          </cell>
          <cell r="Y97" t="str">
            <v>AccDepr- Control Acc</v>
          </cell>
          <cell r="Z97">
            <v>-5527050567.3400002</v>
          </cell>
          <cell r="AA97">
            <v>-3794804681.5099998</v>
          </cell>
          <cell r="AJ97">
            <v>2105</v>
          </cell>
          <cell r="AK97" t="str">
            <v>AccDepr- Control Acc</v>
          </cell>
          <cell r="AL97">
            <v>-5244224348.1999998</v>
          </cell>
          <cell r="AM97">
            <v>-3503296835.1199999</v>
          </cell>
        </row>
        <row r="98">
          <cell r="A98">
            <v>1990</v>
          </cell>
          <cell r="B98" t="str">
            <v>Other Tangible Property</v>
          </cell>
          <cell r="D98">
            <v>11123261.710000001</v>
          </cell>
          <cell r="F98">
            <v>10908703.02</v>
          </cell>
          <cell r="X98">
            <v>2120</v>
          </cell>
          <cell r="Y98" t="str">
            <v>Acc Amortn of Electc</v>
          </cell>
          <cell r="Z98">
            <v>-131851854.25</v>
          </cell>
          <cell r="AA98">
            <v>-146648117.41</v>
          </cell>
          <cell r="AJ98">
            <v>2120</v>
          </cell>
          <cell r="AK98" t="str">
            <v>Acc Amortn of Electc</v>
          </cell>
          <cell r="AL98">
            <v>-122930225.23999999</v>
          </cell>
          <cell r="AM98">
            <v>-179417019.16</v>
          </cell>
        </row>
        <row r="99">
          <cell r="A99">
            <v>2040</v>
          </cell>
          <cell r="B99" t="str">
            <v>Electric Plant Held for Future Use</v>
          </cell>
          <cell r="D99">
            <v>48859497.729999997</v>
          </cell>
          <cell r="F99">
            <v>53846438.109999999</v>
          </cell>
          <cell r="X99">
            <v>2205</v>
          </cell>
          <cell r="Y99" t="str">
            <v>Accts Payable</v>
          </cell>
          <cell r="Z99">
            <v>-1594190721.1300001</v>
          </cell>
          <cell r="AA99">
            <v>-19354438815.920002</v>
          </cell>
          <cell r="AJ99">
            <v>2205</v>
          </cell>
          <cell r="AK99" t="str">
            <v>Accts Payable</v>
          </cell>
          <cell r="AL99">
            <v>-1897556941.1199999</v>
          </cell>
          <cell r="AM99">
            <v>-16165024427.710001</v>
          </cell>
        </row>
        <row r="100">
          <cell r="A100">
            <v>2055</v>
          </cell>
          <cell r="B100" t="str">
            <v>Construction Work in Progress - Electric</v>
          </cell>
          <cell r="D100">
            <v>345975509.88999999</v>
          </cell>
          <cell r="F100">
            <v>271045149.64999998</v>
          </cell>
          <cell r="X100">
            <v>2210</v>
          </cell>
          <cell r="Y100" t="str">
            <v>Curr. Portion of Cus</v>
          </cell>
          <cell r="Z100">
            <v>-5000</v>
          </cell>
          <cell r="AA100">
            <v>-49277355.280000001</v>
          </cell>
          <cell r="AJ100">
            <v>2210</v>
          </cell>
          <cell r="AK100" t="str">
            <v>Curr. Portion of Cus</v>
          </cell>
          <cell r="AL100">
            <v>-5000</v>
          </cell>
          <cell r="AM100">
            <v>-46820067.759999998</v>
          </cell>
        </row>
        <row r="101">
          <cell r="A101">
            <v>2060</v>
          </cell>
          <cell r="B101" t="str">
            <v>Electric Plant Acquisition Adjustment</v>
          </cell>
          <cell r="D101">
            <v>72236592.260000005</v>
          </cell>
          <cell r="F101">
            <v>112033586.25</v>
          </cell>
          <cell r="X101">
            <v>2215</v>
          </cell>
          <cell r="Y101" t="str">
            <v>Dividends Declared</v>
          </cell>
          <cell r="Z101">
            <v>-0.12</v>
          </cell>
          <cell r="AA101">
            <v>0.12</v>
          </cell>
          <cell r="AJ101">
            <v>2215</v>
          </cell>
          <cell r="AK101" t="str">
            <v>Dividends Declared</v>
          </cell>
          <cell r="AL101">
            <v>-3270267.69</v>
          </cell>
          <cell r="AM101">
            <v>-1843261.06</v>
          </cell>
        </row>
        <row r="102">
          <cell r="A102">
            <v>2105</v>
          </cell>
          <cell r="B102" t="str">
            <v>Accumulated Amortization of Electric Utility Plant; Property, Plant &amp; Equipment</v>
          </cell>
          <cell r="D102">
            <v>-3503296835.1199999</v>
          </cell>
          <cell r="F102">
            <v>-3794804681.5099998</v>
          </cell>
          <cell r="X102">
            <v>2220</v>
          </cell>
          <cell r="Y102" t="str">
            <v>Misc Cur &amp; Accd Liab</v>
          </cell>
          <cell r="Z102">
            <v>-179426332.41999999</v>
          </cell>
          <cell r="AA102">
            <v>-364700995.23999995</v>
          </cell>
          <cell r="AJ102">
            <v>2220</v>
          </cell>
          <cell r="AK102" t="str">
            <v>Misc Cur &amp; Accd Liab</v>
          </cell>
          <cell r="AL102">
            <v>-208136404.03999999</v>
          </cell>
          <cell r="AM102">
            <v>-383821809.99000001</v>
          </cell>
        </row>
        <row r="103">
          <cell r="A103">
            <v>2120</v>
          </cell>
          <cell r="B103" t="str">
            <v>Accumulated Amortization of Electric Utility Plant - Intangibles</v>
          </cell>
          <cell r="D103">
            <v>-179417019.16</v>
          </cell>
          <cell r="F103">
            <v>-146648117.41</v>
          </cell>
          <cell r="X103">
            <v>2225</v>
          </cell>
          <cell r="Y103" t="str">
            <v>Notes &amp;Loans Payble</v>
          </cell>
          <cell r="AA103">
            <v>0</v>
          </cell>
          <cell r="AJ103">
            <v>2225</v>
          </cell>
          <cell r="AK103" t="str">
            <v>Notes &amp;Loans Payble</v>
          </cell>
          <cell r="AL103">
            <v>0</v>
          </cell>
          <cell r="AM103">
            <v>0</v>
          </cell>
        </row>
        <row r="104">
          <cell r="A104">
            <v>2205</v>
          </cell>
          <cell r="B104" t="str">
            <v>Accounts Payables</v>
          </cell>
          <cell r="D104">
            <v>-16165024427.710001</v>
          </cell>
          <cell r="F104">
            <v>-19354438815.920002</v>
          </cell>
          <cell r="X104">
            <v>2240</v>
          </cell>
          <cell r="Y104" t="str">
            <v>Accts Payble to Asso</v>
          </cell>
          <cell r="Z104">
            <v>-10453648109.42</v>
          </cell>
          <cell r="AA104">
            <v>-6768958622.1500006</v>
          </cell>
          <cell r="AJ104">
            <v>2240</v>
          </cell>
          <cell r="AK104" t="str">
            <v>Accts Payble to Asso</v>
          </cell>
          <cell r="AL104">
            <v>-9150432602.75</v>
          </cell>
          <cell r="AM104">
            <v>-5864029498.0200005</v>
          </cell>
        </row>
        <row r="105">
          <cell r="A105">
            <v>2210</v>
          </cell>
          <cell r="B105" t="str">
            <v>Current Portion of Customer Deposits</v>
          </cell>
          <cell r="D105">
            <v>-46820067.759999998</v>
          </cell>
          <cell r="F105">
            <v>-49277355.280000001</v>
          </cell>
          <cell r="X105">
            <v>2250</v>
          </cell>
          <cell r="Y105" t="str">
            <v>Debt Retirement Char</v>
          </cell>
          <cell r="Z105">
            <v>0</v>
          </cell>
          <cell r="AA105">
            <v>-12495912.57</v>
          </cell>
          <cell r="AJ105">
            <v>2250</v>
          </cell>
          <cell r="AK105" t="str">
            <v>Debt Retirement Char</v>
          </cell>
          <cell r="AL105">
            <v>0</v>
          </cell>
          <cell r="AM105">
            <v>-13614237.640000001</v>
          </cell>
        </row>
        <row r="106">
          <cell r="A106">
            <v>2215</v>
          </cell>
          <cell r="B106" t="str">
            <v>Dividends Declared</v>
          </cell>
          <cell r="D106">
            <v>-1843261.06</v>
          </cell>
          <cell r="F106">
            <v>0.12</v>
          </cell>
          <cell r="X106">
            <v>2260</v>
          </cell>
          <cell r="Y106" t="str">
            <v>Curr. Portion of LT</v>
          </cell>
          <cell r="Z106">
            <v>-300000000</v>
          </cell>
          <cell r="AA106">
            <v>-200000000</v>
          </cell>
          <cell r="AJ106">
            <v>2260</v>
          </cell>
          <cell r="AK106" t="str">
            <v>Curr. Portion of LT</v>
          </cell>
          <cell r="AL106">
            <v>-330000000</v>
          </cell>
          <cell r="AM106">
            <v>-220000000</v>
          </cell>
        </row>
        <row r="107">
          <cell r="A107">
            <v>2220</v>
          </cell>
          <cell r="B107" t="str">
            <v>Miscellaneous Current and Accrued Liabilities</v>
          </cell>
          <cell r="D107">
            <v>-383821809.99000001</v>
          </cell>
          <cell r="F107">
            <v>-364700995.23999995</v>
          </cell>
          <cell r="X107">
            <v>2268</v>
          </cell>
          <cell r="Y107" t="str">
            <v>Accrued Int. on LT D</v>
          </cell>
          <cell r="Z107">
            <v>-57677692.43</v>
          </cell>
          <cell r="AA107">
            <v>-36008095.520000003</v>
          </cell>
          <cell r="AJ107">
            <v>2268</v>
          </cell>
          <cell r="AK107" t="str">
            <v>Accrued Int. on LT D</v>
          </cell>
          <cell r="AL107">
            <v>-60529727.670000002</v>
          </cell>
          <cell r="AM107">
            <v>-37824531.799999997</v>
          </cell>
        </row>
        <row r="108">
          <cell r="A108">
            <v>2225</v>
          </cell>
          <cell r="B108" t="str">
            <v>Notes and Loans Payables</v>
          </cell>
          <cell r="D108">
            <v>0</v>
          </cell>
          <cell r="F108">
            <v>0</v>
          </cell>
          <cell r="X108">
            <v>2290</v>
          </cell>
          <cell r="Y108" t="str">
            <v>Commodity Taxes</v>
          </cell>
          <cell r="Z108">
            <v>126158171.86</v>
          </cell>
          <cell r="AA108">
            <v>-145986108.43000001</v>
          </cell>
          <cell r="AJ108">
            <v>2290</v>
          </cell>
          <cell r="AK108" t="str">
            <v>Commodity Taxes</v>
          </cell>
          <cell r="AL108">
            <v>107211310.25</v>
          </cell>
          <cell r="AM108">
            <v>-134567554.38999999</v>
          </cell>
        </row>
        <row r="109">
          <cell r="A109">
            <v>2240</v>
          </cell>
          <cell r="B109" t="str">
            <v>Accounts Payable to Associated Companies</v>
          </cell>
          <cell r="D109">
            <v>-5864029498.0200005</v>
          </cell>
          <cell r="F109">
            <v>-6768958622.1500006</v>
          </cell>
          <cell r="X109">
            <v>2292</v>
          </cell>
          <cell r="Y109" t="str">
            <v>Payroll Deductions P</v>
          </cell>
          <cell r="Z109">
            <v>-16523623.810000001</v>
          </cell>
          <cell r="AA109">
            <v>-21039534.670000002</v>
          </cell>
          <cell r="AJ109">
            <v>2292</v>
          </cell>
          <cell r="AK109" t="str">
            <v>Payroll Deductions P</v>
          </cell>
          <cell r="AL109">
            <v>-16055030.76</v>
          </cell>
          <cell r="AM109">
            <v>-20447728.43</v>
          </cell>
        </row>
        <row r="110">
          <cell r="A110">
            <v>2250</v>
          </cell>
          <cell r="B110" t="str">
            <v>Debt Retirement Charges (DRC) Payable</v>
          </cell>
          <cell r="D110">
            <v>-13614237.640000001</v>
          </cell>
          <cell r="F110">
            <v>-12495912.57</v>
          </cell>
          <cell r="X110">
            <v>2294</v>
          </cell>
          <cell r="Y110" t="str">
            <v>Paymnt in Lieu of Ta</v>
          </cell>
          <cell r="Z110">
            <v>-27789931.690000001</v>
          </cell>
          <cell r="AA110">
            <v>-2394513.62</v>
          </cell>
          <cell r="AJ110">
            <v>2294</v>
          </cell>
          <cell r="AK110" t="str">
            <v>Paymnt in Lieu of Ta</v>
          </cell>
          <cell r="AL110">
            <v>-27745914.050000001</v>
          </cell>
          <cell r="AM110">
            <v>-2575529.4</v>
          </cell>
        </row>
        <row r="111">
          <cell r="A111">
            <v>2260</v>
          </cell>
          <cell r="B111" t="str">
            <v>Current Portion of Long Term Debt</v>
          </cell>
          <cell r="D111">
            <v>-220000000</v>
          </cell>
          <cell r="F111">
            <v>-200000000</v>
          </cell>
          <cell r="X111">
            <v>2296</v>
          </cell>
          <cell r="Y111" t="str">
            <v>Future Income Taxes</v>
          </cell>
          <cell r="Z111">
            <v>-83376444.019999996</v>
          </cell>
          <cell r="AA111">
            <v>502872.66000000003</v>
          </cell>
          <cell r="AJ111">
            <v>2296</v>
          </cell>
          <cell r="AK111" t="str">
            <v>Future Income Taxes</v>
          </cell>
          <cell r="AL111">
            <v>-26784255.170000002</v>
          </cell>
          <cell r="AM111">
            <v>39908363.810000002</v>
          </cell>
        </row>
        <row r="112">
          <cell r="A112">
            <v>2268</v>
          </cell>
          <cell r="B112" t="str">
            <v>Accrued Interest on Long Term Debt</v>
          </cell>
          <cell r="D112">
            <v>-37824531.799999997</v>
          </cell>
          <cell r="F112">
            <v>-36008095.520000003</v>
          </cell>
          <cell r="X112">
            <v>2306</v>
          </cell>
          <cell r="Y112" t="str">
            <v>Employee Future Bene</v>
          </cell>
          <cell r="Z112">
            <v>-659701382.5</v>
          </cell>
          <cell r="AA112">
            <v>-859527743</v>
          </cell>
          <cell r="AJ112">
            <v>2306</v>
          </cell>
          <cell r="AK112" t="str">
            <v>Employee Future Bene</v>
          </cell>
          <cell r="AL112">
            <v>-647355952.40999997</v>
          </cell>
          <cell r="AM112">
            <v>-841710691.09000003</v>
          </cell>
        </row>
        <row r="113">
          <cell r="A113">
            <v>2290</v>
          </cell>
          <cell r="B113" t="str">
            <v>Commodity Taxes</v>
          </cell>
          <cell r="D113">
            <v>-134567554.38999999</v>
          </cell>
          <cell r="F113">
            <v>-145986108.43000001</v>
          </cell>
          <cell r="X113">
            <v>2320</v>
          </cell>
          <cell r="Y113" t="str">
            <v>Other Misc Non-Curr.</v>
          </cell>
          <cell r="Z113">
            <v>-76997202.5</v>
          </cell>
          <cell r="AA113">
            <v>-99146365.959999993</v>
          </cell>
          <cell r="AJ113">
            <v>2320</v>
          </cell>
          <cell r="AK113" t="str">
            <v>Other Misc Non-Curr.</v>
          </cell>
          <cell r="AL113">
            <v>-86441845.540000007</v>
          </cell>
          <cell r="AM113">
            <v>-124154866.95999999</v>
          </cell>
        </row>
        <row r="114">
          <cell r="A114">
            <v>2292</v>
          </cell>
          <cell r="B114" t="str">
            <v>Payroll Deductions / Expenses Payable</v>
          </cell>
          <cell r="D114">
            <v>-20447728.43</v>
          </cell>
          <cell r="F114">
            <v>-21039534.670000002</v>
          </cell>
          <cell r="X114">
            <v>2350</v>
          </cell>
          <cell r="Y114" t="str">
            <v>Future Income Tax -</v>
          </cell>
          <cell r="Z114">
            <v>-910078628.95000005</v>
          </cell>
          <cell r="AA114">
            <v>-459344933.63</v>
          </cell>
          <cell r="AJ114">
            <v>2350</v>
          </cell>
          <cell r="AK114" t="str">
            <v>Future Income Tax -</v>
          </cell>
          <cell r="AL114">
            <v>-873462186.95000005</v>
          </cell>
          <cell r="AM114">
            <v>-387724330.63</v>
          </cell>
        </row>
        <row r="115">
          <cell r="A115">
            <v>2294</v>
          </cell>
          <cell r="B115" t="str">
            <v>Accrual for Taxes, "Payment in Lieu" of Taxes, Etc.</v>
          </cell>
          <cell r="D115">
            <v>-2575529.4</v>
          </cell>
          <cell r="F115">
            <v>-2394513.62</v>
          </cell>
          <cell r="X115">
            <v>2405</v>
          </cell>
          <cell r="Y115" t="str">
            <v>Other Reg Liab</v>
          </cell>
          <cell r="Z115">
            <v>-78774159.299999997</v>
          </cell>
          <cell r="AA115">
            <v>23040244.91</v>
          </cell>
          <cell r="AJ115">
            <v>2405</v>
          </cell>
          <cell r="AK115" t="str">
            <v>Other Reg Liab</v>
          </cell>
          <cell r="AL115">
            <v>-47140603.460000001</v>
          </cell>
          <cell r="AM115">
            <v>76639727.409999996</v>
          </cell>
        </row>
        <row r="116">
          <cell r="A116">
            <v>2296</v>
          </cell>
          <cell r="B116" t="str">
            <v>Future Income Taxes - Current</v>
          </cell>
          <cell r="D116">
            <v>39908363.810000002</v>
          </cell>
          <cell r="F116">
            <v>502872.66000000003</v>
          </cell>
          <cell r="X116">
            <v>2425</v>
          </cell>
          <cell r="Y116" t="str">
            <v>Other Defd Credits</v>
          </cell>
          <cell r="Z116">
            <v>-14791640.58</v>
          </cell>
          <cell r="AA116">
            <v>-5483252.6699999999</v>
          </cell>
          <cell r="AJ116">
            <v>2425</v>
          </cell>
          <cell r="AK116" t="str">
            <v>Other Defd Credits</v>
          </cell>
          <cell r="AL116">
            <v>-14785049.74</v>
          </cell>
          <cell r="AM116">
            <v>-3242040.91</v>
          </cell>
        </row>
        <row r="117">
          <cell r="A117">
            <v>2306</v>
          </cell>
          <cell r="B117" t="str">
            <v>Employee Future Benefits</v>
          </cell>
          <cell r="D117">
            <v>-841710691.09000003</v>
          </cell>
          <cell r="F117">
            <v>-859527743</v>
          </cell>
          <cell r="X117">
            <v>2520</v>
          </cell>
          <cell r="Y117" t="str">
            <v>Other LT Debt</v>
          </cell>
          <cell r="Z117">
            <v>-4685872000</v>
          </cell>
          <cell r="AA117">
            <v>-2991411747.54</v>
          </cell>
          <cell r="AJ117">
            <v>2520</v>
          </cell>
          <cell r="AK117" t="str">
            <v>Other LT Debt</v>
          </cell>
          <cell r="AL117">
            <v>-4987175126.6000004</v>
          </cell>
          <cell r="AM117">
            <v>-3161996751.0599999</v>
          </cell>
        </row>
        <row r="118">
          <cell r="A118">
            <v>2320</v>
          </cell>
          <cell r="B118" t="str">
            <v>Other Miscellaneous Non-Current Liabilities</v>
          </cell>
          <cell r="D118">
            <v>-124154866.95999999</v>
          </cell>
          <cell r="F118">
            <v>-99146365.959999993</v>
          </cell>
          <cell r="X118">
            <v>2530</v>
          </cell>
          <cell r="Y118" t="str">
            <v>Debt Outstndg - LT P</v>
          </cell>
          <cell r="Z118">
            <v>-7944163.7199999997</v>
          </cell>
          <cell r="AA118">
            <v>-9501795.7799999993</v>
          </cell>
          <cell r="AJ118">
            <v>2530</v>
          </cell>
          <cell r="AK118" t="str">
            <v>Debt Outstndg - LT P</v>
          </cell>
          <cell r="AL118">
            <v>-8599777.8399999999</v>
          </cell>
          <cell r="AM118">
            <v>-10064038.779999999</v>
          </cell>
        </row>
        <row r="119">
          <cell r="A119">
            <v>2350</v>
          </cell>
          <cell r="B119" t="str">
            <v>Future Income Tax - Non-Current</v>
          </cell>
          <cell r="D119">
            <v>-387724330.63</v>
          </cell>
          <cell r="F119">
            <v>-459344933.63</v>
          </cell>
          <cell r="X119">
            <v>3005</v>
          </cell>
          <cell r="Y119" t="str">
            <v>Common Shares Issues</v>
          </cell>
          <cell r="Z119">
            <v>-2320852165.4499998</v>
          </cell>
          <cell r="AA119">
            <v>-1108395824.55</v>
          </cell>
          <cell r="AJ119">
            <v>3005</v>
          </cell>
          <cell r="AK119" t="str">
            <v>Common Shares Issues</v>
          </cell>
          <cell r="AL119">
            <v>-2083014515.45</v>
          </cell>
          <cell r="AM119">
            <v>-907985494.54999995</v>
          </cell>
        </row>
        <row r="120">
          <cell r="A120">
            <v>2405</v>
          </cell>
          <cell r="B120" t="str">
            <v>Other Regulatory Liabilities</v>
          </cell>
          <cell r="D120">
            <v>76639727.409999996</v>
          </cell>
          <cell r="F120">
            <v>23040244.91</v>
          </cell>
          <cell r="X120">
            <v>3008</v>
          </cell>
          <cell r="Y120" t="str">
            <v>Preference Shares Is</v>
          </cell>
          <cell r="Z120">
            <v>0</v>
          </cell>
          <cell r="AA120">
            <v>0</v>
          </cell>
          <cell r="AJ120">
            <v>3008</v>
          </cell>
          <cell r="AK120" t="str">
            <v>Preference Shares Is</v>
          </cell>
          <cell r="AL120">
            <v>-237837650</v>
          </cell>
          <cell r="AM120">
            <v>-134055350</v>
          </cell>
        </row>
        <row r="121">
          <cell r="A121">
            <v>2425</v>
          </cell>
          <cell r="B121" t="str">
            <v>Other Deferred Credits</v>
          </cell>
          <cell r="D121">
            <v>-3242040.91</v>
          </cell>
          <cell r="F121">
            <v>-5483252.6699999999</v>
          </cell>
          <cell r="X121">
            <v>3010</v>
          </cell>
          <cell r="Y121" t="str">
            <v>Contributed Surplus</v>
          </cell>
          <cell r="Z121">
            <v>-1162362.6000000001</v>
          </cell>
          <cell r="AA121">
            <v>-3775448.4699999997</v>
          </cell>
          <cell r="AJ121">
            <v>3010</v>
          </cell>
          <cell r="AK121" t="str">
            <v>Contributed Surplus</v>
          </cell>
          <cell r="AL121">
            <v>-1162362.6000000001</v>
          </cell>
          <cell r="AM121">
            <v>-2944649.4</v>
          </cell>
        </row>
        <row r="122">
          <cell r="A122">
            <v>2520</v>
          </cell>
          <cell r="B122" t="str">
            <v>Other Long Term Debt</v>
          </cell>
          <cell r="D122">
            <v>-3161996751.0599999</v>
          </cell>
          <cell r="F122">
            <v>-2991411747.54</v>
          </cell>
          <cell r="X122">
            <v>3030</v>
          </cell>
          <cell r="Y122" t="str">
            <v>Misc Paid-In Captl</v>
          </cell>
          <cell r="AA122">
            <v>0</v>
          </cell>
        </row>
        <row r="123">
          <cell r="A123">
            <v>2530</v>
          </cell>
          <cell r="B123" t="str">
            <v>Ontario Hydro Debt Outstanding - Long Term Portion</v>
          </cell>
          <cell r="D123">
            <v>-10064038.779999999</v>
          </cell>
          <cell r="F123">
            <v>-9501795.7799999993</v>
          </cell>
          <cell r="X123">
            <v>3040</v>
          </cell>
          <cell r="Y123" t="str">
            <v>Appropriated Retaine</v>
          </cell>
          <cell r="AA123">
            <v>3919897</v>
          </cell>
          <cell r="AJ123">
            <v>3040</v>
          </cell>
          <cell r="AK123" t="str">
            <v>Appropriated Retaine</v>
          </cell>
          <cell r="AL123">
            <v>0</v>
          </cell>
          <cell r="AM123">
            <v>3919897</v>
          </cell>
        </row>
        <row r="124">
          <cell r="A124">
            <v>3005</v>
          </cell>
          <cell r="B124" t="str">
            <v>Common Shares Issued</v>
          </cell>
          <cell r="D124">
            <v>-907985494.54999995</v>
          </cell>
          <cell r="F124">
            <v>-1108395824.55</v>
          </cell>
          <cell r="X124">
            <v>3045</v>
          </cell>
          <cell r="Y124" t="str">
            <v>Unappropted Retained</v>
          </cell>
          <cell r="Z124">
            <v>-2062352867.76</v>
          </cell>
          <cell r="AA124">
            <v>-1550153817.8700001</v>
          </cell>
          <cell r="AJ124">
            <v>3045</v>
          </cell>
          <cell r="AK124" t="str">
            <v>Unappropted Retained</v>
          </cell>
          <cell r="AL124">
            <v>-2213639972.79</v>
          </cell>
          <cell r="AM124">
            <v>-1422322759.8700001</v>
          </cell>
        </row>
        <row r="125">
          <cell r="A125">
            <v>3008</v>
          </cell>
          <cell r="B125" t="str">
            <v>Preference Share Issued</v>
          </cell>
          <cell r="D125">
            <v>-134055350</v>
          </cell>
          <cell r="F125">
            <v>0</v>
          </cell>
          <cell r="X125">
            <v>3048</v>
          </cell>
          <cell r="Y125" t="str">
            <v>Div Payble-Preferenc</v>
          </cell>
          <cell r="Z125">
            <v>9810802.7100000009</v>
          </cell>
          <cell r="AA125">
            <v>5529783.54</v>
          </cell>
          <cell r="AJ125">
            <v>3048</v>
          </cell>
          <cell r="AK125" t="str">
            <v>Div Payble-Preferenc</v>
          </cell>
          <cell r="AL125">
            <v>13081070.279999999</v>
          </cell>
          <cell r="AM125">
            <v>7373044.7199999997</v>
          </cell>
        </row>
        <row r="126">
          <cell r="A126">
            <v>3010</v>
          </cell>
          <cell r="B126" t="str">
            <v>Contributed Surplus</v>
          </cell>
          <cell r="D126">
            <v>-2944649.4</v>
          </cell>
          <cell r="F126">
            <v>-3775448.4699999997</v>
          </cell>
          <cell r="X126">
            <v>3049</v>
          </cell>
          <cell r="Y126" t="str">
            <v>Div Payble-Common  S</v>
          </cell>
          <cell r="Z126">
            <v>615001128.53999996</v>
          </cell>
          <cell r="AA126">
            <v>235000000</v>
          </cell>
          <cell r="AJ126">
            <v>3049</v>
          </cell>
          <cell r="AK126" t="str">
            <v>Div Payble-Common  S</v>
          </cell>
          <cell r="AL126">
            <v>672049394.34000003</v>
          </cell>
          <cell r="AM126">
            <v>52000000</v>
          </cell>
        </row>
        <row r="127">
          <cell r="A127">
            <v>3030</v>
          </cell>
          <cell r="B127" t="str">
            <v>Miscellaneous Paid In Capital</v>
          </cell>
          <cell r="D127">
            <v>0</v>
          </cell>
          <cell r="F127">
            <v>0</v>
          </cell>
          <cell r="X127">
            <v>3055</v>
          </cell>
          <cell r="Y127" t="str">
            <v>Adjt to Retained Ear</v>
          </cell>
          <cell r="Z127">
            <v>5685802.0099999998</v>
          </cell>
          <cell r="AA127">
            <v>-1413902.87</v>
          </cell>
          <cell r="AJ127">
            <v>3055</v>
          </cell>
          <cell r="AK127" t="str">
            <v>Adjt to Retained Ear</v>
          </cell>
          <cell r="AL127">
            <v>6356031.1799999997</v>
          </cell>
          <cell r="AM127">
            <v>-1806555.43</v>
          </cell>
        </row>
        <row r="128">
          <cell r="A128">
            <v>3040</v>
          </cell>
          <cell r="B128" t="str">
            <v>Appropriated Retained Earnings</v>
          </cell>
          <cell r="D128">
            <v>3919897</v>
          </cell>
          <cell r="F128">
            <v>3919897</v>
          </cell>
          <cell r="X128">
            <v>4000</v>
          </cell>
          <cell r="Y128" t="str">
            <v>Retail Sales of Elec</v>
          </cell>
          <cell r="AA128">
            <v>0</v>
          </cell>
          <cell r="AJ128">
            <v>4000</v>
          </cell>
          <cell r="AK128" t="str">
            <v>Retail Sales of Elec</v>
          </cell>
          <cell r="AL128">
            <v>0</v>
          </cell>
          <cell r="AM128">
            <v>-3.3248215913772599E-7</v>
          </cell>
        </row>
        <row r="129">
          <cell r="A129">
            <v>3045</v>
          </cell>
          <cell r="B129" t="str">
            <v>Unappropriated Retained Earnings</v>
          </cell>
          <cell r="D129">
            <v>-1422322759.8700001</v>
          </cell>
          <cell r="F129">
            <v>-1550153817.8700001</v>
          </cell>
          <cell r="X129">
            <v>4006</v>
          </cell>
          <cell r="Y129" t="str">
            <v>Res Energy Sales</v>
          </cell>
          <cell r="AA129">
            <v>-328724203.43000001</v>
          </cell>
          <cell r="AJ129">
            <v>4006</v>
          </cell>
          <cell r="AK129" t="str">
            <v>Res Energy Sales</v>
          </cell>
          <cell r="AL129">
            <v>0</v>
          </cell>
          <cell r="AM129">
            <v>-522841733.99000001</v>
          </cell>
        </row>
        <row r="130">
          <cell r="A130">
            <v>3048</v>
          </cell>
          <cell r="B130" t="str">
            <v>Dividends Payable - Preference Shares</v>
          </cell>
          <cell r="D130">
            <v>7373044.7199999997</v>
          </cell>
          <cell r="F130">
            <v>5529783.54</v>
          </cell>
          <cell r="X130">
            <v>4010</v>
          </cell>
          <cell r="Y130" t="str">
            <v>Commercial Energy Sa</v>
          </cell>
          <cell r="AA130">
            <v>0</v>
          </cell>
        </row>
        <row r="131">
          <cell r="A131">
            <v>3049</v>
          </cell>
          <cell r="B131" t="str">
            <v>Dividends Payable - Common Shares</v>
          </cell>
          <cell r="D131">
            <v>52000000</v>
          </cell>
          <cell r="F131">
            <v>235000000</v>
          </cell>
          <cell r="X131">
            <v>4020</v>
          </cell>
          <cell r="Y131" t="str">
            <v>Energy Sales to Larg</v>
          </cell>
          <cell r="AA131">
            <v>-83936236.5</v>
          </cell>
          <cell r="AJ131">
            <v>4020</v>
          </cell>
          <cell r="AK131" t="str">
            <v>Energy Sales to Larg</v>
          </cell>
          <cell r="AL131">
            <v>0</v>
          </cell>
          <cell r="AM131">
            <v>-125467324.08</v>
          </cell>
        </row>
        <row r="132">
          <cell r="A132">
            <v>3055</v>
          </cell>
          <cell r="B132" t="str">
            <v>Adjustment to Retained Earnings</v>
          </cell>
          <cell r="D132">
            <v>-1806555.43</v>
          </cell>
          <cell r="F132">
            <v>-1413902.87</v>
          </cell>
          <cell r="X132">
            <v>4025</v>
          </cell>
          <cell r="Y132" t="str">
            <v>Street Lighting Ener</v>
          </cell>
          <cell r="AA132">
            <v>-3782714.85</v>
          </cell>
          <cell r="AJ132">
            <v>4025</v>
          </cell>
          <cell r="AK132" t="str">
            <v>Street Lighting Ener</v>
          </cell>
          <cell r="AL132">
            <v>0</v>
          </cell>
          <cell r="AM132">
            <v>-2701584.08</v>
          </cell>
        </row>
        <row r="133">
          <cell r="A133">
            <v>4000</v>
          </cell>
          <cell r="B133" t="str">
            <v>Retail Sales of Electricity - Control</v>
          </cell>
          <cell r="D133">
            <v>-3.3248215913772599E-7</v>
          </cell>
          <cell r="F133">
            <v>0</v>
          </cell>
          <cell r="X133">
            <v>4035</v>
          </cell>
          <cell r="Y133" t="str">
            <v>General Energy Sales</v>
          </cell>
          <cell r="AA133">
            <v>-162413662.62</v>
          </cell>
          <cell r="AJ133">
            <v>4035</v>
          </cell>
          <cell r="AK133" t="str">
            <v>General Energy Sales</v>
          </cell>
          <cell r="AL133">
            <v>0</v>
          </cell>
          <cell r="AM133">
            <v>-254775178.46000001</v>
          </cell>
        </row>
        <row r="134">
          <cell r="A134">
            <v>4006</v>
          </cell>
          <cell r="B134" t="str">
            <v>Residential Energy Sales</v>
          </cell>
          <cell r="D134">
            <v>-522841733.99000001</v>
          </cell>
          <cell r="F134">
            <v>-328724203.43000001</v>
          </cell>
          <cell r="X134">
            <v>4050</v>
          </cell>
          <cell r="Y134" t="str">
            <v>Revenue Adjt</v>
          </cell>
          <cell r="Z134">
            <v>9.9999997764825804E-3</v>
          </cell>
          <cell r="AA134">
            <v>-1889498160.1300001</v>
          </cell>
          <cell r="AJ134">
            <v>4050</v>
          </cell>
          <cell r="AK134" t="str">
            <v>Revenue Adjt</v>
          </cell>
          <cell r="AL134">
            <v>-4.65661287307739E-10</v>
          </cell>
          <cell r="AM134">
            <v>-1401335550.4200001</v>
          </cell>
        </row>
        <row r="135">
          <cell r="A135">
            <v>4010</v>
          </cell>
          <cell r="B135" t="str">
            <v>Commercial Energy Sales</v>
          </cell>
          <cell r="D135">
            <v>0</v>
          </cell>
          <cell r="F135">
            <v>0</v>
          </cell>
          <cell r="X135">
            <v>4055</v>
          </cell>
          <cell r="Y135" t="str">
            <v>Energy Sales for Res</v>
          </cell>
          <cell r="AA135">
            <v>-38399748.75</v>
          </cell>
          <cell r="AJ135">
            <v>4055</v>
          </cell>
          <cell r="AK135" t="str">
            <v>Energy Sales for Res</v>
          </cell>
          <cell r="AL135">
            <v>0</v>
          </cell>
          <cell r="AM135">
            <v>-62072610.810000002</v>
          </cell>
        </row>
        <row r="136">
          <cell r="A136">
            <v>4020</v>
          </cell>
          <cell r="B136" t="str">
            <v>Energy Sales to Large Users</v>
          </cell>
          <cell r="D136">
            <v>-125467324.08</v>
          </cell>
          <cell r="F136">
            <v>-83936236.5</v>
          </cell>
          <cell r="X136">
            <v>4062</v>
          </cell>
          <cell r="Y136" t="str">
            <v>Rev-Wholesale Mrkt S</v>
          </cell>
          <cell r="AA136">
            <v>-92998359.599999994</v>
          </cell>
          <cell r="AJ136">
            <v>4062</v>
          </cell>
          <cell r="AK136" t="str">
            <v>Rev-Wholesale Mrkt S</v>
          </cell>
          <cell r="AL136">
            <v>0</v>
          </cell>
          <cell r="AM136">
            <v>-130735002.77</v>
          </cell>
        </row>
        <row r="137">
          <cell r="A137">
            <v>4025</v>
          </cell>
          <cell r="B137" t="str">
            <v>Street Lighting Energy Sales</v>
          </cell>
          <cell r="D137">
            <v>-2701584.08</v>
          </cell>
          <cell r="F137">
            <v>-3782714.85</v>
          </cell>
          <cell r="X137">
            <v>4066</v>
          </cell>
          <cell r="Y137" t="str">
            <v>Rev-Ret. Transm NWK</v>
          </cell>
          <cell r="Z137">
            <v>-868555093.63</v>
          </cell>
          <cell r="AA137">
            <v>-232373508.11000001</v>
          </cell>
          <cell r="AJ137">
            <v>4066</v>
          </cell>
          <cell r="AK137" t="str">
            <v>Rev-Ret. Transm NWK</v>
          </cell>
          <cell r="AL137">
            <v>-928648515.24000001</v>
          </cell>
          <cell r="AM137">
            <v>-246205727.16999999</v>
          </cell>
        </row>
        <row r="138">
          <cell r="A138">
            <v>4035</v>
          </cell>
          <cell r="B138" t="str">
            <v>General Energy Sales</v>
          </cell>
          <cell r="D138">
            <v>-254775178.46000001</v>
          </cell>
          <cell r="F138">
            <v>-162413662.62</v>
          </cell>
          <cell r="X138">
            <v>4068</v>
          </cell>
          <cell r="Y138" t="str">
            <v>Rev-Ret Trnsm Connec</v>
          </cell>
          <cell r="Z138">
            <v>-200414337.08000001</v>
          </cell>
          <cell r="AA138">
            <v>-139321690.03</v>
          </cell>
          <cell r="AJ138">
            <v>4068</v>
          </cell>
          <cell r="AK138" t="str">
            <v>Rev-Ret Trnsm Connec</v>
          </cell>
          <cell r="AL138">
            <v>-192377026.33000001</v>
          </cell>
          <cell r="AM138">
            <v>-162244602.25999999</v>
          </cell>
        </row>
        <row r="139">
          <cell r="A139">
            <v>4050</v>
          </cell>
          <cell r="B139" t="str">
            <v>Revenue Adjustment</v>
          </cell>
          <cell r="D139">
            <v>-1401335550.4200001</v>
          </cell>
          <cell r="F139">
            <v>-1889498160.1300001</v>
          </cell>
          <cell r="X139">
            <v>4075</v>
          </cell>
          <cell r="Y139" t="str">
            <v>Billed LV</v>
          </cell>
          <cell r="AA139">
            <v>-91734.73</v>
          </cell>
        </row>
        <row r="140">
          <cell r="A140">
            <v>4055</v>
          </cell>
          <cell r="B140" t="str">
            <v>Energy Sales for Retailers / Others</v>
          </cell>
          <cell r="D140">
            <v>-62072610.810000002</v>
          </cell>
          <cell r="F140">
            <v>-38399748.75</v>
          </cell>
          <cell r="X140">
            <v>4076</v>
          </cell>
          <cell r="Y140" t="str">
            <v>Billed SM Entity Chg</v>
          </cell>
          <cell r="AA140">
            <v>-11113247.85</v>
          </cell>
          <cell r="AJ140">
            <v>4076</v>
          </cell>
          <cell r="AK140" t="str">
            <v>Billed SM Entity Chg</v>
          </cell>
          <cell r="AL140">
            <v>0</v>
          </cell>
          <cell r="AM140">
            <v>-11476589.65</v>
          </cell>
        </row>
        <row r="141">
          <cell r="A141">
            <v>4062</v>
          </cell>
          <cell r="B141" t="str">
            <v>Billed WMS</v>
          </cell>
          <cell r="D141">
            <v>-130735002.77</v>
          </cell>
          <cell r="F141">
            <v>-92998359.599999994</v>
          </cell>
          <cell r="X141">
            <v>4080</v>
          </cell>
          <cell r="Y141" t="str">
            <v>Dist Services Revenu</v>
          </cell>
          <cell r="AA141">
            <v>-1214210645.0700002</v>
          </cell>
          <cell r="AJ141">
            <v>4080</v>
          </cell>
          <cell r="AK141" t="str">
            <v>Dist Services Revenu</v>
          </cell>
          <cell r="AL141">
            <v>0</v>
          </cell>
          <cell r="AM141">
            <v>-1193964698.2</v>
          </cell>
        </row>
        <row r="142">
          <cell r="A142">
            <v>4066</v>
          </cell>
          <cell r="B142" t="str">
            <v>Billed NW</v>
          </cell>
          <cell r="D142">
            <v>-246205727.16999999</v>
          </cell>
          <cell r="F142">
            <v>-232373508.11000001</v>
          </cell>
          <cell r="X142">
            <v>4086</v>
          </cell>
          <cell r="Y142" t="str">
            <v>SSS Admin Revenue</v>
          </cell>
          <cell r="AA142">
            <v>-3747101.11</v>
          </cell>
          <cell r="AJ142">
            <v>4086</v>
          </cell>
          <cell r="AK142" t="str">
            <v>SSS Admin Revenue</v>
          </cell>
          <cell r="AL142">
            <v>0</v>
          </cell>
          <cell r="AM142">
            <v>-3711626.25</v>
          </cell>
        </row>
        <row r="143">
          <cell r="A143">
            <v>4068</v>
          </cell>
          <cell r="B143" t="str">
            <v>Billed CN</v>
          </cell>
          <cell r="D143">
            <v>-162244602.25999999</v>
          </cell>
          <cell r="F143">
            <v>-139321690.03</v>
          </cell>
          <cell r="X143">
            <v>4105</v>
          </cell>
          <cell r="Y143" t="str">
            <v>Trans. Charges Reven</v>
          </cell>
          <cell r="Z143">
            <v>-395233884.31</v>
          </cell>
          <cell r="AA143">
            <v>0</v>
          </cell>
          <cell r="AJ143">
            <v>4105</v>
          </cell>
          <cell r="AK143" t="str">
            <v>Trans. Charges Reven</v>
          </cell>
          <cell r="AL143">
            <v>-395282645.64999998</v>
          </cell>
          <cell r="AM143">
            <v>0</v>
          </cell>
        </row>
        <row r="144">
          <cell r="A144">
            <v>4075</v>
          </cell>
          <cell r="B144" t="str">
            <v>Billed LV (from Host LDC portion)</v>
          </cell>
          <cell r="D144">
            <v>0</v>
          </cell>
          <cell r="F144">
            <v>-91734.73</v>
          </cell>
          <cell r="X144">
            <v>4110</v>
          </cell>
          <cell r="Y144" t="str">
            <v>Trans. Services Reve</v>
          </cell>
          <cell r="Z144">
            <v>8419034.1799999997</v>
          </cell>
          <cell r="AA144">
            <v>0</v>
          </cell>
          <cell r="AJ144">
            <v>4110</v>
          </cell>
          <cell r="AK144" t="str">
            <v>Trans. Services Reve</v>
          </cell>
          <cell r="AL144">
            <v>-33026336.25</v>
          </cell>
          <cell r="AM144">
            <v>0</v>
          </cell>
        </row>
        <row r="145">
          <cell r="A145">
            <v>4076</v>
          </cell>
          <cell r="B145" t="str">
            <v>Billed SM Entity Chg</v>
          </cell>
          <cell r="D145">
            <v>-11476589.65</v>
          </cell>
          <cell r="F145">
            <v>-11113247.85</v>
          </cell>
          <cell r="X145">
            <v>4225</v>
          </cell>
          <cell r="Y145" t="str">
            <v>Late Payment Charges</v>
          </cell>
          <cell r="Z145">
            <v>-242339.03</v>
          </cell>
          <cell r="AA145">
            <v>-340155.04</v>
          </cell>
          <cell r="AJ145">
            <v>4225</v>
          </cell>
          <cell r="AK145" t="str">
            <v>Late Payment Charges</v>
          </cell>
          <cell r="AL145">
            <v>-186454.29</v>
          </cell>
          <cell r="AM145">
            <v>100157.17</v>
          </cell>
        </row>
        <row r="146">
          <cell r="A146">
            <v>4080</v>
          </cell>
          <cell r="B146" t="str">
            <v>Distribution Services Revenue</v>
          </cell>
          <cell r="D146">
            <v>-1193964698.2</v>
          </cell>
          <cell r="F146">
            <v>-1214210645.0700002</v>
          </cell>
          <cell r="X146">
            <v>4235</v>
          </cell>
          <cell r="Y146" t="str">
            <v>Misc Service Revenue</v>
          </cell>
          <cell r="Z146">
            <v>20073399.309999999</v>
          </cell>
          <cell r="AA146">
            <v>-105330.47</v>
          </cell>
          <cell r="AJ146">
            <v>4235</v>
          </cell>
          <cell r="AK146" t="str">
            <v>Misc Service Revenue</v>
          </cell>
          <cell r="AL146">
            <v>5176699.49</v>
          </cell>
          <cell r="AM146">
            <v>391389.78</v>
          </cell>
        </row>
        <row r="147">
          <cell r="A147">
            <v>4086</v>
          </cell>
          <cell r="B147" t="str">
            <v>SSS Admin Revenue</v>
          </cell>
          <cell r="D147">
            <v>-3711626.25</v>
          </cell>
          <cell r="F147">
            <v>-3747101.11</v>
          </cell>
          <cell r="X147">
            <v>4245</v>
          </cell>
          <cell r="Y147" t="str">
            <v>Government Assistanc</v>
          </cell>
          <cell r="Z147">
            <v>-1266666.6399999999</v>
          </cell>
          <cell r="AA147">
            <v>-125400000</v>
          </cell>
          <cell r="AJ147">
            <v>4245</v>
          </cell>
          <cell r="AK147" t="str">
            <v>Government Assistanc</v>
          </cell>
          <cell r="AL147">
            <v>-1600000.61</v>
          </cell>
          <cell r="AM147">
            <v>-125629643.09999999</v>
          </cell>
        </row>
        <row r="148">
          <cell r="A148">
            <v>4105</v>
          </cell>
          <cell r="B148" t="str">
            <v>Transmission Charge Revenue</v>
          </cell>
          <cell r="D148">
            <v>0</v>
          </cell>
          <cell r="F148">
            <v>0</v>
          </cell>
          <cell r="X148">
            <v>4324</v>
          </cell>
          <cell r="Y148" t="str">
            <v>SPC Recovery</v>
          </cell>
          <cell r="AA148">
            <v>0</v>
          </cell>
          <cell r="AJ148">
            <v>4324</v>
          </cell>
          <cell r="AK148" t="str">
            <v>SPC Recovery</v>
          </cell>
          <cell r="AL148">
            <v>0</v>
          </cell>
          <cell r="AM148">
            <v>0</v>
          </cell>
        </row>
        <row r="149">
          <cell r="A149">
            <v>4110</v>
          </cell>
          <cell r="B149" t="str">
            <v>Transmission Service Revenue</v>
          </cell>
          <cell r="D149">
            <v>0</v>
          </cell>
          <cell r="F149">
            <v>0</v>
          </cell>
          <cell r="X149">
            <v>4325</v>
          </cell>
          <cell r="Y149" t="str">
            <v>Rev from Merchandise</v>
          </cell>
          <cell r="Z149">
            <v>-54878576.840000004</v>
          </cell>
          <cell r="AA149">
            <v>-44517406.740000002</v>
          </cell>
          <cell r="AJ149">
            <v>4325</v>
          </cell>
          <cell r="AK149" t="str">
            <v>Rev from Merchandise</v>
          </cell>
          <cell r="AL149">
            <v>-43039355.729999997</v>
          </cell>
          <cell r="AM149">
            <v>-33229557.120000001</v>
          </cell>
        </row>
        <row r="150">
          <cell r="A150">
            <v>4225</v>
          </cell>
          <cell r="B150" t="str">
            <v>Late Payment Charges</v>
          </cell>
          <cell r="D150">
            <v>100157.17</v>
          </cell>
          <cell r="F150">
            <v>-340155.04</v>
          </cell>
          <cell r="X150">
            <v>4330</v>
          </cell>
          <cell r="Y150" t="str">
            <v>Costs &amp; Exp of Merch</v>
          </cell>
          <cell r="AA150">
            <v>0</v>
          </cell>
        </row>
        <row r="151">
          <cell r="A151">
            <v>4235</v>
          </cell>
          <cell r="B151" t="str">
            <v>Miscellaneous Service Revenues</v>
          </cell>
          <cell r="D151">
            <v>391389.78</v>
          </cell>
          <cell r="F151">
            <v>-105330.47</v>
          </cell>
          <cell r="X151">
            <v>4355</v>
          </cell>
          <cell r="Y151" t="str">
            <v>Gain on Disptn of Ut</v>
          </cell>
          <cell r="Z151">
            <v>521278.01</v>
          </cell>
          <cell r="AA151">
            <v>-893481.33</v>
          </cell>
          <cell r="AJ151">
            <v>4355</v>
          </cell>
          <cell r="AK151" t="str">
            <v>Gain on Disptn of Ut</v>
          </cell>
          <cell r="AL151">
            <v>50321.79</v>
          </cell>
          <cell r="AM151">
            <v>42344.33</v>
          </cell>
        </row>
        <row r="152">
          <cell r="A152">
            <v>4245</v>
          </cell>
          <cell r="B152" t="str">
            <v>Government Assistance Directly Credited to Income</v>
          </cell>
          <cell r="D152">
            <v>-125629643.09999999</v>
          </cell>
          <cell r="F152">
            <v>-125400000</v>
          </cell>
          <cell r="X152">
            <v>4375</v>
          </cell>
          <cell r="Y152" t="str">
            <v>Revenues from Non-Ut</v>
          </cell>
          <cell r="AA152">
            <v>-640.88</v>
          </cell>
          <cell r="AJ152">
            <v>4375</v>
          </cell>
          <cell r="AK152" t="str">
            <v>Revenues from Non-Ut</v>
          </cell>
          <cell r="AL152">
            <v>0</v>
          </cell>
          <cell r="AM152">
            <v>-5016466.95</v>
          </cell>
        </row>
        <row r="153">
          <cell r="A153">
            <v>4324</v>
          </cell>
          <cell r="B153" t="str">
            <v>Special Purpose Charge Income (Recovery)</v>
          </cell>
          <cell r="D153">
            <v>0</v>
          </cell>
          <cell r="F153">
            <v>0</v>
          </cell>
          <cell r="X153">
            <v>4380</v>
          </cell>
          <cell r="Y153" t="str">
            <v>Exp. of  Non-Utl Ope</v>
          </cell>
          <cell r="AA153">
            <v>5386143.71</v>
          </cell>
          <cell r="AJ153">
            <v>4380</v>
          </cell>
          <cell r="AK153" t="str">
            <v>Exp. of  Non-Utl Ope</v>
          </cell>
          <cell r="AL153">
            <v>0</v>
          </cell>
          <cell r="AM153">
            <v>4514070.93</v>
          </cell>
        </row>
        <row r="154">
          <cell r="A154">
            <v>4325</v>
          </cell>
          <cell r="B154" t="str">
            <v>Revenues from Merchandise, Jobbing, Etc.</v>
          </cell>
          <cell r="D154">
            <v>-33229557.120000001</v>
          </cell>
          <cell r="F154">
            <v>-44517406.740000002</v>
          </cell>
          <cell r="X154">
            <v>4510</v>
          </cell>
          <cell r="Y154" t="str">
            <v>Fuel</v>
          </cell>
          <cell r="Z154">
            <v>0</v>
          </cell>
          <cell r="AA154">
            <v>1205.1199999999999</v>
          </cell>
          <cell r="AJ154">
            <v>4510</v>
          </cell>
          <cell r="AK154" t="str">
            <v>Fuel</v>
          </cell>
          <cell r="AL154">
            <v>0</v>
          </cell>
          <cell r="AM154">
            <v>1377.92</v>
          </cell>
        </row>
        <row r="155">
          <cell r="A155">
            <v>4330</v>
          </cell>
          <cell r="B155" t="str">
            <v>Cost and Expenses of Merchandising, Jobbing, Etc.</v>
          </cell>
          <cell r="D155">
            <v>0</v>
          </cell>
          <cell r="F155">
            <v>0</v>
          </cell>
          <cell r="X155">
            <v>4550</v>
          </cell>
          <cell r="Y155" t="str">
            <v>Generation Expense</v>
          </cell>
          <cell r="AA155">
            <v>0</v>
          </cell>
          <cell r="AJ155">
            <v>4550</v>
          </cell>
          <cell r="AK155" t="str">
            <v>Generation Expense</v>
          </cell>
          <cell r="AL155">
            <v>0</v>
          </cell>
          <cell r="AM155">
            <v>0</v>
          </cell>
        </row>
        <row r="156">
          <cell r="A156">
            <v>4355</v>
          </cell>
          <cell r="B156" t="str">
            <v>Gain on Disposition of Utility and Other Property</v>
          </cell>
          <cell r="D156">
            <v>42344.33</v>
          </cell>
          <cell r="F156">
            <v>-893481.33</v>
          </cell>
          <cell r="X156">
            <v>4555</v>
          </cell>
          <cell r="Y156" t="str">
            <v>Misc Power Generatio</v>
          </cell>
          <cell r="AA156">
            <v>0</v>
          </cell>
          <cell r="AJ156">
            <v>4555</v>
          </cell>
          <cell r="AK156" t="str">
            <v>Misc Power Generatio</v>
          </cell>
          <cell r="AL156">
            <v>0</v>
          </cell>
          <cell r="AM156">
            <v>0</v>
          </cell>
        </row>
        <row r="157">
          <cell r="A157">
            <v>4375</v>
          </cell>
          <cell r="B157" t="str">
            <v>Revenues from Non-Utility Operations</v>
          </cell>
          <cell r="D157">
            <v>-5016466.95</v>
          </cell>
          <cell r="F157">
            <v>-640.88</v>
          </cell>
          <cell r="X157">
            <v>4610</v>
          </cell>
          <cell r="Y157" t="str">
            <v>Mntnce of Structures</v>
          </cell>
          <cell r="AA157">
            <v>0</v>
          </cell>
          <cell r="AJ157">
            <v>4610</v>
          </cell>
          <cell r="AK157" t="str">
            <v>Mntnce of Structures</v>
          </cell>
          <cell r="AL157">
            <v>0</v>
          </cell>
          <cell r="AM157">
            <v>0</v>
          </cell>
        </row>
        <row r="158">
          <cell r="A158">
            <v>4380</v>
          </cell>
          <cell r="B158" t="str">
            <v>Expenses of Non-Utility Operations</v>
          </cell>
          <cell r="D158">
            <v>4514070.93</v>
          </cell>
          <cell r="F158">
            <v>5386143.71</v>
          </cell>
          <cell r="X158">
            <v>4635</v>
          </cell>
          <cell r="Y158" t="str">
            <v>Mntnce of Gen &amp; Elec</v>
          </cell>
          <cell r="AA158">
            <v>0</v>
          </cell>
          <cell r="AJ158">
            <v>4635</v>
          </cell>
          <cell r="AK158" t="str">
            <v>Mntnce of Gen &amp; Elec</v>
          </cell>
          <cell r="AL158">
            <v>0</v>
          </cell>
          <cell r="AM158">
            <v>0</v>
          </cell>
        </row>
        <row r="159">
          <cell r="A159">
            <v>4510</v>
          </cell>
          <cell r="B159" t="str">
            <v>Fuel</v>
          </cell>
          <cell r="D159">
            <v>1377.92</v>
          </cell>
          <cell r="F159">
            <v>1205.1199999999999</v>
          </cell>
          <cell r="X159">
            <v>4705</v>
          </cell>
          <cell r="Y159" t="str">
            <v>Power Purchased</v>
          </cell>
          <cell r="AA159">
            <v>596526083.71000004</v>
          </cell>
          <cell r="AJ159">
            <v>4705</v>
          </cell>
          <cell r="AK159" t="str">
            <v>Power Purchased</v>
          </cell>
          <cell r="AL159">
            <v>0</v>
          </cell>
          <cell r="AM159">
            <v>967103697.63999999</v>
          </cell>
        </row>
        <row r="160">
          <cell r="A160">
            <v>4550</v>
          </cell>
          <cell r="B160" t="str">
            <v>Generation Expense</v>
          </cell>
          <cell r="D160">
            <v>0</v>
          </cell>
          <cell r="F160">
            <v>0</v>
          </cell>
          <cell r="X160">
            <v>4707</v>
          </cell>
          <cell r="Y160" t="str">
            <v>Charges-Global Adj</v>
          </cell>
          <cell r="AA160">
            <v>684525299.16999996</v>
          </cell>
          <cell r="AJ160">
            <v>4707</v>
          </cell>
          <cell r="AK160" t="str">
            <v>Charges-Global Adj</v>
          </cell>
          <cell r="AL160">
            <v>0</v>
          </cell>
          <cell r="AM160">
            <v>534973606.01999998</v>
          </cell>
        </row>
        <row r="161">
          <cell r="A161">
            <v>4555</v>
          </cell>
          <cell r="B161" t="str">
            <v>Miscellaneous Power Generation Expenses</v>
          </cell>
          <cell r="D161">
            <v>0</v>
          </cell>
          <cell r="F161">
            <v>0</v>
          </cell>
          <cell r="X161">
            <v>4708</v>
          </cell>
          <cell r="Y161" t="str">
            <v>Crgs-IMO for Whsle M</v>
          </cell>
          <cell r="AA161">
            <v>92998359.599999994</v>
          </cell>
          <cell r="AJ161">
            <v>4708</v>
          </cell>
          <cell r="AK161" t="str">
            <v>Crgs-IMO for Whsle M</v>
          </cell>
          <cell r="AL161">
            <v>0</v>
          </cell>
          <cell r="AM161">
            <v>130735002.77</v>
          </cell>
        </row>
        <row r="162">
          <cell r="A162">
            <v>4610</v>
          </cell>
          <cell r="B162" t="str">
            <v>Maintenance of Structures</v>
          </cell>
          <cell r="D162">
            <v>0</v>
          </cell>
          <cell r="F162">
            <v>0</v>
          </cell>
          <cell r="X162">
            <v>4710</v>
          </cell>
          <cell r="Y162" t="str">
            <v>Cost of Power Adjts</v>
          </cell>
          <cell r="AA162">
            <v>1225703343.3900001</v>
          </cell>
          <cell r="AJ162">
            <v>4710</v>
          </cell>
          <cell r="AK162" t="str">
            <v>Cost of Power Adjts</v>
          </cell>
          <cell r="AL162">
            <v>0</v>
          </cell>
          <cell r="AM162">
            <v>867116678.22000003</v>
          </cell>
        </row>
        <row r="163">
          <cell r="A163">
            <v>4635</v>
          </cell>
          <cell r="B163" t="str">
            <v>Maintenance of Generating and Electric Plant</v>
          </cell>
          <cell r="D163">
            <v>0</v>
          </cell>
          <cell r="F163">
            <v>0</v>
          </cell>
          <cell r="X163">
            <v>4714</v>
          </cell>
          <cell r="Y163" t="str">
            <v>Chrg-IMO for Ret Trn</v>
          </cell>
          <cell r="AA163">
            <v>232373508.11000001</v>
          </cell>
          <cell r="AJ163">
            <v>4714</v>
          </cell>
          <cell r="AK163" t="str">
            <v>Chrg-IMO for Ret Trn</v>
          </cell>
          <cell r="AL163">
            <v>0</v>
          </cell>
          <cell r="AM163">
            <v>246205727.16999999</v>
          </cell>
        </row>
        <row r="164">
          <cell r="A164">
            <v>4705</v>
          </cell>
          <cell r="B164" t="str">
            <v>Power Purchased</v>
          </cell>
          <cell r="D164">
            <v>967103697.63999999</v>
          </cell>
          <cell r="F164">
            <v>596526083.71000004</v>
          </cell>
          <cell r="X164">
            <v>4716</v>
          </cell>
          <cell r="Y164" t="str">
            <v>Chrg IMO for Ret Trn</v>
          </cell>
          <cell r="AA164">
            <v>139321690.03</v>
          </cell>
          <cell r="AJ164">
            <v>4716</v>
          </cell>
          <cell r="AK164" t="str">
            <v>Chrg IMO for Ret Trn</v>
          </cell>
          <cell r="AL164">
            <v>0</v>
          </cell>
          <cell r="AM164">
            <v>162244602.25999999</v>
          </cell>
        </row>
        <row r="165">
          <cell r="A165">
            <v>4707</v>
          </cell>
          <cell r="B165" t="str">
            <v>Charges-Global Adj</v>
          </cell>
          <cell r="D165">
            <v>534973606.01999998</v>
          </cell>
          <cell r="F165">
            <v>684525299.16999996</v>
          </cell>
          <cell r="X165">
            <v>4750</v>
          </cell>
          <cell r="Y165" t="str">
            <v>RSVA - LV</v>
          </cell>
          <cell r="AA165">
            <v>91734.73</v>
          </cell>
          <cell r="AJ165">
            <v>4750</v>
          </cell>
          <cell r="AK165" t="str">
            <v>RSVA - LV</v>
          </cell>
          <cell r="AL165">
            <v>0</v>
          </cell>
          <cell r="AM165">
            <v>0</v>
          </cell>
        </row>
        <row r="166">
          <cell r="A166">
            <v>4708</v>
          </cell>
          <cell r="B166" t="str">
            <v>Charges Wholesale Market Services</v>
          </cell>
          <cell r="D166">
            <v>130735002.77</v>
          </cell>
          <cell r="F166">
            <v>92998359.599999994</v>
          </cell>
          <cell r="X166">
            <v>4751</v>
          </cell>
          <cell r="Y166" t="str">
            <v>SM Met Entity Chg</v>
          </cell>
          <cell r="AA166">
            <v>11113247.85</v>
          </cell>
          <cell r="AJ166">
            <v>4751</v>
          </cell>
          <cell r="AK166" t="str">
            <v>SM Met Entity Chg</v>
          </cell>
          <cell r="AL166">
            <v>0</v>
          </cell>
          <cell r="AM166">
            <v>11476589.65</v>
          </cell>
        </row>
        <row r="167">
          <cell r="A167">
            <v>4710</v>
          </cell>
          <cell r="B167" t="str">
            <v>Cost of Power Adjustments</v>
          </cell>
          <cell r="D167">
            <v>867116678.22000003</v>
          </cell>
          <cell r="F167">
            <v>1225703343.3900001</v>
          </cell>
          <cell r="X167">
            <v>4845</v>
          </cell>
          <cell r="Y167" t="str">
            <v>Misc Trans. Expense</v>
          </cell>
          <cell r="Z167">
            <v>-29815.05</v>
          </cell>
          <cell r="AA167">
            <v>10000</v>
          </cell>
          <cell r="AJ167">
            <v>4845</v>
          </cell>
          <cell r="AK167" t="str">
            <v>Misc Trans. Expense</v>
          </cell>
          <cell r="AL167">
            <v>-190411.01</v>
          </cell>
          <cell r="AM167">
            <v>0</v>
          </cell>
        </row>
        <row r="168">
          <cell r="A168">
            <v>4714</v>
          </cell>
          <cell r="B168" t="str">
            <v>Charges Networks</v>
          </cell>
          <cell r="D168">
            <v>246205727.16999999</v>
          </cell>
          <cell r="F168">
            <v>232373508.11000001</v>
          </cell>
          <cell r="X168">
            <v>5005</v>
          </cell>
          <cell r="Y168" t="str">
            <v>Dx Op Sup &amp; Eng</v>
          </cell>
          <cell r="AA168">
            <v>3473393.96</v>
          </cell>
          <cell r="AJ168">
            <v>5005</v>
          </cell>
          <cell r="AK168" t="str">
            <v>Dx Op Sup &amp; Eng</v>
          </cell>
          <cell r="AL168">
            <v>0</v>
          </cell>
          <cell r="AM168">
            <v>3382031.07</v>
          </cell>
        </row>
        <row r="169">
          <cell r="A169">
            <v>4716</v>
          </cell>
          <cell r="B169" t="str">
            <v>Charges Connection Services</v>
          </cell>
          <cell r="D169">
            <v>162244602.25999999</v>
          </cell>
          <cell r="F169">
            <v>139321690.03</v>
          </cell>
          <cell r="X169">
            <v>5010</v>
          </cell>
          <cell r="Y169" t="str">
            <v>Dx Load Dispatching</v>
          </cell>
          <cell r="AA169">
            <v>4281206.6500000004</v>
          </cell>
          <cell r="AJ169">
            <v>5010</v>
          </cell>
          <cell r="AK169" t="str">
            <v>Dx Load Dispatching</v>
          </cell>
          <cell r="AL169">
            <v>0</v>
          </cell>
          <cell r="AM169">
            <v>6676851.9900000002</v>
          </cell>
        </row>
        <row r="170">
          <cell r="A170">
            <v>4750</v>
          </cell>
          <cell r="B170" t="str">
            <v xml:space="preserve">RSVA - LV </v>
          </cell>
          <cell r="D170">
            <v>0</v>
          </cell>
          <cell r="F170">
            <v>91734.73</v>
          </cell>
          <cell r="X170">
            <v>5012</v>
          </cell>
          <cell r="Y170" t="str">
            <v>Stn Bldgs &amp; Fixtures</v>
          </cell>
          <cell r="AA170">
            <v>2057504.64</v>
          </cell>
          <cell r="AJ170">
            <v>5012</v>
          </cell>
          <cell r="AK170" t="str">
            <v>Stn Bldgs &amp; Fixtures</v>
          </cell>
          <cell r="AL170">
            <v>0</v>
          </cell>
          <cell r="AM170">
            <v>2411235.23</v>
          </cell>
        </row>
        <row r="171">
          <cell r="A171">
            <v>4751</v>
          </cell>
          <cell r="B171" t="str">
            <v>SM Met Entity Chg</v>
          </cell>
          <cell r="D171">
            <v>11476589.65</v>
          </cell>
          <cell r="F171">
            <v>11113247.85</v>
          </cell>
          <cell r="X171">
            <v>5014</v>
          </cell>
          <cell r="Y171" t="str">
            <v>TrnsStnEqpt-Operatio</v>
          </cell>
          <cell r="AA171">
            <v>536360.71</v>
          </cell>
          <cell r="AJ171">
            <v>5014</v>
          </cell>
          <cell r="AK171" t="str">
            <v>TrnsStnEqpt-Operatio</v>
          </cell>
          <cell r="AL171">
            <v>0</v>
          </cell>
          <cell r="AM171">
            <v>402939.59</v>
          </cell>
        </row>
        <row r="172">
          <cell r="A172">
            <v>4845</v>
          </cell>
          <cell r="B172" t="str">
            <v>Miscellaneous Transmission Expense</v>
          </cell>
          <cell r="D172">
            <v>0</v>
          </cell>
          <cell r="F172">
            <v>10000</v>
          </cell>
          <cell r="X172">
            <v>5015</v>
          </cell>
          <cell r="Y172" t="str">
            <v>Trnsf StnEqpt-OperSu</v>
          </cell>
          <cell r="AA172">
            <v>168668.4</v>
          </cell>
          <cell r="AJ172">
            <v>5015</v>
          </cell>
          <cell r="AK172" t="str">
            <v>Trnsf StnEqpt-OperSu</v>
          </cell>
          <cell r="AL172">
            <v>0</v>
          </cell>
          <cell r="AM172">
            <v>116935.13</v>
          </cell>
        </row>
        <row r="173">
          <cell r="A173">
            <v>5005</v>
          </cell>
          <cell r="B173" t="str">
            <v>Operation Supervision and Engineering</v>
          </cell>
          <cell r="D173">
            <v>3382031.07</v>
          </cell>
          <cell r="F173">
            <v>3473393.96</v>
          </cell>
          <cell r="X173">
            <v>5016</v>
          </cell>
          <cell r="Y173" t="str">
            <v>Dist Stn Eqpt-Operat</v>
          </cell>
          <cell r="AA173">
            <v>4881812.12</v>
          </cell>
          <cell r="AJ173">
            <v>5016</v>
          </cell>
          <cell r="AK173" t="str">
            <v>Dist Stn Eqpt-Operat</v>
          </cell>
          <cell r="AL173">
            <v>0</v>
          </cell>
          <cell r="AM173">
            <v>3631617.04</v>
          </cell>
        </row>
        <row r="174">
          <cell r="A174">
            <v>5010</v>
          </cell>
          <cell r="B174" t="str">
            <v>Load Dispatching</v>
          </cell>
          <cell r="D174">
            <v>6676851.9900000002</v>
          </cell>
          <cell r="F174">
            <v>4281206.6500000004</v>
          </cell>
          <cell r="X174">
            <v>5017</v>
          </cell>
          <cell r="Y174" t="str">
            <v>Dist Stn Eqpt-OperSu</v>
          </cell>
          <cell r="AA174">
            <v>1594790.91</v>
          </cell>
          <cell r="AJ174">
            <v>5017</v>
          </cell>
          <cell r="AK174" t="str">
            <v>Dist Stn Eqpt-OperSu</v>
          </cell>
          <cell r="AL174">
            <v>0</v>
          </cell>
          <cell r="AM174">
            <v>1107398.03</v>
          </cell>
        </row>
        <row r="175">
          <cell r="A175">
            <v>5012</v>
          </cell>
          <cell r="B175" t="str">
            <v>Station Buildings and Fixtures Expenses</v>
          </cell>
          <cell r="D175">
            <v>2411235.23</v>
          </cell>
          <cell r="F175">
            <v>2057504.64</v>
          </cell>
          <cell r="X175">
            <v>5020</v>
          </cell>
          <cell r="Y175" t="str">
            <v>Ovrhd Dist Line &amp;Fee</v>
          </cell>
          <cell r="AA175">
            <v>13831303.35</v>
          </cell>
          <cell r="AJ175">
            <v>5020</v>
          </cell>
          <cell r="AK175" t="str">
            <v>Ovrhd Dist Line &amp;Fee</v>
          </cell>
          <cell r="AL175">
            <v>0</v>
          </cell>
          <cell r="AM175">
            <v>12223621.300000001</v>
          </cell>
        </row>
        <row r="176">
          <cell r="A176">
            <v>5014</v>
          </cell>
          <cell r="B176" t="str">
            <v>Transformer Station Equipment - Operation Labour</v>
          </cell>
          <cell r="D176">
            <v>402939.59</v>
          </cell>
          <cell r="F176">
            <v>536360.71</v>
          </cell>
          <cell r="X176">
            <v>5025</v>
          </cell>
          <cell r="Y176" t="str">
            <v>O/H Dist Lne&amp;Fdr Sup</v>
          </cell>
          <cell r="AA176">
            <v>693322.95</v>
          </cell>
          <cell r="AJ176">
            <v>5025</v>
          </cell>
          <cell r="AK176" t="str">
            <v>O/H Dist Lne&amp;Fdr Sup</v>
          </cell>
          <cell r="AL176">
            <v>0</v>
          </cell>
          <cell r="AM176">
            <v>559404.77</v>
          </cell>
        </row>
        <row r="177">
          <cell r="A177">
            <v>5015</v>
          </cell>
          <cell r="B177" t="str">
            <v>Transformer Station Equipment - Operation Supplies and Expenses</v>
          </cell>
          <cell r="D177">
            <v>116935.13</v>
          </cell>
          <cell r="F177">
            <v>168668.4</v>
          </cell>
          <cell r="X177">
            <v>5030</v>
          </cell>
          <cell r="Y177" t="str">
            <v>Ovrhd Subtrans Feede</v>
          </cell>
          <cell r="AA177">
            <v>611839.59</v>
          </cell>
          <cell r="AJ177">
            <v>5030</v>
          </cell>
          <cell r="AK177" t="str">
            <v>Ovrhd Subtrans Feede</v>
          </cell>
          <cell r="AL177">
            <v>0</v>
          </cell>
          <cell r="AM177">
            <v>661972.87</v>
          </cell>
        </row>
        <row r="178">
          <cell r="A178">
            <v>5016</v>
          </cell>
          <cell r="B178" t="str">
            <v>Distribution Station Equipment - Operation Labour</v>
          </cell>
          <cell r="D178">
            <v>3631617.04</v>
          </cell>
          <cell r="F178">
            <v>4881812.12</v>
          </cell>
          <cell r="X178">
            <v>5065</v>
          </cell>
          <cell r="Y178" t="str">
            <v>Meter Expense</v>
          </cell>
          <cell r="AA178">
            <v>15979815.130000001</v>
          </cell>
          <cell r="AJ178">
            <v>5065</v>
          </cell>
          <cell r="AK178" t="str">
            <v>Meter Expense</v>
          </cell>
          <cell r="AL178">
            <v>0</v>
          </cell>
          <cell r="AM178">
            <v>16760221.119999999</v>
          </cell>
        </row>
        <row r="179">
          <cell r="A179">
            <v>5017</v>
          </cell>
          <cell r="B179" t="str">
            <v>Distribution Station Equipment - Operation Supplies and Expenses</v>
          </cell>
          <cell r="D179">
            <v>1107398.03</v>
          </cell>
          <cell r="F179">
            <v>1594790.91</v>
          </cell>
          <cell r="X179">
            <v>5070</v>
          </cell>
          <cell r="Y179" t="str">
            <v>Cust. Premises - Ope</v>
          </cell>
          <cell r="AA179">
            <v>28443297.649999999</v>
          </cell>
          <cell r="AJ179">
            <v>5070</v>
          </cell>
          <cell r="AK179" t="str">
            <v>Cust. Premises - Ope</v>
          </cell>
          <cell r="AL179">
            <v>0</v>
          </cell>
          <cell r="AM179">
            <v>30540157</v>
          </cell>
        </row>
        <row r="180">
          <cell r="A180">
            <v>5020</v>
          </cell>
          <cell r="B180" t="str">
            <v>Overhead Distribution Lines and Feeders - Operation Labour</v>
          </cell>
          <cell r="D180">
            <v>12223621.300000001</v>
          </cell>
          <cell r="F180">
            <v>13831303.35</v>
          </cell>
          <cell r="X180">
            <v>5075</v>
          </cell>
          <cell r="Y180" t="str">
            <v>Cust. Premises - Mtl</v>
          </cell>
          <cell r="AA180">
            <v>3871032.2</v>
          </cell>
          <cell r="AJ180">
            <v>5075</v>
          </cell>
          <cell r="AK180" t="str">
            <v>Cust. Premises - Mtl</v>
          </cell>
          <cell r="AL180">
            <v>0</v>
          </cell>
          <cell r="AM180">
            <v>4028387.87</v>
          </cell>
        </row>
        <row r="181">
          <cell r="A181">
            <v>5025</v>
          </cell>
          <cell r="B181" t="str">
            <v>Overhead Distribution Lines and Feeders - Operation Supplies and Expenses</v>
          </cell>
          <cell r="D181">
            <v>559404.77</v>
          </cell>
          <cell r="F181">
            <v>693322.95</v>
          </cell>
          <cell r="X181">
            <v>5085</v>
          </cell>
          <cell r="Y181" t="str">
            <v>Misc Dist Expense</v>
          </cell>
          <cell r="AA181">
            <v>10212762.449999999</v>
          </cell>
          <cell r="AJ181">
            <v>5085</v>
          </cell>
          <cell r="AK181" t="str">
            <v>Misc Dist Expense</v>
          </cell>
          <cell r="AL181">
            <v>0</v>
          </cell>
          <cell r="AM181">
            <v>42633067.899999999</v>
          </cell>
        </row>
        <row r="182">
          <cell r="A182">
            <v>5030</v>
          </cell>
          <cell r="B182" t="str">
            <v>Overhead Sub transmission Feeders - Operation</v>
          </cell>
          <cell r="D182">
            <v>661972.87</v>
          </cell>
          <cell r="F182">
            <v>611839.59</v>
          </cell>
          <cell r="X182">
            <v>5105</v>
          </cell>
          <cell r="Y182" t="str">
            <v>Dx Mtce Sup &amp; Eng</v>
          </cell>
          <cell r="AA182">
            <v>10947316.060000001</v>
          </cell>
          <cell r="AJ182">
            <v>5105</v>
          </cell>
          <cell r="AK182" t="str">
            <v>Dx Mtce Sup &amp; Eng</v>
          </cell>
          <cell r="AL182">
            <v>0</v>
          </cell>
          <cell r="AM182">
            <v>12074852.58</v>
          </cell>
        </row>
        <row r="183">
          <cell r="A183">
            <v>5065</v>
          </cell>
          <cell r="B183" t="str">
            <v>Meter Expense</v>
          </cell>
          <cell r="D183">
            <v>16760221.119999999</v>
          </cell>
          <cell r="F183">
            <v>15979815.130000001</v>
          </cell>
          <cell r="X183">
            <v>5110</v>
          </cell>
          <cell r="Y183" t="str">
            <v>Maint of Bldg &amp; Fixs</v>
          </cell>
          <cell r="AA183">
            <v>409981.92</v>
          </cell>
          <cell r="AJ183">
            <v>5110</v>
          </cell>
          <cell r="AK183" t="str">
            <v>Maint of Bldg &amp; Fixs</v>
          </cell>
          <cell r="AL183">
            <v>0</v>
          </cell>
          <cell r="AM183">
            <v>474467.58</v>
          </cell>
        </row>
        <row r="184">
          <cell r="A184">
            <v>5070</v>
          </cell>
          <cell r="B184" t="str">
            <v>Customer Premises - Operation Labour</v>
          </cell>
          <cell r="D184">
            <v>30540157</v>
          </cell>
          <cell r="F184">
            <v>28443297.649999999</v>
          </cell>
          <cell r="X184">
            <v>5112</v>
          </cell>
          <cell r="Y184" t="str">
            <v>Maint of Trns Stn Eq</v>
          </cell>
          <cell r="AA184">
            <v>1647615.24</v>
          </cell>
          <cell r="AJ184">
            <v>5112</v>
          </cell>
          <cell r="AK184" t="str">
            <v>Maint of Trns Stn Eq</v>
          </cell>
          <cell r="AL184">
            <v>0</v>
          </cell>
          <cell r="AM184">
            <v>1487295</v>
          </cell>
        </row>
        <row r="185">
          <cell r="A185">
            <v>5075</v>
          </cell>
          <cell r="B185" t="str">
            <v>Customer Premises - Materials and Expenses</v>
          </cell>
          <cell r="D185">
            <v>4028387.87</v>
          </cell>
          <cell r="F185">
            <v>3871032.2</v>
          </cell>
          <cell r="X185">
            <v>5114</v>
          </cell>
          <cell r="Y185" t="str">
            <v>Maint of Dist Stn Eq</v>
          </cell>
          <cell r="AA185">
            <v>15515043.470000001</v>
          </cell>
          <cell r="AJ185">
            <v>5114</v>
          </cell>
          <cell r="AK185" t="str">
            <v>Maint of Dist Stn Eq</v>
          </cell>
          <cell r="AL185">
            <v>0</v>
          </cell>
          <cell r="AM185">
            <v>14005361.25</v>
          </cell>
        </row>
        <row r="186">
          <cell r="A186">
            <v>5085</v>
          </cell>
          <cell r="B186" t="str">
            <v>Miscellaneous Distribution Expense</v>
          </cell>
          <cell r="D186">
            <v>42633067.899999999</v>
          </cell>
          <cell r="F186">
            <v>10212762.449999999</v>
          </cell>
          <cell r="X186">
            <v>5120</v>
          </cell>
          <cell r="Y186" t="str">
            <v>Mntnce of Poles Towe</v>
          </cell>
          <cell r="AA186">
            <v>20495276.84</v>
          </cell>
          <cell r="AJ186">
            <v>5120</v>
          </cell>
          <cell r="AK186" t="str">
            <v>Mntnce of Poles Towe</v>
          </cell>
          <cell r="AL186">
            <v>0</v>
          </cell>
          <cell r="AM186">
            <v>23408998.710000001</v>
          </cell>
        </row>
        <row r="187">
          <cell r="A187">
            <v>5105</v>
          </cell>
          <cell r="B187" t="str">
            <v>Maintenance Supervision and Engineering</v>
          </cell>
          <cell r="D187">
            <v>12074852.58</v>
          </cell>
          <cell r="F187">
            <v>10947316.060000001</v>
          </cell>
          <cell r="X187">
            <v>5125</v>
          </cell>
          <cell r="Y187" t="str">
            <v>Dx Mtce O/H Cond</v>
          </cell>
          <cell r="AA187">
            <v>50028895.049999997</v>
          </cell>
          <cell r="AJ187">
            <v>5125</v>
          </cell>
          <cell r="AK187" t="str">
            <v>Dx Mtce O/H Cond</v>
          </cell>
          <cell r="AL187">
            <v>0</v>
          </cell>
          <cell r="AM187">
            <v>52444138.560000002</v>
          </cell>
        </row>
        <row r="188">
          <cell r="A188">
            <v>5110</v>
          </cell>
          <cell r="B188" t="str">
            <v>Maintenance of Building and Fixtures - Distribution Stations</v>
          </cell>
          <cell r="D188">
            <v>474467.58</v>
          </cell>
          <cell r="F188">
            <v>409981.92</v>
          </cell>
          <cell r="X188">
            <v>5130</v>
          </cell>
          <cell r="Y188" t="str">
            <v>Mntnce of Ovrhd Serv</v>
          </cell>
          <cell r="AA188">
            <v>0</v>
          </cell>
          <cell r="AJ188">
            <v>5130</v>
          </cell>
          <cell r="AK188" t="str">
            <v>Mntnce of Ovrhd Serv</v>
          </cell>
          <cell r="AL188">
            <v>0</v>
          </cell>
          <cell r="AM188">
            <v>0</v>
          </cell>
        </row>
        <row r="189">
          <cell r="A189">
            <v>5112</v>
          </cell>
          <cell r="B189" t="str">
            <v>Maintenance of Transformer Station Equipment</v>
          </cell>
          <cell r="D189">
            <v>1487295</v>
          </cell>
          <cell r="F189">
            <v>1647615.24</v>
          </cell>
          <cell r="X189">
            <v>5135</v>
          </cell>
          <cell r="Y189" t="str">
            <v>OvrhdDistLine&amp;Feed-R</v>
          </cell>
          <cell r="AA189">
            <v>116925625.7</v>
          </cell>
          <cell r="AJ189">
            <v>5135</v>
          </cell>
          <cell r="AK189" t="str">
            <v>OvrhdDistLine&amp;Feed-R</v>
          </cell>
          <cell r="AL189">
            <v>0</v>
          </cell>
          <cell r="AM189">
            <v>137111593.84</v>
          </cell>
        </row>
        <row r="190">
          <cell r="A190">
            <v>5114</v>
          </cell>
          <cell r="B190" t="str">
            <v>Maintenance of Distribution Station Equipment</v>
          </cell>
          <cell r="D190">
            <v>14005361.25</v>
          </cell>
          <cell r="F190">
            <v>15515043.470000001</v>
          </cell>
          <cell r="X190">
            <v>5145</v>
          </cell>
          <cell r="Y190" t="str">
            <v>Dx Mtce U/G Condt</v>
          </cell>
          <cell r="AA190">
            <v>98544.53</v>
          </cell>
          <cell r="AJ190">
            <v>5145</v>
          </cell>
          <cell r="AK190" t="str">
            <v>Dx Mtce U/G Condt</v>
          </cell>
          <cell r="AL190">
            <v>0</v>
          </cell>
          <cell r="AM190">
            <v>66841.95</v>
          </cell>
        </row>
        <row r="191">
          <cell r="A191">
            <v>5120</v>
          </cell>
          <cell r="B191" t="str">
            <v>Maintenance of Poles, Towers, and Fixtures</v>
          </cell>
          <cell r="D191">
            <v>23408998.710000001</v>
          </cell>
          <cell r="F191">
            <v>20495276.84</v>
          </cell>
          <cell r="X191">
            <v>5150</v>
          </cell>
          <cell r="Y191" t="str">
            <v>Mntnce of Undrgrnd C</v>
          </cell>
          <cell r="AA191">
            <v>1358421.46</v>
          </cell>
          <cell r="AJ191">
            <v>5150</v>
          </cell>
          <cell r="AK191" t="str">
            <v>Mntnce of Undrgrnd C</v>
          </cell>
          <cell r="AL191">
            <v>0</v>
          </cell>
          <cell r="AM191">
            <v>1470157.16</v>
          </cell>
        </row>
        <row r="192">
          <cell r="A192">
            <v>5125</v>
          </cell>
          <cell r="B192" t="str">
            <v>Maintenance of Overhead Conductors and Devices</v>
          </cell>
          <cell r="D192">
            <v>52444138.560000002</v>
          </cell>
          <cell r="F192">
            <v>50028895.049999997</v>
          </cell>
          <cell r="X192">
            <v>5160</v>
          </cell>
          <cell r="Y192" t="str">
            <v>Mntnce of Line Trans</v>
          </cell>
          <cell r="AA192">
            <v>3009362.6</v>
          </cell>
          <cell r="AJ192">
            <v>5160</v>
          </cell>
          <cell r="AK192" t="str">
            <v>Mntnce of Line Trans</v>
          </cell>
          <cell r="AL192">
            <v>0</v>
          </cell>
          <cell r="AM192">
            <v>3221827.33</v>
          </cell>
        </row>
        <row r="193">
          <cell r="A193">
            <v>5130</v>
          </cell>
          <cell r="B193" t="str">
            <v>Maintenance of Overhead Services</v>
          </cell>
          <cell r="D193">
            <v>0</v>
          </cell>
          <cell r="F193">
            <v>0</v>
          </cell>
          <cell r="X193">
            <v>5170</v>
          </cell>
          <cell r="Y193" t="str">
            <v>Sentinel Lights - La</v>
          </cell>
          <cell r="AA193">
            <v>812499.08</v>
          </cell>
          <cell r="AJ193">
            <v>5170</v>
          </cell>
          <cell r="AK193" t="str">
            <v>Sentinel Lights - La</v>
          </cell>
          <cell r="AL193">
            <v>0</v>
          </cell>
          <cell r="AM193">
            <v>840567.02</v>
          </cell>
        </row>
        <row r="194">
          <cell r="A194">
            <v>5135</v>
          </cell>
          <cell r="B194" t="str">
            <v>Overhead Distribution Lines and Feeders - Right Way</v>
          </cell>
          <cell r="D194">
            <v>137111593.84</v>
          </cell>
          <cell r="F194">
            <v>116925625.7</v>
          </cell>
          <cell r="X194">
            <v>5172</v>
          </cell>
          <cell r="Y194" t="str">
            <v>Sentinel Lights - Mt</v>
          </cell>
          <cell r="AA194">
            <v>203124.77</v>
          </cell>
          <cell r="AJ194">
            <v>5172</v>
          </cell>
          <cell r="AK194" t="str">
            <v>Sentinel Lights - Mt</v>
          </cell>
          <cell r="AL194">
            <v>0</v>
          </cell>
          <cell r="AM194">
            <v>210141.76</v>
          </cell>
        </row>
        <row r="195">
          <cell r="A195">
            <v>5145</v>
          </cell>
          <cell r="B195" t="str">
            <v>Maintenance of Underground Conduit</v>
          </cell>
          <cell r="D195">
            <v>66841.95</v>
          </cell>
          <cell r="F195">
            <v>98544.53</v>
          </cell>
          <cell r="X195">
            <v>5175</v>
          </cell>
          <cell r="Y195" t="str">
            <v>Mntnce of Meters</v>
          </cell>
          <cell r="AA195">
            <v>0</v>
          </cell>
          <cell r="AJ195">
            <v>5175</v>
          </cell>
          <cell r="AK195" t="str">
            <v>Mntnce of Meters</v>
          </cell>
          <cell r="AL195">
            <v>0</v>
          </cell>
          <cell r="AM195">
            <v>0</v>
          </cell>
        </row>
        <row r="196">
          <cell r="A196">
            <v>5150</v>
          </cell>
          <cell r="B196" t="str">
            <v>Maintenance of Underground Conductors and Devices</v>
          </cell>
          <cell r="D196">
            <v>1470157.16</v>
          </cell>
          <cell r="F196">
            <v>1358421.46</v>
          </cell>
          <cell r="X196">
            <v>5310</v>
          </cell>
          <cell r="Y196" t="str">
            <v>Meter Reading Expens</v>
          </cell>
          <cell r="AA196">
            <v>12101865.369999999</v>
          </cell>
          <cell r="AJ196">
            <v>5310</v>
          </cell>
          <cell r="AK196" t="str">
            <v>Meter Reading Expens</v>
          </cell>
          <cell r="AL196">
            <v>0</v>
          </cell>
          <cell r="AM196">
            <v>11101121.130000001</v>
          </cell>
        </row>
        <row r="197">
          <cell r="A197">
            <v>5160</v>
          </cell>
          <cell r="B197" t="str">
            <v>Maintenance of Line Transformers</v>
          </cell>
          <cell r="D197">
            <v>3221827.33</v>
          </cell>
          <cell r="F197">
            <v>3009362.6</v>
          </cell>
          <cell r="X197">
            <v>5315</v>
          </cell>
          <cell r="Y197" t="str">
            <v>Cust. Billing</v>
          </cell>
          <cell r="AA197">
            <v>55948037.57</v>
          </cell>
          <cell r="AJ197">
            <v>5315</v>
          </cell>
          <cell r="AK197" t="str">
            <v>Cust. Billing</v>
          </cell>
          <cell r="AL197">
            <v>0</v>
          </cell>
          <cell r="AM197">
            <v>68583640.439999998</v>
          </cell>
        </row>
        <row r="198">
          <cell r="A198">
            <v>5170</v>
          </cell>
          <cell r="B198" t="str">
            <v>Sentinel Lights - Labour</v>
          </cell>
          <cell r="D198">
            <v>840567.02</v>
          </cell>
          <cell r="F198">
            <v>812499.08</v>
          </cell>
          <cell r="X198">
            <v>5320</v>
          </cell>
          <cell r="Y198" t="str">
            <v>Collecting</v>
          </cell>
          <cell r="AA198">
            <v>18221264.189999998</v>
          </cell>
          <cell r="AJ198">
            <v>5320</v>
          </cell>
          <cell r="AK198" t="str">
            <v>Collecting</v>
          </cell>
          <cell r="AL198">
            <v>0</v>
          </cell>
          <cell r="AM198">
            <v>14103117.75</v>
          </cell>
        </row>
        <row r="199">
          <cell r="A199">
            <v>5172</v>
          </cell>
          <cell r="B199" t="str">
            <v>Sentinel Lights - Materials and Expenses</v>
          </cell>
          <cell r="D199">
            <v>210141.76</v>
          </cell>
          <cell r="F199">
            <v>203124.77</v>
          </cell>
          <cell r="X199">
            <v>5335</v>
          </cell>
          <cell r="Y199" t="str">
            <v>Bad Debt Expense</v>
          </cell>
          <cell r="AA199">
            <v>25700000</v>
          </cell>
          <cell r="AJ199">
            <v>5335</v>
          </cell>
          <cell r="AK199" t="str">
            <v>Bad Debt Expense</v>
          </cell>
          <cell r="AL199">
            <v>0</v>
          </cell>
          <cell r="AM199">
            <v>67202066.569999993</v>
          </cell>
        </row>
        <row r="200">
          <cell r="A200">
            <v>5175</v>
          </cell>
          <cell r="B200" t="str">
            <v>Maintenance of Meters</v>
          </cell>
          <cell r="D200">
            <v>0</v>
          </cell>
          <cell r="F200">
            <v>0</v>
          </cell>
          <cell r="X200">
            <v>5340</v>
          </cell>
          <cell r="Y200" t="str">
            <v>Misc Cust. Accts Exp</v>
          </cell>
          <cell r="AA200">
            <v>7241755.9400000004</v>
          </cell>
          <cell r="AJ200">
            <v>5340</v>
          </cell>
          <cell r="AK200" t="str">
            <v>Misc Cust. Accts Exp</v>
          </cell>
          <cell r="AL200">
            <v>0</v>
          </cell>
          <cell r="AM200">
            <v>9281549.9800000004</v>
          </cell>
        </row>
        <row r="201">
          <cell r="A201">
            <v>5310</v>
          </cell>
          <cell r="B201" t="str">
            <v>Meter Reading Expense</v>
          </cell>
          <cell r="D201">
            <v>11101121.130000001</v>
          </cell>
          <cell r="F201">
            <v>12101865.369999999</v>
          </cell>
          <cell r="X201">
            <v>5410</v>
          </cell>
          <cell r="Y201" t="str">
            <v>Community Relations</v>
          </cell>
          <cell r="Z201">
            <v>269099.94</v>
          </cell>
          <cell r="AA201">
            <v>963063.9</v>
          </cell>
          <cell r="AJ201">
            <v>5410</v>
          </cell>
          <cell r="AK201" t="str">
            <v>Community Relations</v>
          </cell>
          <cell r="AL201">
            <v>129928.64</v>
          </cell>
          <cell r="AM201">
            <v>1293514.6200000001</v>
          </cell>
        </row>
        <row r="202">
          <cell r="A202">
            <v>5315</v>
          </cell>
          <cell r="B202" t="str">
            <v>Customer Billing</v>
          </cell>
          <cell r="D202">
            <v>68583640.439999998</v>
          </cell>
          <cell r="F202">
            <v>55948037.57</v>
          </cell>
          <cell r="X202">
            <v>5415</v>
          </cell>
          <cell r="Y202" t="str">
            <v>Energy Conservation</v>
          </cell>
          <cell r="AA202">
            <v>36872.65</v>
          </cell>
          <cell r="AJ202">
            <v>5415</v>
          </cell>
          <cell r="AK202" t="str">
            <v>Energy Conservation</v>
          </cell>
          <cell r="AL202">
            <v>0</v>
          </cell>
          <cell r="AM202">
            <v>43887.12</v>
          </cell>
        </row>
        <row r="203">
          <cell r="A203">
            <v>5320</v>
          </cell>
          <cell r="B203" t="str">
            <v>Collecting</v>
          </cell>
          <cell r="D203">
            <v>14103117.75</v>
          </cell>
          <cell r="F203">
            <v>18221264.189999998</v>
          </cell>
          <cell r="X203">
            <v>5420</v>
          </cell>
          <cell r="Y203" t="str">
            <v>Community Safety Pro</v>
          </cell>
          <cell r="AA203">
            <v>274338.71999999997</v>
          </cell>
          <cell r="AJ203">
            <v>5420</v>
          </cell>
          <cell r="AK203" t="str">
            <v>Community Safety Pro</v>
          </cell>
          <cell r="AL203">
            <v>0</v>
          </cell>
          <cell r="AM203">
            <v>227414.21</v>
          </cell>
        </row>
        <row r="204">
          <cell r="A204">
            <v>5335</v>
          </cell>
          <cell r="B204" t="str">
            <v>Bad Debt Expense</v>
          </cell>
          <cell r="D204">
            <v>67202066.569999993</v>
          </cell>
          <cell r="F204">
            <v>25700000</v>
          </cell>
          <cell r="X204">
            <v>5605</v>
          </cell>
          <cell r="Y204" t="str">
            <v>Executive Salaries &amp;</v>
          </cell>
          <cell r="AA204">
            <v>5423323.1200000001</v>
          </cell>
          <cell r="AJ204">
            <v>5605</v>
          </cell>
          <cell r="AK204" t="str">
            <v>Executive Salaries &amp;</v>
          </cell>
          <cell r="AL204">
            <v>0</v>
          </cell>
          <cell r="AM204">
            <v>5687828.6600000001</v>
          </cell>
        </row>
        <row r="205">
          <cell r="A205">
            <v>5340</v>
          </cell>
          <cell r="B205" t="str">
            <v>Miscellaneous Customer Account Expenses</v>
          </cell>
          <cell r="D205">
            <v>9281549.9800000004</v>
          </cell>
          <cell r="F205">
            <v>7241755.9400000004</v>
          </cell>
          <cell r="X205">
            <v>5610</v>
          </cell>
          <cell r="Y205" t="str">
            <v>Mgmnt Salaries &amp;Exp.</v>
          </cell>
          <cell r="AA205">
            <v>31307356.449999999</v>
          </cell>
          <cell r="AJ205">
            <v>5610</v>
          </cell>
          <cell r="AK205" t="str">
            <v>Mgmnt Salaries &amp;Exp.</v>
          </cell>
          <cell r="AL205">
            <v>0</v>
          </cell>
          <cell r="AM205">
            <v>30174459.77</v>
          </cell>
        </row>
        <row r="206">
          <cell r="A206">
            <v>5410</v>
          </cell>
          <cell r="B206" t="str">
            <v>Community Relations - Sundry</v>
          </cell>
          <cell r="D206">
            <v>1293514.6200000001</v>
          </cell>
          <cell r="F206">
            <v>963063.9</v>
          </cell>
          <cell r="X206">
            <v>5615</v>
          </cell>
          <cell r="Y206" t="str">
            <v>Genrl Adm. Salaries</v>
          </cell>
          <cell r="AA206">
            <v>55421386.689999998</v>
          </cell>
          <cell r="AJ206">
            <v>5615</v>
          </cell>
          <cell r="AK206" t="str">
            <v>Genrl Adm. Salaries</v>
          </cell>
          <cell r="AL206">
            <v>0</v>
          </cell>
          <cell r="AM206">
            <v>51430058.759999998</v>
          </cell>
        </row>
        <row r="207">
          <cell r="A207">
            <v>5415</v>
          </cell>
          <cell r="B207" t="str">
            <v>Energy Conservation</v>
          </cell>
          <cell r="D207">
            <v>43887.12</v>
          </cell>
          <cell r="F207">
            <v>36872.65</v>
          </cell>
          <cell r="X207">
            <v>5620</v>
          </cell>
          <cell r="Y207" t="str">
            <v>Office Supplies &amp;Exp</v>
          </cell>
          <cell r="Z207">
            <v>256628.6</v>
          </cell>
          <cell r="AA207">
            <v>0</v>
          </cell>
          <cell r="AJ207">
            <v>5620</v>
          </cell>
          <cell r="AK207" t="str">
            <v>Office Supplies &amp;Exp</v>
          </cell>
          <cell r="AL207">
            <v>362417.43</v>
          </cell>
          <cell r="AM207">
            <v>0</v>
          </cell>
        </row>
        <row r="208">
          <cell r="A208">
            <v>5420</v>
          </cell>
          <cell r="B208" t="str">
            <v>Community Safety Program</v>
          </cell>
          <cell r="D208">
            <v>227414.21</v>
          </cell>
          <cell r="F208">
            <v>274338.71999999997</v>
          </cell>
          <cell r="X208">
            <v>5625</v>
          </cell>
          <cell r="Y208" t="str">
            <v>Adm Expense Transfer</v>
          </cell>
          <cell r="Z208">
            <v>309460195.60000002</v>
          </cell>
          <cell r="AA208">
            <v>-88113120.530000001</v>
          </cell>
          <cell r="AJ208">
            <v>5625</v>
          </cell>
          <cell r="AK208" t="str">
            <v>Adm Expense Transfer</v>
          </cell>
          <cell r="AL208">
            <v>293244265.56999999</v>
          </cell>
          <cell r="AM208">
            <v>-79038943.079999998</v>
          </cell>
        </row>
        <row r="209">
          <cell r="A209">
            <v>5605</v>
          </cell>
          <cell r="B209" t="str">
            <v>Executive Salaries and Expenses</v>
          </cell>
          <cell r="D209">
            <v>5687828.6600000001</v>
          </cell>
          <cell r="F209">
            <v>5423323.1200000001</v>
          </cell>
          <cell r="X209">
            <v>5630</v>
          </cell>
          <cell r="Y209" t="str">
            <v>Outside Services Emp</v>
          </cell>
          <cell r="Z209">
            <v>260504868.25</v>
          </cell>
          <cell r="AA209">
            <v>16160774.9</v>
          </cell>
          <cell r="AJ209">
            <v>5630</v>
          </cell>
          <cell r="AK209" t="str">
            <v>Outside Services Emp</v>
          </cell>
          <cell r="AL209">
            <v>225493939.69999999</v>
          </cell>
          <cell r="AM209">
            <v>16576727.09</v>
          </cell>
        </row>
        <row r="210">
          <cell r="A210">
            <v>5610</v>
          </cell>
          <cell r="B210" t="str">
            <v>Management Salaries and Expenses</v>
          </cell>
          <cell r="D210">
            <v>30174459.77</v>
          </cell>
          <cell r="F210">
            <v>31307356.449999999</v>
          </cell>
          <cell r="X210">
            <v>5635</v>
          </cell>
          <cell r="Y210" t="str">
            <v>Prprty Insurance</v>
          </cell>
          <cell r="Z210">
            <v>6764986.2800000003</v>
          </cell>
          <cell r="AA210">
            <v>2841807.88</v>
          </cell>
          <cell r="AJ210">
            <v>5635</v>
          </cell>
          <cell r="AK210" t="str">
            <v>Prprty Insurance</v>
          </cell>
          <cell r="AL210">
            <v>5280905.67</v>
          </cell>
          <cell r="AM210">
            <v>2697969.82</v>
          </cell>
        </row>
        <row r="211">
          <cell r="A211">
            <v>5615</v>
          </cell>
          <cell r="B211" t="str">
            <v>General Administrative Salaries and Expenses</v>
          </cell>
          <cell r="D211">
            <v>51430058.759999998</v>
          </cell>
          <cell r="F211">
            <v>55421386.689999998</v>
          </cell>
          <cell r="X211">
            <v>5640</v>
          </cell>
          <cell r="Y211" t="str">
            <v>Injuries &amp; Damage</v>
          </cell>
          <cell r="Z211">
            <v>99361.98</v>
          </cell>
          <cell r="AA211">
            <v>1045317.97</v>
          </cell>
          <cell r="AJ211">
            <v>5640</v>
          </cell>
          <cell r="AK211" t="str">
            <v>Injuries &amp; Damage</v>
          </cell>
          <cell r="AL211">
            <v>132849.29</v>
          </cell>
          <cell r="AM211">
            <v>421278.98</v>
          </cell>
        </row>
        <row r="212">
          <cell r="A212">
            <v>5620</v>
          </cell>
          <cell r="B212" t="str">
            <v>Office Supplies and Expenses</v>
          </cell>
          <cell r="D212">
            <v>0</v>
          </cell>
          <cell r="F212">
            <v>0</v>
          </cell>
          <cell r="X212">
            <v>5655</v>
          </cell>
          <cell r="Y212" t="str">
            <v>Regulatory Exp.</v>
          </cell>
          <cell r="AA212">
            <v>6471705.4299999997</v>
          </cell>
          <cell r="AJ212">
            <v>5655</v>
          </cell>
          <cell r="AK212" t="str">
            <v>Regulatory Exp.</v>
          </cell>
          <cell r="AL212">
            <v>0</v>
          </cell>
          <cell r="AM212">
            <v>6449335.9900000002</v>
          </cell>
        </row>
        <row r="213">
          <cell r="A213">
            <v>5625</v>
          </cell>
          <cell r="B213" t="str">
            <v>Administrative Expense Transferred - Credit</v>
          </cell>
          <cell r="D213">
            <v>-79038943.079999998</v>
          </cell>
          <cell r="F213">
            <v>-88113120.530000001</v>
          </cell>
          <cell r="X213">
            <v>5660</v>
          </cell>
          <cell r="Y213" t="str">
            <v>General Advertising</v>
          </cell>
          <cell r="Z213">
            <v>189944.91</v>
          </cell>
          <cell r="AA213">
            <v>0</v>
          </cell>
          <cell r="AJ213">
            <v>5660</v>
          </cell>
          <cell r="AK213" t="str">
            <v>General Advertising</v>
          </cell>
          <cell r="AL213">
            <v>342356.19</v>
          </cell>
          <cell r="AM213">
            <v>0</v>
          </cell>
        </row>
        <row r="214">
          <cell r="A214">
            <v>5630</v>
          </cell>
          <cell r="B214" t="str">
            <v>Outside Services Employed</v>
          </cell>
          <cell r="D214">
            <v>16576727.09</v>
          </cell>
          <cell r="F214">
            <v>16160774.9</v>
          </cell>
          <cell r="X214">
            <v>5665</v>
          </cell>
          <cell r="Y214" t="str">
            <v>Misc General Exp.</v>
          </cell>
          <cell r="Z214">
            <v>-170034054.81</v>
          </cell>
          <cell r="AA214">
            <v>5918186.54000015</v>
          </cell>
          <cell r="AJ214">
            <v>5665</v>
          </cell>
          <cell r="AK214" t="str">
            <v>Misc General Exp.</v>
          </cell>
          <cell r="AL214">
            <v>-157666461.33000001</v>
          </cell>
          <cell r="AM214">
            <v>4485014.3100001505</v>
          </cell>
        </row>
        <row r="215">
          <cell r="A215">
            <v>5635</v>
          </cell>
          <cell r="B215" t="str">
            <v>Property Insurance</v>
          </cell>
          <cell r="D215">
            <v>2697969.82</v>
          </cell>
          <cell r="F215">
            <v>2841807.88</v>
          </cell>
          <cell r="X215">
            <v>5670</v>
          </cell>
          <cell r="Y215" t="str">
            <v>Rent</v>
          </cell>
          <cell r="Z215">
            <v>31996869.16</v>
          </cell>
          <cell r="AA215">
            <v>9353488.2599999998</v>
          </cell>
          <cell r="AJ215">
            <v>5670</v>
          </cell>
          <cell r="AK215" t="str">
            <v>Rent</v>
          </cell>
          <cell r="AL215">
            <v>35469055.189999998</v>
          </cell>
          <cell r="AM215">
            <v>8182193.7400000002</v>
          </cell>
        </row>
        <row r="216">
          <cell r="A216">
            <v>5640</v>
          </cell>
          <cell r="B216" t="str">
            <v>Injuries and Damages</v>
          </cell>
          <cell r="D216">
            <v>421278.98</v>
          </cell>
          <cell r="F216">
            <v>1045317.97</v>
          </cell>
          <cell r="X216">
            <v>5675</v>
          </cell>
          <cell r="Y216" t="str">
            <v>Mntnce of General Pl</v>
          </cell>
          <cell r="Z216">
            <v>3204949.7</v>
          </cell>
          <cell r="AA216">
            <v>84728345.949999988</v>
          </cell>
          <cell r="AJ216">
            <v>5675</v>
          </cell>
          <cell r="AK216" t="str">
            <v>Mntnce of General Pl</v>
          </cell>
          <cell r="AL216">
            <v>-1178443.79</v>
          </cell>
          <cell r="AM216">
            <v>74500107.620000005</v>
          </cell>
        </row>
        <row r="217">
          <cell r="A217">
            <v>5655</v>
          </cell>
          <cell r="B217" t="str">
            <v>Regulatory Expenses</v>
          </cell>
          <cell r="D217">
            <v>6449335.9900000002</v>
          </cell>
          <cell r="F217">
            <v>6471705.4299999997</v>
          </cell>
          <cell r="X217">
            <v>5705</v>
          </cell>
          <cell r="Y217" t="str">
            <v>Deprtn Exp - PrptyPl</v>
          </cell>
          <cell r="Z217">
            <v>338938954.50999999</v>
          </cell>
          <cell r="AA217">
            <v>314946814.52999997</v>
          </cell>
          <cell r="AJ217">
            <v>5705</v>
          </cell>
          <cell r="AK217" t="str">
            <v>Deprtn Exp - PrptyPl</v>
          </cell>
          <cell r="AL217">
            <v>316324753.50999999</v>
          </cell>
          <cell r="AM217">
            <v>302229761.32999998</v>
          </cell>
        </row>
        <row r="218">
          <cell r="A218">
            <v>5660</v>
          </cell>
          <cell r="B218" t="str">
            <v>General Advertising Expenses</v>
          </cell>
          <cell r="D218">
            <v>0</v>
          </cell>
          <cell r="F218">
            <v>0</v>
          </cell>
          <cell r="X218">
            <v>5715</v>
          </cell>
          <cell r="Y218" t="str">
            <v>Amortn of Intngbles</v>
          </cell>
          <cell r="Z218">
            <v>27102834.039999999</v>
          </cell>
          <cell r="AA218">
            <v>46162215.560000002</v>
          </cell>
          <cell r="AJ218">
            <v>5715</v>
          </cell>
          <cell r="AK218" t="str">
            <v>Amortn of Intngbles</v>
          </cell>
          <cell r="AL218">
            <v>25341280.879999999</v>
          </cell>
          <cell r="AM218">
            <v>44712228.969999999</v>
          </cell>
        </row>
        <row r="219">
          <cell r="A219">
            <v>5665</v>
          </cell>
          <cell r="B219" t="str">
            <v>Miscellaneous General Expenses</v>
          </cell>
          <cell r="D219">
            <v>4485014.3100001505</v>
          </cell>
          <cell r="F219">
            <v>5918186.54000015</v>
          </cell>
          <cell r="X219">
            <v>6005</v>
          </cell>
          <cell r="Y219" t="str">
            <v>Int. on LT Debt</v>
          </cell>
          <cell r="Z219">
            <v>247643831.91</v>
          </cell>
          <cell r="AA219">
            <v>154294642.18000001</v>
          </cell>
          <cell r="AJ219">
            <v>5740</v>
          </cell>
          <cell r="AK219" t="str">
            <v>Amortn of Other Defd</v>
          </cell>
          <cell r="AL219">
            <v>4674456.3</v>
          </cell>
          <cell r="AM219">
            <v>0</v>
          </cell>
        </row>
        <row r="220">
          <cell r="A220">
            <v>5670</v>
          </cell>
          <cell r="B220" t="str">
            <v>Rent</v>
          </cell>
          <cell r="D220">
            <v>8182193.7400000002</v>
          </cell>
          <cell r="F220">
            <v>9353488.2599999998</v>
          </cell>
          <cell r="X220">
            <v>6010</v>
          </cell>
          <cell r="Y220" t="str">
            <v>Amortn of Debt Disco</v>
          </cell>
          <cell r="Z220">
            <v>922777.29</v>
          </cell>
          <cell r="AA220">
            <v>407553.5</v>
          </cell>
          <cell r="AJ220">
            <v>6005</v>
          </cell>
          <cell r="AK220" t="str">
            <v>Int. on LT Debt</v>
          </cell>
          <cell r="AL220">
            <v>255792877.63</v>
          </cell>
          <cell r="AM220">
            <v>158265126.21000001</v>
          </cell>
        </row>
        <row r="221">
          <cell r="A221">
            <v>5675</v>
          </cell>
          <cell r="B221" t="str">
            <v>Maintenance of General Plant</v>
          </cell>
          <cell r="D221">
            <v>74500107.620000005</v>
          </cell>
          <cell r="F221">
            <v>84728345.949999988</v>
          </cell>
          <cell r="X221">
            <v>6035</v>
          </cell>
          <cell r="Y221" t="str">
            <v>Other Int. Expense</v>
          </cell>
          <cell r="Z221">
            <v>4442616.6100000003</v>
          </cell>
          <cell r="AA221">
            <v>5477207.0999999996</v>
          </cell>
          <cell r="AJ221">
            <v>6010</v>
          </cell>
          <cell r="AK221" t="str">
            <v>Amortn of Debt Disco</v>
          </cell>
          <cell r="AL221">
            <v>-1391687.28</v>
          </cell>
          <cell r="AM221">
            <v>3204580.5500000003</v>
          </cell>
        </row>
        <row r="222">
          <cell r="A222">
            <v>5705</v>
          </cell>
          <cell r="B222" t="str">
            <v>Amortization Expense - Property, Plant and Equipment</v>
          </cell>
          <cell r="D222">
            <v>302229761.32999998</v>
          </cell>
          <cell r="F222">
            <v>314946814.52999997</v>
          </cell>
          <cell r="X222">
            <v>6040</v>
          </cell>
          <cell r="Y222" t="str">
            <v>Allow for Borrowed F</v>
          </cell>
          <cell r="Z222">
            <v>-37116413.770000003</v>
          </cell>
          <cell r="AA222">
            <v>-13872611.41</v>
          </cell>
          <cell r="AJ222">
            <v>6035</v>
          </cell>
          <cell r="AK222" t="str">
            <v>Other Int. Expense</v>
          </cell>
          <cell r="AL222">
            <v>-1781978.99</v>
          </cell>
          <cell r="AM222">
            <v>3414289.8</v>
          </cell>
        </row>
        <row r="223">
          <cell r="A223">
            <v>5715</v>
          </cell>
          <cell r="B223" t="str">
            <v>Amortization of Intangibles and Other Electric Plant</v>
          </cell>
          <cell r="D223">
            <v>44712228.969999999</v>
          </cell>
          <cell r="F223">
            <v>46162215.560000002</v>
          </cell>
          <cell r="X223">
            <v>6105</v>
          </cell>
          <cell r="Y223" t="str">
            <v>Taxes Other Than Inc</v>
          </cell>
          <cell r="AA223">
            <v>4835669.8600000003</v>
          </cell>
          <cell r="AJ223">
            <v>6040</v>
          </cell>
          <cell r="AK223" t="str">
            <v>Allow for Borrowed F</v>
          </cell>
          <cell r="AL223">
            <v>-33685672.789999999</v>
          </cell>
          <cell r="AM223">
            <v>-14583589.939999999</v>
          </cell>
        </row>
        <row r="224">
          <cell r="A224">
            <v>5740</v>
          </cell>
          <cell r="B224" t="str">
            <v>Amortization of Deferred Charges</v>
          </cell>
          <cell r="D224">
            <v>0</v>
          </cell>
          <cell r="F224">
            <v>0</v>
          </cell>
          <cell r="X224">
            <v>6110</v>
          </cell>
          <cell r="Y224" t="str">
            <v>Income Taxes</v>
          </cell>
          <cell r="Z224">
            <v>64445943</v>
          </cell>
          <cell r="AA224">
            <v>51124133</v>
          </cell>
          <cell r="AJ224">
            <v>6105</v>
          </cell>
          <cell r="AK224" t="str">
            <v>Taxes Other Than Inc</v>
          </cell>
          <cell r="AL224">
            <v>0</v>
          </cell>
          <cell r="AM224">
            <v>4637825.45</v>
          </cell>
        </row>
        <row r="225">
          <cell r="A225">
            <v>6005</v>
          </cell>
          <cell r="B225" t="str">
            <v>Interest on Long Term Debt</v>
          </cell>
          <cell r="D225">
            <v>158265126.21000001</v>
          </cell>
          <cell r="F225">
            <v>154294642.18000001</v>
          </cell>
          <cell r="X225">
            <v>6205</v>
          </cell>
          <cell r="Y225" t="str">
            <v>Donations</v>
          </cell>
          <cell r="Z225">
            <v>437316.45</v>
          </cell>
          <cell r="AA225">
            <v>0</v>
          </cell>
          <cell r="AJ225">
            <v>6110</v>
          </cell>
          <cell r="AK225" t="str">
            <v>Income Taxes</v>
          </cell>
          <cell r="AL225">
            <v>86945455</v>
          </cell>
          <cell r="AM225">
            <v>2874777</v>
          </cell>
        </row>
        <row r="226">
          <cell r="A226">
            <v>6010</v>
          </cell>
          <cell r="B226" t="str">
            <v>Amortization of Debt Discount and Expense</v>
          </cell>
          <cell r="D226">
            <v>3204580.5500000003</v>
          </cell>
          <cell r="F226">
            <v>407553.5</v>
          </cell>
          <cell r="AJ226">
            <v>6205</v>
          </cell>
          <cell r="AK226" t="str">
            <v>Donations</v>
          </cell>
          <cell r="AL226">
            <v>779838.25</v>
          </cell>
          <cell r="AM226">
            <v>0</v>
          </cell>
        </row>
        <row r="227">
          <cell r="A227">
            <v>6035</v>
          </cell>
          <cell r="B227" t="str">
            <v>Other Interest Expense</v>
          </cell>
          <cell r="D227">
            <v>3414289.8</v>
          </cell>
          <cell r="F227">
            <v>5477207.0999999996</v>
          </cell>
        </row>
        <row r="228">
          <cell r="A228">
            <v>6040</v>
          </cell>
          <cell r="B228" t="str">
            <v>Allowance for Borrowed Funds Used During Construction - Credit</v>
          </cell>
          <cell r="D228">
            <v>-14583589.939999999</v>
          </cell>
          <cell r="F228">
            <v>-13872611.41</v>
          </cell>
        </row>
        <row r="229">
          <cell r="A229">
            <v>6105</v>
          </cell>
          <cell r="B229" t="str">
            <v>Taxes Other Than Income Taxes</v>
          </cell>
          <cell r="D229">
            <v>4637825.45</v>
          </cell>
          <cell r="F229">
            <v>4835669.8600000003</v>
          </cell>
        </row>
        <row r="230">
          <cell r="A230">
            <v>6110</v>
          </cell>
          <cell r="B230" t="str">
            <v>Income Taxes</v>
          </cell>
          <cell r="D230">
            <v>2874777</v>
          </cell>
          <cell r="F230">
            <v>51124133</v>
          </cell>
        </row>
        <row r="231">
          <cell r="A231">
            <v>6205</v>
          </cell>
          <cell r="B231" t="str">
            <v>Donations</v>
          </cell>
          <cell r="D231">
            <v>0</v>
          </cell>
          <cell r="F231">
            <v>0</v>
          </cell>
        </row>
        <row r="232">
          <cell r="B232" t="str">
            <v>Check Bal (Should be zero)</v>
          </cell>
          <cell r="C232">
            <v>0</v>
          </cell>
          <cell r="D232">
            <v>-1.4319084584712982E-5</v>
          </cell>
          <cell r="E232">
            <v>0</v>
          </cell>
          <cell r="F232">
            <v>-9.2536211013793945E-6</v>
          </cell>
        </row>
        <row r="233">
          <cell r="B233" t="str">
            <v>P&amp;L result in TB</v>
          </cell>
          <cell r="D233">
            <v>-186393224.95000103</v>
          </cell>
          <cell r="F233">
            <v>-257307199.07000011</v>
          </cell>
        </row>
        <row r="1283">
          <cell r="Y1283">
            <v>0</v>
          </cell>
        </row>
        <row r="1284">
          <cell r="Y1284">
            <v>0</v>
          </cell>
        </row>
        <row r="1285">
          <cell r="Y1285">
            <v>200</v>
          </cell>
        </row>
        <row r="1286">
          <cell r="Y1286">
            <v>26</v>
          </cell>
        </row>
        <row r="1287">
          <cell r="Y1287">
            <v>11</v>
          </cell>
        </row>
        <row r="1288">
          <cell r="Y1288">
            <v>35</v>
          </cell>
        </row>
        <row r="1289">
          <cell r="Y1289">
            <v>-17</v>
          </cell>
        </row>
        <row r="1290">
          <cell r="Y1290">
            <v>1</v>
          </cell>
        </row>
        <row r="1291">
          <cell r="Y1291">
            <v>59</v>
          </cell>
        </row>
        <row r="1292">
          <cell r="Y1292">
            <v>-1</v>
          </cell>
        </row>
        <row r="1294">
          <cell r="Y1294">
            <v>34</v>
          </cell>
        </row>
        <row r="1295">
          <cell r="Y1295">
            <v>2</v>
          </cell>
        </row>
        <row r="1296">
          <cell r="Y1296">
            <v>11</v>
          </cell>
        </row>
      </sheetData>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l template"/>
      <sheetName val="Shs"/>
      <sheetName val="Mississagi"/>
      <sheetName val="#REF"/>
      <sheetName val="CF_Ratio"/>
      <sheetName val="Corus"/>
      <sheetName val="Assumptions"/>
      <sheetName val="Production and Energy Pmt"/>
      <sheetName val="Assumptions 2"/>
      <sheetName val="I_A"/>
      <sheetName val="I_UPA"/>
      <sheetName val="EXEC"/>
      <sheetName val="GM"/>
      <sheetName val="REVBUD"/>
      <sheetName val="CN-Rev"/>
      <sheetName val="Inputs"/>
      <sheetName val="O&amp;M Total"/>
      <sheetName val="assume"/>
      <sheetName val="Summary"/>
      <sheetName val="Hedge Costs"/>
      <sheetName val="Sheet6"/>
      <sheetName val="LSPPRINT"/>
      <sheetName val="Financials"/>
      <sheetName val="Engineering"/>
      <sheetName val="GasCosts"/>
      <sheetName val="Chart Data"/>
      <sheetName val="Log"/>
      <sheetName val="Simu_Parameters"/>
      <sheetName val="Edit_Plant"/>
      <sheetName val="Random_Prices"/>
      <sheetName val="IO_Index"/>
      <sheetName val="Sheet1"/>
      <sheetName val="Les Cèdres"/>
      <sheetName val="Sum TB exc s and pr"/>
      <sheetName val="details"/>
      <sheetName val="Excel template.xls"/>
      <sheetName val="FCST REC"/>
    </sheetNames>
    <definedNames>
      <definedName name="Front_Loaded_Rate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NMNV"/>
      <sheetName val="CALIF"/>
      <sheetName val="ECAR"/>
      <sheetName val="ERCOT"/>
      <sheetName val="FRCC"/>
      <sheetName val="MAAC"/>
      <sheetName val="MAIN"/>
      <sheetName val="MAPP-US"/>
      <sheetName val="NEPOOL"/>
      <sheetName val="NWPA-US"/>
      <sheetName val="NYPP"/>
      <sheetName val="RMPA"/>
      <sheetName val="SERC"/>
      <sheetName val="SPP"/>
      <sheetName val="Data_ALL"/>
      <sheetName val="MISC_Tables"/>
      <sheetName val="OFF_PEAK_DATA"/>
      <sheetName val="PEAK_DATA"/>
      <sheetName val="Financing Mode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H2" t="str">
            <v>AMERENMAIN35827OFF PEAK</v>
          </cell>
          <cell r="I2">
            <v>35827</v>
          </cell>
          <cell r="J2">
            <v>14.5</v>
          </cell>
        </row>
        <row r="3">
          <cell r="H3" t="str">
            <v>AMERENMAIN35827PEAK</v>
          </cell>
          <cell r="I3">
            <v>35827</v>
          </cell>
          <cell r="J3">
            <v>17</v>
          </cell>
        </row>
        <row r="4">
          <cell r="H4" t="str">
            <v>AMERENMAIN35855PEAK</v>
          </cell>
          <cell r="I4">
            <v>35855</v>
          </cell>
          <cell r="J4">
            <v>25.68</v>
          </cell>
        </row>
        <row r="5">
          <cell r="H5" t="str">
            <v>AMERENMAIN35886PEAK</v>
          </cell>
          <cell r="I5">
            <v>35886</v>
          </cell>
          <cell r="J5">
            <v>23.75</v>
          </cell>
        </row>
        <row r="6">
          <cell r="H6" t="str">
            <v>AMERENMAIN35947PEAK</v>
          </cell>
          <cell r="I6">
            <v>35947</v>
          </cell>
          <cell r="J6">
            <v>127.11</v>
          </cell>
        </row>
        <row r="7">
          <cell r="H7" t="str">
            <v>AMERENMAIN35977OFF PEAK</v>
          </cell>
          <cell r="I7">
            <v>35977</v>
          </cell>
          <cell r="J7">
            <v>18.07</v>
          </cell>
        </row>
        <row r="8">
          <cell r="H8" t="str">
            <v>AMERENMAIN35977PEAK</v>
          </cell>
          <cell r="I8">
            <v>35977</v>
          </cell>
          <cell r="J8">
            <v>53.67</v>
          </cell>
        </row>
        <row r="9">
          <cell r="H9" t="str">
            <v>AMERENMAIN36008PEAK</v>
          </cell>
          <cell r="I9">
            <v>36008</v>
          </cell>
          <cell r="J9">
            <v>33</v>
          </cell>
        </row>
        <row r="10">
          <cell r="H10" t="str">
            <v>AMERENMAIN36039PEAK</v>
          </cell>
          <cell r="I10">
            <v>36039</v>
          </cell>
          <cell r="J10">
            <v>35.729999999999997</v>
          </cell>
        </row>
        <row r="11">
          <cell r="H11" t="str">
            <v>AMERENMAIN36069PEAK</v>
          </cell>
          <cell r="I11">
            <v>36069</v>
          </cell>
          <cell r="J11">
            <v>20</v>
          </cell>
        </row>
        <row r="12">
          <cell r="H12" t="str">
            <v>AMERENMAIN36100OFF PEAK</v>
          </cell>
          <cell r="I12">
            <v>36100</v>
          </cell>
          <cell r="J12">
            <v>14</v>
          </cell>
        </row>
        <row r="13">
          <cell r="H13" t="str">
            <v>AMERENMAIN36100PEAK</v>
          </cell>
          <cell r="I13">
            <v>36100</v>
          </cell>
          <cell r="J13">
            <v>21.73</v>
          </cell>
        </row>
        <row r="14">
          <cell r="H14" t="str">
            <v>AMERENMAIN36130OFF PEAK</v>
          </cell>
          <cell r="I14">
            <v>36130</v>
          </cell>
          <cell r="J14">
            <v>13.72</v>
          </cell>
        </row>
        <row r="15">
          <cell r="H15" t="str">
            <v>AMERENMAIN36130PEAK</v>
          </cell>
          <cell r="I15">
            <v>36130</v>
          </cell>
          <cell r="J15">
            <v>21.17</v>
          </cell>
        </row>
        <row r="16">
          <cell r="H16" t="str">
            <v>AMERENMAIN36161OFF PEAK</v>
          </cell>
          <cell r="I16">
            <v>36161</v>
          </cell>
          <cell r="J16">
            <v>15.5</v>
          </cell>
        </row>
        <row r="17">
          <cell r="H17" t="str">
            <v>AMERENMAIN36161PEAK</v>
          </cell>
          <cell r="I17">
            <v>36161</v>
          </cell>
          <cell r="J17">
            <v>22.63</v>
          </cell>
        </row>
        <row r="18">
          <cell r="H18" t="str">
            <v>AMERENMAIN36192OFF PEAK</v>
          </cell>
          <cell r="I18">
            <v>36192</v>
          </cell>
          <cell r="J18">
            <v>13.74</v>
          </cell>
        </row>
        <row r="19">
          <cell r="H19" t="str">
            <v>AMERENMAIN36192PEAK</v>
          </cell>
          <cell r="I19">
            <v>36192</v>
          </cell>
          <cell r="J19">
            <v>18.690000000000001</v>
          </cell>
        </row>
        <row r="20">
          <cell r="H20" t="str">
            <v>AMERENMAIN36220OFF PEAK</v>
          </cell>
          <cell r="I20">
            <v>36220</v>
          </cell>
          <cell r="J20">
            <v>14.73</v>
          </cell>
        </row>
        <row r="21">
          <cell r="H21" t="str">
            <v>AMERENMAIN36220PEAK</v>
          </cell>
          <cell r="I21">
            <v>36220</v>
          </cell>
          <cell r="J21">
            <v>20.440000000000001</v>
          </cell>
        </row>
        <row r="22">
          <cell r="H22" t="str">
            <v>AMERENMAIN36251OFF PEAK</v>
          </cell>
          <cell r="I22">
            <v>36251</v>
          </cell>
          <cell r="J22">
            <v>16.14</v>
          </cell>
        </row>
        <row r="23">
          <cell r="H23" t="str">
            <v>AMERENMAIN36251PEAK</v>
          </cell>
          <cell r="I23">
            <v>36251</v>
          </cell>
          <cell r="J23">
            <v>29</v>
          </cell>
        </row>
        <row r="24">
          <cell r="H24" t="str">
            <v>AMERENMAIN36281OFF PEAK</v>
          </cell>
          <cell r="I24">
            <v>36281</v>
          </cell>
          <cell r="J24">
            <v>14.93</v>
          </cell>
        </row>
        <row r="25">
          <cell r="H25" t="str">
            <v>AMERENMAIN36281PEAK</v>
          </cell>
          <cell r="I25">
            <v>36281</v>
          </cell>
          <cell r="J25">
            <v>24.6</v>
          </cell>
        </row>
        <row r="26">
          <cell r="H26" t="str">
            <v>AMERENMAIN36312OFF PEAK</v>
          </cell>
          <cell r="I26">
            <v>36312</v>
          </cell>
          <cell r="J26">
            <v>12.71</v>
          </cell>
        </row>
        <row r="27">
          <cell r="H27" t="str">
            <v>AMERENMAIN36312PEAK</v>
          </cell>
          <cell r="I27">
            <v>36312</v>
          </cell>
          <cell r="J27">
            <v>42.22</v>
          </cell>
        </row>
        <row r="28">
          <cell r="H28" t="str">
            <v>AMERENMAIN36342OFF PEAK</v>
          </cell>
          <cell r="I28">
            <v>36342</v>
          </cell>
          <cell r="J28">
            <v>14.12</v>
          </cell>
        </row>
        <row r="29">
          <cell r="H29" t="str">
            <v>AMERENMAIN36342PEAK</v>
          </cell>
          <cell r="I29">
            <v>36342</v>
          </cell>
          <cell r="J29">
            <v>245.51</v>
          </cell>
        </row>
        <row r="30">
          <cell r="H30" t="str">
            <v>AMERENMAIN36373OFF PEAK</v>
          </cell>
          <cell r="I30">
            <v>36373</v>
          </cell>
          <cell r="J30">
            <v>14.86</v>
          </cell>
        </row>
        <row r="31">
          <cell r="H31" t="str">
            <v>AMERENMAIN36373PEAK</v>
          </cell>
          <cell r="I31">
            <v>36373</v>
          </cell>
          <cell r="J31">
            <v>73.25</v>
          </cell>
        </row>
        <row r="32">
          <cell r="H32" t="str">
            <v>AMERENMAIN36404OFF PEAK</v>
          </cell>
          <cell r="I32">
            <v>36404</v>
          </cell>
          <cell r="J32">
            <v>12.5</v>
          </cell>
        </row>
        <row r="33">
          <cell r="H33" t="str">
            <v>AMERENMAIN36404PEAK</v>
          </cell>
          <cell r="I33">
            <v>36404</v>
          </cell>
          <cell r="J33">
            <v>21.36</v>
          </cell>
        </row>
        <row r="34">
          <cell r="H34" t="str">
            <v>AMERENMAIN36434OFF PEAK</v>
          </cell>
          <cell r="I34">
            <v>36434</v>
          </cell>
          <cell r="J34">
            <v>13.8</v>
          </cell>
        </row>
        <row r="35">
          <cell r="H35" t="str">
            <v>AMERENMAIN36434PEAK</v>
          </cell>
          <cell r="I35">
            <v>36434</v>
          </cell>
          <cell r="J35">
            <v>21.26</v>
          </cell>
        </row>
        <row r="36">
          <cell r="H36" t="str">
            <v>AMERENMAIN36465OFF PEAK</v>
          </cell>
          <cell r="I36">
            <v>36465</v>
          </cell>
          <cell r="J36">
            <v>13.3</v>
          </cell>
        </row>
        <row r="37">
          <cell r="H37" t="str">
            <v>AMERENMAIN36465PEAK</v>
          </cell>
          <cell r="I37">
            <v>36465</v>
          </cell>
          <cell r="J37">
            <v>21.71</v>
          </cell>
        </row>
        <row r="38">
          <cell r="H38" t="str">
            <v>AMERENMAIN36495OFF PEAK</v>
          </cell>
          <cell r="I38">
            <v>36495</v>
          </cell>
          <cell r="J38">
            <v>13.39</v>
          </cell>
        </row>
        <row r="39">
          <cell r="H39" t="str">
            <v>AMERENMAIN36495PEAK</v>
          </cell>
          <cell r="I39">
            <v>36495</v>
          </cell>
          <cell r="J39">
            <v>21.84</v>
          </cell>
        </row>
        <row r="40">
          <cell r="H40" t="str">
            <v>AMERENMAIN36526OFF PEAK</v>
          </cell>
          <cell r="I40">
            <v>36526</v>
          </cell>
          <cell r="J40">
            <v>16.43</v>
          </cell>
        </row>
        <row r="41">
          <cell r="H41" t="str">
            <v>AMERENMAIN36526PEAK</v>
          </cell>
          <cell r="I41">
            <v>36526</v>
          </cell>
          <cell r="J41">
            <v>25.65</v>
          </cell>
        </row>
        <row r="42">
          <cell r="H42" t="str">
            <v>AMERENMAIN36557OFF PEAK</v>
          </cell>
          <cell r="I42">
            <v>36557</v>
          </cell>
          <cell r="J42">
            <v>16.3</v>
          </cell>
        </row>
        <row r="43">
          <cell r="H43" t="str">
            <v>AMERENMAIN36557PEAK</v>
          </cell>
          <cell r="I43">
            <v>36557</v>
          </cell>
          <cell r="J43">
            <v>24.85</v>
          </cell>
        </row>
        <row r="44">
          <cell r="H44" t="str">
            <v>AMERENMAIN36586OFF PEAK</v>
          </cell>
          <cell r="I44">
            <v>36586</v>
          </cell>
          <cell r="J44">
            <v>15.93</v>
          </cell>
        </row>
        <row r="45">
          <cell r="H45" t="str">
            <v>AMERENMAIN36586PEAK</v>
          </cell>
          <cell r="I45">
            <v>36586</v>
          </cell>
          <cell r="J45">
            <v>25.67</v>
          </cell>
        </row>
        <row r="46">
          <cell r="H46" t="str">
            <v>AMERENMAIN36617OFF PEAK</v>
          </cell>
          <cell r="I46">
            <v>36617</v>
          </cell>
          <cell r="J46">
            <v>17.5</v>
          </cell>
        </row>
        <row r="47">
          <cell r="H47" t="str">
            <v>AMERENMAIN36617PEAK</v>
          </cell>
          <cell r="I47">
            <v>36617</v>
          </cell>
          <cell r="J47">
            <v>30.09</v>
          </cell>
        </row>
        <row r="48">
          <cell r="H48" t="str">
            <v>AMERENMAIN36647OFF PEAK</v>
          </cell>
          <cell r="I48">
            <v>36647</v>
          </cell>
          <cell r="J48">
            <v>15.13</v>
          </cell>
        </row>
        <row r="49">
          <cell r="H49" t="str">
            <v>AMERENMAIN36647PEAK</v>
          </cell>
          <cell r="I49">
            <v>36647</v>
          </cell>
          <cell r="J49">
            <v>45.87</v>
          </cell>
        </row>
        <row r="50">
          <cell r="H50" t="str">
            <v>AMERENMAIN36678OFF PEAK</v>
          </cell>
          <cell r="I50">
            <v>36678</v>
          </cell>
          <cell r="J50">
            <v>12.76</v>
          </cell>
        </row>
        <row r="51">
          <cell r="H51" t="str">
            <v>AMERENMAIN36678PEAK</v>
          </cell>
          <cell r="I51">
            <v>36678</v>
          </cell>
          <cell r="J51">
            <v>37.840000000000003</v>
          </cell>
        </row>
        <row r="52">
          <cell r="H52" t="str">
            <v>AMERENMAIN36708OFF PEAK</v>
          </cell>
          <cell r="I52">
            <v>36708</v>
          </cell>
          <cell r="J52">
            <v>13.96</v>
          </cell>
        </row>
        <row r="53">
          <cell r="H53" t="str">
            <v>AMERENMAIN36708PEAK</v>
          </cell>
          <cell r="I53">
            <v>36708</v>
          </cell>
          <cell r="J53">
            <v>44.55</v>
          </cell>
        </row>
        <row r="54">
          <cell r="H54" t="str">
            <v>AMERENMAIN36739OFF PEAK</v>
          </cell>
          <cell r="I54">
            <v>36739</v>
          </cell>
          <cell r="J54">
            <v>15.65</v>
          </cell>
        </row>
        <row r="55">
          <cell r="H55" t="str">
            <v>AMERENMAIN36739PEAK</v>
          </cell>
          <cell r="I55">
            <v>36739</v>
          </cell>
          <cell r="J55">
            <v>57.76</v>
          </cell>
        </row>
        <row r="56">
          <cell r="H56" t="str">
            <v>AMERENMAIN36770OFF PEAK</v>
          </cell>
          <cell r="I56">
            <v>36770</v>
          </cell>
          <cell r="J56">
            <v>13.05</v>
          </cell>
        </row>
        <row r="57">
          <cell r="H57" t="str">
            <v>AMERENMAIN36770PEAK</v>
          </cell>
          <cell r="I57">
            <v>36770</v>
          </cell>
          <cell r="J57">
            <v>31.2</v>
          </cell>
        </row>
        <row r="58">
          <cell r="H58" t="str">
            <v>AMERENMAIN36800OFF PEAK</v>
          </cell>
          <cell r="I58">
            <v>36800</v>
          </cell>
          <cell r="J58">
            <v>14.4</v>
          </cell>
        </row>
        <row r="59">
          <cell r="H59" t="str">
            <v>AMERENMAIN36800PEAK</v>
          </cell>
          <cell r="I59">
            <v>36800</v>
          </cell>
          <cell r="J59">
            <v>34.840000000000003</v>
          </cell>
        </row>
        <row r="60">
          <cell r="H60" t="str">
            <v>AMERENMAIN36831OFF PEAK</v>
          </cell>
          <cell r="I60">
            <v>36831</v>
          </cell>
          <cell r="J60">
            <v>16.97</v>
          </cell>
        </row>
        <row r="61">
          <cell r="H61" t="str">
            <v>AMERENMAIN36831PEAK</v>
          </cell>
          <cell r="I61">
            <v>36831</v>
          </cell>
          <cell r="J61">
            <v>40.44</v>
          </cell>
        </row>
        <row r="62">
          <cell r="H62" t="str">
            <v>AMERENMAIN36861OFF PEAK</v>
          </cell>
          <cell r="I62">
            <v>36861</v>
          </cell>
          <cell r="J62">
            <v>26.68</v>
          </cell>
        </row>
        <row r="63">
          <cell r="H63" t="str">
            <v>AMERENMAIN36861PEAK</v>
          </cell>
          <cell r="I63">
            <v>36861</v>
          </cell>
          <cell r="J63">
            <v>69.290000000000006</v>
          </cell>
        </row>
        <row r="64">
          <cell r="H64" t="str">
            <v>AMERENMAIN36892OFF PEAK</v>
          </cell>
          <cell r="I64">
            <v>36892</v>
          </cell>
          <cell r="J64">
            <v>20.54</v>
          </cell>
        </row>
        <row r="65">
          <cell r="H65" t="str">
            <v>AMERENMAIN36892PEAK</v>
          </cell>
          <cell r="I65">
            <v>36892</v>
          </cell>
          <cell r="J65">
            <v>46.78</v>
          </cell>
        </row>
        <row r="66">
          <cell r="H66" t="str">
            <v>AMERENMAIN36923OFF PEAK</v>
          </cell>
          <cell r="I66">
            <v>36923</v>
          </cell>
          <cell r="J66">
            <v>19.03</v>
          </cell>
        </row>
        <row r="67">
          <cell r="H67" t="str">
            <v>AMERENMAIN36923PEAK</v>
          </cell>
          <cell r="I67">
            <v>36923</v>
          </cell>
          <cell r="J67">
            <v>36.65</v>
          </cell>
        </row>
        <row r="68">
          <cell r="H68" t="str">
            <v>AMERENMAIN36951OFF PEAK</v>
          </cell>
          <cell r="I68">
            <v>36951</v>
          </cell>
          <cell r="J68">
            <v>21.19</v>
          </cell>
        </row>
        <row r="69">
          <cell r="H69" t="str">
            <v>AMERENMAIN36951PEAK</v>
          </cell>
          <cell r="I69">
            <v>36951</v>
          </cell>
          <cell r="J69">
            <v>39.35</v>
          </cell>
        </row>
        <row r="70">
          <cell r="H70" t="str">
            <v>AMERENMAIN36982OFF PEAK</v>
          </cell>
          <cell r="I70">
            <v>36982</v>
          </cell>
          <cell r="J70">
            <v>20</v>
          </cell>
        </row>
        <row r="71">
          <cell r="H71" t="str">
            <v>AMERENMAIN36982PEAK</v>
          </cell>
          <cell r="I71">
            <v>36982</v>
          </cell>
          <cell r="J71">
            <v>47.06</v>
          </cell>
        </row>
        <row r="72">
          <cell r="H72" t="str">
            <v>AMERENMAIN37012OFF PEAK</v>
          </cell>
          <cell r="I72">
            <v>37012</v>
          </cell>
          <cell r="J72">
            <v>14.65</v>
          </cell>
        </row>
        <row r="73">
          <cell r="H73" t="str">
            <v>AMERENMAIN37012PEAK</v>
          </cell>
          <cell r="I73">
            <v>37012</v>
          </cell>
          <cell r="J73">
            <v>37.74</v>
          </cell>
        </row>
        <row r="74">
          <cell r="H74" t="str">
            <v>CALIFORNIA-OREGON BORDERCANVANWPA35796OFF PEAK</v>
          </cell>
          <cell r="I74">
            <v>35796</v>
          </cell>
          <cell r="J74">
            <v>16.52</v>
          </cell>
        </row>
        <row r="75">
          <cell r="H75" t="str">
            <v>CALIFORNIA-OREGON BORDERCANVANWPA35796PEAK</v>
          </cell>
          <cell r="I75">
            <v>35796</v>
          </cell>
          <cell r="J75">
            <v>20.059999999999999</v>
          </cell>
        </row>
        <row r="76">
          <cell r="H76" t="str">
            <v>CALIFORNIA-OREGON BORDERCANVANWPA35827OFF PEAK</v>
          </cell>
          <cell r="I76">
            <v>35827</v>
          </cell>
          <cell r="J76">
            <v>11.69</v>
          </cell>
        </row>
        <row r="77">
          <cell r="H77" t="str">
            <v>CALIFORNIA-OREGON BORDERCANVANWPA35827PEAK</v>
          </cell>
          <cell r="I77">
            <v>35827</v>
          </cell>
          <cell r="J77">
            <v>16.260000000000002</v>
          </cell>
        </row>
        <row r="78">
          <cell r="H78" t="str">
            <v>CALIFORNIA-OREGON BORDERCANVANWPA35855OFF PEAK</v>
          </cell>
          <cell r="I78">
            <v>35855</v>
          </cell>
          <cell r="J78">
            <v>15.97</v>
          </cell>
        </row>
        <row r="79">
          <cell r="H79" t="str">
            <v>CALIFORNIA-OREGON BORDERCANVANWPA35855PEAK</v>
          </cell>
          <cell r="I79">
            <v>35855</v>
          </cell>
          <cell r="J79">
            <v>20</v>
          </cell>
        </row>
        <row r="80">
          <cell r="H80" t="str">
            <v>CALIFORNIA-OREGON BORDERCANVANWPA35886OFF PEAK</v>
          </cell>
          <cell r="I80">
            <v>35886</v>
          </cell>
          <cell r="J80">
            <v>15.52</v>
          </cell>
        </row>
        <row r="81">
          <cell r="H81" t="str">
            <v>CALIFORNIA-OREGON BORDERCANVANWPA35886PEAK</v>
          </cell>
          <cell r="I81">
            <v>35886</v>
          </cell>
          <cell r="J81">
            <v>24.75</v>
          </cell>
        </row>
        <row r="82">
          <cell r="H82" t="str">
            <v>CALIFORNIA-OREGON BORDERCANVANWPA35916OFF PEAK</v>
          </cell>
          <cell r="I82">
            <v>35916</v>
          </cell>
          <cell r="J82">
            <v>7.65</v>
          </cell>
        </row>
        <row r="83">
          <cell r="H83" t="str">
            <v>CALIFORNIA-OREGON BORDERCANVANWPA35916PEAK</v>
          </cell>
          <cell r="I83">
            <v>35916</v>
          </cell>
          <cell r="J83">
            <v>15.22</v>
          </cell>
        </row>
        <row r="84">
          <cell r="H84" t="str">
            <v>CALIFORNIA-OREGON BORDERCANVANWPA35947OFF PEAK</v>
          </cell>
          <cell r="I84">
            <v>35947</v>
          </cell>
          <cell r="J84">
            <v>6.07</v>
          </cell>
        </row>
        <row r="85">
          <cell r="H85" t="str">
            <v>CALIFORNIA-OREGON BORDERCANVANWPA35947PEAK</v>
          </cell>
          <cell r="I85">
            <v>35947</v>
          </cell>
          <cell r="J85">
            <v>15.72</v>
          </cell>
        </row>
        <row r="86">
          <cell r="H86" t="str">
            <v>CALIFORNIA-OREGON BORDERCANVANWPA35977OFF PEAK</v>
          </cell>
          <cell r="I86">
            <v>35977</v>
          </cell>
          <cell r="J86">
            <v>19.96</v>
          </cell>
        </row>
        <row r="87">
          <cell r="H87" t="str">
            <v>CALIFORNIA-OREGON BORDERCANVANWPA35977PEAK</v>
          </cell>
          <cell r="I87">
            <v>35977</v>
          </cell>
          <cell r="J87">
            <v>31.63</v>
          </cell>
        </row>
        <row r="88">
          <cell r="H88" t="str">
            <v>CALIFORNIA-OREGON BORDERCANVANWPA36008OFF PEAK</v>
          </cell>
          <cell r="I88">
            <v>36008</v>
          </cell>
          <cell r="J88">
            <v>26.17</v>
          </cell>
        </row>
        <row r="89">
          <cell r="H89" t="str">
            <v>CALIFORNIA-OREGON BORDERCANVANWPA36008PEAK</v>
          </cell>
          <cell r="I89">
            <v>36008</v>
          </cell>
          <cell r="J89">
            <v>51</v>
          </cell>
        </row>
        <row r="90">
          <cell r="H90" t="str">
            <v>CALIFORNIA-OREGON BORDERCANVANWPA36039OFF PEAK</v>
          </cell>
          <cell r="I90">
            <v>36039</v>
          </cell>
          <cell r="J90">
            <v>26.7</v>
          </cell>
        </row>
        <row r="91">
          <cell r="H91" t="str">
            <v>CALIFORNIA-OREGON BORDERCANVANWPA36039PEAK</v>
          </cell>
          <cell r="I91">
            <v>36039</v>
          </cell>
          <cell r="J91">
            <v>40.98</v>
          </cell>
        </row>
        <row r="92">
          <cell r="H92" t="str">
            <v>CALIFORNIA-OREGON BORDERCANVANWPA36069OFF PEAK</v>
          </cell>
          <cell r="I92">
            <v>36069</v>
          </cell>
          <cell r="J92">
            <v>25.8</v>
          </cell>
        </row>
        <row r="93">
          <cell r="H93" t="str">
            <v>CALIFORNIA-OREGON BORDERCANVANWPA36069PEAK</v>
          </cell>
          <cell r="I93">
            <v>36069</v>
          </cell>
          <cell r="J93">
            <v>30.99</v>
          </cell>
        </row>
        <row r="94">
          <cell r="H94" t="str">
            <v>CALIFORNIA-OREGON BORDERCANVANWPA36100OFF PEAK</v>
          </cell>
          <cell r="I94">
            <v>36100</v>
          </cell>
          <cell r="J94">
            <v>25.21</v>
          </cell>
        </row>
        <row r="95">
          <cell r="H95" t="str">
            <v>CALIFORNIA-OREGON BORDERCANVANWPA36100PEAK</v>
          </cell>
          <cell r="I95">
            <v>36100</v>
          </cell>
          <cell r="J95">
            <v>29.7</v>
          </cell>
        </row>
        <row r="96">
          <cell r="H96" t="str">
            <v>CALIFORNIA-OREGON BORDERCANVANWPA36130OFF PEAK</v>
          </cell>
          <cell r="I96">
            <v>36130</v>
          </cell>
          <cell r="J96">
            <v>24.03</v>
          </cell>
        </row>
        <row r="97">
          <cell r="H97" t="str">
            <v>CALIFORNIA-OREGON BORDERCANVANWPA36130PEAK</v>
          </cell>
          <cell r="I97">
            <v>36130</v>
          </cell>
          <cell r="J97">
            <v>30.96</v>
          </cell>
        </row>
        <row r="98">
          <cell r="H98" t="str">
            <v>CALIFORNIA-OREGON BORDERCANVANWPA36161OFF PEAK</v>
          </cell>
          <cell r="I98">
            <v>36161</v>
          </cell>
          <cell r="J98">
            <v>15.36</v>
          </cell>
        </row>
        <row r="99">
          <cell r="H99" t="str">
            <v>CALIFORNIA-OREGON BORDERCANVANWPA36161PEAK</v>
          </cell>
          <cell r="I99">
            <v>36161</v>
          </cell>
          <cell r="J99">
            <v>21.49</v>
          </cell>
        </row>
        <row r="100">
          <cell r="H100" t="str">
            <v>CALIFORNIA-OREGON BORDERCANVANWPA36192OFF PEAK</v>
          </cell>
          <cell r="I100">
            <v>36192</v>
          </cell>
          <cell r="J100">
            <v>14.03</v>
          </cell>
        </row>
        <row r="101">
          <cell r="H101" t="str">
            <v>CALIFORNIA-OREGON BORDERCANVANWPA36192PEAK</v>
          </cell>
          <cell r="I101">
            <v>36192</v>
          </cell>
          <cell r="J101">
            <v>20.309999999999999</v>
          </cell>
        </row>
        <row r="102">
          <cell r="H102" t="str">
            <v>CALIFORNIA-OREGON BORDERCANVANWPA36220OFF PEAK</v>
          </cell>
          <cell r="I102">
            <v>36220</v>
          </cell>
          <cell r="J102">
            <v>12.85</v>
          </cell>
        </row>
        <row r="103">
          <cell r="H103" t="str">
            <v>CALIFORNIA-OREGON BORDERCANVANWPA36220PEAK</v>
          </cell>
          <cell r="I103">
            <v>36220</v>
          </cell>
          <cell r="J103">
            <v>19.05</v>
          </cell>
        </row>
        <row r="104">
          <cell r="H104" t="str">
            <v>CALIFORNIA-OREGON BORDERCANVANWPA36251OFF PEAK</v>
          </cell>
          <cell r="I104">
            <v>36251</v>
          </cell>
          <cell r="J104">
            <v>16.100000000000001</v>
          </cell>
        </row>
        <row r="105">
          <cell r="H105" t="str">
            <v>CALIFORNIA-OREGON BORDERCANVANWPA36251PEAK</v>
          </cell>
          <cell r="I105">
            <v>36251</v>
          </cell>
          <cell r="J105">
            <v>25.86</v>
          </cell>
        </row>
        <row r="106">
          <cell r="H106" t="str">
            <v>CALIFORNIA-OREGON BORDERCANVANWPA36281OFF PEAK</v>
          </cell>
          <cell r="I106">
            <v>36281</v>
          </cell>
          <cell r="J106">
            <v>16.66</v>
          </cell>
        </row>
        <row r="107">
          <cell r="H107" t="str">
            <v>CALIFORNIA-OREGON BORDERCANVANWPA36281PEAK</v>
          </cell>
          <cell r="I107">
            <v>36281</v>
          </cell>
          <cell r="J107">
            <v>28.43</v>
          </cell>
        </row>
        <row r="108">
          <cell r="H108" t="str">
            <v>CALIFORNIA-OREGON BORDERCANVANWPA36312OFF PEAK</v>
          </cell>
          <cell r="I108">
            <v>36312</v>
          </cell>
          <cell r="J108">
            <v>10.1</v>
          </cell>
        </row>
        <row r="109">
          <cell r="H109" t="str">
            <v>CALIFORNIA-OREGON BORDERCANVANWPA36312PEAK</v>
          </cell>
          <cell r="I109">
            <v>36312</v>
          </cell>
          <cell r="J109">
            <v>28.34</v>
          </cell>
        </row>
        <row r="110">
          <cell r="H110" t="str">
            <v>CALIFORNIA-OREGON BORDERCANVANWPA36342OFF PEAK</v>
          </cell>
          <cell r="I110">
            <v>36342</v>
          </cell>
          <cell r="J110">
            <v>18.23</v>
          </cell>
        </row>
        <row r="111">
          <cell r="H111" t="str">
            <v>CALIFORNIA-OREGON BORDERCANVANWPA36342PEAK</v>
          </cell>
          <cell r="I111">
            <v>36342</v>
          </cell>
          <cell r="J111">
            <v>36.89</v>
          </cell>
        </row>
        <row r="112">
          <cell r="H112" t="str">
            <v>CALIFORNIA-OREGON BORDERCANVANWPA36373OFF PEAK</v>
          </cell>
          <cell r="I112">
            <v>36373</v>
          </cell>
          <cell r="J112">
            <v>19.68</v>
          </cell>
        </row>
        <row r="113">
          <cell r="H113" t="str">
            <v>CALIFORNIA-OREGON BORDERCANVANWPA36373PEAK</v>
          </cell>
          <cell r="I113">
            <v>36373</v>
          </cell>
          <cell r="J113">
            <v>35</v>
          </cell>
        </row>
        <row r="114">
          <cell r="H114" t="str">
            <v>CALIFORNIA-OREGON BORDERCANVANWPA36404OFF PEAK</v>
          </cell>
          <cell r="I114">
            <v>36404</v>
          </cell>
          <cell r="J114">
            <v>28.89</v>
          </cell>
        </row>
        <row r="115">
          <cell r="H115" t="str">
            <v>CALIFORNIA-OREGON BORDERCANVANWPA36404PEAK</v>
          </cell>
          <cell r="I115">
            <v>36404</v>
          </cell>
          <cell r="J115">
            <v>36.590000000000003</v>
          </cell>
        </row>
        <row r="116">
          <cell r="H116" t="str">
            <v>CALIFORNIA-OREGON BORDERCANVANWPA36434OFF PEAK</v>
          </cell>
          <cell r="I116">
            <v>36434</v>
          </cell>
          <cell r="J116">
            <v>38.69</v>
          </cell>
        </row>
        <row r="117">
          <cell r="H117" t="str">
            <v>CALIFORNIA-OREGON BORDERCANVANWPA36434PEAK</v>
          </cell>
          <cell r="I117">
            <v>36434</v>
          </cell>
          <cell r="J117">
            <v>49.09</v>
          </cell>
        </row>
        <row r="118">
          <cell r="H118" t="str">
            <v>CALIFORNIA-OREGON BORDERCANVANWPA36465OFF PEAK</v>
          </cell>
          <cell r="I118">
            <v>36465</v>
          </cell>
          <cell r="J118">
            <v>26.81</v>
          </cell>
        </row>
        <row r="119">
          <cell r="H119" t="str">
            <v>CALIFORNIA-OREGON BORDERCANVANWPA36465PEAK</v>
          </cell>
          <cell r="I119">
            <v>36465</v>
          </cell>
          <cell r="J119">
            <v>35.67</v>
          </cell>
        </row>
        <row r="120">
          <cell r="H120" t="str">
            <v>CALIFORNIA-OREGON BORDERCANVANWPA36495OFF PEAK</v>
          </cell>
          <cell r="I120">
            <v>36495</v>
          </cell>
          <cell r="J120">
            <v>23.51</v>
          </cell>
        </row>
        <row r="121">
          <cell r="H121" t="str">
            <v>CALIFORNIA-OREGON BORDERCANVANWPA36495PEAK</v>
          </cell>
          <cell r="I121">
            <v>36495</v>
          </cell>
          <cell r="J121">
            <v>30.77</v>
          </cell>
        </row>
        <row r="122">
          <cell r="H122" t="str">
            <v>CALIFORNIA-OREGON BORDERCANVANWPA36526OFF PEAK</v>
          </cell>
          <cell r="I122">
            <v>36526</v>
          </cell>
          <cell r="J122">
            <v>25.02</v>
          </cell>
        </row>
        <row r="123">
          <cell r="H123" t="str">
            <v>CALIFORNIA-OREGON BORDERCANVANWPA36526PEAK</v>
          </cell>
          <cell r="I123">
            <v>36526</v>
          </cell>
          <cell r="J123">
            <v>31.35</v>
          </cell>
        </row>
        <row r="124">
          <cell r="H124" t="str">
            <v>CALIFORNIA-OREGON BORDERCANVANWPA36557OFF PEAK</v>
          </cell>
          <cell r="I124">
            <v>36557</v>
          </cell>
          <cell r="J124">
            <v>26.35</v>
          </cell>
        </row>
        <row r="125">
          <cell r="H125" t="str">
            <v>CALIFORNIA-OREGON BORDERCANVANWPA36557PEAK</v>
          </cell>
          <cell r="I125">
            <v>36557</v>
          </cell>
          <cell r="J125">
            <v>30.39</v>
          </cell>
        </row>
        <row r="126">
          <cell r="H126" t="str">
            <v>CALIFORNIA-OREGON BORDERCANVANWPA36586OFF PEAK</v>
          </cell>
          <cell r="I126">
            <v>36586</v>
          </cell>
          <cell r="J126">
            <v>25.9</v>
          </cell>
        </row>
        <row r="127">
          <cell r="H127" t="str">
            <v>CALIFORNIA-OREGON BORDERCANVANWPA36586PEAK</v>
          </cell>
          <cell r="I127">
            <v>36586</v>
          </cell>
          <cell r="J127">
            <v>30.98</v>
          </cell>
        </row>
        <row r="128">
          <cell r="H128" t="str">
            <v>CALIFORNIA-OREGON BORDERCANVANWPA36617OFF PEAK</v>
          </cell>
          <cell r="I128">
            <v>36617</v>
          </cell>
          <cell r="J128">
            <v>18.79</v>
          </cell>
        </row>
        <row r="129">
          <cell r="H129" t="str">
            <v>CALIFORNIA-OREGON BORDERCANVANWPA36617PEAK</v>
          </cell>
          <cell r="I129">
            <v>36617</v>
          </cell>
          <cell r="J129">
            <v>31.32</v>
          </cell>
        </row>
        <row r="130">
          <cell r="H130" t="str">
            <v>CALIFORNIA-OREGON BORDERCANVANWPA36647OFF PEAK</v>
          </cell>
          <cell r="I130">
            <v>36647</v>
          </cell>
          <cell r="J130">
            <v>32.67</v>
          </cell>
        </row>
        <row r="131">
          <cell r="H131" t="str">
            <v>CALIFORNIA-OREGON BORDERCANVANWPA36647PEAK</v>
          </cell>
          <cell r="I131">
            <v>36647</v>
          </cell>
          <cell r="J131">
            <v>59.18</v>
          </cell>
        </row>
        <row r="132">
          <cell r="H132" t="str">
            <v>CALIFORNIA-OREGON BORDERCANVANWPA36678OFF PEAK</v>
          </cell>
          <cell r="I132">
            <v>36678</v>
          </cell>
          <cell r="J132">
            <v>50.78</v>
          </cell>
        </row>
        <row r="133">
          <cell r="H133" t="str">
            <v>CALIFORNIA-OREGON BORDERCANVANWPA36678PEAK</v>
          </cell>
          <cell r="I133">
            <v>36678</v>
          </cell>
          <cell r="J133">
            <v>179.66</v>
          </cell>
        </row>
        <row r="134">
          <cell r="H134" t="str">
            <v>CALIFORNIA-OREGON BORDERCANVANWPA36708OFF PEAK</v>
          </cell>
          <cell r="I134">
            <v>36708</v>
          </cell>
          <cell r="J134">
            <v>67.13</v>
          </cell>
        </row>
        <row r="135">
          <cell r="H135" t="str">
            <v>CALIFORNIA-OREGON BORDERCANVANWPA36708PEAK</v>
          </cell>
          <cell r="I135">
            <v>36708</v>
          </cell>
          <cell r="J135">
            <v>128.16</v>
          </cell>
        </row>
        <row r="136">
          <cell r="H136" t="str">
            <v>CALIFORNIA-OREGON BORDERCANVANWPA36739OFF PEAK</v>
          </cell>
          <cell r="I136">
            <v>36739</v>
          </cell>
          <cell r="J136">
            <v>92</v>
          </cell>
        </row>
        <row r="137">
          <cell r="H137" t="str">
            <v>CALIFORNIA-OREGON BORDERCANVANWPA36739PEAK</v>
          </cell>
          <cell r="I137">
            <v>36739</v>
          </cell>
          <cell r="J137">
            <v>214.16</v>
          </cell>
        </row>
        <row r="138">
          <cell r="H138" t="str">
            <v>CALIFORNIA-OREGON BORDERCANVANWPA36770OFF PEAK</v>
          </cell>
          <cell r="I138">
            <v>36770</v>
          </cell>
          <cell r="J138">
            <v>89.78</v>
          </cell>
        </row>
        <row r="139">
          <cell r="H139" t="str">
            <v>CALIFORNIA-OREGON BORDERCANVANWPA36770PEAK</v>
          </cell>
          <cell r="I139">
            <v>36770</v>
          </cell>
          <cell r="J139">
            <v>139.16</v>
          </cell>
        </row>
        <row r="140">
          <cell r="H140" t="str">
            <v>CALIFORNIA-OREGON BORDERCANVANWPA36800OFF PEAK</v>
          </cell>
          <cell r="I140">
            <v>36800</v>
          </cell>
          <cell r="J140">
            <v>89.81</v>
          </cell>
        </row>
        <row r="141">
          <cell r="H141" t="str">
            <v>CALIFORNIA-OREGON BORDERCANVANWPA36800PEAK</v>
          </cell>
          <cell r="I141">
            <v>36800</v>
          </cell>
          <cell r="J141">
            <v>111.56</v>
          </cell>
        </row>
        <row r="142">
          <cell r="H142" t="str">
            <v>CALIFORNIA-OREGON BORDERCANVANWPA36831OFF PEAK</v>
          </cell>
          <cell r="I142">
            <v>36831</v>
          </cell>
          <cell r="J142">
            <v>188.86</v>
          </cell>
        </row>
        <row r="143">
          <cell r="H143" t="str">
            <v>CALIFORNIA-OREGON BORDERCANVANWPA36831PEAK</v>
          </cell>
          <cell r="I143">
            <v>36831</v>
          </cell>
          <cell r="J143">
            <v>234.89</v>
          </cell>
        </row>
        <row r="144">
          <cell r="H144" t="str">
            <v>CALIFORNIA-OREGON BORDERCANVANWPA36861OFF PEAK</v>
          </cell>
          <cell r="I144">
            <v>36861</v>
          </cell>
          <cell r="J144">
            <v>338.64</v>
          </cell>
        </row>
        <row r="145">
          <cell r="H145" t="str">
            <v>CALIFORNIA-OREGON BORDERCANVANWPA36861PEAK</v>
          </cell>
          <cell r="I145">
            <v>36861</v>
          </cell>
          <cell r="J145">
            <v>370.1</v>
          </cell>
        </row>
        <row r="146">
          <cell r="H146" t="str">
            <v>CALIFORNIA-OREGON BORDERCANVANWPA36892OFF PEAK</v>
          </cell>
          <cell r="I146">
            <v>36892</v>
          </cell>
          <cell r="J146">
            <v>214.27</v>
          </cell>
        </row>
        <row r="147">
          <cell r="H147" t="str">
            <v>CALIFORNIA-OREGON BORDERCANVANWPA36892PEAK</v>
          </cell>
          <cell r="I147">
            <v>36892</v>
          </cell>
          <cell r="J147">
            <v>272.88</v>
          </cell>
        </row>
        <row r="148">
          <cell r="H148" t="str">
            <v>CALIFORNIA-OREGON BORDERCANVANWPA36923OFF PEAK</v>
          </cell>
          <cell r="I148">
            <v>36923</v>
          </cell>
          <cell r="J148">
            <v>249.05</v>
          </cell>
        </row>
        <row r="149">
          <cell r="H149" t="str">
            <v>CALIFORNIA-OREGON BORDERCANVANWPA36923PEAK</v>
          </cell>
          <cell r="I149">
            <v>36923</v>
          </cell>
          <cell r="J149">
            <v>295.57</v>
          </cell>
        </row>
        <row r="150">
          <cell r="H150" t="str">
            <v>CALIFORNIA-OREGON BORDERCANVANWPA36951OFF PEAK</v>
          </cell>
          <cell r="I150">
            <v>36951</v>
          </cell>
          <cell r="J150">
            <v>217.95</v>
          </cell>
        </row>
        <row r="151">
          <cell r="H151" t="str">
            <v>CALIFORNIA-OREGON BORDERCANVANWPA36951PEAK</v>
          </cell>
          <cell r="I151">
            <v>36951</v>
          </cell>
          <cell r="J151">
            <v>297.58999999999997</v>
          </cell>
        </row>
        <row r="152">
          <cell r="H152" t="str">
            <v>CALIFORNIA-OREGON BORDERCANVANWPA36982OFF PEAK</v>
          </cell>
          <cell r="I152">
            <v>36982</v>
          </cell>
          <cell r="J152">
            <v>238.74</v>
          </cell>
        </row>
        <row r="153">
          <cell r="H153" t="str">
            <v>CALIFORNIA-OREGON BORDERCANVANWPA36982PEAK</v>
          </cell>
          <cell r="I153">
            <v>36982</v>
          </cell>
          <cell r="J153">
            <v>300.83999999999997</v>
          </cell>
        </row>
        <row r="154">
          <cell r="H154" t="str">
            <v>CALIFORNIA-OREGON BORDERCANVANWPA37012OFF PEAK</v>
          </cell>
          <cell r="I154">
            <v>37012</v>
          </cell>
          <cell r="J154">
            <v>154.1</v>
          </cell>
        </row>
        <row r="155">
          <cell r="H155" t="str">
            <v>CALIFORNIA-OREGON BORDERCANVANWPA37012PEAK</v>
          </cell>
          <cell r="I155">
            <v>37012</v>
          </cell>
          <cell r="J155">
            <v>317.08999999999997</v>
          </cell>
        </row>
        <row r="156">
          <cell r="H156" t="str">
            <v>CINERGYECAR35796OFF PEAK</v>
          </cell>
          <cell r="I156">
            <v>35796</v>
          </cell>
          <cell r="J156">
            <v>14.11</v>
          </cell>
        </row>
        <row r="157">
          <cell r="H157" t="str">
            <v>CINERGYECAR35796PEAK</v>
          </cell>
          <cell r="I157">
            <v>35796</v>
          </cell>
          <cell r="J157">
            <v>17.02</v>
          </cell>
        </row>
        <row r="158">
          <cell r="H158" t="str">
            <v>CINERGYECAR35827OFF PEAK</v>
          </cell>
          <cell r="I158">
            <v>35827</v>
          </cell>
          <cell r="J158">
            <v>12.81</v>
          </cell>
        </row>
        <row r="159">
          <cell r="H159" t="str">
            <v>CINERGYECAR35827PEAK</v>
          </cell>
          <cell r="I159">
            <v>35827</v>
          </cell>
          <cell r="J159">
            <v>16.2</v>
          </cell>
        </row>
        <row r="160">
          <cell r="H160" t="str">
            <v>CINERGYECAR35855OFF PEAK</v>
          </cell>
          <cell r="I160">
            <v>35855</v>
          </cell>
          <cell r="J160">
            <v>13.29</v>
          </cell>
        </row>
        <row r="161">
          <cell r="H161" t="str">
            <v>CINERGYECAR35855PEAK</v>
          </cell>
          <cell r="I161">
            <v>35855</v>
          </cell>
          <cell r="J161">
            <v>23.21</v>
          </cell>
        </row>
        <row r="162">
          <cell r="H162" t="str">
            <v>CINERGYECAR35886OFF PEAK</v>
          </cell>
          <cell r="I162">
            <v>35886</v>
          </cell>
          <cell r="J162">
            <v>13.13</v>
          </cell>
        </row>
        <row r="163">
          <cell r="H163" t="str">
            <v>CINERGYECAR35886PEAK</v>
          </cell>
          <cell r="I163">
            <v>35886</v>
          </cell>
          <cell r="J163">
            <v>20.98</v>
          </cell>
        </row>
        <row r="164">
          <cell r="H164" t="str">
            <v>CINERGYECAR35916OFF PEAK</v>
          </cell>
          <cell r="I164">
            <v>35916</v>
          </cell>
          <cell r="J164">
            <v>14</v>
          </cell>
        </row>
        <row r="165">
          <cell r="H165" t="str">
            <v>CINERGYECAR35916PEAK</v>
          </cell>
          <cell r="I165">
            <v>35916</v>
          </cell>
          <cell r="J165">
            <v>43.67</v>
          </cell>
        </row>
        <row r="166">
          <cell r="H166" t="str">
            <v>CINERGYECAR35947OFF PEAK</v>
          </cell>
          <cell r="I166">
            <v>35947</v>
          </cell>
          <cell r="J166">
            <v>13.37</v>
          </cell>
        </row>
        <row r="167">
          <cell r="H167" t="str">
            <v>CINERGYECAR35947PEAK</v>
          </cell>
          <cell r="I167">
            <v>35947</v>
          </cell>
          <cell r="J167">
            <v>243.73</v>
          </cell>
        </row>
        <row r="168">
          <cell r="H168" t="str">
            <v>CINERGYECAR35977OFF PEAK</v>
          </cell>
          <cell r="I168">
            <v>35977</v>
          </cell>
          <cell r="J168">
            <v>13.6</v>
          </cell>
        </row>
        <row r="169">
          <cell r="H169" t="str">
            <v>CINERGYECAR35977PEAK</v>
          </cell>
          <cell r="I169">
            <v>35977</v>
          </cell>
          <cell r="J169">
            <v>114.66</v>
          </cell>
        </row>
        <row r="170">
          <cell r="H170" t="str">
            <v>CINERGYECAR36008PEAK</v>
          </cell>
          <cell r="I170">
            <v>36008</v>
          </cell>
          <cell r="J170">
            <v>36.24</v>
          </cell>
        </row>
        <row r="171">
          <cell r="H171" t="str">
            <v>CINERGYECAR36039OFF PEAK</v>
          </cell>
          <cell r="I171">
            <v>36039</v>
          </cell>
          <cell r="J171">
            <v>13.25</v>
          </cell>
        </row>
        <row r="172">
          <cell r="H172" t="str">
            <v>CINERGYECAR36039PEAK</v>
          </cell>
          <cell r="I172">
            <v>36039</v>
          </cell>
          <cell r="J172">
            <v>31.1</v>
          </cell>
        </row>
        <row r="173">
          <cell r="H173" t="str">
            <v>CINERGYECAR36069OFF PEAK</v>
          </cell>
          <cell r="I173">
            <v>36069</v>
          </cell>
          <cell r="J173">
            <v>13.26</v>
          </cell>
        </row>
        <row r="174">
          <cell r="H174" t="str">
            <v>CINERGYECAR36069PEAK</v>
          </cell>
          <cell r="I174">
            <v>36069</v>
          </cell>
          <cell r="J174">
            <v>19.54</v>
          </cell>
        </row>
        <row r="175">
          <cell r="H175" t="str">
            <v>CINERGYECAR36100OFF PEAK</v>
          </cell>
          <cell r="I175">
            <v>36100</v>
          </cell>
          <cell r="J175">
            <v>18.510000000000002</v>
          </cell>
        </row>
        <row r="176">
          <cell r="H176" t="str">
            <v>CINERGYECAR36100PEAK</v>
          </cell>
          <cell r="I176">
            <v>36100</v>
          </cell>
          <cell r="J176">
            <v>19.39</v>
          </cell>
        </row>
        <row r="177">
          <cell r="H177" t="str">
            <v>CINERGYECAR36130PEAK</v>
          </cell>
          <cell r="I177">
            <v>36130</v>
          </cell>
          <cell r="J177">
            <v>18.91</v>
          </cell>
        </row>
        <row r="178">
          <cell r="H178" t="str">
            <v>CINERGYECAR36161OFF PEAK</v>
          </cell>
          <cell r="I178">
            <v>36161</v>
          </cell>
          <cell r="J178">
            <v>17.25</v>
          </cell>
        </row>
        <row r="179">
          <cell r="H179" t="str">
            <v>CINERGYECAR36161PEAK</v>
          </cell>
          <cell r="I179">
            <v>36161</v>
          </cell>
          <cell r="J179">
            <v>21.02</v>
          </cell>
        </row>
        <row r="180">
          <cell r="H180" t="str">
            <v>CINERGYECAR36192OFF PEAK</v>
          </cell>
          <cell r="I180">
            <v>36192</v>
          </cell>
          <cell r="J180">
            <v>13.77</v>
          </cell>
        </row>
        <row r="181">
          <cell r="H181" t="str">
            <v>CINERGYECAR36192PEAK</v>
          </cell>
          <cell r="I181">
            <v>36192</v>
          </cell>
          <cell r="J181">
            <v>17.62</v>
          </cell>
        </row>
        <row r="182">
          <cell r="H182" t="str">
            <v>CINERGYECAR36220OFF PEAK</v>
          </cell>
          <cell r="I182">
            <v>36220</v>
          </cell>
          <cell r="J182">
            <v>13.5</v>
          </cell>
        </row>
        <row r="183">
          <cell r="H183" t="str">
            <v>CINERGYECAR36220PEAK</v>
          </cell>
          <cell r="I183">
            <v>36220</v>
          </cell>
          <cell r="J183">
            <v>20.14</v>
          </cell>
        </row>
        <row r="184">
          <cell r="H184" t="str">
            <v>CINERGYECAR36251OFF PEAK</v>
          </cell>
          <cell r="I184">
            <v>36251</v>
          </cell>
          <cell r="J184">
            <v>13.72</v>
          </cell>
        </row>
        <row r="185">
          <cell r="H185" t="str">
            <v>CINERGYECAR36251PEAK</v>
          </cell>
          <cell r="I185">
            <v>36251</v>
          </cell>
          <cell r="J185">
            <v>24.67</v>
          </cell>
        </row>
        <row r="186">
          <cell r="H186" t="str">
            <v>CINERGYECAR36281OFF PEAK</v>
          </cell>
          <cell r="I186">
            <v>36281</v>
          </cell>
          <cell r="J186">
            <v>12.38</v>
          </cell>
        </row>
        <row r="187">
          <cell r="H187" t="str">
            <v>CINERGYECAR36281PEAK</v>
          </cell>
          <cell r="I187">
            <v>36281</v>
          </cell>
          <cell r="J187">
            <v>22.7</v>
          </cell>
        </row>
        <row r="188">
          <cell r="H188" t="str">
            <v>CINERGYECAR36312OFF PEAK</v>
          </cell>
          <cell r="I188">
            <v>36312</v>
          </cell>
          <cell r="J188">
            <v>13.5</v>
          </cell>
        </row>
        <row r="189">
          <cell r="H189" t="str">
            <v>CINERGYECAR36312PEAK</v>
          </cell>
          <cell r="I189">
            <v>36312</v>
          </cell>
          <cell r="J189">
            <v>51.12</v>
          </cell>
        </row>
        <row r="190">
          <cell r="H190" t="str">
            <v>CINERGYECAR36342OFF PEAK</v>
          </cell>
          <cell r="I190">
            <v>36342</v>
          </cell>
          <cell r="J190">
            <v>15.76</v>
          </cell>
        </row>
        <row r="191">
          <cell r="H191" t="str">
            <v>CINERGYECAR36342PEAK</v>
          </cell>
          <cell r="I191">
            <v>36342</v>
          </cell>
          <cell r="J191">
            <v>245.37</v>
          </cell>
        </row>
        <row r="192">
          <cell r="H192" t="str">
            <v>CINERGYECAR36373PEAK</v>
          </cell>
          <cell r="I192">
            <v>36373</v>
          </cell>
          <cell r="J192">
            <v>63.73</v>
          </cell>
        </row>
        <row r="193">
          <cell r="H193" t="str">
            <v>CINERGYECAR36404OFF PEAK</v>
          </cell>
          <cell r="I193">
            <v>36404</v>
          </cell>
          <cell r="J193">
            <v>10.33</v>
          </cell>
        </row>
        <row r="194">
          <cell r="H194" t="str">
            <v>CINERGYECAR36404PEAK</v>
          </cell>
          <cell r="I194">
            <v>36404</v>
          </cell>
          <cell r="J194">
            <v>19.579999999999998</v>
          </cell>
        </row>
        <row r="195">
          <cell r="H195" t="str">
            <v>CINERGYECAR36434OFF PEAK</v>
          </cell>
          <cell r="I195">
            <v>36434</v>
          </cell>
          <cell r="J195">
            <v>13.72</v>
          </cell>
        </row>
        <row r="196">
          <cell r="H196" t="str">
            <v>CINERGYECAR36434PEAK</v>
          </cell>
          <cell r="I196">
            <v>36434</v>
          </cell>
          <cell r="J196">
            <v>20.98</v>
          </cell>
        </row>
        <row r="197">
          <cell r="H197" t="str">
            <v>CINERGYECAR36465OFF PEAK</v>
          </cell>
          <cell r="I197">
            <v>36465</v>
          </cell>
          <cell r="J197">
            <v>13.85</v>
          </cell>
        </row>
        <row r="198">
          <cell r="H198" t="str">
            <v>CINERGYECAR36465PEAK</v>
          </cell>
          <cell r="I198">
            <v>36465</v>
          </cell>
          <cell r="J198">
            <v>19.420000000000002</v>
          </cell>
        </row>
        <row r="199">
          <cell r="H199" t="str">
            <v>CINERGYECAR36495OFF PEAK</v>
          </cell>
          <cell r="I199">
            <v>36495</v>
          </cell>
          <cell r="J199">
            <v>15.42</v>
          </cell>
        </row>
        <row r="200">
          <cell r="H200" t="str">
            <v>CINERGYECAR36495PEAK</v>
          </cell>
          <cell r="I200">
            <v>36495</v>
          </cell>
          <cell r="J200">
            <v>19.28</v>
          </cell>
        </row>
        <row r="201">
          <cell r="H201" t="str">
            <v>CINERGYECAR36526OFF PEAK</v>
          </cell>
          <cell r="I201">
            <v>36526</v>
          </cell>
          <cell r="J201">
            <v>17.78</v>
          </cell>
        </row>
        <row r="202">
          <cell r="H202" t="str">
            <v>CINERGYECAR36526PEAK</v>
          </cell>
          <cell r="I202">
            <v>36526</v>
          </cell>
          <cell r="J202">
            <v>26.33</v>
          </cell>
        </row>
        <row r="203">
          <cell r="H203" t="str">
            <v>CINERGYECAR36557OFF PEAK</v>
          </cell>
          <cell r="I203">
            <v>36557</v>
          </cell>
          <cell r="J203">
            <v>17.25</v>
          </cell>
        </row>
        <row r="204">
          <cell r="H204" t="str">
            <v>CINERGYECAR36557PEAK</v>
          </cell>
          <cell r="I204">
            <v>36557</v>
          </cell>
          <cell r="J204">
            <v>22.78</v>
          </cell>
        </row>
        <row r="205">
          <cell r="H205" t="str">
            <v>CINERGYECAR36586OFF PEAK</v>
          </cell>
          <cell r="I205">
            <v>36586</v>
          </cell>
          <cell r="J205">
            <v>25</v>
          </cell>
        </row>
        <row r="206">
          <cell r="H206" t="str">
            <v>CINERGYECAR36586PEAK</v>
          </cell>
          <cell r="I206">
            <v>36586</v>
          </cell>
          <cell r="J206">
            <v>23.62</v>
          </cell>
        </row>
        <row r="207">
          <cell r="H207" t="str">
            <v>CINERGYECAR36617OFF PEAK</v>
          </cell>
          <cell r="I207">
            <v>36617</v>
          </cell>
          <cell r="J207">
            <v>17.79</v>
          </cell>
        </row>
        <row r="208">
          <cell r="H208" t="str">
            <v>CINERGYECAR36617PEAK</v>
          </cell>
          <cell r="I208">
            <v>36617</v>
          </cell>
          <cell r="J208">
            <v>27.06</v>
          </cell>
        </row>
        <row r="209">
          <cell r="H209" t="str">
            <v>CINERGYECAR36647OFF PEAK</v>
          </cell>
          <cell r="I209">
            <v>36647</v>
          </cell>
          <cell r="J209">
            <v>14.01</v>
          </cell>
        </row>
        <row r="210">
          <cell r="H210" t="str">
            <v>CINERGYECAR36647PEAK</v>
          </cell>
          <cell r="I210">
            <v>36647</v>
          </cell>
          <cell r="J210">
            <v>40.380000000000003</v>
          </cell>
        </row>
        <row r="211">
          <cell r="H211" t="str">
            <v>CINERGYECAR36678OFF PEAK</v>
          </cell>
          <cell r="I211">
            <v>36678</v>
          </cell>
          <cell r="J211">
            <v>13.27</v>
          </cell>
        </row>
        <row r="212">
          <cell r="H212" t="str">
            <v>CINERGYECAR36678PEAK</v>
          </cell>
          <cell r="I212">
            <v>36678</v>
          </cell>
          <cell r="J212">
            <v>37.65</v>
          </cell>
        </row>
        <row r="213">
          <cell r="H213" t="str">
            <v>CINERGYECAR36708OFF PEAK</v>
          </cell>
          <cell r="I213">
            <v>36708</v>
          </cell>
          <cell r="J213">
            <v>12.65</v>
          </cell>
        </row>
        <row r="214">
          <cell r="H214" t="str">
            <v>CINERGYECAR36708PEAK</v>
          </cell>
          <cell r="I214">
            <v>36708</v>
          </cell>
          <cell r="J214">
            <v>37.450000000000003</v>
          </cell>
        </row>
        <row r="215">
          <cell r="H215" t="str">
            <v>CINERGYECAR36739OFF PEAK</v>
          </cell>
          <cell r="I215">
            <v>36739</v>
          </cell>
          <cell r="J215">
            <v>14</v>
          </cell>
        </row>
        <row r="216">
          <cell r="H216" t="str">
            <v>CINERGYECAR36739PEAK</v>
          </cell>
          <cell r="I216">
            <v>36739</v>
          </cell>
          <cell r="J216">
            <v>43.35</v>
          </cell>
        </row>
        <row r="217">
          <cell r="H217" t="str">
            <v>CINERGYECAR36770OFF PEAK</v>
          </cell>
          <cell r="I217">
            <v>36770</v>
          </cell>
          <cell r="J217">
            <v>9.92</v>
          </cell>
        </row>
        <row r="218">
          <cell r="H218" t="str">
            <v>CINERGYECAR36770PEAK</v>
          </cell>
          <cell r="I218">
            <v>36770</v>
          </cell>
          <cell r="J218">
            <v>23.1</v>
          </cell>
        </row>
        <row r="219">
          <cell r="H219" t="str">
            <v>CINERGYECAR36800OFF PEAK</v>
          </cell>
          <cell r="I219">
            <v>36800</v>
          </cell>
          <cell r="J219">
            <v>11.7</v>
          </cell>
        </row>
        <row r="220">
          <cell r="H220" t="str">
            <v>CINERGYECAR36800PEAK</v>
          </cell>
          <cell r="I220">
            <v>36800</v>
          </cell>
          <cell r="J220">
            <v>30.67</v>
          </cell>
        </row>
        <row r="221">
          <cell r="H221" t="str">
            <v>CINERGYECAR36831OFF PEAK</v>
          </cell>
          <cell r="I221">
            <v>36831</v>
          </cell>
          <cell r="J221">
            <v>14.74</v>
          </cell>
        </row>
        <row r="222">
          <cell r="H222" t="str">
            <v>CINERGYECAR36831PEAK</v>
          </cell>
          <cell r="I222">
            <v>36831</v>
          </cell>
          <cell r="J222">
            <v>47.15</v>
          </cell>
        </row>
        <row r="223">
          <cell r="H223" t="str">
            <v>CINERGYECAR36861OFF PEAK</v>
          </cell>
          <cell r="I223">
            <v>36861</v>
          </cell>
          <cell r="J223">
            <v>33.26</v>
          </cell>
        </row>
        <row r="224">
          <cell r="H224" t="str">
            <v>CINERGYECAR36861PEAK</v>
          </cell>
          <cell r="I224">
            <v>36861</v>
          </cell>
          <cell r="J224">
            <v>68.78</v>
          </cell>
        </row>
        <row r="225">
          <cell r="H225" t="str">
            <v>CINERGYECAR36892OFF PEAK</v>
          </cell>
          <cell r="I225">
            <v>36892</v>
          </cell>
          <cell r="J225">
            <v>23.4</v>
          </cell>
        </row>
        <row r="226">
          <cell r="H226" t="str">
            <v>CINERGYECAR36892PEAK</v>
          </cell>
          <cell r="I226">
            <v>36892</v>
          </cell>
          <cell r="J226">
            <v>46.78</v>
          </cell>
        </row>
        <row r="227">
          <cell r="H227" t="str">
            <v>CINERGYECAR36923OFF PEAK</v>
          </cell>
          <cell r="I227">
            <v>36923</v>
          </cell>
          <cell r="J227">
            <v>17.86</v>
          </cell>
        </row>
        <row r="228">
          <cell r="H228" t="str">
            <v>CINERGYECAR36923PEAK</v>
          </cell>
          <cell r="I228">
            <v>36923</v>
          </cell>
          <cell r="J228">
            <v>36.19</v>
          </cell>
        </row>
        <row r="229">
          <cell r="H229" t="str">
            <v>CINERGYECAR36951OFF PEAK</v>
          </cell>
          <cell r="I229">
            <v>36951</v>
          </cell>
          <cell r="J229">
            <v>19.38</v>
          </cell>
        </row>
        <row r="230">
          <cell r="H230" t="str">
            <v>CINERGYECAR36951PEAK</v>
          </cell>
          <cell r="I230">
            <v>36951</v>
          </cell>
          <cell r="J230">
            <v>40.049999999999997</v>
          </cell>
        </row>
        <row r="231">
          <cell r="H231" t="str">
            <v>CINERGYECAR36982OFF PEAK</v>
          </cell>
          <cell r="I231">
            <v>36982</v>
          </cell>
          <cell r="J231">
            <v>22.02</v>
          </cell>
        </row>
        <row r="232">
          <cell r="H232" t="str">
            <v>CINERGYECAR36982PEAK</v>
          </cell>
          <cell r="I232">
            <v>36982</v>
          </cell>
          <cell r="J232">
            <v>48.02</v>
          </cell>
        </row>
        <row r="233">
          <cell r="H233" t="str">
            <v>CINERGYECAR37012OFF PEAK</v>
          </cell>
          <cell r="I233">
            <v>37012</v>
          </cell>
          <cell r="J233">
            <v>16.309999999999999</v>
          </cell>
        </row>
        <row r="234">
          <cell r="H234" t="str">
            <v>CINERGYECAR37012PEAK</v>
          </cell>
          <cell r="I234">
            <v>37012</v>
          </cell>
          <cell r="J234">
            <v>38.39</v>
          </cell>
        </row>
        <row r="235">
          <cell r="H235" t="str">
            <v>COMMONWEALTH EDISONMAIN35796OFF PEAK</v>
          </cell>
          <cell r="I235">
            <v>35796</v>
          </cell>
          <cell r="J235">
            <v>12.91</v>
          </cell>
        </row>
        <row r="236">
          <cell r="H236" t="str">
            <v>COMMONWEALTH EDISONMAIN35796PEAK</v>
          </cell>
          <cell r="I236">
            <v>35796</v>
          </cell>
          <cell r="J236">
            <v>19.510000000000002</v>
          </cell>
        </row>
        <row r="237">
          <cell r="H237" t="str">
            <v>COMMONWEALTH EDISONMAIN35827OFF PEAK</v>
          </cell>
          <cell r="I237">
            <v>35827</v>
          </cell>
          <cell r="J237">
            <v>12.37</v>
          </cell>
        </row>
        <row r="238">
          <cell r="H238" t="str">
            <v>COMMONWEALTH EDISONMAIN35827PEAK</v>
          </cell>
          <cell r="I238">
            <v>35827</v>
          </cell>
          <cell r="J238">
            <v>18.13</v>
          </cell>
        </row>
        <row r="239">
          <cell r="H239" t="str">
            <v>COMMONWEALTH EDISONMAIN35855OFF PEAK</v>
          </cell>
          <cell r="I239">
            <v>35855</v>
          </cell>
          <cell r="J239">
            <v>13.54</v>
          </cell>
        </row>
        <row r="240">
          <cell r="H240" t="str">
            <v>COMMONWEALTH EDISONMAIN35855PEAK</v>
          </cell>
          <cell r="I240">
            <v>35855</v>
          </cell>
          <cell r="J240">
            <v>24.56</v>
          </cell>
        </row>
        <row r="241">
          <cell r="H241" t="str">
            <v>COMMONWEALTH EDISONMAIN35886OFF PEAK</v>
          </cell>
          <cell r="I241">
            <v>35886</v>
          </cell>
          <cell r="J241">
            <v>13.97</v>
          </cell>
        </row>
        <row r="242">
          <cell r="H242" t="str">
            <v>COMMONWEALTH EDISONMAIN35886PEAK</v>
          </cell>
          <cell r="I242">
            <v>35886</v>
          </cell>
          <cell r="J242">
            <v>22.98</v>
          </cell>
        </row>
        <row r="243">
          <cell r="H243" t="str">
            <v>COMMONWEALTH EDISONMAIN35916OFF PEAK</v>
          </cell>
          <cell r="I243">
            <v>35916</v>
          </cell>
          <cell r="J243">
            <v>13.92</v>
          </cell>
        </row>
        <row r="244">
          <cell r="H244" t="str">
            <v>COMMONWEALTH EDISONMAIN35916PEAK</v>
          </cell>
          <cell r="I244">
            <v>35916</v>
          </cell>
          <cell r="J244">
            <v>42.04</v>
          </cell>
        </row>
        <row r="245">
          <cell r="H245" t="str">
            <v>COMMONWEALTH EDISONMAIN35947OFF PEAK</v>
          </cell>
          <cell r="I245">
            <v>35947</v>
          </cell>
          <cell r="J245">
            <v>12.82</v>
          </cell>
        </row>
        <row r="246">
          <cell r="H246" t="str">
            <v>COMMONWEALTH EDISONMAIN35947PEAK</v>
          </cell>
          <cell r="I246">
            <v>35947</v>
          </cell>
          <cell r="J246">
            <v>193.65</v>
          </cell>
        </row>
        <row r="247">
          <cell r="H247" t="str">
            <v>COMMONWEALTH EDISONMAIN35977OFF PEAK</v>
          </cell>
          <cell r="I247">
            <v>35977</v>
          </cell>
          <cell r="J247">
            <v>16.5</v>
          </cell>
        </row>
        <row r="248">
          <cell r="H248" t="str">
            <v>COMMONWEALTH EDISONMAIN35977PEAK</v>
          </cell>
          <cell r="I248">
            <v>35977</v>
          </cell>
          <cell r="J248">
            <v>132.93</v>
          </cell>
        </row>
        <row r="249">
          <cell r="H249" t="str">
            <v>COMMONWEALTH EDISONMAIN36008OFF PEAK</v>
          </cell>
          <cell r="I249">
            <v>36008</v>
          </cell>
          <cell r="J249">
            <v>17.3</v>
          </cell>
        </row>
        <row r="250">
          <cell r="H250" t="str">
            <v>COMMONWEALTH EDISONMAIN36008PEAK</v>
          </cell>
          <cell r="I250">
            <v>36008</v>
          </cell>
          <cell r="J250">
            <v>36.47</v>
          </cell>
        </row>
        <row r="251">
          <cell r="H251" t="str">
            <v>COMMONWEALTH EDISONMAIN36039OFF PEAK</v>
          </cell>
          <cell r="I251">
            <v>36039</v>
          </cell>
          <cell r="J251">
            <v>13.08</v>
          </cell>
        </row>
        <row r="252">
          <cell r="H252" t="str">
            <v>COMMONWEALTH EDISONMAIN36039PEAK</v>
          </cell>
          <cell r="I252">
            <v>36039</v>
          </cell>
          <cell r="J252">
            <v>29.61</v>
          </cell>
        </row>
        <row r="253">
          <cell r="H253" t="str">
            <v>COMMONWEALTH EDISONMAIN36069OFF PEAK</v>
          </cell>
          <cell r="I253">
            <v>36069</v>
          </cell>
          <cell r="J253">
            <v>14.08</v>
          </cell>
        </row>
        <row r="254">
          <cell r="H254" t="str">
            <v>COMMONWEALTH EDISONMAIN36069PEAK</v>
          </cell>
          <cell r="I254">
            <v>36069</v>
          </cell>
          <cell r="J254">
            <v>20.22</v>
          </cell>
        </row>
        <row r="255">
          <cell r="H255" t="str">
            <v>COMMONWEALTH EDISONMAIN36100OFF PEAK</v>
          </cell>
          <cell r="I255">
            <v>36100</v>
          </cell>
          <cell r="J255">
            <v>13.85</v>
          </cell>
        </row>
        <row r="256">
          <cell r="H256" t="str">
            <v>COMMONWEALTH EDISONMAIN36100PEAK</v>
          </cell>
          <cell r="I256">
            <v>36100</v>
          </cell>
          <cell r="J256">
            <v>22.6</v>
          </cell>
        </row>
        <row r="257">
          <cell r="H257" t="str">
            <v>COMMONWEALTH EDISONMAIN36130OFF PEAK</v>
          </cell>
          <cell r="I257">
            <v>36130</v>
          </cell>
          <cell r="J257">
            <v>13.77</v>
          </cell>
        </row>
        <row r="258">
          <cell r="H258" t="str">
            <v>COMMONWEALTH EDISONMAIN36130PEAK</v>
          </cell>
          <cell r="I258">
            <v>36130</v>
          </cell>
          <cell r="J258">
            <v>20.28</v>
          </cell>
        </row>
        <row r="259">
          <cell r="H259" t="str">
            <v>COMMONWEALTH EDISONMAIN36161OFF PEAK</v>
          </cell>
          <cell r="I259">
            <v>36161</v>
          </cell>
          <cell r="J259">
            <v>15.77</v>
          </cell>
        </row>
        <row r="260">
          <cell r="H260" t="str">
            <v>COMMONWEALTH EDISONMAIN36161PEAK</v>
          </cell>
          <cell r="I260">
            <v>36161</v>
          </cell>
          <cell r="J260">
            <v>23.19</v>
          </cell>
        </row>
        <row r="261">
          <cell r="H261" t="str">
            <v>COMMONWEALTH EDISONMAIN36192OFF PEAK</v>
          </cell>
          <cell r="I261">
            <v>36192</v>
          </cell>
          <cell r="J261">
            <v>14</v>
          </cell>
        </row>
        <row r="262">
          <cell r="H262" t="str">
            <v>COMMONWEALTH EDISONMAIN36192PEAK</v>
          </cell>
          <cell r="I262">
            <v>36192</v>
          </cell>
          <cell r="J262">
            <v>18.41</v>
          </cell>
        </row>
        <row r="263">
          <cell r="H263" t="str">
            <v>COMMONWEALTH EDISONMAIN36220OFF PEAK</v>
          </cell>
          <cell r="I263">
            <v>36220</v>
          </cell>
          <cell r="J263">
            <v>14.82</v>
          </cell>
        </row>
        <row r="264">
          <cell r="H264" t="str">
            <v>COMMONWEALTH EDISONMAIN36220PEAK</v>
          </cell>
          <cell r="I264">
            <v>36220</v>
          </cell>
          <cell r="J264">
            <v>20.38</v>
          </cell>
        </row>
        <row r="265">
          <cell r="H265" t="str">
            <v>COMMONWEALTH EDISONMAIN36251OFF PEAK</v>
          </cell>
          <cell r="I265">
            <v>36251</v>
          </cell>
          <cell r="J265">
            <v>15.14</v>
          </cell>
        </row>
        <row r="266">
          <cell r="H266" t="str">
            <v>COMMONWEALTH EDISONMAIN36251PEAK</v>
          </cell>
          <cell r="I266">
            <v>36251</v>
          </cell>
          <cell r="J266">
            <v>26.6</v>
          </cell>
        </row>
        <row r="267">
          <cell r="H267" t="str">
            <v>COMMONWEALTH EDISONMAIN36281OFF PEAK</v>
          </cell>
          <cell r="I267">
            <v>36281</v>
          </cell>
          <cell r="J267">
            <v>14.47</v>
          </cell>
        </row>
        <row r="268">
          <cell r="H268" t="str">
            <v>COMMONWEALTH EDISONMAIN36281PEAK</v>
          </cell>
          <cell r="I268">
            <v>36281</v>
          </cell>
          <cell r="J268">
            <v>23.86</v>
          </cell>
        </row>
        <row r="269">
          <cell r="H269" t="str">
            <v>COMMONWEALTH EDISONMAIN36312OFF PEAK</v>
          </cell>
          <cell r="I269">
            <v>36312</v>
          </cell>
          <cell r="J269">
            <v>12.75</v>
          </cell>
        </row>
        <row r="270">
          <cell r="H270" t="str">
            <v>COMMONWEALTH EDISONMAIN36312PEAK</v>
          </cell>
          <cell r="I270">
            <v>36312</v>
          </cell>
          <cell r="J270">
            <v>47.84</v>
          </cell>
        </row>
        <row r="271">
          <cell r="H271" t="str">
            <v>COMMONWEALTH EDISONMAIN36342OFF PEAK</v>
          </cell>
          <cell r="I271">
            <v>36342</v>
          </cell>
          <cell r="J271">
            <v>20.63</v>
          </cell>
        </row>
        <row r="272">
          <cell r="H272" t="str">
            <v>COMMONWEALTH EDISONMAIN36342PEAK</v>
          </cell>
          <cell r="I272">
            <v>36342</v>
          </cell>
          <cell r="J272">
            <v>249.72</v>
          </cell>
        </row>
        <row r="273">
          <cell r="H273" t="str">
            <v>COMMONWEALTH EDISONMAIN36373OFF PEAK</v>
          </cell>
          <cell r="I273">
            <v>36373</v>
          </cell>
          <cell r="J273">
            <v>13.75</v>
          </cell>
        </row>
        <row r="274">
          <cell r="H274" t="str">
            <v>COMMONWEALTH EDISONMAIN36373PEAK</v>
          </cell>
          <cell r="I274">
            <v>36373</v>
          </cell>
          <cell r="J274">
            <v>48.93</v>
          </cell>
        </row>
        <row r="275">
          <cell r="H275" t="str">
            <v>COMMONWEALTH EDISONMAIN36404PEAK</v>
          </cell>
          <cell r="I275">
            <v>36404</v>
          </cell>
          <cell r="J275">
            <v>19.21</v>
          </cell>
        </row>
        <row r="276">
          <cell r="H276" t="str">
            <v>COMMONWEALTH EDISONMAIN36434OFF PEAK</v>
          </cell>
          <cell r="I276">
            <v>36434</v>
          </cell>
          <cell r="J276">
            <v>14.5</v>
          </cell>
        </row>
        <row r="277">
          <cell r="H277" t="str">
            <v>COMMONWEALTH EDISONMAIN36434PEAK</v>
          </cell>
          <cell r="I277">
            <v>36434</v>
          </cell>
          <cell r="J277">
            <v>22.21</v>
          </cell>
        </row>
        <row r="278">
          <cell r="H278" t="str">
            <v>COMMONWEALTH EDISONMAIN36465OFF PEAK</v>
          </cell>
          <cell r="I278">
            <v>36465</v>
          </cell>
          <cell r="J278">
            <v>12.58</v>
          </cell>
        </row>
        <row r="279">
          <cell r="H279" t="str">
            <v>COMMONWEALTH EDISONMAIN36465PEAK</v>
          </cell>
          <cell r="I279">
            <v>36465</v>
          </cell>
          <cell r="J279">
            <v>21.17</v>
          </cell>
        </row>
        <row r="280">
          <cell r="H280" t="str">
            <v>COMMONWEALTH EDISONMAIN36495OFF PEAK</v>
          </cell>
          <cell r="I280">
            <v>36495</v>
          </cell>
          <cell r="J280">
            <v>13.51</v>
          </cell>
        </row>
        <row r="281">
          <cell r="H281" t="str">
            <v>COMMONWEALTH EDISONMAIN36495PEAK</v>
          </cell>
          <cell r="I281">
            <v>36495</v>
          </cell>
          <cell r="J281">
            <v>20.54</v>
          </cell>
        </row>
        <row r="282">
          <cell r="H282" t="str">
            <v>COMMONWEALTH EDISONMAIN36526OFF PEAK</v>
          </cell>
          <cell r="I282">
            <v>36526</v>
          </cell>
          <cell r="J282">
            <v>14.64</v>
          </cell>
        </row>
        <row r="283">
          <cell r="H283" t="str">
            <v>COMMONWEALTH EDISONMAIN36526PEAK</v>
          </cell>
          <cell r="I283">
            <v>36526</v>
          </cell>
          <cell r="J283">
            <v>24.9</v>
          </cell>
        </row>
        <row r="284">
          <cell r="H284" t="str">
            <v>COMMONWEALTH EDISONMAIN36557OFF PEAK</v>
          </cell>
          <cell r="I284">
            <v>36557</v>
          </cell>
          <cell r="J284">
            <v>16.670000000000002</v>
          </cell>
        </row>
        <row r="285">
          <cell r="H285" t="str">
            <v>COMMONWEALTH EDISONMAIN36557PEAK</v>
          </cell>
          <cell r="I285">
            <v>36557</v>
          </cell>
          <cell r="J285">
            <v>23.92</v>
          </cell>
        </row>
        <row r="286">
          <cell r="H286" t="str">
            <v>COMMONWEALTH EDISONMAIN36586OFF PEAK</v>
          </cell>
          <cell r="I286">
            <v>36586</v>
          </cell>
          <cell r="J286">
            <v>15.68</v>
          </cell>
        </row>
        <row r="287">
          <cell r="H287" t="str">
            <v>COMMONWEALTH EDISONMAIN36586PEAK</v>
          </cell>
          <cell r="I287">
            <v>36586</v>
          </cell>
          <cell r="J287">
            <v>24.05</v>
          </cell>
        </row>
        <row r="288">
          <cell r="H288" t="str">
            <v>COMMONWEALTH EDISONMAIN36617OFF PEAK</v>
          </cell>
          <cell r="I288">
            <v>36617</v>
          </cell>
          <cell r="J288">
            <v>17.100000000000001</v>
          </cell>
        </row>
        <row r="289">
          <cell r="H289" t="str">
            <v>COMMONWEALTH EDISONMAIN36617PEAK</v>
          </cell>
          <cell r="I289">
            <v>36617</v>
          </cell>
          <cell r="J289">
            <v>27.7</v>
          </cell>
        </row>
        <row r="290">
          <cell r="H290" t="str">
            <v>COMMONWEALTH EDISONMAIN36647OFF PEAK</v>
          </cell>
          <cell r="I290">
            <v>36647</v>
          </cell>
          <cell r="J290">
            <v>15.57</v>
          </cell>
        </row>
        <row r="291">
          <cell r="H291" t="str">
            <v>COMMONWEALTH EDISONMAIN36647PEAK</v>
          </cell>
          <cell r="I291">
            <v>36647</v>
          </cell>
          <cell r="J291">
            <v>40.82</v>
          </cell>
        </row>
        <row r="292">
          <cell r="H292" t="str">
            <v>COMMONWEALTH EDISONMAIN36678OFF PEAK</v>
          </cell>
          <cell r="I292">
            <v>36678</v>
          </cell>
          <cell r="J292">
            <v>14.19</v>
          </cell>
        </row>
        <row r="293">
          <cell r="H293" t="str">
            <v>COMMONWEALTH EDISONMAIN36678PEAK</v>
          </cell>
          <cell r="I293">
            <v>36678</v>
          </cell>
          <cell r="J293">
            <v>34.21</v>
          </cell>
        </row>
        <row r="294">
          <cell r="H294" t="str">
            <v>COMMONWEALTH EDISONMAIN36708OFF PEAK</v>
          </cell>
          <cell r="I294">
            <v>36708</v>
          </cell>
          <cell r="J294">
            <v>13.35</v>
          </cell>
        </row>
        <row r="295">
          <cell r="H295" t="str">
            <v>COMMONWEALTH EDISONMAIN36708PEAK</v>
          </cell>
          <cell r="I295">
            <v>36708</v>
          </cell>
          <cell r="J295">
            <v>34.270000000000003</v>
          </cell>
        </row>
        <row r="296">
          <cell r="H296" t="str">
            <v>COMMONWEALTH EDISONMAIN36739OFF PEAK</v>
          </cell>
          <cell r="I296">
            <v>36739</v>
          </cell>
          <cell r="J296">
            <v>15.41</v>
          </cell>
        </row>
        <row r="297">
          <cell r="H297" t="str">
            <v>COMMONWEALTH EDISONMAIN36739PEAK</v>
          </cell>
          <cell r="I297">
            <v>36739</v>
          </cell>
          <cell r="J297">
            <v>41.92</v>
          </cell>
        </row>
        <row r="298">
          <cell r="H298" t="str">
            <v>COMMONWEALTH EDISONMAIN36770OFF PEAK</v>
          </cell>
          <cell r="I298">
            <v>36770</v>
          </cell>
          <cell r="J298">
            <v>11.9</v>
          </cell>
        </row>
        <row r="299">
          <cell r="H299" t="str">
            <v>COMMONWEALTH EDISONMAIN36770PEAK</v>
          </cell>
          <cell r="I299">
            <v>36770</v>
          </cell>
          <cell r="J299">
            <v>21.5</v>
          </cell>
        </row>
        <row r="300">
          <cell r="H300" t="str">
            <v>COMMONWEALTH EDISONMAIN36800OFF PEAK</v>
          </cell>
          <cell r="I300">
            <v>36800</v>
          </cell>
          <cell r="J300">
            <v>13.9</v>
          </cell>
        </row>
        <row r="301">
          <cell r="H301" t="str">
            <v>COMMONWEALTH EDISONMAIN36800PEAK</v>
          </cell>
          <cell r="I301">
            <v>36800</v>
          </cell>
          <cell r="J301">
            <v>30.67</v>
          </cell>
        </row>
        <row r="302">
          <cell r="H302" t="str">
            <v>COMMONWEALTH EDISONMAIN36831OFF PEAK</v>
          </cell>
          <cell r="I302">
            <v>36831</v>
          </cell>
          <cell r="J302">
            <v>18.22</v>
          </cell>
        </row>
        <row r="303">
          <cell r="H303" t="str">
            <v>COMMONWEALTH EDISONMAIN36831PEAK</v>
          </cell>
          <cell r="I303">
            <v>36831</v>
          </cell>
          <cell r="J303">
            <v>39.01</v>
          </cell>
        </row>
        <row r="304">
          <cell r="H304" t="str">
            <v>COMMONWEALTH EDISONMAIN36861OFF PEAK</v>
          </cell>
          <cell r="I304">
            <v>36861</v>
          </cell>
          <cell r="J304">
            <v>25.65</v>
          </cell>
        </row>
        <row r="305">
          <cell r="H305" t="str">
            <v>COMMONWEALTH EDISONMAIN36861PEAK</v>
          </cell>
          <cell r="I305">
            <v>36861</v>
          </cell>
          <cell r="J305">
            <v>56.29</v>
          </cell>
        </row>
        <row r="306">
          <cell r="H306" t="str">
            <v>COMMONWEALTH EDISONMAIN36892OFF PEAK</v>
          </cell>
          <cell r="I306">
            <v>36892</v>
          </cell>
          <cell r="J306">
            <v>22.79</v>
          </cell>
        </row>
        <row r="307">
          <cell r="H307" t="str">
            <v>COMMONWEALTH EDISONMAIN36892PEAK</v>
          </cell>
          <cell r="I307">
            <v>36892</v>
          </cell>
          <cell r="J307">
            <v>41.76</v>
          </cell>
        </row>
        <row r="308">
          <cell r="H308" t="str">
            <v>COMMONWEALTH EDISONMAIN36923OFF PEAK</v>
          </cell>
          <cell r="I308">
            <v>36923</v>
          </cell>
          <cell r="J308">
            <v>18.82</v>
          </cell>
        </row>
        <row r="309">
          <cell r="H309" t="str">
            <v>COMMONWEALTH EDISONMAIN36923PEAK</v>
          </cell>
          <cell r="I309">
            <v>36923</v>
          </cell>
          <cell r="J309">
            <v>35.880000000000003</v>
          </cell>
        </row>
        <row r="310">
          <cell r="H310" t="str">
            <v>COMMONWEALTH EDISONMAIN36951OFF PEAK</v>
          </cell>
          <cell r="I310">
            <v>36951</v>
          </cell>
          <cell r="J310">
            <v>20.95</v>
          </cell>
        </row>
        <row r="311">
          <cell r="H311" t="str">
            <v>COMMONWEALTH EDISONMAIN36951PEAK</v>
          </cell>
          <cell r="I311">
            <v>36951</v>
          </cell>
          <cell r="J311">
            <v>39.44</v>
          </cell>
        </row>
        <row r="312">
          <cell r="H312" t="str">
            <v>COMMONWEALTH EDISONMAIN36982OFF PEAK</v>
          </cell>
          <cell r="I312">
            <v>36982</v>
          </cell>
          <cell r="J312">
            <v>22.93</v>
          </cell>
        </row>
        <row r="313">
          <cell r="H313" t="str">
            <v>COMMONWEALTH EDISONMAIN36982PEAK</v>
          </cell>
          <cell r="I313">
            <v>36982</v>
          </cell>
          <cell r="J313">
            <v>45.68</v>
          </cell>
        </row>
        <row r="314">
          <cell r="H314" t="str">
            <v>COMMONWEALTH EDISONMAIN37012OFF PEAK</v>
          </cell>
          <cell r="I314">
            <v>37012</v>
          </cell>
          <cell r="J314">
            <v>15.14</v>
          </cell>
        </row>
        <row r="315">
          <cell r="H315" t="str">
            <v>COMMONWEALTH EDISONMAIN37012PEAK</v>
          </cell>
          <cell r="I315">
            <v>37012</v>
          </cell>
          <cell r="J315">
            <v>36.36</v>
          </cell>
        </row>
        <row r="316">
          <cell r="H316" t="str">
            <v>ELECTRIC RELIABILITY COUNCIL OF TEXAS ECONOMY BERCOT35796OFF PEAK</v>
          </cell>
          <cell r="I316">
            <v>35796</v>
          </cell>
          <cell r="J316">
            <v>15.49</v>
          </cell>
        </row>
        <row r="317">
          <cell r="H317" t="str">
            <v>ELECTRIC RELIABILITY COUNCIL OF TEXAS ECONOMY BERCOT35796PEAK</v>
          </cell>
          <cell r="I317">
            <v>35796</v>
          </cell>
          <cell r="J317">
            <v>18.649999999999999</v>
          </cell>
        </row>
        <row r="318">
          <cell r="H318" t="str">
            <v>ELECTRIC RELIABILITY COUNCIL OF TEXAS ECONOMY BERCOT35827PEAK</v>
          </cell>
          <cell r="I318">
            <v>35827</v>
          </cell>
          <cell r="J318">
            <v>20.71</v>
          </cell>
        </row>
        <row r="319">
          <cell r="H319" t="str">
            <v>ELECTRIC RELIABILITY COUNCIL OF TEXAS ECONOMY BERCOT35855PEAK</v>
          </cell>
          <cell r="I319">
            <v>35855</v>
          </cell>
          <cell r="J319">
            <v>21.43</v>
          </cell>
        </row>
        <row r="320">
          <cell r="H320" t="str">
            <v>ELECTRIC RELIABILITY COUNCIL OF TEXAS ECONOMY BERCOT35886PEAK</v>
          </cell>
          <cell r="I320">
            <v>35886</v>
          </cell>
          <cell r="J320">
            <v>25</v>
          </cell>
        </row>
        <row r="321">
          <cell r="H321" t="str">
            <v>ELECTRIC RELIABILITY COUNCIL OF TEXAS ECONOMY BERCOT35916PEAK</v>
          </cell>
          <cell r="I321">
            <v>35916</v>
          </cell>
          <cell r="J321">
            <v>24.98</v>
          </cell>
        </row>
        <row r="322">
          <cell r="H322" t="str">
            <v>ELECTRIC RELIABILITY COUNCIL OF TEXAS ECONOMY BERCOT35947PEAK</v>
          </cell>
          <cell r="I322">
            <v>35947</v>
          </cell>
          <cell r="J322">
            <v>51.3</v>
          </cell>
        </row>
        <row r="323">
          <cell r="H323" t="str">
            <v>ELECTRIC RELIABILITY COUNCIL OF TEXAS ECONOMY BERCOT35977PEAK</v>
          </cell>
          <cell r="I323">
            <v>35977</v>
          </cell>
          <cell r="J323">
            <v>46.52</v>
          </cell>
        </row>
        <row r="324">
          <cell r="H324" t="str">
            <v>ELECTRIC RELIABILITY COUNCIL OF TEXAS ECONOMY BERCOT36008PEAK</v>
          </cell>
          <cell r="I324">
            <v>36008</v>
          </cell>
          <cell r="J324">
            <v>31.19</v>
          </cell>
        </row>
        <row r="325">
          <cell r="H325" t="str">
            <v>ELECTRIC RELIABILITY COUNCIL OF TEXAS ECONOMY BERCOT36039PEAK</v>
          </cell>
          <cell r="I325">
            <v>36039</v>
          </cell>
          <cell r="J325">
            <v>25.57</v>
          </cell>
        </row>
        <row r="326">
          <cell r="H326" t="str">
            <v>ELECTRIC RELIABILITY COUNCIL OF TEXAS ECONOMY BERCOT36069PEAK</v>
          </cell>
          <cell r="I326">
            <v>36069</v>
          </cell>
          <cell r="J326">
            <v>20.46</v>
          </cell>
        </row>
        <row r="327">
          <cell r="H327" t="str">
            <v>ELECTRIC RELIABILITY COUNCIL OF TEXAS ECONOMY BERCOT36100PEAK</v>
          </cell>
          <cell r="I327">
            <v>36100</v>
          </cell>
          <cell r="J327">
            <v>19.98</v>
          </cell>
        </row>
        <row r="328">
          <cell r="H328" t="str">
            <v>ELECTRIC RELIABILITY COUNCIL OF TEXAS ECONOMY BERCOT36130PEAK</v>
          </cell>
          <cell r="I328">
            <v>36130</v>
          </cell>
          <cell r="J328">
            <v>18.690000000000001</v>
          </cell>
        </row>
        <row r="329">
          <cell r="H329" t="str">
            <v>ELECTRIC RELIABILITY COUNCIL OF TEXAS ECONOMY BERCOT36161PEAK</v>
          </cell>
          <cell r="I329">
            <v>36161</v>
          </cell>
          <cell r="J329">
            <v>18.41</v>
          </cell>
        </row>
        <row r="330">
          <cell r="H330" t="str">
            <v>ELECTRIC RELIABILITY COUNCIL OF TEXAS ECONOMY BERCOT36192PEAK</v>
          </cell>
          <cell r="I330">
            <v>36192</v>
          </cell>
          <cell r="J330">
            <v>18.53</v>
          </cell>
        </row>
        <row r="331">
          <cell r="H331" t="str">
            <v>ELECTRIC RELIABILITY COUNCIL OF TEXAS ECONOMY BERCOT36220PEAK</v>
          </cell>
          <cell r="I331">
            <v>36220</v>
          </cell>
          <cell r="J331">
            <v>18.36</v>
          </cell>
        </row>
        <row r="332">
          <cell r="H332" t="str">
            <v>ELECTRIC RELIABILITY COUNCIL OF TEXAS ECONOMY BERCOT36251PEAK</v>
          </cell>
          <cell r="I332">
            <v>36251</v>
          </cell>
          <cell r="J332">
            <v>25.26</v>
          </cell>
        </row>
        <row r="333">
          <cell r="H333" t="str">
            <v>ELECTRIC RELIABILITY COUNCIL OF TEXAS ECONOMY BERCOT36281PEAK</v>
          </cell>
          <cell r="I333">
            <v>36281</v>
          </cell>
          <cell r="J333">
            <v>25.3</v>
          </cell>
        </row>
        <row r="334">
          <cell r="H334" t="str">
            <v>ELECTRIC RELIABILITY COUNCIL OF TEXAS ECONOMY BERCOT36312PEAK</v>
          </cell>
          <cell r="I334">
            <v>36312</v>
          </cell>
          <cell r="J334">
            <v>28.28</v>
          </cell>
        </row>
        <row r="335">
          <cell r="H335" t="str">
            <v>ELECTRIC RELIABILITY COUNCIL OF TEXAS ECONOMY BERCOT36342PEAK</v>
          </cell>
          <cell r="I335">
            <v>36342</v>
          </cell>
          <cell r="J335">
            <v>57.96</v>
          </cell>
        </row>
        <row r="336">
          <cell r="H336" t="str">
            <v>ELECTRIC RELIABILITY COUNCIL OF TEXAS ECONOMY BERCOT36373PEAK</v>
          </cell>
          <cell r="I336">
            <v>36373</v>
          </cell>
          <cell r="J336">
            <v>165.71</v>
          </cell>
        </row>
        <row r="337">
          <cell r="H337" t="str">
            <v>ELECTRIC RELIABILITY COUNCIL OF TEXAS ECONOMY BERCOT36404OFF PEAK</v>
          </cell>
          <cell r="I337">
            <v>36404</v>
          </cell>
          <cell r="J337">
            <v>13.58</v>
          </cell>
        </row>
        <row r="338">
          <cell r="H338" t="str">
            <v>ELECTRIC RELIABILITY COUNCIL OF TEXAS ECONOMY BERCOT36404PEAK</v>
          </cell>
          <cell r="I338">
            <v>36404</v>
          </cell>
          <cell r="J338">
            <v>28.56</v>
          </cell>
        </row>
        <row r="339">
          <cell r="H339" t="str">
            <v>ELECTRIC RELIABILITY COUNCIL OF TEXAS ECONOMY BERCOT36434OFF PEAK</v>
          </cell>
          <cell r="I339">
            <v>36434</v>
          </cell>
          <cell r="J339">
            <v>12.96</v>
          </cell>
        </row>
        <row r="340">
          <cell r="H340" t="str">
            <v>ELECTRIC RELIABILITY COUNCIL OF TEXAS ECONOMY BERCOT36434PEAK</v>
          </cell>
          <cell r="I340">
            <v>36434</v>
          </cell>
          <cell r="J340">
            <v>27.44</v>
          </cell>
        </row>
        <row r="341">
          <cell r="H341" t="str">
            <v>ELECTRIC RELIABILITY COUNCIL OF TEXAS ECONOMY BERCOT36465OFF PEAK</v>
          </cell>
          <cell r="I341">
            <v>36465</v>
          </cell>
          <cell r="J341">
            <v>13.38</v>
          </cell>
        </row>
        <row r="342">
          <cell r="H342" t="str">
            <v>ELECTRIC RELIABILITY COUNCIL OF TEXAS ECONOMY BERCOT36465PEAK</v>
          </cell>
          <cell r="I342">
            <v>36465</v>
          </cell>
          <cell r="J342">
            <v>23.73</v>
          </cell>
        </row>
        <row r="343">
          <cell r="H343" t="str">
            <v>ELECTRIC RELIABILITY COUNCIL OF TEXAS ECONOMY BERCOT36495OFF PEAK</v>
          </cell>
          <cell r="I343">
            <v>36495</v>
          </cell>
          <cell r="J343">
            <v>14.09</v>
          </cell>
        </row>
        <row r="344">
          <cell r="H344" t="str">
            <v>ELECTRIC RELIABILITY COUNCIL OF TEXAS ECONOMY BERCOT36495PEAK</v>
          </cell>
          <cell r="I344">
            <v>36495</v>
          </cell>
          <cell r="J344">
            <v>24.05</v>
          </cell>
        </row>
        <row r="345">
          <cell r="H345" t="str">
            <v>ELECTRIC RELIABILITY COUNCIL OF TEXAS ECONOMY BERCOT36526OFF PEAK</v>
          </cell>
          <cell r="I345">
            <v>36526</v>
          </cell>
          <cell r="J345">
            <v>18.29</v>
          </cell>
        </row>
        <row r="346">
          <cell r="H346" t="str">
            <v>ELECTRIC RELIABILITY COUNCIL OF TEXAS ECONOMY BERCOT36526PEAK</v>
          </cell>
          <cell r="I346">
            <v>36526</v>
          </cell>
          <cell r="J346">
            <v>23.57</v>
          </cell>
        </row>
        <row r="347">
          <cell r="H347" t="str">
            <v>ELECTRIC RELIABILITY COUNCIL OF TEXAS ECONOMY BERCOT36557OFF PEAK</v>
          </cell>
          <cell r="I347">
            <v>36557</v>
          </cell>
          <cell r="J347">
            <v>14.27</v>
          </cell>
        </row>
        <row r="348">
          <cell r="H348" t="str">
            <v>ELECTRIC RELIABILITY COUNCIL OF TEXAS ECONOMY BERCOT36557PEAK</v>
          </cell>
          <cell r="I348">
            <v>36557</v>
          </cell>
          <cell r="J348">
            <v>25.89</v>
          </cell>
        </row>
        <row r="349">
          <cell r="H349" t="str">
            <v>ELECTRIC RELIABILITY COUNCIL OF TEXAS ECONOMY BERCOT36586OFF PEAK</v>
          </cell>
          <cell r="I349">
            <v>36586</v>
          </cell>
          <cell r="J349">
            <v>14.75</v>
          </cell>
        </row>
        <row r="350">
          <cell r="H350" t="str">
            <v>ELECTRIC RELIABILITY COUNCIL OF TEXAS ECONOMY BERCOT36586PEAK</v>
          </cell>
          <cell r="I350">
            <v>36586</v>
          </cell>
          <cell r="J350">
            <v>28.53</v>
          </cell>
        </row>
        <row r="351">
          <cell r="H351" t="str">
            <v>ELECTRIC RELIABILITY COUNCIL OF TEXAS ECONOMY BERCOT36617OFF PEAK</v>
          </cell>
          <cell r="I351">
            <v>36617</v>
          </cell>
          <cell r="J351">
            <v>17.39</v>
          </cell>
        </row>
        <row r="352">
          <cell r="H352" t="str">
            <v>ELECTRIC RELIABILITY COUNCIL OF TEXAS ECONOMY BERCOT36617PEAK</v>
          </cell>
          <cell r="I352">
            <v>36617</v>
          </cell>
          <cell r="J352">
            <v>33.369999999999997</v>
          </cell>
        </row>
        <row r="353">
          <cell r="H353" t="str">
            <v>ELECTRIC RELIABILITY COUNCIL OF TEXAS ECONOMY BERCOT36647OFF PEAK</v>
          </cell>
          <cell r="I353">
            <v>36647</v>
          </cell>
          <cell r="J353">
            <v>15</v>
          </cell>
        </row>
        <row r="354">
          <cell r="H354" t="str">
            <v>ELECTRIC RELIABILITY COUNCIL OF TEXAS ECONOMY BERCOT36647PEAK</v>
          </cell>
          <cell r="I354">
            <v>36647</v>
          </cell>
          <cell r="J354">
            <v>83.59</v>
          </cell>
        </row>
        <row r="355">
          <cell r="H355" t="str">
            <v>ELECTRIC RELIABILITY COUNCIL OF TEXAS ECONOMY BERCOT36678OFF PEAK</v>
          </cell>
          <cell r="I355">
            <v>36678</v>
          </cell>
          <cell r="J355">
            <v>15.94</v>
          </cell>
        </row>
        <row r="356">
          <cell r="H356" t="str">
            <v>ELECTRIC RELIABILITY COUNCIL OF TEXAS ECONOMY BERCOT36678PEAK</v>
          </cell>
          <cell r="I356">
            <v>36678</v>
          </cell>
          <cell r="J356">
            <v>49.1</v>
          </cell>
        </row>
        <row r="357">
          <cell r="H357" t="str">
            <v>ELECTRIC RELIABILITY COUNCIL OF TEXAS ECONOMY BERCOT36708PEAK</v>
          </cell>
          <cell r="I357">
            <v>36708</v>
          </cell>
          <cell r="J357">
            <v>89.06</v>
          </cell>
        </row>
        <row r="358">
          <cell r="H358" t="str">
            <v>ELECTRIC RELIABILITY COUNCIL OF TEXAS ECONOMY BERCOT36739OFF PEAK</v>
          </cell>
          <cell r="I358">
            <v>36739</v>
          </cell>
          <cell r="J358">
            <v>44.31</v>
          </cell>
        </row>
        <row r="359">
          <cell r="H359" t="str">
            <v>ELECTRIC RELIABILITY COUNCIL OF TEXAS ECONOMY BERCOT36739PEAK</v>
          </cell>
          <cell r="I359">
            <v>36739</v>
          </cell>
          <cell r="J359">
            <v>50.67</v>
          </cell>
        </row>
        <row r="360">
          <cell r="H360" t="str">
            <v>ELECTRIC RELIABILITY COUNCIL OF TEXAS ECONOMY BERCOT36770PEAK</v>
          </cell>
          <cell r="I360">
            <v>36770</v>
          </cell>
          <cell r="J360">
            <v>62.7</v>
          </cell>
        </row>
        <row r="361">
          <cell r="H361" t="str">
            <v>ELECTRIC RELIABILITY COUNCIL OF TEXAS ECONOMY BERCOT36800PEAK</v>
          </cell>
          <cell r="I361">
            <v>36800</v>
          </cell>
          <cell r="J361">
            <v>52.79</v>
          </cell>
        </row>
        <row r="362">
          <cell r="H362" t="str">
            <v>ELECTRIC RELIABILITY COUNCIL OF TEXAS ECONOMY BERCOT36831OFF PEAK</v>
          </cell>
          <cell r="I362">
            <v>36831</v>
          </cell>
          <cell r="J362">
            <v>0</v>
          </cell>
        </row>
        <row r="363">
          <cell r="H363" t="str">
            <v>ELECTRIC RELIABILITY COUNCIL OF TEXAS ECONOMY BERCOT36831PEAK</v>
          </cell>
          <cell r="I363">
            <v>36831</v>
          </cell>
          <cell r="J363">
            <v>51.11</v>
          </cell>
        </row>
        <row r="364">
          <cell r="H364" t="str">
            <v>ELECTRIC RELIABILITY COUNCIL OF TEXAS ECONOMY BERCOT36861OFF PEAK</v>
          </cell>
          <cell r="I364">
            <v>36861</v>
          </cell>
          <cell r="J364">
            <v>0</v>
          </cell>
        </row>
        <row r="365">
          <cell r="H365" t="str">
            <v>ELECTRIC RELIABILITY COUNCIL OF TEXAS ECONOMY BERCOT36861PEAK</v>
          </cell>
          <cell r="I365">
            <v>36861</v>
          </cell>
          <cell r="J365">
            <v>69.94</v>
          </cell>
        </row>
        <row r="366">
          <cell r="H366" t="str">
            <v>ELECTRIC RELIABILITY COUNCIL OF TEXAS ECONOMY BERCOT36892OFF PEAK</v>
          </cell>
          <cell r="I366">
            <v>36892</v>
          </cell>
          <cell r="J366">
            <v>33.4</v>
          </cell>
        </row>
        <row r="367">
          <cell r="H367" t="str">
            <v>ELECTRIC RELIABILITY COUNCIL OF TEXAS ECONOMY BERCOT36892PEAK</v>
          </cell>
          <cell r="I367">
            <v>36892</v>
          </cell>
          <cell r="J367">
            <v>74.63</v>
          </cell>
        </row>
        <row r="368">
          <cell r="H368" t="str">
            <v>ELECTRIC RELIABILITY COUNCIL OF TEXAS ECONOMY BERCOT36923PEAK</v>
          </cell>
          <cell r="I368">
            <v>36923</v>
          </cell>
          <cell r="J368">
            <v>48.59</v>
          </cell>
        </row>
        <row r="369">
          <cell r="H369" t="str">
            <v>ELECTRIC RELIABILITY COUNCIL OF TEXAS ECONOMY BERCOT36951PEAK</v>
          </cell>
          <cell r="I369">
            <v>36951</v>
          </cell>
          <cell r="J369">
            <v>46.24</v>
          </cell>
        </row>
        <row r="370">
          <cell r="H370" t="str">
            <v>ELECTRIC RELIABILITY COUNCIL OF TEXAS ECONOMY BERCOT36982PEAK</v>
          </cell>
          <cell r="I370">
            <v>36982</v>
          </cell>
          <cell r="J370">
            <v>49.16</v>
          </cell>
        </row>
        <row r="371">
          <cell r="H371" t="str">
            <v>ELECTRIC RELIABILITY COUNCIL OF TEXAS ECONOMY BERCOT37012PEAK</v>
          </cell>
          <cell r="I371">
            <v>37012</v>
          </cell>
          <cell r="J371">
            <v>46.54</v>
          </cell>
        </row>
        <row r="372">
          <cell r="H372" t="str">
            <v>ENTERGYSERC35796OFF PEAK</v>
          </cell>
          <cell r="I372">
            <v>35796</v>
          </cell>
          <cell r="J372">
            <v>13.25</v>
          </cell>
        </row>
        <row r="373">
          <cell r="H373" t="str">
            <v>ENTERGYSERC35796PEAK</v>
          </cell>
          <cell r="I373">
            <v>35796</v>
          </cell>
          <cell r="J373">
            <v>17.89</v>
          </cell>
        </row>
        <row r="374">
          <cell r="H374" t="str">
            <v>ENTERGYSERC35827OFF PEAK</v>
          </cell>
          <cell r="I374">
            <v>35827</v>
          </cell>
          <cell r="J374">
            <v>12.75</v>
          </cell>
        </row>
        <row r="375">
          <cell r="H375" t="str">
            <v>ENTERGYSERC35827PEAK</v>
          </cell>
          <cell r="I375">
            <v>35827</v>
          </cell>
          <cell r="J375">
            <v>17.78</v>
          </cell>
        </row>
        <row r="376">
          <cell r="H376" t="str">
            <v>ENTERGYSERC35855OFF PEAK</v>
          </cell>
          <cell r="I376">
            <v>35855</v>
          </cell>
          <cell r="J376">
            <v>14.75</v>
          </cell>
        </row>
        <row r="377">
          <cell r="H377" t="str">
            <v>ENTERGYSERC35855PEAK</v>
          </cell>
          <cell r="I377">
            <v>35855</v>
          </cell>
          <cell r="J377">
            <v>21.53</v>
          </cell>
        </row>
        <row r="378">
          <cell r="H378" t="str">
            <v>ENTERGYSERC35886OFF PEAK</v>
          </cell>
          <cell r="I378">
            <v>35886</v>
          </cell>
          <cell r="J378">
            <v>15</v>
          </cell>
        </row>
        <row r="379">
          <cell r="H379" t="str">
            <v>ENTERGYSERC35886PEAK</v>
          </cell>
          <cell r="I379">
            <v>35886</v>
          </cell>
          <cell r="J379">
            <v>22.46</v>
          </cell>
        </row>
        <row r="380">
          <cell r="H380" t="str">
            <v>ENTERGYSERC35916OFF PEAK</v>
          </cell>
          <cell r="I380">
            <v>35916</v>
          </cell>
          <cell r="J380">
            <v>13.5</v>
          </cell>
        </row>
        <row r="381">
          <cell r="H381" t="str">
            <v>ENTERGYSERC35916PEAK</v>
          </cell>
          <cell r="I381">
            <v>35916</v>
          </cell>
          <cell r="J381">
            <v>41.87</v>
          </cell>
        </row>
        <row r="382">
          <cell r="H382" t="str">
            <v>ENTERGYSERC35947PEAK</v>
          </cell>
          <cell r="I382">
            <v>35947</v>
          </cell>
          <cell r="J382">
            <v>151.58000000000001</v>
          </cell>
        </row>
        <row r="383">
          <cell r="H383" t="str">
            <v>ENTERGYSERC35977PEAK</v>
          </cell>
          <cell r="I383">
            <v>35977</v>
          </cell>
          <cell r="J383">
            <v>129.55000000000001</v>
          </cell>
        </row>
        <row r="384">
          <cell r="H384" t="str">
            <v>ENTERGYSERC36008PEAK</v>
          </cell>
          <cell r="I384">
            <v>36008</v>
          </cell>
          <cell r="J384">
            <v>40.369999999999997</v>
          </cell>
        </row>
        <row r="385">
          <cell r="H385" t="str">
            <v>ENTERGYSERC36039PEAK</v>
          </cell>
          <cell r="I385">
            <v>36039</v>
          </cell>
          <cell r="J385">
            <v>29.33</v>
          </cell>
        </row>
        <row r="386">
          <cell r="H386" t="str">
            <v>ENTERGYSERC36069OFF PEAK</v>
          </cell>
          <cell r="I386">
            <v>36069</v>
          </cell>
          <cell r="J386">
            <v>15</v>
          </cell>
        </row>
        <row r="387">
          <cell r="H387" t="str">
            <v>ENTERGYSERC36069PEAK</v>
          </cell>
          <cell r="I387">
            <v>36069</v>
          </cell>
          <cell r="J387">
            <v>20.7</v>
          </cell>
        </row>
        <row r="388">
          <cell r="H388" t="str">
            <v>ENTERGYSERC36100OFF PEAK</v>
          </cell>
          <cell r="I388">
            <v>36100</v>
          </cell>
          <cell r="J388">
            <v>15.81</v>
          </cell>
        </row>
        <row r="389">
          <cell r="H389" t="str">
            <v>ENTERGYSERC36100PEAK</v>
          </cell>
          <cell r="I389">
            <v>36100</v>
          </cell>
          <cell r="J389">
            <v>21.11</v>
          </cell>
        </row>
        <row r="390">
          <cell r="H390" t="str">
            <v>ENTERGYSERC36130PEAK</v>
          </cell>
          <cell r="I390">
            <v>36130</v>
          </cell>
          <cell r="J390">
            <v>18.559999999999999</v>
          </cell>
        </row>
        <row r="391">
          <cell r="H391" t="str">
            <v>ENTERGYSERC36161PEAK</v>
          </cell>
          <cell r="I391">
            <v>36161</v>
          </cell>
          <cell r="J391">
            <v>20.52</v>
          </cell>
        </row>
        <row r="392">
          <cell r="H392" t="str">
            <v>ENTERGYSERC36192PEAK</v>
          </cell>
          <cell r="I392">
            <v>36192</v>
          </cell>
          <cell r="J392">
            <v>17.68</v>
          </cell>
        </row>
        <row r="393">
          <cell r="H393" t="str">
            <v>ENTERGYSERC36220PEAK</v>
          </cell>
          <cell r="I393">
            <v>36220</v>
          </cell>
          <cell r="J393">
            <v>19.16</v>
          </cell>
        </row>
        <row r="394">
          <cell r="H394" t="str">
            <v>ENTERGYSERC36251PEAK</v>
          </cell>
          <cell r="I394">
            <v>36251</v>
          </cell>
          <cell r="J394">
            <v>26.47</v>
          </cell>
        </row>
        <row r="395">
          <cell r="H395" t="str">
            <v>ENTERGYSERC36281PEAK</v>
          </cell>
          <cell r="I395">
            <v>36281</v>
          </cell>
          <cell r="J395">
            <v>24.53</v>
          </cell>
        </row>
        <row r="396">
          <cell r="H396" t="str">
            <v>ENTERGYSERC36312PEAK</v>
          </cell>
          <cell r="I396">
            <v>36312</v>
          </cell>
          <cell r="J396">
            <v>43.12</v>
          </cell>
        </row>
        <row r="397">
          <cell r="H397" t="str">
            <v>ENTERGYSERC36342PEAK</v>
          </cell>
          <cell r="I397">
            <v>36342</v>
          </cell>
          <cell r="J397">
            <v>265.32</v>
          </cell>
        </row>
        <row r="398">
          <cell r="H398" t="str">
            <v>ENTERGYSERC36373OFF PEAK</v>
          </cell>
          <cell r="I398">
            <v>36373</v>
          </cell>
          <cell r="J398">
            <v>16</v>
          </cell>
        </row>
        <row r="399">
          <cell r="H399" t="str">
            <v>ENTERGYSERC36373PEAK</v>
          </cell>
          <cell r="I399">
            <v>36373</v>
          </cell>
          <cell r="J399">
            <v>87.79</v>
          </cell>
        </row>
        <row r="400">
          <cell r="H400" t="str">
            <v>ENTERGYSERC36404OFF PEAK</v>
          </cell>
          <cell r="I400">
            <v>36404</v>
          </cell>
          <cell r="J400">
            <v>14</v>
          </cell>
        </row>
        <row r="401">
          <cell r="H401" t="str">
            <v>ENTERGYSERC36404PEAK</v>
          </cell>
          <cell r="I401">
            <v>36404</v>
          </cell>
          <cell r="J401">
            <v>25.18</v>
          </cell>
        </row>
        <row r="402">
          <cell r="H402" t="str">
            <v>ENTERGYSERC36434OFF PEAK</v>
          </cell>
          <cell r="I402">
            <v>36434</v>
          </cell>
          <cell r="J402">
            <v>11.5</v>
          </cell>
        </row>
        <row r="403">
          <cell r="H403" t="str">
            <v>ENTERGYSERC36434PEAK</v>
          </cell>
          <cell r="I403">
            <v>36434</v>
          </cell>
          <cell r="J403">
            <v>24.35</v>
          </cell>
        </row>
        <row r="404">
          <cell r="H404" t="str">
            <v>ENTERGYSERC36465OFF PEAK</v>
          </cell>
          <cell r="I404">
            <v>36465</v>
          </cell>
          <cell r="J404">
            <v>13.42</v>
          </cell>
        </row>
        <row r="405">
          <cell r="H405" t="str">
            <v>ENTERGYSERC36465PEAK</v>
          </cell>
          <cell r="I405">
            <v>36465</v>
          </cell>
          <cell r="J405">
            <v>22.01</v>
          </cell>
        </row>
        <row r="406">
          <cell r="H406" t="str">
            <v>ENTERGYSERC36495OFF PEAK</v>
          </cell>
          <cell r="I406">
            <v>36495</v>
          </cell>
          <cell r="J406">
            <v>14</v>
          </cell>
        </row>
        <row r="407">
          <cell r="H407" t="str">
            <v>ENTERGYSERC36495PEAK</v>
          </cell>
          <cell r="I407">
            <v>36495</v>
          </cell>
          <cell r="J407">
            <v>21.76</v>
          </cell>
        </row>
        <row r="408">
          <cell r="H408" t="str">
            <v>ENTERGYSERC36526OFF PEAK</v>
          </cell>
          <cell r="I408">
            <v>36526</v>
          </cell>
          <cell r="J408">
            <v>16.25</v>
          </cell>
        </row>
        <row r="409">
          <cell r="H409" t="str">
            <v>ENTERGYSERC36526PEAK</v>
          </cell>
          <cell r="I409">
            <v>36526</v>
          </cell>
          <cell r="J409">
            <v>23.84</v>
          </cell>
        </row>
        <row r="410">
          <cell r="H410" t="str">
            <v>ENTERGYSERC36557OFF PEAK</v>
          </cell>
          <cell r="I410">
            <v>36557</v>
          </cell>
          <cell r="J410">
            <v>16.309999999999999</v>
          </cell>
        </row>
        <row r="411">
          <cell r="H411" t="str">
            <v>ENTERGYSERC36557PEAK</v>
          </cell>
          <cell r="I411">
            <v>36557</v>
          </cell>
          <cell r="J411">
            <v>25.66</v>
          </cell>
        </row>
        <row r="412">
          <cell r="H412" t="str">
            <v>ENTERGYSERC36586PEAK</v>
          </cell>
          <cell r="I412">
            <v>36586</v>
          </cell>
          <cell r="J412">
            <v>29.03</v>
          </cell>
        </row>
        <row r="413">
          <cell r="H413" t="str">
            <v>ENTERGYSERC36617PEAK</v>
          </cell>
          <cell r="I413">
            <v>36617</v>
          </cell>
          <cell r="J413">
            <v>35.6</v>
          </cell>
        </row>
        <row r="414">
          <cell r="H414" t="str">
            <v>ENTERGYSERC36647OFF PEAK</v>
          </cell>
          <cell r="I414">
            <v>36647</v>
          </cell>
          <cell r="J414">
            <v>15</v>
          </cell>
        </row>
        <row r="415">
          <cell r="H415" t="str">
            <v>ENTERGYSERC36647PEAK</v>
          </cell>
          <cell r="I415">
            <v>36647</v>
          </cell>
          <cell r="J415">
            <v>55.81</v>
          </cell>
        </row>
        <row r="416">
          <cell r="H416" t="str">
            <v>ENTERGYSERC36678PEAK</v>
          </cell>
          <cell r="I416">
            <v>36678</v>
          </cell>
          <cell r="J416">
            <v>50.88</v>
          </cell>
        </row>
        <row r="417">
          <cell r="H417" t="str">
            <v>ENTERGYSERC36708OFF PEAK</v>
          </cell>
          <cell r="I417">
            <v>36708</v>
          </cell>
          <cell r="J417">
            <v>18</v>
          </cell>
        </row>
        <row r="418">
          <cell r="H418" t="str">
            <v>ENTERGYSERC36708PEAK</v>
          </cell>
          <cell r="I418">
            <v>36708</v>
          </cell>
          <cell r="J418">
            <v>68.12</v>
          </cell>
        </row>
        <row r="419">
          <cell r="H419" t="str">
            <v>ENTERGYSERC36739PEAK</v>
          </cell>
          <cell r="I419">
            <v>36739</v>
          </cell>
          <cell r="J419">
            <v>73.510000000000005</v>
          </cell>
        </row>
        <row r="420">
          <cell r="H420" t="str">
            <v>ENTERGYSERC36770PEAK</v>
          </cell>
          <cell r="I420">
            <v>36770</v>
          </cell>
          <cell r="J420">
            <v>42.66</v>
          </cell>
        </row>
        <row r="421">
          <cell r="H421" t="str">
            <v>ENTERGYSERC36800OFF PEAK</v>
          </cell>
          <cell r="I421">
            <v>36800</v>
          </cell>
          <cell r="J421">
            <v>14</v>
          </cell>
        </row>
        <row r="422">
          <cell r="H422" t="str">
            <v>ENTERGYSERC36800PEAK</v>
          </cell>
          <cell r="I422">
            <v>36800</v>
          </cell>
          <cell r="J422">
            <v>42.97</v>
          </cell>
        </row>
        <row r="423">
          <cell r="H423" t="str">
            <v>ENTERGYSERC36831OFF PEAK</v>
          </cell>
          <cell r="I423">
            <v>36831</v>
          </cell>
          <cell r="J423">
            <v>0</v>
          </cell>
        </row>
        <row r="424">
          <cell r="H424" t="str">
            <v>ENTERGYSERC36831PEAK</v>
          </cell>
          <cell r="I424">
            <v>36831</v>
          </cell>
          <cell r="J424">
            <v>51.39</v>
          </cell>
        </row>
        <row r="425">
          <cell r="H425" t="str">
            <v>ENTERGYSERC36861OFF PEAK</v>
          </cell>
          <cell r="I425">
            <v>36861</v>
          </cell>
          <cell r="J425">
            <v>32</v>
          </cell>
        </row>
        <row r="426">
          <cell r="H426" t="str">
            <v>ENTERGYSERC36861PEAK</v>
          </cell>
          <cell r="I426">
            <v>36861</v>
          </cell>
          <cell r="J426">
            <v>78.239999999999995</v>
          </cell>
        </row>
        <row r="427">
          <cell r="H427" t="str">
            <v>ENTERGYSERC36892OFF PEAK</v>
          </cell>
          <cell r="I427">
            <v>36892</v>
          </cell>
          <cell r="J427">
            <v>20.57</v>
          </cell>
        </row>
        <row r="428">
          <cell r="H428" t="str">
            <v>ENTERGYSERC36892PEAK</v>
          </cell>
          <cell r="I428">
            <v>36892</v>
          </cell>
          <cell r="J428">
            <v>57.5</v>
          </cell>
        </row>
        <row r="429">
          <cell r="H429" t="str">
            <v>ENTERGYSERC36923OFF PEAK</v>
          </cell>
          <cell r="I429">
            <v>36923</v>
          </cell>
          <cell r="J429">
            <v>18.600000000000001</v>
          </cell>
        </row>
        <row r="430">
          <cell r="H430" t="str">
            <v>ENTERGYSERC36923PEAK</v>
          </cell>
          <cell r="I430">
            <v>36923</v>
          </cell>
          <cell r="J430">
            <v>43.1</v>
          </cell>
        </row>
        <row r="431">
          <cell r="H431" t="str">
            <v>ENTERGYSERC36951OFF PEAK</v>
          </cell>
          <cell r="I431">
            <v>36951</v>
          </cell>
          <cell r="J431">
            <v>23.72</v>
          </cell>
        </row>
        <row r="432">
          <cell r="H432" t="str">
            <v>ENTERGYSERC36951PEAK</v>
          </cell>
          <cell r="I432">
            <v>36951</v>
          </cell>
          <cell r="J432">
            <v>44.97</v>
          </cell>
        </row>
        <row r="433">
          <cell r="H433" t="str">
            <v>ENTERGYSERC36982OFF PEAK</v>
          </cell>
          <cell r="I433">
            <v>36982</v>
          </cell>
          <cell r="J433">
            <v>23.88</v>
          </cell>
        </row>
        <row r="434">
          <cell r="H434" t="str">
            <v>ENTERGYSERC36982PEAK</v>
          </cell>
          <cell r="I434">
            <v>36982</v>
          </cell>
          <cell r="J434">
            <v>56.03</v>
          </cell>
        </row>
        <row r="435">
          <cell r="H435" t="str">
            <v>ENTERGYSERC37012OFF PEAK</v>
          </cell>
          <cell r="I435">
            <v>37012</v>
          </cell>
          <cell r="J435">
            <v>19.82</v>
          </cell>
        </row>
        <row r="436">
          <cell r="H436" t="str">
            <v>ENTERGYSERC37012PEAK</v>
          </cell>
          <cell r="I436">
            <v>37012</v>
          </cell>
          <cell r="J436">
            <v>42.94</v>
          </cell>
        </row>
        <row r="437">
          <cell r="H437" t="str">
            <v>FLORIDAFRCC35796OFF PEAK</v>
          </cell>
          <cell r="I437">
            <v>35796</v>
          </cell>
          <cell r="J437">
            <v>16</v>
          </cell>
        </row>
        <row r="438">
          <cell r="H438" t="str">
            <v>FLORIDAFRCC35796PEAK</v>
          </cell>
          <cell r="I438">
            <v>35796</v>
          </cell>
          <cell r="J438">
            <v>21.8</v>
          </cell>
        </row>
        <row r="439">
          <cell r="H439" t="str">
            <v>FLORIDAFRCC35827PEAK</v>
          </cell>
          <cell r="I439">
            <v>35827</v>
          </cell>
          <cell r="J439">
            <v>21.25</v>
          </cell>
        </row>
        <row r="440">
          <cell r="H440" t="str">
            <v>FLORIDAFRCC35855PEAK</v>
          </cell>
          <cell r="I440">
            <v>35855</v>
          </cell>
          <cell r="J440">
            <v>22.09</v>
          </cell>
        </row>
        <row r="441">
          <cell r="H441" t="str">
            <v>FLORIDAFRCC35886OFF PEAK</v>
          </cell>
          <cell r="I441">
            <v>35886</v>
          </cell>
          <cell r="J441">
            <v>12.8</v>
          </cell>
        </row>
        <row r="442">
          <cell r="H442" t="str">
            <v>FLORIDAFRCC35886PEAK</v>
          </cell>
          <cell r="I442">
            <v>35886</v>
          </cell>
          <cell r="J442">
            <v>23.33</v>
          </cell>
        </row>
        <row r="443">
          <cell r="H443" t="str">
            <v>FLORIDAFRCC35916OFF PEAK</v>
          </cell>
          <cell r="I443">
            <v>35916</v>
          </cell>
          <cell r="J443">
            <v>13</v>
          </cell>
        </row>
        <row r="444">
          <cell r="H444" t="str">
            <v>FLORIDAFRCC35916PEAK</v>
          </cell>
          <cell r="I444">
            <v>35916</v>
          </cell>
          <cell r="J444">
            <v>34.75</v>
          </cell>
        </row>
        <row r="445">
          <cell r="H445" t="str">
            <v>FLORIDAFRCC35947OFF PEAK</v>
          </cell>
          <cell r="I445">
            <v>35947</v>
          </cell>
          <cell r="J445">
            <v>19</v>
          </cell>
        </row>
        <row r="446">
          <cell r="H446" t="str">
            <v>FLORIDAFRCC35947PEAK</v>
          </cell>
          <cell r="I446">
            <v>35947</v>
          </cell>
          <cell r="J446">
            <v>89.21</v>
          </cell>
        </row>
        <row r="447">
          <cell r="H447" t="str">
            <v>FLORIDAFRCC35977PEAK</v>
          </cell>
          <cell r="I447">
            <v>35977</v>
          </cell>
          <cell r="J447">
            <v>58.72</v>
          </cell>
        </row>
        <row r="448">
          <cell r="H448" t="str">
            <v>FLORIDAFRCC36008PEAK</v>
          </cell>
          <cell r="I448">
            <v>36008</v>
          </cell>
          <cell r="J448">
            <v>43.31</v>
          </cell>
        </row>
        <row r="449">
          <cell r="H449" t="str">
            <v>FLORIDAFRCC36039PEAK</v>
          </cell>
          <cell r="I449">
            <v>36039</v>
          </cell>
          <cell r="J449">
            <v>34.17</v>
          </cell>
        </row>
        <row r="450">
          <cell r="H450" t="str">
            <v>FLORIDAFRCC36069OFF PEAK</v>
          </cell>
          <cell r="I450">
            <v>36069</v>
          </cell>
          <cell r="J450">
            <v>16.5</v>
          </cell>
        </row>
        <row r="451">
          <cell r="H451" t="str">
            <v>FLORIDAFRCC36069PEAK</v>
          </cell>
          <cell r="I451">
            <v>36069</v>
          </cell>
          <cell r="J451">
            <v>28.03</v>
          </cell>
        </row>
        <row r="452">
          <cell r="H452" t="str">
            <v>FLORIDAFRCC36100OFF PEAK</v>
          </cell>
          <cell r="I452">
            <v>36100</v>
          </cell>
          <cell r="J452">
            <v>16.21</v>
          </cell>
        </row>
        <row r="453">
          <cell r="H453" t="str">
            <v>FLORIDAFRCC36100PEAK</v>
          </cell>
          <cell r="I453">
            <v>36100</v>
          </cell>
          <cell r="J453">
            <v>22.28</v>
          </cell>
        </row>
        <row r="454">
          <cell r="H454" t="str">
            <v>FLORIDAFRCC36130PEAK</v>
          </cell>
          <cell r="I454">
            <v>36130</v>
          </cell>
          <cell r="J454">
            <v>21.25</v>
          </cell>
        </row>
        <row r="455">
          <cell r="H455" t="str">
            <v>FLORIDAFRCC36161OFF PEAK</v>
          </cell>
          <cell r="I455">
            <v>36161</v>
          </cell>
          <cell r="J455">
            <v>16.04</v>
          </cell>
        </row>
        <row r="456">
          <cell r="H456" t="str">
            <v>FLORIDAFRCC36161PEAK</v>
          </cell>
          <cell r="I456">
            <v>36161</v>
          </cell>
          <cell r="J456">
            <v>22.28</v>
          </cell>
        </row>
        <row r="457">
          <cell r="H457" t="str">
            <v>FLORIDAFRCC36192PEAK</v>
          </cell>
          <cell r="I457">
            <v>36192</v>
          </cell>
          <cell r="J457">
            <v>17.59</v>
          </cell>
        </row>
        <row r="458">
          <cell r="H458" t="str">
            <v>FLORIDAFRCC36220OFF PEAK</v>
          </cell>
          <cell r="I458">
            <v>36220</v>
          </cell>
          <cell r="J458">
            <v>18</v>
          </cell>
        </row>
        <row r="459">
          <cell r="H459" t="str">
            <v>FLORIDAFRCC36220PEAK</v>
          </cell>
          <cell r="I459">
            <v>36220</v>
          </cell>
          <cell r="J459">
            <v>18.899999999999999</v>
          </cell>
        </row>
        <row r="460">
          <cell r="H460" t="str">
            <v>FLORIDAFRCC36251OFF PEAK</v>
          </cell>
          <cell r="I460">
            <v>36251</v>
          </cell>
          <cell r="J460">
            <v>21.29</v>
          </cell>
        </row>
        <row r="461">
          <cell r="H461" t="str">
            <v>FLORIDAFRCC36251PEAK</v>
          </cell>
          <cell r="I461">
            <v>36251</v>
          </cell>
          <cell r="J461">
            <v>45.94</v>
          </cell>
        </row>
        <row r="462">
          <cell r="H462" t="str">
            <v>FLORIDAFRCC36281OFF PEAK</v>
          </cell>
          <cell r="I462">
            <v>36281</v>
          </cell>
          <cell r="J462">
            <v>23</v>
          </cell>
        </row>
        <row r="463">
          <cell r="H463" t="str">
            <v>FLORIDAFRCC36281PEAK</v>
          </cell>
          <cell r="I463">
            <v>36281</v>
          </cell>
          <cell r="J463">
            <v>34.31</v>
          </cell>
        </row>
        <row r="464">
          <cell r="H464" t="str">
            <v>FLORIDAFRCC36312OFF PEAK</v>
          </cell>
          <cell r="I464">
            <v>36312</v>
          </cell>
          <cell r="J464">
            <v>16.309999999999999</v>
          </cell>
        </row>
        <row r="465">
          <cell r="H465" t="str">
            <v>FLORIDAFRCC36312PEAK</v>
          </cell>
          <cell r="I465">
            <v>36312</v>
          </cell>
          <cell r="J465">
            <v>43.33</v>
          </cell>
        </row>
        <row r="466">
          <cell r="H466" t="str">
            <v>FLORIDAFRCC36342OFF PEAK</v>
          </cell>
          <cell r="I466">
            <v>36342</v>
          </cell>
          <cell r="J466">
            <v>17.14</v>
          </cell>
        </row>
        <row r="467">
          <cell r="H467" t="str">
            <v>FLORIDAFRCC36342PEAK</v>
          </cell>
          <cell r="I467">
            <v>36342</v>
          </cell>
          <cell r="J467">
            <v>37.04</v>
          </cell>
        </row>
        <row r="468">
          <cell r="H468" t="str">
            <v>FLORIDAFRCC36373OFF PEAK</v>
          </cell>
          <cell r="I468">
            <v>36373</v>
          </cell>
          <cell r="J468">
            <v>19.149999999999999</v>
          </cell>
        </row>
        <row r="469">
          <cell r="H469" t="str">
            <v>FLORIDAFRCC36373PEAK</v>
          </cell>
          <cell r="I469">
            <v>36373</v>
          </cell>
          <cell r="J469">
            <v>84.14</v>
          </cell>
        </row>
        <row r="470">
          <cell r="H470" t="str">
            <v>FLORIDAFRCC36404OFF PEAK</v>
          </cell>
          <cell r="I470">
            <v>36404</v>
          </cell>
          <cell r="J470">
            <v>18.27</v>
          </cell>
        </row>
        <row r="471">
          <cell r="H471" t="str">
            <v>FLORIDAFRCC36404PEAK</v>
          </cell>
          <cell r="I471">
            <v>36404</v>
          </cell>
          <cell r="J471">
            <v>35.35</v>
          </cell>
        </row>
        <row r="472">
          <cell r="H472" t="str">
            <v>FLORIDAFRCC36434OFF PEAK</v>
          </cell>
          <cell r="I472">
            <v>36434</v>
          </cell>
          <cell r="J472">
            <v>19.13</v>
          </cell>
        </row>
        <row r="473">
          <cell r="H473" t="str">
            <v>FLORIDAFRCC36434PEAK</v>
          </cell>
          <cell r="I473">
            <v>36434</v>
          </cell>
          <cell r="J473">
            <v>39.4</v>
          </cell>
        </row>
        <row r="474">
          <cell r="H474" t="str">
            <v>FLORIDAFRCC36465OFF PEAK</v>
          </cell>
          <cell r="I474">
            <v>36465</v>
          </cell>
          <cell r="J474">
            <v>18.96</v>
          </cell>
        </row>
        <row r="475">
          <cell r="H475" t="str">
            <v>FLORIDAFRCC36465PEAK</v>
          </cell>
          <cell r="I475">
            <v>36465</v>
          </cell>
          <cell r="J475">
            <v>27.45</v>
          </cell>
        </row>
        <row r="476">
          <cell r="H476" t="str">
            <v>FLORIDAFRCC36495OFF PEAK</v>
          </cell>
          <cell r="I476">
            <v>36495</v>
          </cell>
          <cell r="J476">
            <v>17.73</v>
          </cell>
        </row>
        <row r="477">
          <cell r="H477" t="str">
            <v>FLORIDAFRCC36495PEAK</v>
          </cell>
          <cell r="I477">
            <v>36495</v>
          </cell>
          <cell r="J477">
            <v>24.36</v>
          </cell>
        </row>
        <row r="478">
          <cell r="H478" t="str">
            <v>FLORIDAFRCC36526OFF PEAK</v>
          </cell>
          <cell r="I478">
            <v>36526</v>
          </cell>
          <cell r="J478">
            <v>17.96</v>
          </cell>
        </row>
        <row r="479">
          <cell r="H479" t="str">
            <v>FLORIDAFRCC36526PEAK</v>
          </cell>
          <cell r="I479">
            <v>36526</v>
          </cell>
          <cell r="J479">
            <v>23.97</v>
          </cell>
        </row>
        <row r="480">
          <cell r="H480" t="str">
            <v>FLORIDAFRCC36557OFF PEAK</v>
          </cell>
          <cell r="I480">
            <v>36557</v>
          </cell>
          <cell r="J480">
            <v>17.84</v>
          </cell>
        </row>
        <row r="481">
          <cell r="H481" t="str">
            <v>FLORIDAFRCC36557PEAK</v>
          </cell>
          <cell r="I481">
            <v>36557</v>
          </cell>
          <cell r="J481">
            <v>24.05</v>
          </cell>
        </row>
        <row r="482">
          <cell r="H482" t="str">
            <v>FLORIDAFRCC36586OFF PEAK</v>
          </cell>
          <cell r="I482">
            <v>36586</v>
          </cell>
          <cell r="J482">
            <v>18.010000000000002</v>
          </cell>
        </row>
        <row r="483">
          <cell r="H483" t="str">
            <v>FLORIDAFRCC36586PEAK</v>
          </cell>
          <cell r="I483">
            <v>36586</v>
          </cell>
          <cell r="J483">
            <v>31.07</v>
          </cell>
        </row>
        <row r="484">
          <cell r="H484" t="str">
            <v>FLORIDAFRCC36617OFF PEAK</v>
          </cell>
          <cell r="I484">
            <v>36617</v>
          </cell>
          <cell r="J484">
            <v>18.09</v>
          </cell>
        </row>
        <row r="485">
          <cell r="H485" t="str">
            <v>FLORIDAFRCC36617PEAK</v>
          </cell>
          <cell r="I485">
            <v>36617</v>
          </cell>
          <cell r="J485">
            <v>30.9</v>
          </cell>
        </row>
        <row r="486">
          <cell r="H486" t="str">
            <v>FLORIDAFRCC36647OFF PEAK</v>
          </cell>
          <cell r="I486">
            <v>36647</v>
          </cell>
          <cell r="J486">
            <v>18.239999999999998</v>
          </cell>
        </row>
        <row r="487">
          <cell r="H487" t="str">
            <v>FLORIDAFRCC36647PEAK</v>
          </cell>
          <cell r="I487">
            <v>36647</v>
          </cell>
          <cell r="J487">
            <v>45.08</v>
          </cell>
        </row>
        <row r="488">
          <cell r="H488" t="str">
            <v>FLORIDAFRCC36678OFF PEAK</v>
          </cell>
          <cell r="I488">
            <v>36678</v>
          </cell>
          <cell r="J488">
            <v>19.920000000000002</v>
          </cell>
        </row>
        <row r="489">
          <cell r="H489" t="str">
            <v>FLORIDAFRCC36678PEAK</v>
          </cell>
          <cell r="I489">
            <v>36678</v>
          </cell>
          <cell r="J489">
            <v>57.14</v>
          </cell>
        </row>
        <row r="490">
          <cell r="H490" t="str">
            <v>FLORIDAFRCC36708OFF PEAK</v>
          </cell>
          <cell r="I490">
            <v>36708</v>
          </cell>
          <cell r="J490">
            <v>19.25</v>
          </cell>
        </row>
        <row r="491">
          <cell r="H491" t="str">
            <v>FLORIDAFRCC36708PEAK</v>
          </cell>
          <cell r="I491">
            <v>36708</v>
          </cell>
          <cell r="J491">
            <v>76.58</v>
          </cell>
        </row>
        <row r="492">
          <cell r="H492" t="str">
            <v>FLORIDAFRCC36739OFF PEAK</v>
          </cell>
          <cell r="I492">
            <v>36739</v>
          </cell>
          <cell r="J492">
            <v>19.399999999999999</v>
          </cell>
        </row>
        <row r="493">
          <cell r="H493" t="str">
            <v>FLORIDAFRCC36739PEAK</v>
          </cell>
          <cell r="I493">
            <v>36739</v>
          </cell>
          <cell r="J493">
            <v>66.38</v>
          </cell>
        </row>
        <row r="494">
          <cell r="H494" t="str">
            <v>FLORIDAFRCC36770OFF PEAK</v>
          </cell>
          <cell r="I494">
            <v>36770</v>
          </cell>
          <cell r="J494">
            <v>18.88</v>
          </cell>
        </row>
        <row r="495">
          <cell r="H495" t="str">
            <v>FLORIDAFRCC36770PEAK</v>
          </cell>
          <cell r="I495">
            <v>36770</v>
          </cell>
          <cell r="J495">
            <v>59.86</v>
          </cell>
        </row>
        <row r="496">
          <cell r="H496" t="str">
            <v>FLORIDAFRCC36800OFF PEAK</v>
          </cell>
          <cell r="I496">
            <v>36800</v>
          </cell>
          <cell r="J496">
            <v>19.79</v>
          </cell>
        </row>
        <row r="497">
          <cell r="H497" t="str">
            <v>FLORIDAFRCC36800PEAK</v>
          </cell>
          <cell r="I497">
            <v>36800</v>
          </cell>
          <cell r="J497">
            <v>52.1</v>
          </cell>
        </row>
        <row r="498">
          <cell r="H498" t="str">
            <v>FLORIDAFRCC36831OFF PEAK</v>
          </cell>
          <cell r="I498">
            <v>36831</v>
          </cell>
          <cell r="J498">
            <v>20.94</v>
          </cell>
        </row>
        <row r="499">
          <cell r="H499" t="str">
            <v>FLORIDAFRCC36831PEAK</v>
          </cell>
          <cell r="I499">
            <v>36831</v>
          </cell>
          <cell r="J499">
            <v>49.13</v>
          </cell>
        </row>
        <row r="500">
          <cell r="H500" t="str">
            <v>FLORIDAFRCC36861OFF PEAK</v>
          </cell>
          <cell r="I500">
            <v>36861</v>
          </cell>
          <cell r="J500">
            <v>20</v>
          </cell>
        </row>
        <row r="501">
          <cell r="H501" t="str">
            <v>FLORIDAFRCC36861PEAK</v>
          </cell>
          <cell r="I501">
            <v>36861</v>
          </cell>
          <cell r="J501">
            <v>69.430000000000007</v>
          </cell>
        </row>
        <row r="502">
          <cell r="H502" t="str">
            <v>FLORIDAFRCC36892OFF PEAK</v>
          </cell>
          <cell r="I502">
            <v>36892</v>
          </cell>
          <cell r="J502">
            <v>31.81</v>
          </cell>
        </row>
        <row r="503">
          <cell r="H503" t="str">
            <v>FLORIDAFRCC36892PEAK</v>
          </cell>
          <cell r="I503">
            <v>36892</v>
          </cell>
          <cell r="J503">
            <v>51.45</v>
          </cell>
        </row>
        <row r="504">
          <cell r="H504" t="str">
            <v>FLORIDAFRCC36923OFF PEAK</v>
          </cell>
          <cell r="I504">
            <v>36923</v>
          </cell>
          <cell r="J504">
            <v>20.85</v>
          </cell>
        </row>
        <row r="505">
          <cell r="H505" t="str">
            <v>FLORIDAFRCC36923PEAK</v>
          </cell>
          <cell r="I505">
            <v>36923</v>
          </cell>
          <cell r="J505">
            <v>42.45</v>
          </cell>
        </row>
        <row r="506">
          <cell r="H506" t="str">
            <v>FLORIDAFRCC36951OFF PEAK</v>
          </cell>
          <cell r="I506">
            <v>36951</v>
          </cell>
          <cell r="J506">
            <v>26.51</v>
          </cell>
        </row>
        <row r="507">
          <cell r="H507" t="str">
            <v>FLORIDAFRCC36951PEAK</v>
          </cell>
          <cell r="I507">
            <v>36951</v>
          </cell>
          <cell r="J507">
            <v>44.73</v>
          </cell>
        </row>
        <row r="508">
          <cell r="H508" t="str">
            <v>FLORIDAFRCC36982OFF PEAK</v>
          </cell>
          <cell r="I508">
            <v>36982</v>
          </cell>
          <cell r="J508">
            <v>28.38</v>
          </cell>
        </row>
        <row r="509">
          <cell r="H509" t="str">
            <v>FLORIDAFRCC36982PEAK</v>
          </cell>
          <cell r="I509">
            <v>36982</v>
          </cell>
          <cell r="J509">
            <v>61.15</v>
          </cell>
        </row>
        <row r="510">
          <cell r="H510" t="str">
            <v>FLORIDAFRCC37012OFF PEAK</v>
          </cell>
          <cell r="I510">
            <v>37012</v>
          </cell>
          <cell r="J510">
            <v>27.5</v>
          </cell>
        </row>
        <row r="511">
          <cell r="H511" t="str">
            <v>FLORIDAFRCC37012PEAK</v>
          </cell>
          <cell r="I511">
            <v>37012</v>
          </cell>
          <cell r="J511">
            <v>57.35</v>
          </cell>
        </row>
        <row r="512">
          <cell r="H512" t="str">
            <v>FLORIDA-GEORGIA BORDERFRCCSERC35796OFF PEAK</v>
          </cell>
          <cell r="I512">
            <v>35796</v>
          </cell>
          <cell r="J512">
            <v>13.6</v>
          </cell>
        </row>
        <row r="513">
          <cell r="H513" t="str">
            <v>FLORIDA-GEORGIA BORDERFRCCSERC35796PEAK</v>
          </cell>
          <cell r="I513">
            <v>35796</v>
          </cell>
          <cell r="J513">
            <v>18.47</v>
          </cell>
        </row>
        <row r="514">
          <cell r="H514" t="str">
            <v>FLORIDA-GEORGIA BORDERFRCCSERC35827OFF PEAK</v>
          </cell>
          <cell r="I514">
            <v>35827</v>
          </cell>
          <cell r="J514">
            <v>14.09</v>
          </cell>
        </row>
        <row r="515">
          <cell r="H515" t="str">
            <v>FLORIDA-GEORGIA BORDERFRCCSERC35827PEAK</v>
          </cell>
          <cell r="I515">
            <v>35827</v>
          </cell>
          <cell r="J515">
            <v>18.72</v>
          </cell>
        </row>
        <row r="516">
          <cell r="H516" t="str">
            <v>FLORIDA-GEORGIA BORDERFRCCSERC35855OFF PEAK</v>
          </cell>
          <cell r="I516">
            <v>35855</v>
          </cell>
          <cell r="J516">
            <v>13.98</v>
          </cell>
        </row>
        <row r="517">
          <cell r="H517" t="str">
            <v>FLORIDA-GEORGIA BORDERFRCCSERC35855PEAK</v>
          </cell>
          <cell r="I517">
            <v>35855</v>
          </cell>
          <cell r="J517">
            <v>21.45</v>
          </cell>
        </row>
        <row r="518">
          <cell r="H518" t="str">
            <v>FLORIDA-GEORGIA BORDERFRCCSERC35886OFF PEAK</v>
          </cell>
          <cell r="I518">
            <v>35886</v>
          </cell>
          <cell r="J518">
            <v>13.57</v>
          </cell>
        </row>
        <row r="519">
          <cell r="H519" t="str">
            <v>FLORIDA-GEORGIA BORDERFRCCSERC35886PEAK</v>
          </cell>
          <cell r="I519">
            <v>35886</v>
          </cell>
          <cell r="J519">
            <v>20.76</v>
          </cell>
        </row>
        <row r="520">
          <cell r="H520" t="str">
            <v>FLORIDA-GEORGIA BORDERFRCCSERC35916OFF PEAK</v>
          </cell>
          <cell r="I520">
            <v>35916</v>
          </cell>
          <cell r="J520">
            <v>13.28</v>
          </cell>
        </row>
        <row r="521">
          <cell r="H521" t="str">
            <v>FLORIDA-GEORGIA BORDERFRCCSERC35916PEAK</v>
          </cell>
          <cell r="I521">
            <v>35916</v>
          </cell>
          <cell r="J521">
            <v>39.840000000000003</v>
          </cell>
        </row>
        <row r="522">
          <cell r="H522" t="str">
            <v>FLORIDA-GEORGIA BORDERFRCCSERC35947PEAK</v>
          </cell>
          <cell r="I522">
            <v>35947</v>
          </cell>
          <cell r="J522">
            <v>181.49</v>
          </cell>
        </row>
        <row r="523">
          <cell r="H523" t="str">
            <v>FLORIDA-GEORGIA BORDERFRCCSERC35977PEAK</v>
          </cell>
          <cell r="I523">
            <v>35977</v>
          </cell>
          <cell r="J523">
            <v>109.29</v>
          </cell>
        </row>
        <row r="524">
          <cell r="H524" t="str">
            <v>FLORIDA-GEORGIA BORDERFRCCSERC36008OFF PEAK</v>
          </cell>
          <cell r="I524">
            <v>36008</v>
          </cell>
          <cell r="J524">
            <v>17.5</v>
          </cell>
        </row>
        <row r="525">
          <cell r="H525" t="str">
            <v>FLORIDA-GEORGIA BORDERFRCCSERC36008PEAK</v>
          </cell>
          <cell r="I525">
            <v>36008</v>
          </cell>
          <cell r="J525">
            <v>42.83</v>
          </cell>
        </row>
        <row r="526">
          <cell r="H526" t="str">
            <v>FLORIDA-GEORGIA BORDERFRCCSERC36039OFF PEAK</v>
          </cell>
          <cell r="I526">
            <v>36039</v>
          </cell>
          <cell r="J526">
            <v>16.25</v>
          </cell>
        </row>
        <row r="527">
          <cell r="H527" t="str">
            <v>FLORIDA-GEORGIA BORDERFRCCSERC36039PEAK</v>
          </cell>
          <cell r="I527">
            <v>36039</v>
          </cell>
          <cell r="J527">
            <v>33.53</v>
          </cell>
        </row>
        <row r="528">
          <cell r="H528" t="str">
            <v>FLORIDA-GEORGIA BORDERFRCCSERC36069OFF PEAK</v>
          </cell>
          <cell r="I528">
            <v>36069</v>
          </cell>
          <cell r="J528">
            <v>14.43</v>
          </cell>
        </row>
        <row r="529">
          <cell r="H529" t="str">
            <v>FLORIDA-GEORGIA BORDERFRCCSERC36069PEAK</v>
          </cell>
          <cell r="I529">
            <v>36069</v>
          </cell>
          <cell r="J529">
            <v>24.07</v>
          </cell>
        </row>
        <row r="530">
          <cell r="H530" t="str">
            <v>FLORIDA-GEORGIA BORDERFRCCSERC36100OFF PEAK</v>
          </cell>
          <cell r="I530">
            <v>36100</v>
          </cell>
          <cell r="J530">
            <v>14.36</v>
          </cell>
        </row>
        <row r="531">
          <cell r="H531" t="str">
            <v>FLORIDA-GEORGIA BORDERFRCCSERC36100PEAK</v>
          </cell>
          <cell r="I531">
            <v>36100</v>
          </cell>
          <cell r="J531">
            <v>21.27</v>
          </cell>
        </row>
        <row r="532">
          <cell r="H532" t="str">
            <v>FLORIDA-GEORGIA BORDERFRCCSERC36130OFF PEAK</v>
          </cell>
          <cell r="I532">
            <v>36130</v>
          </cell>
          <cell r="J532">
            <v>13.47</v>
          </cell>
        </row>
        <row r="533">
          <cell r="H533" t="str">
            <v>FLORIDA-GEORGIA BORDERFRCCSERC36130PEAK</v>
          </cell>
          <cell r="I533">
            <v>36130</v>
          </cell>
          <cell r="J533">
            <v>19.88</v>
          </cell>
        </row>
        <row r="534">
          <cell r="H534" t="str">
            <v>FLORIDA-GEORGIA BORDERFRCCSERC36161OFF PEAK</v>
          </cell>
          <cell r="I534">
            <v>36161</v>
          </cell>
          <cell r="J534">
            <v>17.149999999999999</v>
          </cell>
        </row>
        <row r="535">
          <cell r="H535" t="str">
            <v>FLORIDA-GEORGIA BORDERFRCCSERC36161PEAK</v>
          </cell>
          <cell r="I535">
            <v>36161</v>
          </cell>
          <cell r="J535">
            <v>22.57</v>
          </cell>
        </row>
        <row r="536">
          <cell r="H536" t="str">
            <v>FLORIDA-GEORGIA BORDERFRCCSERC36192OFF PEAK</v>
          </cell>
          <cell r="I536">
            <v>36192</v>
          </cell>
          <cell r="J536">
            <v>15.63</v>
          </cell>
        </row>
        <row r="537">
          <cell r="H537" t="str">
            <v>FLORIDA-GEORGIA BORDERFRCCSERC36192PEAK</v>
          </cell>
          <cell r="I537">
            <v>36192</v>
          </cell>
          <cell r="J537">
            <v>17.84</v>
          </cell>
        </row>
        <row r="538">
          <cell r="H538" t="str">
            <v>FLORIDA-GEORGIA BORDERFRCCSERC36220OFF PEAK</v>
          </cell>
          <cell r="I538">
            <v>36220</v>
          </cell>
          <cell r="J538">
            <v>16</v>
          </cell>
        </row>
        <row r="539">
          <cell r="H539" t="str">
            <v>FLORIDA-GEORGIA BORDERFRCCSERC36220PEAK</v>
          </cell>
          <cell r="I539">
            <v>36220</v>
          </cell>
          <cell r="J539">
            <v>20.309999999999999</v>
          </cell>
        </row>
        <row r="540">
          <cell r="H540" t="str">
            <v>FLORIDA-GEORGIA BORDERFRCCSERC36251PEAK</v>
          </cell>
          <cell r="I540">
            <v>36251</v>
          </cell>
          <cell r="J540">
            <v>34.44</v>
          </cell>
        </row>
        <row r="541">
          <cell r="H541" t="str">
            <v>FLORIDA-GEORGIA BORDERFRCCSERC36281OFF PEAK</v>
          </cell>
          <cell r="I541">
            <v>36281</v>
          </cell>
          <cell r="J541">
            <v>14.28</v>
          </cell>
        </row>
        <row r="542">
          <cell r="H542" t="str">
            <v>FLORIDA-GEORGIA BORDERFRCCSERC36281PEAK</v>
          </cell>
          <cell r="I542">
            <v>36281</v>
          </cell>
          <cell r="J542">
            <v>27.04</v>
          </cell>
        </row>
        <row r="543">
          <cell r="H543" t="str">
            <v>FLORIDA-GEORGIA BORDERFRCCSERC36312OFF PEAK</v>
          </cell>
          <cell r="I543">
            <v>36312</v>
          </cell>
          <cell r="J543">
            <v>14.03</v>
          </cell>
        </row>
        <row r="544">
          <cell r="H544" t="str">
            <v>FLORIDA-GEORGIA BORDERFRCCSERC36312PEAK</v>
          </cell>
          <cell r="I544">
            <v>36312</v>
          </cell>
          <cell r="J544">
            <v>56.37</v>
          </cell>
        </row>
        <row r="545">
          <cell r="H545" t="str">
            <v>FLORIDA-GEORGIA BORDERFRCCSERC36342OFF PEAK</v>
          </cell>
          <cell r="I545">
            <v>36342</v>
          </cell>
          <cell r="J545">
            <v>14.93</v>
          </cell>
        </row>
        <row r="546">
          <cell r="H546" t="str">
            <v>FLORIDA-GEORGIA BORDERFRCCSERC36342PEAK</v>
          </cell>
          <cell r="I546">
            <v>36342</v>
          </cell>
          <cell r="J546">
            <v>144.18</v>
          </cell>
        </row>
        <row r="547">
          <cell r="H547" t="str">
            <v>FLORIDA-GEORGIA BORDERFRCCSERC36373OFF PEAK</v>
          </cell>
          <cell r="I547">
            <v>36373</v>
          </cell>
          <cell r="J547">
            <v>14</v>
          </cell>
        </row>
        <row r="548">
          <cell r="H548" t="str">
            <v>FLORIDA-GEORGIA BORDERFRCCSERC36373PEAK</v>
          </cell>
          <cell r="I548">
            <v>36373</v>
          </cell>
          <cell r="J548">
            <v>98.59</v>
          </cell>
        </row>
        <row r="549">
          <cell r="H549" t="str">
            <v>FLORIDA-GEORGIA BORDERFRCCSERC36404OFF PEAK</v>
          </cell>
          <cell r="I549">
            <v>36404</v>
          </cell>
          <cell r="J549">
            <v>13.56</v>
          </cell>
        </row>
        <row r="550">
          <cell r="H550" t="str">
            <v>FLORIDA-GEORGIA BORDERFRCCSERC36404PEAK</v>
          </cell>
          <cell r="I550">
            <v>36404</v>
          </cell>
          <cell r="J550">
            <v>25.9</v>
          </cell>
        </row>
        <row r="551">
          <cell r="H551" t="str">
            <v>FLORIDA-GEORGIA BORDERFRCCSERC36434OFF PEAK</v>
          </cell>
          <cell r="I551">
            <v>36434</v>
          </cell>
          <cell r="J551">
            <v>13.83</v>
          </cell>
        </row>
        <row r="552">
          <cell r="H552" t="str">
            <v>FLORIDA-GEORGIA BORDERFRCCSERC36434PEAK</v>
          </cell>
          <cell r="I552">
            <v>36434</v>
          </cell>
          <cell r="J552">
            <v>27.94</v>
          </cell>
        </row>
        <row r="553">
          <cell r="H553" t="str">
            <v>FLORIDA-GEORGIA BORDERFRCCSERC36465OFF PEAK</v>
          </cell>
          <cell r="I553">
            <v>36465</v>
          </cell>
          <cell r="J553">
            <v>13.74</v>
          </cell>
        </row>
        <row r="554">
          <cell r="H554" t="str">
            <v>FLORIDA-GEORGIA BORDERFRCCSERC36465PEAK</v>
          </cell>
          <cell r="I554">
            <v>36465</v>
          </cell>
          <cell r="J554">
            <v>24.99</v>
          </cell>
        </row>
        <row r="555">
          <cell r="H555" t="str">
            <v>FLORIDA-GEORGIA BORDERFRCCSERC36495OFF PEAK</v>
          </cell>
          <cell r="I555">
            <v>36495</v>
          </cell>
          <cell r="J555">
            <v>18.649999999999999</v>
          </cell>
        </row>
        <row r="556">
          <cell r="H556" t="str">
            <v>FLORIDA-GEORGIA BORDERFRCCSERC36495PEAK</v>
          </cell>
          <cell r="I556">
            <v>36495</v>
          </cell>
          <cell r="J556">
            <v>23.94</v>
          </cell>
        </row>
        <row r="557">
          <cell r="H557" t="str">
            <v>FLORIDA-GEORGIA BORDERFRCCSERC36526OFF PEAK</v>
          </cell>
          <cell r="I557">
            <v>36526</v>
          </cell>
          <cell r="J557">
            <v>17.5</v>
          </cell>
        </row>
        <row r="558">
          <cell r="H558" t="str">
            <v>FLORIDA-GEORGIA BORDERFRCCSERC36526PEAK</v>
          </cell>
          <cell r="I558">
            <v>36526</v>
          </cell>
          <cell r="J558">
            <v>29.55</v>
          </cell>
        </row>
        <row r="559">
          <cell r="H559" t="str">
            <v>FLORIDA-GEORGIA BORDERFRCCSERC36557OFF PEAK</v>
          </cell>
          <cell r="I559">
            <v>36557</v>
          </cell>
          <cell r="J559">
            <v>21.99</v>
          </cell>
        </row>
        <row r="560">
          <cell r="H560" t="str">
            <v>FLORIDA-GEORGIA BORDERFRCCSERC36557PEAK</v>
          </cell>
          <cell r="I560">
            <v>36557</v>
          </cell>
          <cell r="J560">
            <v>26.31</v>
          </cell>
        </row>
        <row r="561">
          <cell r="H561" t="str">
            <v>FLORIDA-GEORGIA BORDERFRCCSERC36586OFF PEAK</v>
          </cell>
          <cell r="I561">
            <v>36586</v>
          </cell>
          <cell r="J561">
            <v>15.52</v>
          </cell>
        </row>
        <row r="562">
          <cell r="H562" t="str">
            <v>FLORIDA-GEORGIA BORDERFRCCSERC36586PEAK</v>
          </cell>
          <cell r="I562">
            <v>36586</v>
          </cell>
          <cell r="J562">
            <v>28.35</v>
          </cell>
        </row>
        <row r="563">
          <cell r="H563" t="str">
            <v>FLORIDA-GEORGIA BORDERFRCCSERC36617OFF PEAK</v>
          </cell>
          <cell r="I563">
            <v>36617</v>
          </cell>
          <cell r="J563">
            <v>16.29</v>
          </cell>
        </row>
        <row r="564">
          <cell r="H564" t="str">
            <v>FLORIDA-GEORGIA BORDERFRCCSERC36617PEAK</v>
          </cell>
          <cell r="I564">
            <v>36617</v>
          </cell>
          <cell r="J564">
            <v>28.47</v>
          </cell>
        </row>
        <row r="565">
          <cell r="H565" t="str">
            <v>FLORIDA-GEORGIA BORDERFRCCSERC36647OFF PEAK</v>
          </cell>
          <cell r="I565">
            <v>36647</v>
          </cell>
          <cell r="J565">
            <v>16.71</v>
          </cell>
        </row>
        <row r="566">
          <cell r="H566" t="str">
            <v>FLORIDA-GEORGIA BORDERFRCCSERC36647PEAK</v>
          </cell>
          <cell r="I566">
            <v>36647</v>
          </cell>
          <cell r="J566">
            <v>45.4</v>
          </cell>
        </row>
        <row r="567">
          <cell r="H567" t="str">
            <v>FLORIDA-GEORGIA BORDERFRCCSERC36678OFF PEAK</v>
          </cell>
          <cell r="I567">
            <v>36678</v>
          </cell>
          <cell r="J567">
            <v>17.989999999999998</v>
          </cell>
        </row>
        <row r="568">
          <cell r="H568" t="str">
            <v>FLORIDA-GEORGIA BORDERFRCCSERC36678PEAK</v>
          </cell>
          <cell r="I568">
            <v>36678</v>
          </cell>
          <cell r="J568">
            <v>49.03</v>
          </cell>
        </row>
        <row r="569">
          <cell r="H569" t="str">
            <v>FLORIDA-GEORGIA BORDERFRCCSERC36708OFF PEAK</v>
          </cell>
          <cell r="I569">
            <v>36708</v>
          </cell>
          <cell r="J569">
            <v>20.149999999999999</v>
          </cell>
        </row>
        <row r="570">
          <cell r="H570" t="str">
            <v>FLORIDA-GEORGIA BORDERFRCCSERC36708PEAK</v>
          </cell>
          <cell r="I570">
            <v>36708</v>
          </cell>
          <cell r="J570">
            <v>78.61</v>
          </cell>
        </row>
        <row r="571">
          <cell r="H571" t="str">
            <v>FLORIDA-GEORGIA BORDERFRCCSERC36739OFF PEAK</v>
          </cell>
          <cell r="I571">
            <v>36739</v>
          </cell>
          <cell r="J571">
            <v>16.5</v>
          </cell>
        </row>
        <row r="572">
          <cell r="H572" t="str">
            <v>FLORIDA-GEORGIA BORDERFRCCSERC36739PEAK</v>
          </cell>
          <cell r="I572">
            <v>36739</v>
          </cell>
          <cell r="J572">
            <v>68.23</v>
          </cell>
        </row>
        <row r="573">
          <cell r="H573" t="str">
            <v>FLORIDA-GEORGIA BORDERFRCCSERC36770OFF PEAK</v>
          </cell>
          <cell r="I573">
            <v>36770</v>
          </cell>
          <cell r="J573">
            <v>17.25</v>
          </cell>
        </row>
        <row r="574">
          <cell r="H574" t="str">
            <v>FLORIDA-GEORGIA BORDERFRCCSERC36770PEAK</v>
          </cell>
          <cell r="I574">
            <v>36770</v>
          </cell>
          <cell r="J574">
            <v>42.87</v>
          </cell>
        </row>
        <row r="575">
          <cell r="H575" t="str">
            <v>FLORIDA-GEORGIA BORDERFRCCSERC36800OFF PEAK</v>
          </cell>
          <cell r="I575">
            <v>36800</v>
          </cell>
          <cell r="J575">
            <v>13</v>
          </cell>
        </row>
        <row r="576">
          <cell r="H576" t="str">
            <v>FLORIDA-GEORGIA BORDERFRCCSERC36800PEAK</v>
          </cell>
          <cell r="I576">
            <v>36800</v>
          </cell>
          <cell r="J576">
            <v>42.37</v>
          </cell>
        </row>
        <row r="577">
          <cell r="H577" t="str">
            <v>FLORIDA-GEORGIA BORDERFRCCSERC36831OFF PEAK</v>
          </cell>
          <cell r="I577">
            <v>36831</v>
          </cell>
          <cell r="J577">
            <v>16.18</v>
          </cell>
        </row>
        <row r="578">
          <cell r="H578" t="str">
            <v>FLORIDA-GEORGIA BORDERFRCCSERC36831PEAK</v>
          </cell>
          <cell r="I578">
            <v>36831</v>
          </cell>
          <cell r="J578">
            <v>40.83</v>
          </cell>
        </row>
        <row r="579">
          <cell r="H579" t="str">
            <v>FLORIDA-GEORGIA BORDERFRCCSERC36861OFF PEAK</v>
          </cell>
          <cell r="I579">
            <v>36861</v>
          </cell>
          <cell r="J579">
            <v>43.87</v>
          </cell>
        </row>
        <row r="580">
          <cell r="H580" t="str">
            <v>FLORIDA-GEORGIA BORDERFRCCSERC36861PEAK</v>
          </cell>
          <cell r="I580">
            <v>36861</v>
          </cell>
          <cell r="J580">
            <v>74.849999999999994</v>
          </cell>
        </row>
        <row r="581">
          <cell r="H581" t="str">
            <v>FLORIDA-GEORGIA BORDERFRCCSERC36892OFF PEAK</v>
          </cell>
          <cell r="I581">
            <v>36892</v>
          </cell>
          <cell r="J581">
            <v>38.6</v>
          </cell>
        </row>
        <row r="582">
          <cell r="H582" t="str">
            <v>FLORIDA-GEORGIA BORDERFRCCSERC36892PEAK</v>
          </cell>
          <cell r="I582">
            <v>36892</v>
          </cell>
          <cell r="J582">
            <v>66.069999999999993</v>
          </cell>
        </row>
        <row r="583">
          <cell r="H583" t="str">
            <v>FLORIDA-GEORGIA BORDERFRCCSERC36923OFF PEAK</v>
          </cell>
          <cell r="I583">
            <v>36923</v>
          </cell>
          <cell r="J583">
            <v>25</v>
          </cell>
        </row>
        <row r="584">
          <cell r="H584" t="str">
            <v>FLORIDA-GEORGIA BORDERFRCCSERC36923PEAK</v>
          </cell>
          <cell r="I584">
            <v>36923</v>
          </cell>
          <cell r="J584">
            <v>41.38</v>
          </cell>
        </row>
        <row r="585">
          <cell r="H585" t="str">
            <v>FLORIDA-GEORGIA BORDERFRCCSERC36951OFF PEAK</v>
          </cell>
          <cell r="I585">
            <v>36951</v>
          </cell>
          <cell r="J585">
            <v>32</v>
          </cell>
        </row>
        <row r="586">
          <cell r="H586" t="str">
            <v>FLORIDA-GEORGIA BORDERFRCCSERC36951PEAK</v>
          </cell>
          <cell r="I586">
            <v>36951</v>
          </cell>
          <cell r="J586">
            <v>39.18</v>
          </cell>
        </row>
        <row r="587">
          <cell r="H587" t="str">
            <v>FLORIDA-GEORGIA BORDERFRCCSERC36982OFF PEAK</v>
          </cell>
          <cell r="I587">
            <v>36982</v>
          </cell>
          <cell r="J587">
            <v>25</v>
          </cell>
        </row>
        <row r="588">
          <cell r="H588" t="str">
            <v>FLORIDA-GEORGIA BORDERFRCCSERC36982PEAK</v>
          </cell>
          <cell r="I588">
            <v>36982</v>
          </cell>
          <cell r="J588">
            <v>58.2</v>
          </cell>
        </row>
        <row r="589">
          <cell r="H589" t="str">
            <v>FLORIDA-GEORGIA BORDERFRCCSERC37012OFF PEAK</v>
          </cell>
          <cell r="I589">
            <v>37012</v>
          </cell>
          <cell r="J589">
            <v>20.77</v>
          </cell>
        </row>
        <row r="590">
          <cell r="H590" t="str">
            <v>FLORIDA-GEORGIA BORDERFRCCSERC37012PEAK</v>
          </cell>
          <cell r="I590">
            <v>37012</v>
          </cell>
          <cell r="J590">
            <v>45.92</v>
          </cell>
        </row>
        <row r="591">
          <cell r="H591" t="str">
            <v>FOUR CORNERSAZNMARMPA35796OFF PEAK</v>
          </cell>
          <cell r="I591">
            <v>35796</v>
          </cell>
          <cell r="J591">
            <v>14.15</v>
          </cell>
        </row>
        <row r="592">
          <cell r="H592" t="str">
            <v>FOUR CORNERSAZNMARMPA35796PEAK</v>
          </cell>
          <cell r="I592">
            <v>35796</v>
          </cell>
          <cell r="J592">
            <v>22.35</v>
          </cell>
        </row>
        <row r="593">
          <cell r="H593" t="str">
            <v>FOUR CORNERSAZNMARMPA35827OFF PEAK</v>
          </cell>
          <cell r="I593">
            <v>35827</v>
          </cell>
          <cell r="J593">
            <v>10.39</v>
          </cell>
        </row>
        <row r="594">
          <cell r="H594" t="str">
            <v>FOUR CORNERSAZNMARMPA35827PEAK</v>
          </cell>
          <cell r="I594">
            <v>35827</v>
          </cell>
          <cell r="J594">
            <v>19.260000000000002</v>
          </cell>
        </row>
        <row r="595">
          <cell r="H595" t="str">
            <v>FOUR CORNERSAZNMARMPA35855OFF PEAK</v>
          </cell>
          <cell r="I595">
            <v>35855</v>
          </cell>
          <cell r="J595">
            <v>11.91</v>
          </cell>
        </row>
        <row r="596">
          <cell r="H596" t="str">
            <v>FOUR CORNERSAZNMARMPA35855PEAK</v>
          </cell>
          <cell r="I596">
            <v>35855</v>
          </cell>
          <cell r="J596">
            <v>20.98</v>
          </cell>
        </row>
        <row r="597">
          <cell r="H597" t="str">
            <v>FOUR CORNERSAZNMARMPA35886OFF PEAK</v>
          </cell>
          <cell r="I597">
            <v>35886</v>
          </cell>
          <cell r="J597">
            <v>12.28</v>
          </cell>
        </row>
        <row r="598">
          <cell r="H598" t="str">
            <v>FOUR CORNERSAZNMARMPA35886PEAK</v>
          </cell>
          <cell r="I598">
            <v>35886</v>
          </cell>
          <cell r="J598">
            <v>25.03</v>
          </cell>
        </row>
        <row r="599">
          <cell r="H599" t="str">
            <v>FOUR CORNERSAZNMARMPA35916OFF PEAK</v>
          </cell>
          <cell r="I599">
            <v>35916</v>
          </cell>
          <cell r="J599">
            <v>8.36</v>
          </cell>
        </row>
        <row r="600">
          <cell r="H600" t="str">
            <v>FOUR CORNERSAZNMARMPA35916PEAK</v>
          </cell>
          <cell r="I600">
            <v>35916</v>
          </cell>
          <cell r="J600">
            <v>20.03</v>
          </cell>
        </row>
        <row r="601">
          <cell r="H601" t="str">
            <v>FOUR CORNERSAZNMARMPA35947OFF PEAK</v>
          </cell>
          <cell r="I601">
            <v>35947</v>
          </cell>
          <cell r="J601">
            <v>8</v>
          </cell>
        </row>
        <row r="602">
          <cell r="H602" t="str">
            <v>FOUR CORNERSAZNMARMPA35947PEAK</v>
          </cell>
          <cell r="I602">
            <v>35947</v>
          </cell>
          <cell r="J602">
            <v>20.74</v>
          </cell>
        </row>
        <row r="603">
          <cell r="H603" t="str">
            <v>FOUR CORNERSAZNMARMPA35977OFF PEAK</v>
          </cell>
          <cell r="I603">
            <v>35977</v>
          </cell>
          <cell r="J603">
            <v>13.65</v>
          </cell>
        </row>
        <row r="604">
          <cell r="H604" t="str">
            <v>FOUR CORNERSAZNMARMPA35977PEAK</v>
          </cell>
          <cell r="I604">
            <v>35977</v>
          </cell>
          <cell r="J604">
            <v>42.99</v>
          </cell>
        </row>
        <row r="605">
          <cell r="H605" t="str">
            <v>FOUR CORNERSAZNMARMPA36008OFF PEAK</v>
          </cell>
          <cell r="I605">
            <v>36008</v>
          </cell>
          <cell r="J605">
            <v>15</v>
          </cell>
        </row>
        <row r="606">
          <cell r="H606" t="str">
            <v>FOUR CORNERSAZNMARMPA36008PEAK</v>
          </cell>
          <cell r="I606">
            <v>36008</v>
          </cell>
          <cell r="J606">
            <v>49.55</v>
          </cell>
        </row>
        <row r="607">
          <cell r="H607" t="str">
            <v>FOUR CORNERSAZNMARMPA36039OFF PEAK</v>
          </cell>
          <cell r="I607">
            <v>36039</v>
          </cell>
          <cell r="J607">
            <v>19.57</v>
          </cell>
        </row>
        <row r="608">
          <cell r="H608" t="str">
            <v>FOUR CORNERSAZNMARMPA36039PEAK</v>
          </cell>
          <cell r="I608">
            <v>36039</v>
          </cell>
          <cell r="J608">
            <v>41.09</v>
          </cell>
        </row>
        <row r="609">
          <cell r="H609" t="str">
            <v>FOUR CORNERSAZNMARMPA36069OFF PEAK</v>
          </cell>
          <cell r="I609">
            <v>36069</v>
          </cell>
          <cell r="J609">
            <v>13.74</v>
          </cell>
        </row>
        <row r="610">
          <cell r="H610" t="str">
            <v>FOUR CORNERSAZNMARMPA36069PEAK</v>
          </cell>
          <cell r="I610">
            <v>36069</v>
          </cell>
          <cell r="J610">
            <v>26.85</v>
          </cell>
        </row>
        <row r="611">
          <cell r="H611" t="str">
            <v>FOUR CORNERSAZNMARMPA36100OFF PEAK</v>
          </cell>
          <cell r="I611">
            <v>36100</v>
          </cell>
          <cell r="J611">
            <v>14.67</v>
          </cell>
        </row>
        <row r="612">
          <cell r="H612" t="str">
            <v>FOUR CORNERSAZNMARMPA36100PEAK</v>
          </cell>
          <cell r="I612">
            <v>36100</v>
          </cell>
          <cell r="J612">
            <v>28.17</v>
          </cell>
        </row>
        <row r="613">
          <cell r="H613" t="str">
            <v>FOUR CORNERSAZNMARMPA36130OFF PEAK</v>
          </cell>
          <cell r="I613">
            <v>36130</v>
          </cell>
          <cell r="J613">
            <v>14.68</v>
          </cell>
        </row>
        <row r="614">
          <cell r="H614" t="str">
            <v>FOUR CORNERSAZNMARMPA36130PEAK</v>
          </cell>
          <cell r="I614">
            <v>36130</v>
          </cell>
          <cell r="J614">
            <v>27.65</v>
          </cell>
        </row>
        <row r="615">
          <cell r="H615" t="str">
            <v>FOUR CORNERSAZNMARMPA36161OFF PEAK</v>
          </cell>
          <cell r="I615">
            <v>36161</v>
          </cell>
          <cell r="J615">
            <v>14.55</v>
          </cell>
        </row>
        <row r="616">
          <cell r="H616" t="str">
            <v>FOUR CORNERSAZNMARMPA36161PEAK</v>
          </cell>
          <cell r="I616">
            <v>36161</v>
          </cell>
          <cell r="J616">
            <v>24.97</v>
          </cell>
        </row>
        <row r="617">
          <cell r="H617" t="str">
            <v>FOUR CORNERSAZNMARMPA36192OFF PEAK</v>
          </cell>
          <cell r="I617">
            <v>36192</v>
          </cell>
          <cell r="J617">
            <v>13.51</v>
          </cell>
        </row>
        <row r="618">
          <cell r="H618" t="str">
            <v>FOUR CORNERSAZNMARMPA36192PEAK</v>
          </cell>
          <cell r="I618">
            <v>36192</v>
          </cell>
          <cell r="J618">
            <v>21.12</v>
          </cell>
        </row>
        <row r="619">
          <cell r="H619" t="str">
            <v>FOUR CORNERSAZNMARMPA36220OFF PEAK</v>
          </cell>
          <cell r="I619">
            <v>36220</v>
          </cell>
          <cell r="J619">
            <v>12.3</v>
          </cell>
        </row>
        <row r="620">
          <cell r="H620" t="str">
            <v>FOUR CORNERSAZNMARMPA36220PEAK</v>
          </cell>
          <cell r="I620">
            <v>36220</v>
          </cell>
          <cell r="J620">
            <v>20.59</v>
          </cell>
        </row>
        <row r="621">
          <cell r="H621" t="str">
            <v>FOUR CORNERSAZNMARMPA36251OFF PEAK</v>
          </cell>
          <cell r="I621">
            <v>36251</v>
          </cell>
          <cell r="J621">
            <v>17.11</v>
          </cell>
        </row>
        <row r="622">
          <cell r="H622" t="str">
            <v>FOUR CORNERSAZNMARMPA36251PEAK</v>
          </cell>
          <cell r="I622">
            <v>36251</v>
          </cell>
          <cell r="J622">
            <v>26.16</v>
          </cell>
        </row>
        <row r="623">
          <cell r="H623" t="str">
            <v>FOUR CORNERSAZNMARMPA36281OFF PEAK</v>
          </cell>
          <cell r="I623">
            <v>36281</v>
          </cell>
          <cell r="J623">
            <v>16.46</v>
          </cell>
        </row>
        <row r="624">
          <cell r="H624" t="str">
            <v>FOUR CORNERSAZNMARMPA36281PEAK</v>
          </cell>
          <cell r="I624">
            <v>36281</v>
          </cell>
          <cell r="J624">
            <v>28.84</v>
          </cell>
        </row>
        <row r="625">
          <cell r="H625" t="str">
            <v>FOUR CORNERSAZNMARMPA36312OFF PEAK</v>
          </cell>
          <cell r="I625">
            <v>36312</v>
          </cell>
          <cell r="J625">
            <v>12.63</v>
          </cell>
        </row>
        <row r="626">
          <cell r="H626" t="str">
            <v>FOUR CORNERSAZNMARMPA36312PEAK</v>
          </cell>
          <cell r="I626">
            <v>36312</v>
          </cell>
          <cell r="J626">
            <v>30.08</v>
          </cell>
        </row>
        <row r="627">
          <cell r="H627" t="str">
            <v>FOUR CORNERSAZNMARMPA36342OFF PEAK</v>
          </cell>
          <cell r="I627">
            <v>36342</v>
          </cell>
          <cell r="J627">
            <v>21</v>
          </cell>
        </row>
        <row r="628">
          <cell r="H628" t="str">
            <v>FOUR CORNERSAZNMARMPA36342PEAK</v>
          </cell>
          <cell r="I628">
            <v>36342</v>
          </cell>
          <cell r="J628">
            <v>39.85</v>
          </cell>
        </row>
        <row r="629">
          <cell r="H629" t="str">
            <v>FOUR CORNERSAZNMARMPA36373OFF PEAK</v>
          </cell>
          <cell r="I629">
            <v>36373</v>
          </cell>
          <cell r="J629">
            <v>24</v>
          </cell>
        </row>
        <row r="630">
          <cell r="H630" t="str">
            <v>FOUR CORNERSAZNMARMPA36373PEAK</v>
          </cell>
          <cell r="I630">
            <v>36373</v>
          </cell>
          <cell r="J630">
            <v>41.51</v>
          </cell>
        </row>
        <row r="631">
          <cell r="H631" t="str">
            <v>FOUR CORNERSAZNMARMPA36404OFF PEAK</v>
          </cell>
          <cell r="I631">
            <v>36404</v>
          </cell>
          <cell r="J631">
            <v>19.579999999999998</v>
          </cell>
        </row>
        <row r="632">
          <cell r="H632" t="str">
            <v>FOUR CORNERSAZNMARMPA36404PEAK</v>
          </cell>
          <cell r="I632">
            <v>36404</v>
          </cell>
          <cell r="J632">
            <v>32.32</v>
          </cell>
        </row>
        <row r="633">
          <cell r="H633" t="str">
            <v>FOUR CORNERSAZNMARMPA36434OFF PEAK</v>
          </cell>
          <cell r="I633">
            <v>36434</v>
          </cell>
          <cell r="J633">
            <v>25.52</v>
          </cell>
        </row>
        <row r="634">
          <cell r="H634" t="str">
            <v>FOUR CORNERSAZNMARMPA36434PEAK</v>
          </cell>
          <cell r="I634">
            <v>36434</v>
          </cell>
          <cell r="J634">
            <v>40.76</v>
          </cell>
        </row>
        <row r="635">
          <cell r="H635" t="str">
            <v>FOUR CORNERSAZNMARMPA36465OFF PEAK</v>
          </cell>
          <cell r="I635">
            <v>36465</v>
          </cell>
          <cell r="J635">
            <v>17.760000000000002</v>
          </cell>
        </row>
        <row r="636">
          <cell r="H636" t="str">
            <v>FOUR CORNERSAZNMARMPA36465PEAK</v>
          </cell>
          <cell r="I636">
            <v>36465</v>
          </cell>
          <cell r="J636">
            <v>29.91</v>
          </cell>
        </row>
        <row r="637">
          <cell r="H637" t="str">
            <v>FOUR CORNERSAZNMARMPA36495OFF PEAK</v>
          </cell>
          <cell r="I637">
            <v>36495</v>
          </cell>
          <cell r="J637">
            <v>18.79</v>
          </cell>
        </row>
        <row r="638">
          <cell r="H638" t="str">
            <v>FOUR CORNERSAZNMARMPA36495PEAK</v>
          </cell>
          <cell r="I638">
            <v>36495</v>
          </cell>
          <cell r="J638">
            <v>30.17</v>
          </cell>
        </row>
        <row r="639">
          <cell r="H639" t="str">
            <v>FOUR CORNERSAZNMARMPA36526OFF PEAK</v>
          </cell>
          <cell r="I639">
            <v>36526</v>
          </cell>
          <cell r="J639">
            <v>22.75</v>
          </cell>
        </row>
        <row r="640">
          <cell r="H640" t="str">
            <v>FOUR CORNERSAZNMARMPA36526PEAK</v>
          </cell>
          <cell r="I640">
            <v>36526</v>
          </cell>
          <cell r="J640">
            <v>29</v>
          </cell>
        </row>
        <row r="641">
          <cell r="H641" t="str">
            <v>FOUR CORNERSAZNMARMPA36557OFF PEAK</v>
          </cell>
          <cell r="I641">
            <v>36557</v>
          </cell>
          <cell r="J641">
            <v>22.43</v>
          </cell>
        </row>
        <row r="642">
          <cell r="H642" t="str">
            <v>FOUR CORNERSAZNMARMPA36557PEAK</v>
          </cell>
          <cell r="I642">
            <v>36557</v>
          </cell>
          <cell r="J642">
            <v>30.42</v>
          </cell>
        </row>
        <row r="643">
          <cell r="H643" t="str">
            <v>FOUR CORNERSAZNMARMPA36586OFF PEAK</v>
          </cell>
          <cell r="I643">
            <v>36586</v>
          </cell>
          <cell r="J643">
            <v>22.89</v>
          </cell>
        </row>
        <row r="644">
          <cell r="H644" t="str">
            <v>FOUR CORNERSAZNMARMPA36586PEAK</v>
          </cell>
          <cell r="I644">
            <v>36586</v>
          </cell>
          <cell r="J644">
            <v>30.41</v>
          </cell>
        </row>
        <row r="645">
          <cell r="H645" t="str">
            <v>FOUR CORNERSAZNMARMPA36617OFF PEAK</v>
          </cell>
          <cell r="I645">
            <v>36617</v>
          </cell>
          <cell r="J645">
            <v>21.55</v>
          </cell>
        </row>
        <row r="646">
          <cell r="H646" t="str">
            <v>FOUR CORNERSAZNMARMPA36617PEAK</v>
          </cell>
          <cell r="I646">
            <v>36617</v>
          </cell>
          <cell r="J646">
            <v>36.020000000000003</v>
          </cell>
        </row>
        <row r="647">
          <cell r="H647" t="str">
            <v>FOUR CORNERSAZNMARMPA36647OFF PEAK</v>
          </cell>
          <cell r="I647">
            <v>36647</v>
          </cell>
          <cell r="J647">
            <v>29.42</v>
          </cell>
        </row>
        <row r="648">
          <cell r="H648" t="str">
            <v>FOUR CORNERSAZNMARMPA36647PEAK</v>
          </cell>
          <cell r="I648">
            <v>36647</v>
          </cell>
          <cell r="J648">
            <v>71.81</v>
          </cell>
        </row>
        <row r="649">
          <cell r="H649" t="str">
            <v>FOUR CORNERSAZNMARMPA36678OFF PEAK</v>
          </cell>
          <cell r="I649">
            <v>36678</v>
          </cell>
          <cell r="J649">
            <v>42.85</v>
          </cell>
        </row>
        <row r="650">
          <cell r="H650" t="str">
            <v>FOUR CORNERSAZNMARMPA36678PEAK</v>
          </cell>
          <cell r="I650">
            <v>36678</v>
          </cell>
          <cell r="J650">
            <v>212.82</v>
          </cell>
        </row>
        <row r="651">
          <cell r="H651" t="str">
            <v>FOUR CORNERSAZNMARMPA36708OFF PEAK</v>
          </cell>
          <cell r="I651">
            <v>36708</v>
          </cell>
          <cell r="J651">
            <v>49.43</v>
          </cell>
        </row>
        <row r="652">
          <cell r="H652" t="str">
            <v>FOUR CORNERSAZNMARMPA36708PEAK</v>
          </cell>
          <cell r="I652">
            <v>36708</v>
          </cell>
          <cell r="J652">
            <v>165.53</v>
          </cell>
        </row>
        <row r="653">
          <cell r="H653" t="str">
            <v>FOUR CORNERSAZNMARMPA36739PEAK</v>
          </cell>
          <cell r="I653">
            <v>36739</v>
          </cell>
          <cell r="J653">
            <v>271.5</v>
          </cell>
        </row>
        <row r="654">
          <cell r="H654" t="str">
            <v>FOUR CORNERSAZNMARMPA36770PEAK</v>
          </cell>
          <cell r="I654">
            <v>36770</v>
          </cell>
          <cell r="J654">
            <v>103</v>
          </cell>
        </row>
        <row r="655">
          <cell r="H655" t="str">
            <v>FOUR CORNERSAZNMARMPA36831OFF PEAK</v>
          </cell>
          <cell r="I655">
            <v>36831</v>
          </cell>
          <cell r="J655">
            <v>0</v>
          </cell>
        </row>
        <row r="656">
          <cell r="H656" t="str">
            <v>FOUR CORNERSAZNMARMPA36831PEAK</v>
          </cell>
          <cell r="I656">
            <v>36831</v>
          </cell>
          <cell r="J656">
            <v>0</v>
          </cell>
        </row>
        <row r="657">
          <cell r="H657" t="str">
            <v>FOUR CORNERSAZNMARMPA36861OFF PEAK</v>
          </cell>
          <cell r="I657">
            <v>36861</v>
          </cell>
          <cell r="J657">
            <v>119.35</v>
          </cell>
        </row>
        <row r="658">
          <cell r="H658" t="str">
            <v>FOUR CORNERSAZNMARMPA36861PEAK</v>
          </cell>
          <cell r="I658">
            <v>36861</v>
          </cell>
          <cell r="J658">
            <v>214.07</v>
          </cell>
        </row>
        <row r="659">
          <cell r="H659" t="str">
            <v>FOUR CORNERSAZNMARMPA36892OFF PEAK</v>
          </cell>
          <cell r="I659">
            <v>36892</v>
          </cell>
          <cell r="J659">
            <v>94.34</v>
          </cell>
        </row>
        <row r="660">
          <cell r="H660" t="str">
            <v>FOUR CORNERSAZNMARMPA36892PEAK</v>
          </cell>
          <cell r="I660">
            <v>36892</v>
          </cell>
          <cell r="J660">
            <v>155.66999999999999</v>
          </cell>
        </row>
        <row r="661">
          <cell r="H661" t="str">
            <v>FOUR CORNERSAZNMARMPA36923OFF PEAK</v>
          </cell>
          <cell r="I661">
            <v>36923</v>
          </cell>
          <cell r="J661">
            <v>134.97999999999999</v>
          </cell>
        </row>
        <row r="662">
          <cell r="H662" t="str">
            <v>FOUR CORNERSAZNMARMPA36923PEAK</v>
          </cell>
          <cell r="I662">
            <v>36923</v>
          </cell>
          <cell r="J662">
            <v>220.17</v>
          </cell>
        </row>
        <row r="663">
          <cell r="H663" t="str">
            <v>FOUR CORNERSAZNMARMPA36951OFF PEAK</v>
          </cell>
          <cell r="I663">
            <v>36951</v>
          </cell>
          <cell r="J663">
            <v>130</v>
          </cell>
        </row>
        <row r="664">
          <cell r="H664" t="str">
            <v>FOUR CORNERSAZNMARMPA36951PEAK</v>
          </cell>
          <cell r="I664">
            <v>36951</v>
          </cell>
          <cell r="J664">
            <v>0</v>
          </cell>
        </row>
        <row r="665">
          <cell r="H665" t="str">
            <v>FOUR CORNERSAZNMARMPA36982OFF PEAK</v>
          </cell>
          <cell r="I665">
            <v>36982</v>
          </cell>
          <cell r="J665">
            <v>0</v>
          </cell>
        </row>
        <row r="666">
          <cell r="H666" t="str">
            <v>FOUR CORNERSAZNMARMPA36982PEAK</v>
          </cell>
          <cell r="I666">
            <v>36982</v>
          </cell>
          <cell r="J666">
            <v>0</v>
          </cell>
        </row>
        <row r="667">
          <cell r="H667" t="str">
            <v>FOUR CORNERSAZNMARMPA37012OFF PEAK</v>
          </cell>
          <cell r="I667">
            <v>37012</v>
          </cell>
          <cell r="J667">
            <v>43</v>
          </cell>
        </row>
        <row r="668">
          <cell r="H668" t="str">
            <v>FOUR CORNERSAZNMARMPA37012PEAK</v>
          </cell>
          <cell r="I668">
            <v>37012</v>
          </cell>
          <cell r="J668">
            <v>0</v>
          </cell>
        </row>
        <row r="669">
          <cell r="H669" t="str">
            <v>MEAD NEVADACANVA35916OFF PEAK</v>
          </cell>
          <cell r="I669">
            <v>35916</v>
          </cell>
          <cell r="J669">
            <v>10.75</v>
          </cell>
        </row>
        <row r="670">
          <cell r="H670" t="str">
            <v>MEAD NEVADACANVA35916PEAK</v>
          </cell>
          <cell r="I670">
            <v>35916</v>
          </cell>
          <cell r="J670">
            <v>19.510000000000002</v>
          </cell>
        </row>
        <row r="671">
          <cell r="H671" t="str">
            <v>MEAD NEVADACANVA35947PEAK</v>
          </cell>
          <cell r="I671">
            <v>35947</v>
          </cell>
          <cell r="J671">
            <v>22</v>
          </cell>
        </row>
        <row r="672">
          <cell r="H672" t="str">
            <v>MEAD NEVADACANVA35977PEAK</v>
          </cell>
          <cell r="I672">
            <v>35977</v>
          </cell>
          <cell r="J672">
            <v>44.32</v>
          </cell>
        </row>
        <row r="673">
          <cell r="H673" t="str">
            <v>MEAD NEVADACANVA36008OFF PEAK</v>
          </cell>
          <cell r="I673">
            <v>36008</v>
          </cell>
          <cell r="J673">
            <v>42.4</v>
          </cell>
        </row>
        <row r="674">
          <cell r="H674" t="str">
            <v>MEAD NEVADACANVA36008PEAK</v>
          </cell>
          <cell r="I674">
            <v>36008</v>
          </cell>
          <cell r="J674">
            <v>49.53</v>
          </cell>
        </row>
        <row r="675">
          <cell r="H675" t="str">
            <v>MEAD NEVADACANVA36039OFF PEAK</v>
          </cell>
          <cell r="I675">
            <v>36039</v>
          </cell>
          <cell r="J675">
            <v>32.25</v>
          </cell>
        </row>
        <row r="676">
          <cell r="H676" t="str">
            <v>MEAD NEVADACANVA36039PEAK</v>
          </cell>
          <cell r="I676">
            <v>36039</v>
          </cell>
          <cell r="J676">
            <v>39.06</v>
          </cell>
        </row>
        <row r="677">
          <cell r="H677" t="str">
            <v>MEAD NEVADACANVA36069OFF PEAK</v>
          </cell>
          <cell r="I677">
            <v>36069</v>
          </cell>
          <cell r="J677">
            <v>14.8</v>
          </cell>
        </row>
        <row r="678">
          <cell r="H678" t="str">
            <v>MEAD NEVADACANVA36069PEAK</v>
          </cell>
          <cell r="I678">
            <v>36069</v>
          </cell>
          <cell r="J678">
            <v>27.51</v>
          </cell>
        </row>
        <row r="679">
          <cell r="H679" t="str">
            <v>MEAD NEVADACANVA36100OFF PEAK</v>
          </cell>
          <cell r="I679">
            <v>36100</v>
          </cell>
          <cell r="J679">
            <v>16.670000000000002</v>
          </cell>
        </row>
        <row r="680">
          <cell r="H680" t="str">
            <v>MEAD NEVADACANVA36100PEAK</v>
          </cell>
          <cell r="I680">
            <v>36100</v>
          </cell>
          <cell r="J680">
            <v>28.78</v>
          </cell>
        </row>
        <row r="681">
          <cell r="H681" t="str">
            <v>MEAD NEVADACANVA36130OFF PEAK</v>
          </cell>
          <cell r="I681">
            <v>36130</v>
          </cell>
          <cell r="J681">
            <v>16.75</v>
          </cell>
        </row>
        <row r="682">
          <cell r="H682" t="str">
            <v>MEAD NEVADACANVA36130PEAK</v>
          </cell>
          <cell r="I682">
            <v>36130</v>
          </cell>
          <cell r="J682">
            <v>29.89</v>
          </cell>
        </row>
        <row r="683">
          <cell r="H683" t="str">
            <v>MEAD NEVADACANVA36161OFF PEAK</v>
          </cell>
          <cell r="I683">
            <v>36161</v>
          </cell>
          <cell r="J683">
            <v>15.75</v>
          </cell>
        </row>
        <row r="684">
          <cell r="H684" t="str">
            <v>MEAD NEVADACANVA36161PEAK</v>
          </cell>
          <cell r="I684">
            <v>36161</v>
          </cell>
          <cell r="J684">
            <v>26.76</v>
          </cell>
        </row>
        <row r="685">
          <cell r="H685" t="str">
            <v>MEAD NEVADACANVA36192PEAK</v>
          </cell>
          <cell r="I685">
            <v>36192</v>
          </cell>
          <cell r="J685">
            <v>22.44</v>
          </cell>
        </row>
        <row r="686">
          <cell r="H686" t="str">
            <v>MEAD NEVADACANVA36220OFF PEAK</v>
          </cell>
          <cell r="I686">
            <v>36220</v>
          </cell>
          <cell r="J686">
            <v>12.65</v>
          </cell>
        </row>
        <row r="687">
          <cell r="H687" t="str">
            <v>MEAD NEVADACANVA36220PEAK</v>
          </cell>
          <cell r="I687">
            <v>36220</v>
          </cell>
          <cell r="J687">
            <v>22.08</v>
          </cell>
        </row>
        <row r="688">
          <cell r="H688" t="str">
            <v>MEAD NEVADACANVA36251PEAK</v>
          </cell>
          <cell r="I688">
            <v>36251</v>
          </cell>
          <cell r="J688">
            <v>26.51</v>
          </cell>
        </row>
        <row r="689">
          <cell r="H689" t="str">
            <v>MEAD NEVADACANVA36281PEAK</v>
          </cell>
          <cell r="I689">
            <v>36281</v>
          </cell>
          <cell r="J689">
            <v>28.48</v>
          </cell>
        </row>
        <row r="690">
          <cell r="H690" t="str">
            <v>MEAD NEVADACANVA36312OFF PEAK</v>
          </cell>
          <cell r="I690">
            <v>36312</v>
          </cell>
          <cell r="J690">
            <v>13.25</v>
          </cell>
        </row>
        <row r="691">
          <cell r="H691" t="str">
            <v>MEAD NEVADACANVA36312PEAK</v>
          </cell>
          <cell r="I691">
            <v>36312</v>
          </cell>
          <cell r="J691">
            <v>29.62</v>
          </cell>
        </row>
        <row r="692">
          <cell r="H692" t="str">
            <v>MEAD NEVADACANVA36342OFF PEAK</v>
          </cell>
          <cell r="I692">
            <v>36342</v>
          </cell>
          <cell r="J692">
            <v>17.5</v>
          </cell>
        </row>
        <row r="693">
          <cell r="H693" t="str">
            <v>MEAD NEVADACANVA36342PEAK</v>
          </cell>
          <cell r="I693">
            <v>36342</v>
          </cell>
          <cell r="J693">
            <v>36.880000000000003</v>
          </cell>
        </row>
        <row r="694">
          <cell r="H694" t="str">
            <v>MEAD NEVADACANVA36373OFF PEAK</v>
          </cell>
          <cell r="I694">
            <v>36373</v>
          </cell>
          <cell r="J694">
            <v>16.98</v>
          </cell>
        </row>
        <row r="695">
          <cell r="H695" t="str">
            <v>MEAD NEVADACANVA36373PEAK</v>
          </cell>
          <cell r="I695">
            <v>36373</v>
          </cell>
          <cell r="J695">
            <v>43.24</v>
          </cell>
        </row>
        <row r="696">
          <cell r="H696" t="str">
            <v>MEAD NEVADACANVA36404OFF PEAK</v>
          </cell>
          <cell r="I696">
            <v>36404</v>
          </cell>
          <cell r="J696">
            <v>19.739999999999998</v>
          </cell>
        </row>
        <row r="697">
          <cell r="H697" t="str">
            <v>MEAD NEVADACANVA36404PEAK</v>
          </cell>
          <cell r="I697">
            <v>36404</v>
          </cell>
          <cell r="J697">
            <v>33.46</v>
          </cell>
        </row>
        <row r="698">
          <cell r="H698" t="str">
            <v>MEAD NEVADACANVA36434OFF PEAK</v>
          </cell>
          <cell r="I698">
            <v>36434</v>
          </cell>
          <cell r="J698">
            <v>22.69</v>
          </cell>
        </row>
        <row r="699">
          <cell r="H699" t="str">
            <v>MEAD NEVADACANVA36434PEAK</v>
          </cell>
          <cell r="I699">
            <v>36434</v>
          </cell>
          <cell r="J699">
            <v>42.59</v>
          </cell>
        </row>
        <row r="700">
          <cell r="H700" t="str">
            <v>MEAD NEVADACANVA36465OFF PEAK</v>
          </cell>
          <cell r="I700">
            <v>36465</v>
          </cell>
          <cell r="J700">
            <v>21.38</v>
          </cell>
        </row>
        <row r="701">
          <cell r="H701" t="str">
            <v>MEAD NEVADACANVA36465PEAK</v>
          </cell>
          <cell r="I701">
            <v>36465</v>
          </cell>
          <cell r="J701">
            <v>33.479999999999997</v>
          </cell>
        </row>
        <row r="702">
          <cell r="H702" t="str">
            <v>MEAD NEVADACANVA36495OFF PEAK</v>
          </cell>
          <cell r="I702">
            <v>36495</v>
          </cell>
          <cell r="J702">
            <v>20.13</v>
          </cell>
        </row>
        <row r="703">
          <cell r="H703" t="str">
            <v>MEAD NEVADACANVA36495PEAK</v>
          </cell>
          <cell r="I703">
            <v>36495</v>
          </cell>
          <cell r="J703">
            <v>31.03</v>
          </cell>
        </row>
        <row r="704">
          <cell r="H704" t="str">
            <v>MEAD NEVADACANVA36526OFF PEAK</v>
          </cell>
          <cell r="I704">
            <v>36526</v>
          </cell>
          <cell r="J704">
            <v>22.88</v>
          </cell>
        </row>
        <row r="705">
          <cell r="H705" t="str">
            <v>MEAD NEVADACANVA36526PEAK</v>
          </cell>
          <cell r="I705">
            <v>36526</v>
          </cell>
          <cell r="J705">
            <v>30.49</v>
          </cell>
        </row>
        <row r="706">
          <cell r="H706" t="str">
            <v>MEAD NEVADACANVA36557OFF PEAK</v>
          </cell>
          <cell r="I706">
            <v>36557</v>
          </cell>
          <cell r="J706">
            <v>23.75</v>
          </cell>
        </row>
        <row r="707">
          <cell r="H707" t="str">
            <v>MEAD NEVADACANVA36557PEAK</v>
          </cell>
          <cell r="I707">
            <v>36557</v>
          </cell>
          <cell r="J707">
            <v>32.56</v>
          </cell>
        </row>
        <row r="708">
          <cell r="H708" t="str">
            <v>MEAD NEVADACANVA36586OFF PEAK</v>
          </cell>
          <cell r="I708">
            <v>36586</v>
          </cell>
          <cell r="J708">
            <v>21.5</v>
          </cell>
        </row>
        <row r="709">
          <cell r="H709" t="str">
            <v>MEAD NEVADACANVA36586PEAK</v>
          </cell>
          <cell r="I709">
            <v>36586</v>
          </cell>
          <cell r="J709">
            <v>32.79</v>
          </cell>
        </row>
        <row r="710">
          <cell r="H710" t="str">
            <v>MEAD NEVADACANVA36617PEAK</v>
          </cell>
          <cell r="I710">
            <v>36617</v>
          </cell>
          <cell r="J710">
            <v>34.630000000000003</v>
          </cell>
        </row>
        <row r="711">
          <cell r="H711" t="str">
            <v>MEAD NEVADACANVA36647OFF PEAK</v>
          </cell>
          <cell r="I711">
            <v>36647</v>
          </cell>
          <cell r="J711">
            <v>38.25</v>
          </cell>
        </row>
        <row r="712">
          <cell r="H712" t="str">
            <v>MEAD NEVADACANVA36647PEAK</v>
          </cell>
          <cell r="I712">
            <v>36647</v>
          </cell>
          <cell r="J712">
            <v>79.680000000000007</v>
          </cell>
        </row>
        <row r="713">
          <cell r="H713" t="str">
            <v>MEAD NEVADACANVA36678PEAK</v>
          </cell>
          <cell r="I713">
            <v>36678</v>
          </cell>
          <cell r="J713">
            <v>191.9</v>
          </cell>
        </row>
        <row r="714">
          <cell r="H714" t="str">
            <v>MEAD NEVADACANVA36708OFF PEAK</v>
          </cell>
          <cell r="I714">
            <v>36708</v>
          </cell>
          <cell r="J714">
            <v>52</v>
          </cell>
        </row>
        <row r="715">
          <cell r="H715" t="str">
            <v>MEAD NEVADACANVA36708PEAK</v>
          </cell>
          <cell r="I715">
            <v>36708</v>
          </cell>
          <cell r="J715">
            <v>193.94</v>
          </cell>
        </row>
        <row r="716">
          <cell r="H716" t="str">
            <v>MEAD NEVADACANVA36739OFF PEAK</v>
          </cell>
          <cell r="I716">
            <v>36739</v>
          </cell>
          <cell r="J716">
            <v>63.67</v>
          </cell>
        </row>
        <row r="717">
          <cell r="H717" t="str">
            <v>MEAD NEVADACANVA36739PEAK</v>
          </cell>
          <cell r="I717">
            <v>36739</v>
          </cell>
          <cell r="J717">
            <v>253.64</v>
          </cell>
        </row>
        <row r="718">
          <cell r="H718" t="str">
            <v>MEAD NEVADACANVA36770OFF PEAK</v>
          </cell>
          <cell r="I718">
            <v>36770</v>
          </cell>
          <cell r="J718">
            <v>61.47</v>
          </cell>
        </row>
        <row r="719">
          <cell r="H719" t="str">
            <v>MEAD NEVADACANVA36770PEAK</v>
          </cell>
          <cell r="I719">
            <v>36770</v>
          </cell>
          <cell r="J719">
            <v>94.33</v>
          </cell>
        </row>
        <row r="720">
          <cell r="H720" t="str">
            <v>MEAD NEVADACANVA36800OFF PEAK</v>
          </cell>
          <cell r="I720">
            <v>36800</v>
          </cell>
          <cell r="J720">
            <v>57.42</v>
          </cell>
        </row>
        <row r="721">
          <cell r="H721" t="str">
            <v>MEAD NEVADACANVA36800PEAK</v>
          </cell>
          <cell r="I721">
            <v>36800</v>
          </cell>
          <cell r="J721">
            <v>83.7</v>
          </cell>
        </row>
        <row r="722">
          <cell r="H722" t="str">
            <v>MEAD NEVADACANVA36831OFF PEAK</v>
          </cell>
          <cell r="I722">
            <v>36831</v>
          </cell>
          <cell r="J722">
            <v>112.04</v>
          </cell>
        </row>
        <row r="723">
          <cell r="H723" t="str">
            <v>MEAD NEVADACANVA36831PEAK</v>
          </cell>
          <cell r="I723">
            <v>36831</v>
          </cell>
          <cell r="J723">
            <v>152.68</v>
          </cell>
        </row>
        <row r="724">
          <cell r="H724" t="str">
            <v>MEAD NEVADACANVA36861OFF PEAK</v>
          </cell>
          <cell r="I724">
            <v>36861</v>
          </cell>
          <cell r="J724">
            <v>77.67</v>
          </cell>
        </row>
        <row r="725">
          <cell r="H725" t="str">
            <v>MEAD NEVADACANVA36861PEAK</v>
          </cell>
          <cell r="I725">
            <v>36861</v>
          </cell>
          <cell r="J725">
            <v>206</v>
          </cell>
        </row>
        <row r="726">
          <cell r="H726" t="str">
            <v>MEAD NEVADACANVA36892OFF PEAK</v>
          </cell>
          <cell r="I726">
            <v>36892</v>
          </cell>
          <cell r="J726">
            <v>173.5</v>
          </cell>
        </row>
        <row r="727">
          <cell r="H727" t="str">
            <v>MEAD NEVADACANVA36892PEAK</v>
          </cell>
          <cell r="I727">
            <v>36892</v>
          </cell>
          <cell r="J727">
            <v>319.76</v>
          </cell>
        </row>
        <row r="728">
          <cell r="H728" t="str">
            <v>MEAD NEVADACANVA36923OFF PEAK</v>
          </cell>
          <cell r="I728">
            <v>36923</v>
          </cell>
          <cell r="J728">
            <v>0</v>
          </cell>
        </row>
        <row r="729">
          <cell r="H729" t="str">
            <v>MEAD NEVADACANVA36923PEAK</v>
          </cell>
          <cell r="I729">
            <v>36923</v>
          </cell>
          <cell r="J729">
            <v>175</v>
          </cell>
        </row>
        <row r="730">
          <cell r="H730" t="str">
            <v>MEAD NEVADACANVA36951OFF PEAK</v>
          </cell>
          <cell r="I730">
            <v>36951</v>
          </cell>
          <cell r="J730">
            <v>114.36</v>
          </cell>
        </row>
        <row r="731">
          <cell r="H731" t="str">
            <v>MEAD NEVADACANVA36951PEAK</v>
          </cell>
          <cell r="I731">
            <v>36951</v>
          </cell>
          <cell r="J731">
            <v>222.88</v>
          </cell>
        </row>
        <row r="732">
          <cell r="H732" t="str">
            <v>MEAD NEVADACANVA36982OFF PEAK</v>
          </cell>
          <cell r="I732">
            <v>36982</v>
          </cell>
          <cell r="J732">
            <v>105.6</v>
          </cell>
        </row>
        <row r="733">
          <cell r="H733" t="str">
            <v>MEAD NEVADACANVA36982PEAK</v>
          </cell>
          <cell r="I733">
            <v>36982</v>
          </cell>
          <cell r="J733">
            <v>0</v>
          </cell>
        </row>
        <row r="734">
          <cell r="H734" t="str">
            <v>MEAD NEVADACANVA37012OFF PEAK</v>
          </cell>
          <cell r="I734">
            <v>37012</v>
          </cell>
          <cell r="J734">
            <v>87.1</v>
          </cell>
        </row>
        <row r="735">
          <cell r="H735" t="str">
            <v>MEAD NEVADACANVA37012PEAK</v>
          </cell>
          <cell r="I735">
            <v>37012</v>
          </cell>
          <cell r="J735">
            <v>0</v>
          </cell>
        </row>
        <row r="736">
          <cell r="H736" t="str">
            <v>MID COLUMBIANWPA35796OFF PEAK</v>
          </cell>
          <cell r="I736">
            <v>35796</v>
          </cell>
          <cell r="J736">
            <v>16.760000000000002</v>
          </cell>
        </row>
        <row r="737">
          <cell r="H737" t="str">
            <v>MID COLUMBIANWPA35796PEAK</v>
          </cell>
          <cell r="I737">
            <v>35796</v>
          </cell>
          <cell r="J737">
            <v>19.63</v>
          </cell>
        </row>
        <row r="738">
          <cell r="H738" t="str">
            <v>MID COLUMBIANWPA35827OFF PEAK</v>
          </cell>
          <cell r="I738">
            <v>35827</v>
          </cell>
          <cell r="J738">
            <v>11.97</v>
          </cell>
        </row>
        <row r="739">
          <cell r="H739" t="str">
            <v>MID COLUMBIANWPA35827PEAK</v>
          </cell>
          <cell r="I739">
            <v>35827</v>
          </cell>
          <cell r="J739">
            <v>14.21</v>
          </cell>
        </row>
        <row r="740">
          <cell r="H740" t="str">
            <v>MID COLUMBIANWPA35855OFF PEAK</v>
          </cell>
          <cell r="I740">
            <v>35855</v>
          </cell>
          <cell r="J740">
            <v>15.31</v>
          </cell>
        </row>
        <row r="741">
          <cell r="H741" t="str">
            <v>MID COLUMBIANWPA35855PEAK</v>
          </cell>
          <cell r="I741">
            <v>35855</v>
          </cell>
          <cell r="J741">
            <v>18.75</v>
          </cell>
        </row>
        <row r="742">
          <cell r="H742" t="str">
            <v>MID COLUMBIANWPA35886OFF PEAK</v>
          </cell>
          <cell r="I742">
            <v>35886</v>
          </cell>
          <cell r="J742">
            <v>18</v>
          </cell>
        </row>
        <row r="743">
          <cell r="H743" t="str">
            <v>MID COLUMBIANWPA35886PEAK</v>
          </cell>
          <cell r="I743">
            <v>35886</v>
          </cell>
          <cell r="J743">
            <v>24.08</v>
          </cell>
        </row>
        <row r="744">
          <cell r="H744" t="str">
            <v>MID COLUMBIANWPA35916OFF PEAK</v>
          </cell>
          <cell r="I744">
            <v>35916</v>
          </cell>
          <cell r="J744">
            <v>8.4700000000000006</v>
          </cell>
        </row>
        <row r="745">
          <cell r="H745" t="str">
            <v>MID COLUMBIANWPA35916PEAK</v>
          </cell>
          <cell r="I745">
            <v>35916</v>
          </cell>
          <cell r="J745">
            <v>14.3</v>
          </cell>
        </row>
        <row r="746">
          <cell r="H746" t="str">
            <v>MID COLUMBIANWPA35947OFF PEAK</v>
          </cell>
          <cell r="I746">
            <v>35947</v>
          </cell>
          <cell r="J746">
            <v>6.3</v>
          </cell>
        </row>
        <row r="747">
          <cell r="H747" t="str">
            <v>MID COLUMBIANWPA35947PEAK</v>
          </cell>
          <cell r="I747">
            <v>35947</v>
          </cell>
          <cell r="J747">
            <v>13.55</v>
          </cell>
        </row>
        <row r="748">
          <cell r="H748" t="str">
            <v>MID COLUMBIANWPA35977OFF PEAK</v>
          </cell>
          <cell r="I748">
            <v>35977</v>
          </cell>
          <cell r="J748">
            <v>18.54</v>
          </cell>
        </row>
        <row r="749">
          <cell r="H749" t="str">
            <v>MID COLUMBIANWPA35977PEAK</v>
          </cell>
          <cell r="I749">
            <v>35977</v>
          </cell>
          <cell r="J749">
            <v>25.94</v>
          </cell>
        </row>
        <row r="750">
          <cell r="H750" t="str">
            <v>MID COLUMBIANWPA36008OFF PEAK</v>
          </cell>
          <cell r="I750">
            <v>36008</v>
          </cell>
          <cell r="J750">
            <v>27.16</v>
          </cell>
        </row>
        <row r="751">
          <cell r="H751" t="str">
            <v>MID COLUMBIANWPA36008PEAK</v>
          </cell>
          <cell r="I751">
            <v>36008</v>
          </cell>
          <cell r="J751">
            <v>50.77</v>
          </cell>
        </row>
        <row r="752">
          <cell r="H752" t="str">
            <v>MID COLUMBIANWPA36039OFF PEAK</v>
          </cell>
          <cell r="I752">
            <v>36039</v>
          </cell>
          <cell r="J752">
            <v>24.31</v>
          </cell>
        </row>
        <row r="753">
          <cell r="H753" t="str">
            <v>MID COLUMBIANWPA36039PEAK</v>
          </cell>
          <cell r="I753">
            <v>36039</v>
          </cell>
          <cell r="J753">
            <v>39.68</v>
          </cell>
        </row>
        <row r="754">
          <cell r="H754" t="str">
            <v>MID COLUMBIANWPA36069OFF PEAK</v>
          </cell>
          <cell r="I754">
            <v>36069</v>
          </cell>
          <cell r="J754">
            <v>26.05</v>
          </cell>
        </row>
        <row r="755">
          <cell r="H755" t="str">
            <v>MID COLUMBIANWPA36069PEAK</v>
          </cell>
          <cell r="I755">
            <v>36069</v>
          </cell>
          <cell r="J755">
            <v>30.4</v>
          </cell>
        </row>
        <row r="756">
          <cell r="H756" t="str">
            <v>MID COLUMBIANWPA36100OFF PEAK</v>
          </cell>
          <cell r="I756">
            <v>36100</v>
          </cell>
          <cell r="J756">
            <v>25.6</v>
          </cell>
        </row>
        <row r="757">
          <cell r="H757" t="str">
            <v>MID COLUMBIANWPA36100PEAK</v>
          </cell>
          <cell r="I757">
            <v>36100</v>
          </cell>
          <cell r="J757">
            <v>28.52</v>
          </cell>
        </row>
        <row r="758">
          <cell r="H758" t="str">
            <v>MID COLUMBIANWPA36130OFF PEAK</v>
          </cell>
          <cell r="I758">
            <v>36130</v>
          </cell>
          <cell r="J758">
            <v>25.07</v>
          </cell>
        </row>
        <row r="759">
          <cell r="H759" t="str">
            <v>MID COLUMBIANWPA36130PEAK</v>
          </cell>
          <cell r="I759">
            <v>36130</v>
          </cell>
          <cell r="J759">
            <v>31.19</v>
          </cell>
        </row>
        <row r="760">
          <cell r="H760" t="str">
            <v>MID COLUMBIANWPA36161OFF PEAK</v>
          </cell>
          <cell r="I760">
            <v>36161</v>
          </cell>
          <cell r="J760">
            <v>14.04</v>
          </cell>
        </row>
        <row r="761">
          <cell r="H761" t="str">
            <v>MID COLUMBIANWPA36161PEAK</v>
          </cell>
          <cell r="I761">
            <v>36161</v>
          </cell>
          <cell r="J761">
            <v>17.95</v>
          </cell>
        </row>
        <row r="762">
          <cell r="H762" t="str">
            <v>MID COLUMBIANWPA36192OFF PEAK</v>
          </cell>
          <cell r="I762">
            <v>36192</v>
          </cell>
          <cell r="J762">
            <v>13.75</v>
          </cell>
        </row>
        <row r="763">
          <cell r="H763" t="str">
            <v>MID COLUMBIANWPA36192PEAK</v>
          </cell>
          <cell r="I763">
            <v>36192</v>
          </cell>
          <cell r="J763">
            <v>18.239999999999998</v>
          </cell>
        </row>
        <row r="764">
          <cell r="H764" t="str">
            <v>MID COLUMBIANWPA36220OFF PEAK</v>
          </cell>
          <cell r="I764">
            <v>36220</v>
          </cell>
          <cell r="J764">
            <v>12.07</v>
          </cell>
        </row>
        <row r="765">
          <cell r="H765" t="str">
            <v>MID COLUMBIANWPA36220PEAK</v>
          </cell>
          <cell r="I765">
            <v>36220</v>
          </cell>
          <cell r="J765">
            <v>16.34</v>
          </cell>
        </row>
        <row r="766">
          <cell r="H766" t="str">
            <v>MID COLUMBIANWPA36251OFF PEAK</v>
          </cell>
          <cell r="I766">
            <v>36251</v>
          </cell>
          <cell r="J766">
            <v>14.82</v>
          </cell>
        </row>
        <row r="767">
          <cell r="H767" t="str">
            <v>MID COLUMBIANWPA36251PEAK</v>
          </cell>
          <cell r="I767">
            <v>36251</v>
          </cell>
          <cell r="J767">
            <v>23.93</v>
          </cell>
        </row>
        <row r="768">
          <cell r="H768" t="str">
            <v>MID COLUMBIANWPA36281OFF PEAK</v>
          </cell>
          <cell r="I768">
            <v>36281</v>
          </cell>
          <cell r="J768">
            <v>16.309999999999999</v>
          </cell>
        </row>
        <row r="769">
          <cell r="H769" t="str">
            <v>MID COLUMBIANWPA36281PEAK</v>
          </cell>
          <cell r="I769">
            <v>36281</v>
          </cell>
          <cell r="J769">
            <v>28.26</v>
          </cell>
        </row>
        <row r="770">
          <cell r="H770" t="str">
            <v>MID COLUMBIANWPA36312OFF PEAK</v>
          </cell>
          <cell r="I770">
            <v>36312</v>
          </cell>
          <cell r="J770">
            <v>6.85</v>
          </cell>
        </row>
        <row r="771">
          <cell r="H771" t="str">
            <v>MID COLUMBIANWPA36312PEAK</v>
          </cell>
          <cell r="I771">
            <v>36312</v>
          </cell>
          <cell r="J771">
            <v>23.78</v>
          </cell>
        </row>
        <row r="772">
          <cell r="H772" t="str">
            <v>MID COLUMBIANWPA36342OFF PEAK</v>
          </cell>
          <cell r="I772">
            <v>36342</v>
          </cell>
          <cell r="J772">
            <v>14.59</v>
          </cell>
        </row>
        <row r="773">
          <cell r="H773" t="str">
            <v>MID COLUMBIANWPA36342PEAK</v>
          </cell>
          <cell r="I773">
            <v>36342</v>
          </cell>
          <cell r="J773">
            <v>24.73</v>
          </cell>
        </row>
        <row r="774">
          <cell r="H774" t="str">
            <v>MID COLUMBIANWPA36373OFF PEAK</v>
          </cell>
          <cell r="I774">
            <v>36373</v>
          </cell>
          <cell r="J774">
            <v>16.96</v>
          </cell>
        </row>
        <row r="775">
          <cell r="H775" t="str">
            <v>MID COLUMBIANWPA36373PEAK</v>
          </cell>
          <cell r="I775">
            <v>36373</v>
          </cell>
          <cell r="J775">
            <v>29.82</v>
          </cell>
        </row>
        <row r="776">
          <cell r="H776" t="str">
            <v>MID COLUMBIANWPA36404OFF PEAK</v>
          </cell>
          <cell r="I776">
            <v>36404</v>
          </cell>
          <cell r="J776">
            <v>26.44</v>
          </cell>
        </row>
        <row r="777">
          <cell r="H777" t="str">
            <v>MID COLUMBIANWPA36404PEAK</v>
          </cell>
          <cell r="I777">
            <v>36404</v>
          </cell>
          <cell r="J777">
            <v>32.24</v>
          </cell>
        </row>
        <row r="778">
          <cell r="H778" t="str">
            <v>MID COLUMBIANWPA36434OFF PEAK</v>
          </cell>
          <cell r="I778">
            <v>36434</v>
          </cell>
          <cell r="J778">
            <v>37.659999999999997</v>
          </cell>
        </row>
        <row r="779">
          <cell r="H779" t="str">
            <v>MID COLUMBIANWPA36434PEAK</v>
          </cell>
          <cell r="I779">
            <v>36434</v>
          </cell>
          <cell r="J779">
            <v>45.07</v>
          </cell>
        </row>
        <row r="780">
          <cell r="H780" t="str">
            <v>MID COLUMBIANWPA36465OFF PEAK</v>
          </cell>
          <cell r="I780">
            <v>36465</v>
          </cell>
          <cell r="J780">
            <v>24.92</v>
          </cell>
        </row>
        <row r="781">
          <cell r="H781" t="str">
            <v>MID COLUMBIANWPA36465PEAK</v>
          </cell>
          <cell r="I781">
            <v>36465</v>
          </cell>
          <cell r="J781">
            <v>31.63</v>
          </cell>
        </row>
        <row r="782">
          <cell r="H782" t="str">
            <v>MID COLUMBIANWPA36495OFF PEAK</v>
          </cell>
          <cell r="I782">
            <v>36495</v>
          </cell>
          <cell r="J782">
            <v>20.420000000000002</v>
          </cell>
        </row>
        <row r="783">
          <cell r="H783" t="str">
            <v>MID COLUMBIANWPA36495PEAK</v>
          </cell>
          <cell r="I783">
            <v>36495</v>
          </cell>
          <cell r="J783">
            <v>26.02</v>
          </cell>
        </row>
        <row r="784">
          <cell r="H784" t="str">
            <v>MID COLUMBIANWPA36526OFF PEAK</v>
          </cell>
          <cell r="I784">
            <v>36526</v>
          </cell>
          <cell r="J784">
            <v>22.83</v>
          </cell>
        </row>
        <row r="785">
          <cell r="H785" t="str">
            <v>MID COLUMBIANWPA36526PEAK</v>
          </cell>
          <cell r="I785">
            <v>36526</v>
          </cell>
          <cell r="J785">
            <v>27.28</v>
          </cell>
        </row>
        <row r="786">
          <cell r="H786" t="str">
            <v>MID COLUMBIANWPA36557OFF PEAK</v>
          </cell>
          <cell r="I786">
            <v>36557</v>
          </cell>
          <cell r="J786">
            <v>24.84</v>
          </cell>
        </row>
        <row r="787">
          <cell r="H787" t="str">
            <v>MID COLUMBIANWPA36557PEAK</v>
          </cell>
          <cell r="I787">
            <v>36557</v>
          </cell>
          <cell r="J787">
            <v>26.84</v>
          </cell>
        </row>
        <row r="788">
          <cell r="H788" t="str">
            <v>MID COLUMBIANWPA36586OFF PEAK</v>
          </cell>
          <cell r="I788">
            <v>36586</v>
          </cell>
          <cell r="J788">
            <v>26.01</v>
          </cell>
        </row>
        <row r="789">
          <cell r="H789" t="str">
            <v>MID COLUMBIANWPA36586PEAK</v>
          </cell>
          <cell r="I789">
            <v>36586</v>
          </cell>
          <cell r="J789">
            <v>27.71</v>
          </cell>
        </row>
        <row r="790">
          <cell r="H790" t="str">
            <v>MID COLUMBIANWPA36617OFF PEAK</v>
          </cell>
          <cell r="I790">
            <v>36617</v>
          </cell>
          <cell r="J790">
            <v>15.51</v>
          </cell>
        </row>
        <row r="791">
          <cell r="H791" t="str">
            <v>MID COLUMBIANWPA36617PEAK</v>
          </cell>
          <cell r="I791">
            <v>36617</v>
          </cell>
          <cell r="J791">
            <v>27.81</v>
          </cell>
        </row>
        <row r="792">
          <cell r="H792" t="str">
            <v>MID COLUMBIANWPA36647OFF PEAK</v>
          </cell>
          <cell r="I792">
            <v>36647</v>
          </cell>
          <cell r="J792">
            <v>33.04</v>
          </cell>
        </row>
        <row r="793">
          <cell r="H793" t="str">
            <v>MID COLUMBIANWPA36647PEAK</v>
          </cell>
          <cell r="I793">
            <v>36647</v>
          </cell>
          <cell r="J793">
            <v>59.36</v>
          </cell>
        </row>
        <row r="794">
          <cell r="H794" t="str">
            <v>MID COLUMBIANWPA36678OFF PEAK</v>
          </cell>
          <cell r="I794">
            <v>36678</v>
          </cell>
          <cell r="J794">
            <v>50.94</v>
          </cell>
        </row>
        <row r="795">
          <cell r="H795" t="str">
            <v>MID COLUMBIANWPA36678PEAK</v>
          </cell>
          <cell r="I795">
            <v>36678</v>
          </cell>
          <cell r="J795">
            <v>183.12</v>
          </cell>
        </row>
        <row r="796">
          <cell r="H796" t="str">
            <v>MID COLUMBIANWPA36708OFF PEAK</v>
          </cell>
          <cell r="I796">
            <v>36708</v>
          </cell>
          <cell r="J796">
            <v>61.32</v>
          </cell>
        </row>
        <row r="797">
          <cell r="H797" t="str">
            <v>MID COLUMBIANWPA36708PEAK</v>
          </cell>
          <cell r="I797">
            <v>36708</v>
          </cell>
          <cell r="J797">
            <v>121.89</v>
          </cell>
        </row>
        <row r="798">
          <cell r="H798" t="str">
            <v>MID COLUMBIANWPA36739OFF PEAK</v>
          </cell>
          <cell r="I798">
            <v>36739</v>
          </cell>
          <cell r="J798">
            <v>91.29</v>
          </cell>
        </row>
        <row r="799">
          <cell r="H799" t="str">
            <v>MID COLUMBIANWPA36739PEAK</v>
          </cell>
          <cell r="I799">
            <v>36739</v>
          </cell>
          <cell r="J799">
            <v>215.13</v>
          </cell>
        </row>
        <row r="800">
          <cell r="H800" t="str">
            <v>MID COLUMBIANWPA36770OFF PEAK</v>
          </cell>
          <cell r="I800">
            <v>36770</v>
          </cell>
          <cell r="J800">
            <v>86.02</v>
          </cell>
        </row>
        <row r="801">
          <cell r="H801" t="str">
            <v>MID COLUMBIANWPA36770PEAK</v>
          </cell>
          <cell r="I801">
            <v>36770</v>
          </cell>
          <cell r="J801">
            <v>135.61000000000001</v>
          </cell>
        </row>
        <row r="802">
          <cell r="H802" t="str">
            <v>MID COLUMBIANWPA36800OFF PEAK</v>
          </cell>
          <cell r="I802">
            <v>36800</v>
          </cell>
          <cell r="J802">
            <v>83.4</v>
          </cell>
        </row>
        <row r="803">
          <cell r="H803" t="str">
            <v>MID COLUMBIANWPA36800PEAK</v>
          </cell>
          <cell r="I803">
            <v>36800</v>
          </cell>
          <cell r="J803">
            <v>103.66</v>
          </cell>
        </row>
        <row r="804">
          <cell r="H804" t="str">
            <v>MID COLUMBIANWPA36831OFF PEAK</v>
          </cell>
          <cell r="I804">
            <v>36831</v>
          </cell>
          <cell r="J804">
            <v>185.47</v>
          </cell>
        </row>
        <row r="805">
          <cell r="H805" t="str">
            <v>MID COLUMBIANWPA36831PEAK</v>
          </cell>
          <cell r="I805">
            <v>36831</v>
          </cell>
          <cell r="J805">
            <v>234.63</v>
          </cell>
        </row>
        <row r="806">
          <cell r="H806" t="str">
            <v>MID COLUMBIANWPA36861OFF PEAK</v>
          </cell>
          <cell r="I806">
            <v>36861</v>
          </cell>
          <cell r="J806">
            <v>327.9</v>
          </cell>
        </row>
        <row r="807">
          <cell r="H807" t="str">
            <v>MID COLUMBIANWPA36861PEAK</v>
          </cell>
          <cell r="I807">
            <v>36861</v>
          </cell>
          <cell r="J807">
            <v>407.04</v>
          </cell>
        </row>
        <row r="808">
          <cell r="H808" t="str">
            <v>MID COLUMBIANWPA36892OFF PEAK</v>
          </cell>
          <cell r="I808">
            <v>36892</v>
          </cell>
          <cell r="J808">
            <v>226.65</v>
          </cell>
        </row>
        <row r="809">
          <cell r="H809" t="str">
            <v>MID COLUMBIANWPA36892PEAK</v>
          </cell>
          <cell r="I809">
            <v>36892</v>
          </cell>
          <cell r="J809">
            <v>292.14</v>
          </cell>
        </row>
        <row r="810">
          <cell r="H810" t="str">
            <v>MID COLUMBIANWPA36923OFF PEAK</v>
          </cell>
          <cell r="I810">
            <v>36923</v>
          </cell>
          <cell r="J810">
            <v>250.85</v>
          </cell>
        </row>
        <row r="811">
          <cell r="H811" t="str">
            <v>MID COLUMBIANWPA36923PEAK</v>
          </cell>
          <cell r="I811">
            <v>36923</v>
          </cell>
          <cell r="J811">
            <v>277.48</v>
          </cell>
        </row>
        <row r="812">
          <cell r="H812" t="str">
            <v>MID COLUMBIANWPA36951OFF PEAK</v>
          </cell>
          <cell r="I812">
            <v>36951</v>
          </cell>
          <cell r="J812">
            <v>219.91</v>
          </cell>
        </row>
        <row r="813">
          <cell r="H813" t="str">
            <v>MID COLUMBIANWPA36951PEAK</v>
          </cell>
          <cell r="I813">
            <v>36951</v>
          </cell>
          <cell r="J813">
            <v>278.14</v>
          </cell>
        </row>
        <row r="814">
          <cell r="H814" t="str">
            <v>MID COLUMBIANWPA36982OFF PEAK</v>
          </cell>
          <cell r="I814">
            <v>36982</v>
          </cell>
          <cell r="J814">
            <v>242.52</v>
          </cell>
        </row>
        <row r="815">
          <cell r="H815" t="str">
            <v>MID COLUMBIANWPA36982PEAK</v>
          </cell>
          <cell r="I815">
            <v>36982</v>
          </cell>
          <cell r="J815">
            <v>318.13</v>
          </cell>
        </row>
        <row r="816">
          <cell r="H816" t="str">
            <v>MID COLUMBIANWPA37012OFF PEAK</v>
          </cell>
          <cell r="I816">
            <v>37012</v>
          </cell>
          <cell r="J816">
            <v>161.54</v>
          </cell>
        </row>
        <row r="817">
          <cell r="H817" t="str">
            <v>MID COLUMBIANWPA37012PEAK</v>
          </cell>
          <cell r="I817">
            <v>37012</v>
          </cell>
          <cell r="J817">
            <v>300.02</v>
          </cell>
        </row>
        <row r="818">
          <cell r="H818" t="str">
            <v>MID-AMERICAN INTERCONNECTED NETWORK - NORTHMAIN35796OFF PEAK</v>
          </cell>
          <cell r="I818">
            <v>35796</v>
          </cell>
          <cell r="J818">
            <v>12.28</v>
          </cell>
        </row>
        <row r="819">
          <cell r="H819" t="str">
            <v>MID-AMERICAN INTERCONNECTED NETWORK - NORTHMAIN35796PEAK</v>
          </cell>
          <cell r="I819">
            <v>35796</v>
          </cell>
          <cell r="J819">
            <v>19.57</v>
          </cell>
        </row>
        <row r="820">
          <cell r="H820" t="str">
            <v>MID-AMERICAN INTERCONNECTED NETWORK - NORTHMAIN35827OFF PEAK</v>
          </cell>
          <cell r="I820">
            <v>35827</v>
          </cell>
          <cell r="J820">
            <v>13.08</v>
          </cell>
        </row>
        <row r="821">
          <cell r="H821" t="str">
            <v>MID-AMERICAN INTERCONNECTED NETWORK - NORTHMAIN35827PEAK</v>
          </cell>
          <cell r="I821">
            <v>35827</v>
          </cell>
          <cell r="J821">
            <v>17.510000000000002</v>
          </cell>
        </row>
        <row r="822">
          <cell r="H822" t="str">
            <v>MID-AMERICAN INTERCONNECTED NETWORK - NORTHMAIN35855OFF PEAK</v>
          </cell>
          <cell r="I822">
            <v>35855</v>
          </cell>
          <cell r="J822">
            <v>13.22</v>
          </cell>
        </row>
        <row r="823">
          <cell r="H823" t="str">
            <v>MID-AMERICAN INTERCONNECTED NETWORK - NORTHMAIN35855PEAK</v>
          </cell>
          <cell r="I823">
            <v>35855</v>
          </cell>
          <cell r="J823">
            <v>24.76</v>
          </cell>
        </row>
        <row r="824">
          <cell r="H824" t="str">
            <v>MID-AMERICAN INTERCONNECTED NETWORK - NORTHMAIN35886OFF PEAK</v>
          </cell>
          <cell r="I824">
            <v>35886</v>
          </cell>
          <cell r="J824">
            <v>13.34</v>
          </cell>
        </row>
        <row r="825">
          <cell r="H825" t="str">
            <v>MID-AMERICAN INTERCONNECTED NETWORK - NORTHMAIN35886PEAK</v>
          </cell>
          <cell r="I825">
            <v>35886</v>
          </cell>
          <cell r="J825">
            <v>23.99</v>
          </cell>
        </row>
        <row r="826">
          <cell r="H826" t="str">
            <v>MID-AMERICAN INTERCONNECTED NETWORK - NORTHMAIN35916OFF PEAK</v>
          </cell>
          <cell r="I826">
            <v>35916</v>
          </cell>
          <cell r="J826">
            <v>13.5</v>
          </cell>
        </row>
        <row r="827">
          <cell r="H827" t="str">
            <v>MID-AMERICAN INTERCONNECTED NETWORK - NORTHMAIN35916PEAK</v>
          </cell>
          <cell r="I827">
            <v>35916</v>
          </cell>
          <cell r="J827">
            <v>30.21</v>
          </cell>
        </row>
        <row r="828">
          <cell r="H828" t="str">
            <v>MID-AMERICAN INTERCONNECTED NETWORK - NORTHMAIN35947OFF PEAK</v>
          </cell>
          <cell r="I828">
            <v>35947</v>
          </cell>
          <cell r="J828">
            <v>11.17</v>
          </cell>
        </row>
        <row r="829">
          <cell r="H829" t="str">
            <v>MID-AMERICAN INTERCONNECTED NETWORK - NORTHMAIN35947PEAK</v>
          </cell>
          <cell r="I829">
            <v>35947</v>
          </cell>
          <cell r="J829">
            <v>40.090000000000003</v>
          </cell>
        </row>
        <row r="830">
          <cell r="H830" t="str">
            <v>MID-AMERICAN INTERCONNECTED NETWORK - NORTHMAIN35977OFF PEAK</v>
          </cell>
          <cell r="I830">
            <v>35977</v>
          </cell>
          <cell r="J830">
            <v>14</v>
          </cell>
        </row>
        <row r="831">
          <cell r="H831" t="str">
            <v>MID-AMERICAN INTERCONNECTED NETWORK - NORTHMAIN35977PEAK</v>
          </cell>
          <cell r="I831">
            <v>35977</v>
          </cell>
          <cell r="J831">
            <v>39.57</v>
          </cell>
        </row>
        <row r="832">
          <cell r="H832" t="str">
            <v>MID-AMERICAN INTERCONNECTED NETWORK - NORTHMAIN36008PEAK</v>
          </cell>
          <cell r="I832">
            <v>36008</v>
          </cell>
          <cell r="J832">
            <v>38.090000000000003</v>
          </cell>
        </row>
        <row r="833">
          <cell r="H833" t="str">
            <v>MID-AMERICAN INTERCONNECTED NETWORK - NORTHMAIN36039OFF PEAK</v>
          </cell>
          <cell r="I833">
            <v>36039</v>
          </cell>
          <cell r="J833">
            <v>14.25</v>
          </cell>
        </row>
        <row r="834">
          <cell r="H834" t="str">
            <v>MID-AMERICAN INTERCONNECTED NETWORK - NORTHMAIN36039PEAK</v>
          </cell>
          <cell r="I834">
            <v>36039</v>
          </cell>
          <cell r="J834">
            <v>30.03</v>
          </cell>
        </row>
        <row r="835">
          <cell r="H835" t="str">
            <v>MID-AMERICAN INTERCONNECTED NETWORK - NORTHMAIN36069OFF PEAK</v>
          </cell>
          <cell r="I835">
            <v>36069</v>
          </cell>
          <cell r="J835">
            <v>13.33</v>
          </cell>
        </row>
        <row r="836">
          <cell r="H836" t="str">
            <v>MID-AMERICAN INTERCONNECTED NETWORK - NORTHMAIN36069PEAK</v>
          </cell>
          <cell r="I836">
            <v>36069</v>
          </cell>
          <cell r="J836">
            <v>21.3</v>
          </cell>
        </row>
        <row r="837">
          <cell r="H837" t="str">
            <v>MID-AMERICAN INTERCONNECTED NETWORK - NORTHMAIN36100OFF PEAK</v>
          </cell>
          <cell r="I837">
            <v>36100</v>
          </cell>
          <cell r="J837">
            <v>13.11</v>
          </cell>
        </row>
        <row r="838">
          <cell r="H838" t="str">
            <v>MID-AMERICAN INTERCONNECTED NETWORK - NORTHMAIN36100PEAK</v>
          </cell>
          <cell r="I838">
            <v>36100</v>
          </cell>
          <cell r="J838">
            <v>23.19</v>
          </cell>
        </row>
        <row r="839">
          <cell r="H839" t="str">
            <v>MID-AMERICAN INTERCONNECTED NETWORK - NORTHMAIN36130OFF PEAK</v>
          </cell>
          <cell r="I839">
            <v>36130</v>
          </cell>
          <cell r="J839">
            <v>12.77</v>
          </cell>
        </row>
        <row r="840">
          <cell r="H840" t="str">
            <v>MID-AMERICAN INTERCONNECTED NETWORK - NORTHMAIN36130PEAK</v>
          </cell>
          <cell r="I840">
            <v>36130</v>
          </cell>
          <cell r="J840">
            <v>20.27</v>
          </cell>
        </row>
        <row r="841">
          <cell r="H841" t="str">
            <v>MID-AMERICAN INTERCONNECTED NETWORK - NORTHMAIN36161OFF PEAK</v>
          </cell>
          <cell r="I841">
            <v>36161</v>
          </cell>
          <cell r="J841">
            <v>15.58</v>
          </cell>
        </row>
        <row r="842">
          <cell r="H842" t="str">
            <v>MID-AMERICAN INTERCONNECTED NETWORK - NORTHMAIN36161PEAK</v>
          </cell>
          <cell r="I842">
            <v>36161</v>
          </cell>
          <cell r="J842">
            <v>22.76</v>
          </cell>
        </row>
        <row r="843">
          <cell r="H843" t="str">
            <v>MID-AMERICAN INTERCONNECTED NETWORK - NORTHMAIN36192OFF PEAK</v>
          </cell>
          <cell r="I843">
            <v>36192</v>
          </cell>
          <cell r="J843">
            <v>13.83</v>
          </cell>
        </row>
        <row r="844">
          <cell r="H844" t="str">
            <v>MID-AMERICAN INTERCONNECTED NETWORK - NORTHMAIN36192PEAK</v>
          </cell>
          <cell r="I844">
            <v>36192</v>
          </cell>
          <cell r="J844">
            <v>20.89</v>
          </cell>
        </row>
        <row r="845">
          <cell r="H845" t="str">
            <v>MID-AMERICAN INTERCONNECTED NETWORK - NORTHMAIN36220OFF PEAK</v>
          </cell>
          <cell r="I845">
            <v>36220</v>
          </cell>
          <cell r="J845">
            <v>13.45</v>
          </cell>
        </row>
        <row r="846">
          <cell r="H846" t="str">
            <v>MID-AMERICAN INTERCONNECTED NETWORK - NORTHMAIN36220PEAK</v>
          </cell>
          <cell r="I846">
            <v>36220</v>
          </cell>
          <cell r="J846">
            <v>21.39</v>
          </cell>
        </row>
        <row r="847">
          <cell r="H847" t="str">
            <v>MID-AMERICAN INTERCONNECTED NETWORK - NORTHMAIN36251OFF PEAK</v>
          </cell>
          <cell r="I847">
            <v>36251</v>
          </cell>
          <cell r="J847">
            <v>13.94</v>
          </cell>
        </row>
        <row r="848">
          <cell r="H848" t="str">
            <v>MID-AMERICAN INTERCONNECTED NETWORK - NORTHMAIN36251PEAK</v>
          </cell>
          <cell r="I848">
            <v>36251</v>
          </cell>
          <cell r="J848">
            <v>24.91</v>
          </cell>
        </row>
        <row r="849">
          <cell r="H849" t="str">
            <v>MID-AMERICAN INTERCONNECTED NETWORK - NORTHMAIN36281OFF PEAK</v>
          </cell>
          <cell r="I849">
            <v>36281</v>
          </cell>
          <cell r="J849">
            <v>12.98</v>
          </cell>
        </row>
        <row r="850">
          <cell r="H850" t="str">
            <v>MID-AMERICAN INTERCONNECTED NETWORK - NORTHMAIN36281PEAK</v>
          </cell>
          <cell r="I850">
            <v>36281</v>
          </cell>
          <cell r="J850">
            <v>26.21</v>
          </cell>
        </row>
        <row r="851">
          <cell r="H851" t="str">
            <v>MID-AMERICAN INTERCONNECTED NETWORK - NORTHMAIN36312OFF PEAK</v>
          </cell>
          <cell r="I851">
            <v>36312</v>
          </cell>
          <cell r="J851">
            <v>12.64</v>
          </cell>
        </row>
        <row r="852">
          <cell r="H852" t="str">
            <v>MID-AMERICAN INTERCONNECTED NETWORK - NORTHMAIN36312PEAK</v>
          </cell>
          <cell r="I852">
            <v>36312</v>
          </cell>
          <cell r="J852">
            <v>39.299999999999997</v>
          </cell>
        </row>
        <row r="853">
          <cell r="H853" t="str">
            <v>MID-AMERICAN INTERCONNECTED NETWORK - NORTHMAIN36342OFF PEAK</v>
          </cell>
          <cell r="I853">
            <v>36342</v>
          </cell>
          <cell r="J853">
            <v>12.7</v>
          </cell>
        </row>
        <row r="854">
          <cell r="H854" t="str">
            <v>MID-AMERICAN INTERCONNECTED NETWORK - NORTHMAIN36342PEAK</v>
          </cell>
          <cell r="I854">
            <v>36342</v>
          </cell>
          <cell r="J854">
            <v>51.12</v>
          </cell>
        </row>
        <row r="855">
          <cell r="H855" t="str">
            <v>MID-AMERICAN INTERCONNECTED NETWORK - NORTHMAIN36373OFF PEAK</v>
          </cell>
          <cell r="I855">
            <v>36373</v>
          </cell>
          <cell r="J855">
            <v>12.25</v>
          </cell>
        </row>
        <row r="856">
          <cell r="H856" t="str">
            <v>MID-AMERICAN INTERCONNECTED NETWORK - NORTHMAIN36373PEAK</v>
          </cell>
          <cell r="I856">
            <v>36373</v>
          </cell>
          <cell r="J856">
            <v>35.869999999999997</v>
          </cell>
        </row>
        <row r="857">
          <cell r="H857" t="str">
            <v>MID-AMERICAN INTERCONNECTED NETWORK - NORTHMAIN36404OFF PEAK</v>
          </cell>
          <cell r="I857">
            <v>36404</v>
          </cell>
          <cell r="J857">
            <v>11.26</v>
          </cell>
        </row>
        <row r="858">
          <cell r="H858" t="str">
            <v>MID-AMERICAN INTERCONNECTED NETWORK - NORTHMAIN36404PEAK</v>
          </cell>
          <cell r="I858">
            <v>36404</v>
          </cell>
          <cell r="J858">
            <v>19.36</v>
          </cell>
        </row>
        <row r="859">
          <cell r="H859" t="str">
            <v>MID-AMERICAN INTERCONNECTED NETWORK - NORTHMAIN36434OFF PEAK</v>
          </cell>
          <cell r="I859">
            <v>36434</v>
          </cell>
          <cell r="J859">
            <v>11.8</v>
          </cell>
        </row>
        <row r="860">
          <cell r="H860" t="str">
            <v>MID-AMERICAN INTERCONNECTED NETWORK - NORTHMAIN36434PEAK</v>
          </cell>
          <cell r="I860">
            <v>36434</v>
          </cell>
          <cell r="J860">
            <v>21.27</v>
          </cell>
        </row>
        <row r="861">
          <cell r="H861" t="str">
            <v>MID-AMERICAN INTERCONNECTED NETWORK - NORTHMAIN36465OFF PEAK</v>
          </cell>
          <cell r="I861">
            <v>36465</v>
          </cell>
          <cell r="J861">
            <v>11.87</v>
          </cell>
        </row>
        <row r="862">
          <cell r="H862" t="str">
            <v>MID-AMERICAN INTERCONNECTED NETWORK - NORTHMAIN36465PEAK</v>
          </cell>
          <cell r="I862">
            <v>36465</v>
          </cell>
          <cell r="J862">
            <v>20.88</v>
          </cell>
        </row>
        <row r="863">
          <cell r="H863" t="str">
            <v>MID-AMERICAN INTERCONNECTED NETWORK - NORTHMAIN36495OFF PEAK</v>
          </cell>
          <cell r="I863">
            <v>36495</v>
          </cell>
          <cell r="J863">
            <v>12.8</v>
          </cell>
        </row>
        <row r="864">
          <cell r="H864" t="str">
            <v>MID-AMERICAN INTERCONNECTED NETWORK - NORTHMAIN36495PEAK</v>
          </cell>
          <cell r="I864">
            <v>36495</v>
          </cell>
          <cell r="J864">
            <v>23.43</v>
          </cell>
        </row>
        <row r="865">
          <cell r="H865" t="str">
            <v>MID-AMERICAN INTERCONNECTED NETWORK - NORTHMAIN36526OFF PEAK</v>
          </cell>
          <cell r="I865">
            <v>36526</v>
          </cell>
          <cell r="J865">
            <v>14.25</v>
          </cell>
        </row>
        <row r="866">
          <cell r="H866" t="str">
            <v>MID-AMERICAN INTERCONNECTED NETWORK - NORTHMAIN36526PEAK</v>
          </cell>
          <cell r="I866">
            <v>36526</v>
          </cell>
          <cell r="J866">
            <v>26.43</v>
          </cell>
        </row>
        <row r="867">
          <cell r="H867" t="str">
            <v>MID-AMERICAN INTERCONNECTED NETWORK - NORTHMAIN36557OFF PEAK</v>
          </cell>
          <cell r="I867">
            <v>36557</v>
          </cell>
          <cell r="J867">
            <v>14.7</v>
          </cell>
        </row>
        <row r="868">
          <cell r="H868" t="str">
            <v>MID-AMERICAN INTERCONNECTED NETWORK - NORTHMAIN36557PEAK</v>
          </cell>
          <cell r="I868">
            <v>36557</v>
          </cell>
          <cell r="J868">
            <v>24.84</v>
          </cell>
        </row>
        <row r="869">
          <cell r="H869" t="str">
            <v>MID-AMERICAN INTERCONNECTED NETWORK - NORTHMAIN36586OFF PEAK</v>
          </cell>
          <cell r="I869">
            <v>36586</v>
          </cell>
          <cell r="J869">
            <v>15.13</v>
          </cell>
        </row>
        <row r="870">
          <cell r="H870" t="str">
            <v>MID-AMERICAN INTERCONNECTED NETWORK - NORTHMAIN36586PEAK</v>
          </cell>
          <cell r="I870">
            <v>36586</v>
          </cell>
          <cell r="J870">
            <v>24.83</v>
          </cell>
        </row>
        <row r="871">
          <cell r="H871" t="str">
            <v>MID-AMERICAN INTERCONNECTED NETWORK - NORTHMAIN36617OFF PEAK</v>
          </cell>
          <cell r="I871">
            <v>36617</v>
          </cell>
          <cell r="J871">
            <v>16</v>
          </cell>
        </row>
        <row r="872">
          <cell r="H872" t="str">
            <v>MID-AMERICAN INTERCONNECTED NETWORK - NORTHMAIN36617PEAK</v>
          </cell>
          <cell r="I872">
            <v>36617</v>
          </cell>
          <cell r="J872">
            <v>26.69</v>
          </cell>
        </row>
        <row r="873">
          <cell r="H873" t="str">
            <v>MID-AMERICAN INTERCONNECTED NETWORK - NORTHMAIN36647OFF PEAK</v>
          </cell>
          <cell r="I873">
            <v>36647</v>
          </cell>
          <cell r="J873">
            <v>13.32</v>
          </cell>
        </row>
        <row r="874">
          <cell r="H874" t="str">
            <v>MID-AMERICAN INTERCONNECTED NETWORK - NORTHMAIN36647PEAK</v>
          </cell>
          <cell r="I874">
            <v>36647</v>
          </cell>
          <cell r="J874">
            <v>39.81</v>
          </cell>
        </row>
        <row r="875">
          <cell r="H875" t="str">
            <v>MID-AMERICAN INTERCONNECTED NETWORK - NORTHMAIN36678OFF PEAK</v>
          </cell>
          <cell r="I875">
            <v>36678</v>
          </cell>
          <cell r="J875">
            <v>11.18</v>
          </cell>
        </row>
        <row r="876">
          <cell r="H876" t="str">
            <v>MID-AMERICAN INTERCONNECTED NETWORK - NORTHMAIN36678PEAK</v>
          </cell>
          <cell r="I876">
            <v>36678</v>
          </cell>
          <cell r="J876">
            <v>30.64</v>
          </cell>
        </row>
        <row r="877">
          <cell r="H877" t="str">
            <v>MID-AMERICAN INTERCONNECTED NETWORK - NORTHMAIN36708OFF PEAK</v>
          </cell>
          <cell r="I877">
            <v>36708</v>
          </cell>
          <cell r="J877">
            <v>11.94</v>
          </cell>
        </row>
        <row r="878">
          <cell r="H878" t="str">
            <v>MID-AMERICAN INTERCONNECTED NETWORK - NORTHMAIN36708PEAK</v>
          </cell>
          <cell r="I878">
            <v>36708</v>
          </cell>
          <cell r="J878">
            <v>32.409999999999997</v>
          </cell>
        </row>
        <row r="879">
          <cell r="H879" t="str">
            <v>MID-AMERICAN INTERCONNECTED NETWORK - NORTHMAIN36739OFF PEAK</v>
          </cell>
          <cell r="I879">
            <v>36739</v>
          </cell>
          <cell r="J879">
            <v>14.96</v>
          </cell>
        </row>
        <row r="880">
          <cell r="H880" t="str">
            <v>MID-AMERICAN INTERCONNECTED NETWORK - NORTHMAIN36739PEAK</v>
          </cell>
          <cell r="I880">
            <v>36739</v>
          </cell>
          <cell r="J880">
            <v>44.82</v>
          </cell>
        </row>
        <row r="881">
          <cell r="H881" t="str">
            <v>MID-AMERICAN INTERCONNECTED NETWORK - NORTHMAIN36770OFF PEAK</v>
          </cell>
          <cell r="I881">
            <v>36770</v>
          </cell>
          <cell r="J881">
            <v>12.36</v>
          </cell>
        </row>
        <row r="882">
          <cell r="H882" t="str">
            <v>MID-AMERICAN INTERCONNECTED NETWORK - NORTHMAIN36770PEAK</v>
          </cell>
          <cell r="I882">
            <v>36770</v>
          </cell>
          <cell r="J882">
            <v>21.16</v>
          </cell>
        </row>
        <row r="883">
          <cell r="H883" t="str">
            <v>MID-AMERICAN INTERCONNECTED NETWORK - NORTHMAIN36800OFF PEAK</v>
          </cell>
          <cell r="I883">
            <v>36800</v>
          </cell>
          <cell r="J883">
            <v>14.72</v>
          </cell>
        </row>
        <row r="884">
          <cell r="H884" t="str">
            <v>MID-AMERICAN INTERCONNECTED NETWORK - NORTHMAIN36800PEAK</v>
          </cell>
          <cell r="I884">
            <v>36800</v>
          </cell>
          <cell r="J884">
            <v>32.770000000000003</v>
          </cell>
        </row>
        <row r="885">
          <cell r="H885" t="str">
            <v>MID-AMERICAN INTERCONNECTED NETWORK - NORTHMAIN36831OFF PEAK</v>
          </cell>
          <cell r="I885">
            <v>36831</v>
          </cell>
          <cell r="J885">
            <v>17</v>
          </cell>
        </row>
        <row r="886">
          <cell r="H886" t="str">
            <v>MID-AMERICAN INTERCONNECTED NETWORK - NORTHMAIN36831PEAK</v>
          </cell>
          <cell r="I886">
            <v>36831</v>
          </cell>
          <cell r="J886">
            <v>40.630000000000003</v>
          </cell>
        </row>
        <row r="887">
          <cell r="H887" t="str">
            <v>MID-AMERICAN INTERCONNECTED NETWORK - NORTHMAIN36861OFF PEAK</v>
          </cell>
          <cell r="I887">
            <v>36861</v>
          </cell>
          <cell r="J887">
            <v>29.04</v>
          </cell>
        </row>
        <row r="888">
          <cell r="H888" t="str">
            <v>MID-AMERICAN INTERCONNECTED NETWORK - NORTHMAIN36861PEAK</v>
          </cell>
          <cell r="I888">
            <v>36861</v>
          </cell>
          <cell r="J888">
            <v>63.82</v>
          </cell>
        </row>
        <row r="889">
          <cell r="H889" t="str">
            <v>MID-AMERICAN INTERCONNECTED NETWORK - NORTHMAIN36892OFF PEAK</v>
          </cell>
          <cell r="I889">
            <v>36892</v>
          </cell>
          <cell r="J889">
            <v>20.98</v>
          </cell>
        </row>
        <row r="890">
          <cell r="H890" t="str">
            <v>MID-AMERICAN INTERCONNECTED NETWORK - NORTHMAIN36892PEAK</v>
          </cell>
          <cell r="I890">
            <v>36892</v>
          </cell>
          <cell r="J890">
            <v>41.79</v>
          </cell>
        </row>
        <row r="891">
          <cell r="H891" t="str">
            <v>MID-AMERICAN INTERCONNECTED NETWORK - NORTHMAIN36923OFF PEAK</v>
          </cell>
          <cell r="I891">
            <v>36923</v>
          </cell>
          <cell r="J891">
            <v>17.97</v>
          </cell>
        </row>
        <row r="892">
          <cell r="H892" t="str">
            <v>MID-AMERICAN INTERCONNECTED NETWORK - NORTHMAIN36923PEAK</v>
          </cell>
          <cell r="I892">
            <v>36923</v>
          </cell>
          <cell r="J892">
            <v>39.78</v>
          </cell>
        </row>
        <row r="893">
          <cell r="H893" t="str">
            <v>MID-AMERICAN INTERCONNECTED NETWORK - NORTHMAIN36951OFF PEAK</v>
          </cell>
          <cell r="I893">
            <v>36951</v>
          </cell>
          <cell r="J893">
            <v>18.510000000000002</v>
          </cell>
        </row>
        <row r="894">
          <cell r="H894" t="str">
            <v>MID-AMERICAN INTERCONNECTED NETWORK - NORTHMAIN36951PEAK</v>
          </cell>
          <cell r="I894">
            <v>36951</v>
          </cell>
          <cell r="J894">
            <v>34.78</v>
          </cell>
        </row>
        <row r="895">
          <cell r="H895" t="str">
            <v>MID-AMERICAN INTERCONNECTED NETWORK - NORTHMAIN36982OFF PEAK</v>
          </cell>
          <cell r="I895">
            <v>36982</v>
          </cell>
          <cell r="J895">
            <v>21.82</v>
          </cell>
        </row>
        <row r="896">
          <cell r="H896" t="str">
            <v>MID-AMERICAN INTERCONNECTED NETWORK - NORTHMAIN36982PEAK</v>
          </cell>
          <cell r="I896">
            <v>36982</v>
          </cell>
          <cell r="J896">
            <v>40.729999999999997</v>
          </cell>
        </row>
        <row r="897">
          <cell r="H897" t="str">
            <v>MID-AMERICAN INTERCONNECTED NETWORK - NORTHMAIN37012OFF PEAK</v>
          </cell>
          <cell r="I897">
            <v>37012</v>
          </cell>
          <cell r="J897">
            <v>15.27</v>
          </cell>
        </row>
        <row r="898">
          <cell r="H898" t="str">
            <v>MID-AMERICAN INTERCONNECTED NETWORK - NORTHMAIN37012PEAK</v>
          </cell>
          <cell r="I898">
            <v>37012</v>
          </cell>
          <cell r="J898">
            <v>32.11</v>
          </cell>
        </row>
        <row r="899">
          <cell r="H899" t="str">
            <v>MID-AMERICAN INTERCONNECTED NETWORK - SOUTHMAIN35796OFF PEAK</v>
          </cell>
          <cell r="I899">
            <v>35796</v>
          </cell>
          <cell r="J899">
            <v>13.97</v>
          </cell>
        </row>
        <row r="900">
          <cell r="H900" t="str">
            <v>MID-AMERICAN INTERCONNECTED NETWORK - SOUTHMAIN35796PEAK</v>
          </cell>
          <cell r="I900">
            <v>35796</v>
          </cell>
          <cell r="J900">
            <v>18.010000000000002</v>
          </cell>
        </row>
        <row r="901">
          <cell r="H901" t="str">
            <v>MID-AMERICAN INTERCONNECTED NETWORK - SOUTHMAIN35827OFF PEAK</v>
          </cell>
          <cell r="I901">
            <v>35827</v>
          </cell>
          <cell r="J901">
            <v>14.06</v>
          </cell>
        </row>
        <row r="902">
          <cell r="H902" t="str">
            <v>MID-AMERICAN INTERCONNECTED NETWORK - SOUTHMAIN35827PEAK</v>
          </cell>
          <cell r="I902">
            <v>35827</v>
          </cell>
          <cell r="J902">
            <v>18.559999999999999</v>
          </cell>
        </row>
        <row r="903">
          <cell r="H903" t="str">
            <v>MID-AMERICAN INTERCONNECTED NETWORK - SOUTHMAIN35855PEAK</v>
          </cell>
          <cell r="I903">
            <v>35855</v>
          </cell>
          <cell r="J903">
            <v>22.5</v>
          </cell>
        </row>
        <row r="904">
          <cell r="H904" t="str">
            <v>MID-AMERICAN INTERCONNECTED NETWORK - SOUTHMAIN36831OFF PEAK</v>
          </cell>
          <cell r="I904">
            <v>36831</v>
          </cell>
          <cell r="J904">
            <v>15.81</v>
          </cell>
        </row>
        <row r="905">
          <cell r="H905" t="str">
            <v>MID-AMERICAN INTERCONNECTED NETWORK - SOUTHMAIN36831PEAK</v>
          </cell>
          <cell r="I905">
            <v>36831</v>
          </cell>
          <cell r="J905">
            <v>34.56</v>
          </cell>
        </row>
        <row r="906">
          <cell r="H906" t="str">
            <v>MID-AMERICAN INTERCONNECTED NETWORK - SOUTHMAIN36861OFF PEAK</v>
          </cell>
          <cell r="I906">
            <v>36861</v>
          </cell>
          <cell r="J906">
            <v>29.86</v>
          </cell>
        </row>
        <row r="907">
          <cell r="H907" t="str">
            <v>MID-AMERICAN INTERCONNECTED NETWORK - SOUTHMAIN36861PEAK</v>
          </cell>
          <cell r="I907">
            <v>36861</v>
          </cell>
          <cell r="J907">
            <v>70.47</v>
          </cell>
        </row>
        <row r="908">
          <cell r="H908" t="str">
            <v>MID-AMERICAN INTERCONNECTED NETWORK - SOUTHMAIN36892OFF PEAK</v>
          </cell>
          <cell r="I908">
            <v>36892</v>
          </cell>
          <cell r="J908">
            <v>19.48</v>
          </cell>
        </row>
        <row r="909">
          <cell r="H909" t="str">
            <v>MID-AMERICAN INTERCONNECTED NETWORK - SOUTHMAIN36892PEAK</v>
          </cell>
          <cell r="I909">
            <v>36892</v>
          </cell>
          <cell r="J909">
            <v>43.23</v>
          </cell>
        </row>
        <row r="910">
          <cell r="H910" t="str">
            <v>MID-AMERICAN INTERCONNECTED NETWORK - SOUTHMAIN36923OFF PEAK</v>
          </cell>
          <cell r="I910">
            <v>36923</v>
          </cell>
          <cell r="J910">
            <v>17.12</v>
          </cell>
        </row>
        <row r="911">
          <cell r="H911" t="str">
            <v>MID-AMERICAN INTERCONNECTED NETWORK - SOUTHMAIN36923PEAK</v>
          </cell>
          <cell r="I911">
            <v>36923</v>
          </cell>
          <cell r="J911">
            <v>36.89</v>
          </cell>
        </row>
        <row r="912">
          <cell r="H912" t="str">
            <v>MID-AMERICAN INTERCONNECTED NETWORK - SOUTHMAIN36951OFF PEAK</v>
          </cell>
          <cell r="I912">
            <v>36951</v>
          </cell>
          <cell r="J912">
            <v>20.91</v>
          </cell>
        </row>
        <row r="913">
          <cell r="H913" t="str">
            <v>MID-AMERICAN INTERCONNECTED NETWORK - SOUTHMAIN36951PEAK</v>
          </cell>
          <cell r="I913">
            <v>36951</v>
          </cell>
          <cell r="J913">
            <v>41.61</v>
          </cell>
        </row>
        <row r="914">
          <cell r="H914" t="str">
            <v>MID-AMERICAN INTERCONNECTED NETWORK - SOUTHMAIN36982OFF PEAK</v>
          </cell>
          <cell r="I914">
            <v>36982</v>
          </cell>
          <cell r="J914">
            <v>21.28</v>
          </cell>
        </row>
        <row r="915">
          <cell r="H915" t="str">
            <v>MID-AMERICAN INTERCONNECTED NETWORK - SOUTHMAIN36982PEAK</v>
          </cell>
          <cell r="I915">
            <v>36982</v>
          </cell>
          <cell r="J915">
            <v>49.95</v>
          </cell>
        </row>
        <row r="916">
          <cell r="H916" t="str">
            <v>MID-AMERICAN INTERCONNECTED NETWORK - SOUTHMAIN37012OFF PEAK</v>
          </cell>
          <cell r="I916">
            <v>37012</v>
          </cell>
          <cell r="J916">
            <v>14.91</v>
          </cell>
        </row>
        <row r="917">
          <cell r="H917" t="str">
            <v>MID-AMERICAN INTERCONNECTED NETWORK - SOUTHMAIN37012PEAK</v>
          </cell>
          <cell r="I917">
            <v>37012</v>
          </cell>
          <cell r="J917">
            <v>39.56</v>
          </cell>
        </row>
        <row r="918">
          <cell r="H918" t="str">
            <v>MID-CONTINENT AREA POWER POOLMAPP35796OFF PEAK</v>
          </cell>
          <cell r="I918">
            <v>35796</v>
          </cell>
          <cell r="J918">
            <v>12.22</v>
          </cell>
        </row>
        <row r="919">
          <cell r="H919" t="str">
            <v>MID-CONTINENT AREA POWER POOLMAPP35796PEAK</v>
          </cell>
          <cell r="I919">
            <v>35796</v>
          </cell>
          <cell r="J919">
            <v>18.829999999999998</v>
          </cell>
        </row>
        <row r="920">
          <cell r="H920" t="str">
            <v>MID-CONTINENT AREA POWER POOLMAPP35827OFF PEAK</v>
          </cell>
          <cell r="I920">
            <v>35827</v>
          </cell>
          <cell r="J920">
            <v>10.97</v>
          </cell>
        </row>
        <row r="921">
          <cell r="H921" t="str">
            <v>MID-CONTINENT AREA POWER POOLMAPP35827PEAK</v>
          </cell>
          <cell r="I921">
            <v>35827</v>
          </cell>
          <cell r="J921">
            <v>16.14</v>
          </cell>
        </row>
        <row r="922">
          <cell r="H922" t="str">
            <v>MID-CONTINENT AREA POWER POOLMAPP35855OFF PEAK</v>
          </cell>
          <cell r="I922">
            <v>35855</v>
          </cell>
          <cell r="J922">
            <v>12.5</v>
          </cell>
        </row>
        <row r="923">
          <cell r="H923" t="str">
            <v>MID-CONTINENT AREA POWER POOLMAPP35855PEAK</v>
          </cell>
          <cell r="I923">
            <v>35855</v>
          </cell>
          <cell r="J923">
            <v>21.55</v>
          </cell>
        </row>
        <row r="924">
          <cell r="H924" t="str">
            <v>MID-CONTINENT AREA POWER POOLMAPP35886OFF PEAK</v>
          </cell>
          <cell r="I924">
            <v>35886</v>
          </cell>
          <cell r="J924">
            <v>12.52</v>
          </cell>
        </row>
        <row r="925">
          <cell r="H925" t="str">
            <v>MID-CONTINENT AREA POWER POOLMAPP35886PEAK</v>
          </cell>
          <cell r="I925">
            <v>35886</v>
          </cell>
          <cell r="J925">
            <v>21.18</v>
          </cell>
        </row>
        <row r="926">
          <cell r="H926" t="str">
            <v>MID-CONTINENT AREA POWER POOLMAPP35916OFF PEAK</v>
          </cell>
          <cell r="I926">
            <v>35916</v>
          </cell>
          <cell r="J926">
            <v>11.97</v>
          </cell>
        </row>
        <row r="927">
          <cell r="H927" t="str">
            <v>MID-CONTINENT AREA POWER POOLMAPP35916PEAK</v>
          </cell>
          <cell r="I927">
            <v>35916</v>
          </cell>
          <cell r="J927">
            <v>31.69</v>
          </cell>
        </row>
        <row r="928">
          <cell r="H928" t="str">
            <v>MID-CONTINENT AREA POWER POOLMAPP35947OFF PEAK</v>
          </cell>
          <cell r="I928">
            <v>35947</v>
          </cell>
          <cell r="J928">
            <v>10.97</v>
          </cell>
        </row>
        <row r="929">
          <cell r="H929" t="str">
            <v>MID-CONTINENT AREA POWER POOLMAPP35947PEAK</v>
          </cell>
          <cell r="I929">
            <v>35947</v>
          </cell>
          <cell r="J929">
            <v>45.8</v>
          </cell>
        </row>
        <row r="930">
          <cell r="H930" t="str">
            <v>MID-CONTINENT AREA POWER POOLMAPP35977OFF PEAK</v>
          </cell>
          <cell r="I930">
            <v>35977</v>
          </cell>
          <cell r="J930">
            <v>12.32</v>
          </cell>
        </row>
        <row r="931">
          <cell r="H931" t="str">
            <v>MID-CONTINENT AREA POWER POOLMAPP35977PEAK</v>
          </cell>
          <cell r="I931">
            <v>35977</v>
          </cell>
          <cell r="J931">
            <v>48.58</v>
          </cell>
        </row>
        <row r="932">
          <cell r="H932" t="str">
            <v>MID-CONTINENT AREA POWER POOLMAPP36008OFF PEAK</v>
          </cell>
          <cell r="I932">
            <v>36008</v>
          </cell>
          <cell r="J932">
            <v>11.2</v>
          </cell>
        </row>
        <row r="933">
          <cell r="H933" t="str">
            <v>MID-CONTINENT AREA POWER POOLMAPP36008PEAK</v>
          </cell>
          <cell r="I933">
            <v>36008</v>
          </cell>
          <cell r="J933">
            <v>30.11</v>
          </cell>
        </row>
        <row r="934">
          <cell r="H934" t="str">
            <v>MID-CONTINENT AREA POWER POOLMAPP36039OFF PEAK</v>
          </cell>
          <cell r="I934">
            <v>36039</v>
          </cell>
          <cell r="J934">
            <v>12.73</v>
          </cell>
        </row>
        <row r="935">
          <cell r="H935" t="str">
            <v>MID-CONTINENT AREA POWER POOLMAPP36039PEAK</v>
          </cell>
          <cell r="I935">
            <v>36039</v>
          </cell>
          <cell r="J935">
            <v>27.07</v>
          </cell>
        </row>
        <row r="936">
          <cell r="H936" t="str">
            <v>MID-CONTINENT AREA POWER POOLMAPP36069OFF PEAK</v>
          </cell>
          <cell r="I936">
            <v>36069</v>
          </cell>
          <cell r="J936">
            <v>12.35</v>
          </cell>
        </row>
        <row r="937">
          <cell r="H937" t="str">
            <v>MID-CONTINENT AREA POWER POOLMAPP36069PEAK</v>
          </cell>
          <cell r="I937">
            <v>36069</v>
          </cell>
          <cell r="J937">
            <v>20.65</v>
          </cell>
        </row>
        <row r="938">
          <cell r="H938" t="str">
            <v>MID-CONTINENT AREA POWER POOLMAPP36100OFF PEAK</v>
          </cell>
          <cell r="I938">
            <v>36100</v>
          </cell>
          <cell r="J938">
            <v>12.19</v>
          </cell>
        </row>
        <row r="939">
          <cell r="H939" t="str">
            <v>MID-CONTINENT AREA POWER POOLMAPP36100PEAK</v>
          </cell>
          <cell r="I939">
            <v>36100</v>
          </cell>
          <cell r="J939">
            <v>21.89</v>
          </cell>
        </row>
        <row r="940">
          <cell r="H940" t="str">
            <v>MID-CONTINENT AREA POWER POOLMAPP36130OFF PEAK</v>
          </cell>
          <cell r="I940">
            <v>36130</v>
          </cell>
          <cell r="J940">
            <v>12.67</v>
          </cell>
        </row>
        <row r="941">
          <cell r="H941" t="str">
            <v>MID-CONTINENT AREA POWER POOLMAPP36130PEAK</v>
          </cell>
          <cell r="I941">
            <v>36130</v>
          </cell>
          <cell r="J941">
            <v>22.34</v>
          </cell>
        </row>
        <row r="942">
          <cell r="H942" t="str">
            <v>MID-CONTINENT AREA POWER POOLMAPP36161OFF PEAK</v>
          </cell>
          <cell r="I942">
            <v>36161</v>
          </cell>
          <cell r="J942">
            <v>13.56</v>
          </cell>
        </row>
        <row r="943">
          <cell r="H943" t="str">
            <v>MID-CONTINENT AREA POWER POOLMAPP36161PEAK</v>
          </cell>
          <cell r="I943">
            <v>36161</v>
          </cell>
          <cell r="J943">
            <v>21.72</v>
          </cell>
        </row>
        <row r="944">
          <cell r="H944" t="str">
            <v>MID-CONTINENT AREA POWER POOLMAPP36192OFF PEAK</v>
          </cell>
          <cell r="I944">
            <v>36192</v>
          </cell>
          <cell r="J944">
            <v>12.26</v>
          </cell>
        </row>
        <row r="945">
          <cell r="H945" t="str">
            <v>MID-CONTINENT AREA POWER POOLMAPP36192PEAK</v>
          </cell>
          <cell r="I945">
            <v>36192</v>
          </cell>
          <cell r="J945">
            <v>17.96</v>
          </cell>
        </row>
        <row r="946">
          <cell r="H946" t="str">
            <v>MID-CONTINENT AREA POWER POOLMAPP36220OFF PEAK</v>
          </cell>
          <cell r="I946">
            <v>36220</v>
          </cell>
          <cell r="J946">
            <v>12.38</v>
          </cell>
        </row>
        <row r="947">
          <cell r="H947" t="str">
            <v>MID-CONTINENT AREA POWER POOLMAPP36220PEAK</v>
          </cell>
          <cell r="I947">
            <v>36220</v>
          </cell>
          <cell r="J947">
            <v>17.54</v>
          </cell>
        </row>
        <row r="948">
          <cell r="H948" t="str">
            <v>MID-CONTINENT AREA POWER POOLMAPP36251OFF PEAK</v>
          </cell>
          <cell r="I948">
            <v>36251</v>
          </cell>
          <cell r="J948">
            <v>12.98</v>
          </cell>
        </row>
        <row r="949">
          <cell r="H949" t="str">
            <v>MID-CONTINENT AREA POWER POOLMAPP36251PEAK</v>
          </cell>
          <cell r="I949">
            <v>36251</v>
          </cell>
          <cell r="J949">
            <v>24.57</v>
          </cell>
        </row>
        <row r="950">
          <cell r="H950" t="str">
            <v>MID-CONTINENT AREA POWER POOLMAPP36281OFF PEAK</v>
          </cell>
          <cell r="I950">
            <v>36281</v>
          </cell>
          <cell r="J950">
            <v>11.61</v>
          </cell>
        </row>
        <row r="951">
          <cell r="H951" t="str">
            <v>MID-CONTINENT AREA POWER POOLMAPP36281PEAK</v>
          </cell>
          <cell r="I951">
            <v>36281</v>
          </cell>
          <cell r="J951">
            <v>20.93</v>
          </cell>
        </row>
        <row r="952">
          <cell r="H952" t="str">
            <v>MID-CONTINENT AREA POWER POOLMAPP36312OFF PEAK</v>
          </cell>
          <cell r="I952">
            <v>36312</v>
          </cell>
          <cell r="J952">
            <v>10.06</v>
          </cell>
        </row>
        <row r="953">
          <cell r="H953" t="str">
            <v>MID-CONTINENT AREA POWER POOLMAPP36312PEAK</v>
          </cell>
          <cell r="I953">
            <v>36312</v>
          </cell>
          <cell r="J953">
            <v>25.13</v>
          </cell>
        </row>
        <row r="954">
          <cell r="H954" t="str">
            <v>MID-CONTINENT AREA POWER POOLMAPP36342OFF PEAK</v>
          </cell>
          <cell r="I954">
            <v>36342</v>
          </cell>
          <cell r="J954">
            <v>11.64</v>
          </cell>
        </row>
        <row r="955">
          <cell r="H955" t="str">
            <v>MID-CONTINENT AREA POWER POOLMAPP36342PEAK</v>
          </cell>
          <cell r="I955">
            <v>36342</v>
          </cell>
          <cell r="J955">
            <v>171.64</v>
          </cell>
        </row>
        <row r="956">
          <cell r="H956" t="str">
            <v>MID-CONTINENT AREA POWER POOLMAPP36373OFF PEAK</v>
          </cell>
          <cell r="I956">
            <v>36373</v>
          </cell>
          <cell r="J956">
            <v>10.9</v>
          </cell>
        </row>
        <row r="957">
          <cell r="H957" t="str">
            <v>MID-CONTINENT AREA POWER POOLMAPP36373PEAK</v>
          </cell>
          <cell r="I957">
            <v>36373</v>
          </cell>
          <cell r="J957">
            <v>32.119999999999997</v>
          </cell>
        </row>
        <row r="958">
          <cell r="H958" t="str">
            <v>MID-CONTINENT AREA POWER POOLMAPP36404OFF PEAK</v>
          </cell>
          <cell r="I958">
            <v>36404</v>
          </cell>
          <cell r="J958">
            <v>8.41</v>
          </cell>
        </row>
        <row r="959">
          <cell r="H959" t="str">
            <v>MID-CONTINENT AREA POWER POOLMAPP36404PEAK</v>
          </cell>
          <cell r="I959">
            <v>36404</v>
          </cell>
          <cell r="J959">
            <v>15.91</v>
          </cell>
        </row>
        <row r="960">
          <cell r="H960" t="str">
            <v>MID-CONTINENT AREA POWER POOLMAPP36434OFF PEAK</v>
          </cell>
          <cell r="I960">
            <v>36434</v>
          </cell>
          <cell r="J960">
            <v>8.59</v>
          </cell>
        </row>
        <row r="961">
          <cell r="H961" t="str">
            <v>MID-CONTINENT AREA POWER POOLMAPP36434PEAK</v>
          </cell>
          <cell r="I961">
            <v>36434</v>
          </cell>
          <cell r="J961">
            <v>15.86</v>
          </cell>
        </row>
        <row r="962">
          <cell r="H962" t="str">
            <v>MID-CONTINENT AREA POWER POOLMAPP36465OFF PEAK</v>
          </cell>
          <cell r="I962">
            <v>36465</v>
          </cell>
          <cell r="J962">
            <v>9.02</v>
          </cell>
        </row>
        <row r="963">
          <cell r="H963" t="str">
            <v>MID-CONTINENT AREA POWER POOLMAPP36465PEAK</v>
          </cell>
          <cell r="I963">
            <v>36465</v>
          </cell>
          <cell r="J963">
            <v>17.96</v>
          </cell>
        </row>
        <row r="964">
          <cell r="H964" t="str">
            <v>MID-CONTINENT AREA POWER POOLMAPP36495OFF PEAK</v>
          </cell>
          <cell r="I964">
            <v>36495</v>
          </cell>
          <cell r="J964">
            <v>11.39</v>
          </cell>
        </row>
        <row r="965">
          <cell r="H965" t="str">
            <v>MID-CONTINENT AREA POWER POOLMAPP36495PEAK</v>
          </cell>
          <cell r="I965">
            <v>36495</v>
          </cell>
          <cell r="J965">
            <v>20.010000000000002</v>
          </cell>
        </row>
        <row r="966">
          <cell r="H966" t="str">
            <v>MID-CONTINENT AREA POWER POOLMAPP36526OFF PEAK</v>
          </cell>
          <cell r="I966">
            <v>36526</v>
          </cell>
          <cell r="J966">
            <v>13.52</v>
          </cell>
        </row>
        <row r="967">
          <cell r="H967" t="str">
            <v>MID-CONTINENT AREA POWER POOLMAPP36526PEAK</v>
          </cell>
          <cell r="I967">
            <v>36526</v>
          </cell>
          <cell r="J967">
            <v>23.35</v>
          </cell>
        </row>
        <row r="968">
          <cell r="H968" t="str">
            <v>MID-CONTINENT AREA POWER POOLMAPP36557OFF PEAK</v>
          </cell>
          <cell r="I968">
            <v>36557</v>
          </cell>
          <cell r="J968">
            <v>14.58</v>
          </cell>
        </row>
        <row r="969">
          <cell r="H969" t="str">
            <v>MID-CONTINENT AREA POWER POOLMAPP36557PEAK</v>
          </cell>
          <cell r="I969">
            <v>36557</v>
          </cell>
          <cell r="J969">
            <v>22.46</v>
          </cell>
        </row>
        <row r="970">
          <cell r="H970" t="str">
            <v>MID-CONTINENT AREA POWER POOLMAPP36586OFF PEAK</v>
          </cell>
          <cell r="I970">
            <v>36586</v>
          </cell>
          <cell r="J970">
            <v>14.18</v>
          </cell>
        </row>
        <row r="971">
          <cell r="H971" t="str">
            <v>MID-CONTINENT AREA POWER POOLMAPP36586PEAK</v>
          </cell>
          <cell r="I971">
            <v>36586</v>
          </cell>
          <cell r="J971">
            <v>23.95</v>
          </cell>
        </row>
        <row r="972">
          <cell r="H972" t="str">
            <v>MID-CONTINENT AREA POWER POOLMAPP36617OFF PEAK</v>
          </cell>
          <cell r="I972">
            <v>36617</v>
          </cell>
          <cell r="J972">
            <v>15.16</v>
          </cell>
        </row>
        <row r="973">
          <cell r="H973" t="str">
            <v>MID-CONTINENT AREA POWER POOLMAPP36617PEAK</v>
          </cell>
          <cell r="I973">
            <v>36617</v>
          </cell>
          <cell r="J973">
            <v>26.33</v>
          </cell>
        </row>
        <row r="974">
          <cell r="H974" t="str">
            <v>MID-CONTINENT AREA POWER POOLMAPP36647OFF PEAK</v>
          </cell>
          <cell r="I974">
            <v>36647</v>
          </cell>
          <cell r="J974">
            <v>13.35</v>
          </cell>
        </row>
        <row r="975">
          <cell r="H975" t="str">
            <v>MID-CONTINENT AREA POWER POOLMAPP36647PEAK</v>
          </cell>
          <cell r="I975">
            <v>36647</v>
          </cell>
          <cell r="J975">
            <v>32.840000000000003</v>
          </cell>
        </row>
        <row r="976">
          <cell r="H976" t="str">
            <v>MID-CONTINENT AREA POWER POOLMAPP36678OFF PEAK</v>
          </cell>
          <cell r="I976">
            <v>36678</v>
          </cell>
          <cell r="J976">
            <v>12.15</v>
          </cell>
        </row>
        <row r="977">
          <cell r="H977" t="str">
            <v>MID-CONTINENT AREA POWER POOLMAPP36678PEAK</v>
          </cell>
          <cell r="I977">
            <v>36678</v>
          </cell>
          <cell r="J977">
            <v>29.81</v>
          </cell>
        </row>
        <row r="978">
          <cell r="H978" t="str">
            <v>MID-CONTINENT AREA POWER POOLMAPP36708OFF PEAK</v>
          </cell>
          <cell r="I978">
            <v>36708</v>
          </cell>
          <cell r="J978">
            <v>13.47</v>
          </cell>
        </row>
        <row r="979">
          <cell r="H979" t="str">
            <v>MID-CONTINENT AREA POWER POOLMAPP36708PEAK</v>
          </cell>
          <cell r="I979">
            <v>36708</v>
          </cell>
          <cell r="J979">
            <v>42.67</v>
          </cell>
        </row>
        <row r="980">
          <cell r="H980" t="str">
            <v>MID-CONTINENT AREA POWER POOLMAPP36739OFF PEAK</v>
          </cell>
          <cell r="I980">
            <v>36739</v>
          </cell>
          <cell r="J980">
            <v>14.02</v>
          </cell>
        </row>
        <row r="981">
          <cell r="H981" t="str">
            <v>MID-CONTINENT AREA POWER POOLMAPP36739PEAK</v>
          </cell>
          <cell r="I981">
            <v>36739</v>
          </cell>
          <cell r="J981">
            <v>52.51</v>
          </cell>
        </row>
        <row r="982">
          <cell r="H982" t="str">
            <v>MID-CONTINENT AREA POWER POOLMAPP36770OFF PEAK</v>
          </cell>
          <cell r="I982">
            <v>36770</v>
          </cell>
          <cell r="J982">
            <v>12.12</v>
          </cell>
        </row>
        <row r="983">
          <cell r="H983" t="str">
            <v>MID-CONTINENT AREA POWER POOLMAPP36770PEAK</v>
          </cell>
          <cell r="I983">
            <v>36770</v>
          </cell>
          <cell r="J983">
            <v>30.16</v>
          </cell>
        </row>
        <row r="984">
          <cell r="H984" t="str">
            <v>MID-CONTINENT AREA POWER POOLMAPP36800OFF PEAK</v>
          </cell>
          <cell r="I984">
            <v>36800</v>
          </cell>
          <cell r="J984">
            <v>12.13</v>
          </cell>
        </row>
        <row r="985">
          <cell r="H985" t="str">
            <v>MID-CONTINENT AREA POWER POOLMAPP36800PEAK</v>
          </cell>
          <cell r="I985">
            <v>36800</v>
          </cell>
          <cell r="J985">
            <v>33.26</v>
          </cell>
        </row>
        <row r="986">
          <cell r="H986" t="str">
            <v>MID-CONTINENT AREA POWER POOLMAPP36831OFF PEAK</v>
          </cell>
          <cell r="I986">
            <v>36831</v>
          </cell>
          <cell r="J986">
            <v>12.24</v>
          </cell>
        </row>
        <row r="987">
          <cell r="H987" t="str">
            <v>MID-CONTINENT AREA POWER POOLMAPP36831PEAK</v>
          </cell>
          <cell r="I987">
            <v>36831</v>
          </cell>
          <cell r="J987">
            <v>35.85</v>
          </cell>
        </row>
        <row r="988">
          <cell r="H988" t="e">
            <v>#N/A</v>
          </cell>
          <cell r="I988">
            <v>36831</v>
          </cell>
          <cell r="J988">
            <v>14.25</v>
          </cell>
        </row>
        <row r="989">
          <cell r="H989" t="e">
            <v>#N/A</v>
          </cell>
          <cell r="I989">
            <v>36831</v>
          </cell>
          <cell r="J989">
            <v>41.65</v>
          </cell>
        </row>
        <row r="990">
          <cell r="H990" t="e">
            <v>#N/A</v>
          </cell>
          <cell r="I990">
            <v>36861</v>
          </cell>
          <cell r="J990">
            <v>27.87</v>
          </cell>
        </row>
        <row r="991">
          <cell r="H991" t="e">
            <v>#N/A</v>
          </cell>
          <cell r="I991">
            <v>36861</v>
          </cell>
          <cell r="J991">
            <v>80.150000000000006</v>
          </cell>
        </row>
        <row r="992">
          <cell r="H992" t="e">
            <v>#N/A</v>
          </cell>
          <cell r="I992">
            <v>36892</v>
          </cell>
          <cell r="J992">
            <v>17.45</v>
          </cell>
        </row>
        <row r="993">
          <cell r="H993" t="e">
            <v>#N/A</v>
          </cell>
          <cell r="I993">
            <v>36892</v>
          </cell>
          <cell r="J993">
            <v>44.81</v>
          </cell>
        </row>
        <row r="994">
          <cell r="H994" t="e">
            <v>#N/A</v>
          </cell>
          <cell r="I994">
            <v>36923</v>
          </cell>
          <cell r="J994">
            <v>16.559999999999999</v>
          </cell>
        </row>
        <row r="995">
          <cell r="H995" t="e">
            <v>#N/A</v>
          </cell>
          <cell r="I995">
            <v>36923</v>
          </cell>
          <cell r="J995">
            <v>39.58</v>
          </cell>
        </row>
        <row r="996">
          <cell r="H996" t="e">
            <v>#N/A</v>
          </cell>
          <cell r="I996">
            <v>36951</v>
          </cell>
          <cell r="J996">
            <v>19.190000000000001</v>
          </cell>
        </row>
        <row r="997">
          <cell r="H997" t="e">
            <v>#N/A</v>
          </cell>
          <cell r="I997">
            <v>36951</v>
          </cell>
          <cell r="J997">
            <v>40.58</v>
          </cell>
        </row>
        <row r="998">
          <cell r="H998" t="e">
            <v>#N/A</v>
          </cell>
          <cell r="I998">
            <v>36982</v>
          </cell>
          <cell r="J998">
            <v>20.41</v>
          </cell>
        </row>
        <row r="999">
          <cell r="H999" t="e">
            <v>#N/A</v>
          </cell>
          <cell r="I999">
            <v>36982</v>
          </cell>
          <cell r="J999">
            <v>46.27</v>
          </cell>
        </row>
        <row r="1000">
          <cell r="H1000" t="e">
            <v>#N/A</v>
          </cell>
          <cell r="I1000">
            <v>37012</v>
          </cell>
          <cell r="J1000">
            <v>13.28</v>
          </cell>
        </row>
        <row r="1001">
          <cell r="H1001" t="e">
            <v>#N/A</v>
          </cell>
          <cell r="I1001">
            <v>37012</v>
          </cell>
          <cell r="J1001">
            <v>39.29</v>
          </cell>
        </row>
        <row r="1002">
          <cell r="H1002" t="e">
            <v>#N/A</v>
          </cell>
          <cell r="I1002">
            <v>36831</v>
          </cell>
          <cell r="J1002">
            <v>15.23</v>
          </cell>
        </row>
        <row r="1003">
          <cell r="H1003" t="e">
            <v>#N/A</v>
          </cell>
          <cell r="I1003">
            <v>36831</v>
          </cell>
          <cell r="J1003">
            <v>42.64</v>
          </cell>
        </row>
        <row r="1004">
          <cell r="H1004" t="e">
            <v>#N/A</v>
          </cell>
          <cell r="I1004">
            <v>36861</v>
          </cell>
          <cell r="J1004">
            <v>26.27</v>
          </cell>
        </row>
        <row r="1005">
          <cell r="H1005" t="e">
            <v>#N/A</v>
          </cell>
          <cell r="I1005">
            <v>36861</v>
          </cell>
          <cell r="J1005">
            <v>77.08</v>
          </cell>
        </row>
        <row r="1006">
          <cell r="H1006" t="e">
            <v>#N/A</v>
          </cell>
          <cell r="I1006">
            <v>36892</v>
          </cell>
          <cell r="J1006">
            <v>18.600000000000001</v>
          </cell>
        </row>
        <row r="1007">
          <cell r="H1007" t="e">
            <v>#N/A</v>
          </cell>
          <cell r="I1007">
            <v>36892</v>
          </cell>
          <cell r="J1007">
            <v>48.68</v>
          </cell>
        </row>
        <row r="1008">
          <cell r="H1008" t="e">
            <v>#N/A</v>
          </cell>
          <cell r="I1008">
            <v>36923</v>
          </cell>
          <cell r="J1008">
            <v>16.18</v>
          </cell>
        </row>
        <row r="1009">
          <cell r="H1009" t="e">
            <v>#N/A</v>
          </cell>
          <cell r="I1009">
            <v>36923</v>
          </cell>
          <cell r="J1009">
            <v>41.04</v>
          </cell>
        </row>
        <row r="1010">
          <cell r="H1010" t="e">
            <v>#N/A</v>
          </cell>
          <cell r="I1010">
            <v>36951</v>
          </cell>
          <cell r="J1010">
            <v>19.18</v>
          </cell>
        </row>
        <row r="1011">
          <cell r="H1011" t="e">
            <v>#N/A</v>
          </cell>
          <cell r="I1011">
            <v>36951</v>
          </cell>
          <cell r="J1011">
            <v>41.28</v>
          </cell>
        </row>
        <row r="1012">
          <cell r="H1012" t="e">
            <v>#N/A</v>
          </cell>
          <cell r="I1012">
            <v>36982</v>
          </cell>
          <cell r="J1012">
            <v>20.52</v>
          </cell>
        </row>
        <row r="1013">
          <cell r="H1013" t="e">
            <v>#N/A</v>
          </cell>
          <cell r="I1013">
            <v>36982</v>
          </cell>
          <cell r="J1013">
            <v>43.24</v>
          </cell>
        </row>
        <row r="1014">
          <cell r="H1014" t="e">
            <v>#N/A</v>
          </cell>
          <cell r="I1014">
            <v>37012</v>
          </cell>
          <cell r="J1014">
            <v>15.73</v>
          </cell>
        </row>
        <row r="1015">
          <cell r="H1015" t="e">
            <v>#N/A</v>
          </cell>
          <cell r="I1015">
            <v>37012</v>
          </cell>
          <cell r="J1015">
            <v>35.159999999999997</v>
          </cell>
        </row>
        <row r="1016">
          <cell r="H1016" t="str">
            <v>NEW ENGLAND POWER POOLNEPOOL35796OFF PEAK</v>
          </cell>
          <cell r="I1016">
            <v>35796</v>
          </cell>
          <cell r="J1016">
            <v>22.77</v>
          </cell>
        </row>
        <row r="1017">
          <cell r="H1017" t="str">
            <v>NEW ENGLAND POWER POOLNEPOOL35796PEAK</v>
          </cell>
          <cell r="I1017">
            <v>35796</v>
          </cell>
          <cell r="J1017">
            <v>30.74</v>
          </cell>
        </row>
        <row r="1018">
          <cell r="H1018" t="str">
            <v>NEW ENGLAND POWER POOLNEPOOL35827OFF PEAK</v>
          </cell>
          <cell r="I1018">
            <v>35827</v>
          </cell>
          <cell r="J1018">
            <v>19.489999999999998</v>
          </cell>
        </row>
        <row r="1019">
          <cell r="H1019" t="str">
            <v>NEW ENGLAND POWER POOLNEPOOL35827PEAK</v>
          </cell>
          <cell r="I1019">
            <v>35827</v>
          </cell>
          <cell r="J1019">
            <v>26.26</v>
          </cell>
        </row>
        <row r="1020">
          <cell r="H1020" t="str">
            <v>NEW ENGLAND POWER POOLNEPOOL35855OFF PEAK</v>
          </cell>
          <cell r="I1020">
            <v>35855</v>
          </cell>
          <cell r="J1020">
            <v>18.71</v>
          </cell>
        </row>
        <row r="1021">
          <cell r="H1021" t="str">
            <v>NEW ENGLAND POWER POOLNEPOOL35855PEAK</v>
          </cell>
          <cell r="I1021">
            <v>35855</v>
          </cell>
          <cell r="J1021">
            <v>24.69</v>
          </cell>
        </row>
        <row r="1022">
          <cell r="H1022" t="str">
            <v>NEW ENGLAND POWER POOLNEPOOL35886OFF PEAK</v>
          </cell>
          <cell r="I1022">
            <v>35886</v>
          </cell>
          <cell r="J1022">
            <v>18.68</v>
          </cell>
        </row>
        <row r="1023">
          <cell r="H1023" t="str">
            <v>NEW ENGLAND POWER POOLNEPOOL35886PEAK</v>
          </cell>
          <cell r="I1023">
            <v>35886</v>
          </cell>
          <cell r="J1023">
            <v>24.79</v>
          </cell>
        </row>
        <row r="1024">
          <cell r="H1024" t="str">
            <v>NEW ENGLAND POWER POOLNEPOOL35916OFF PEAK</v>
          </cell>
          <cell r="I1024">
            <v>35916</v>
          </cell>
          <cell r="J1024">
            <v>20.6</v>
          </cell>
        </row>
        <row r="1025">
          <cell r="H1025" t="str">
            <v>NEW ENGLAND POWER POOLNEPOOL35916PEAK</v>
          </cell>
          <cell r="I1025">
            <v>35916</v>
          </cell>
          <cell r="J1025">
            <v>26.83</v>
          </cell>
        </row>
        <row r="1026">
          <cell r="H1026" t="str">
            <v>NEW ENGLAND POWER POOLNEPOOL35947OFF PEAK</v>
          </cell>
          <cell r="I1026">
            <v>35947</v>
          </cell>
          <cell r="J1026">
            <v>20.69</v>
          </cell>
        </row>
        <row r="1027">
          <cell r="H1027" t="str">
            <v>NEW ENGLAND POWER POOLNEPOOL35947PEAK</v>
          </cell>
          <cell r="I1027">
            <v>35947</v>
          </cell>
          <cell r="J1027">
            <v>28.58</v>
          </cell>
        </row>
        <row r="1028">
          <cell r="H1028" t="str">
            <v>NEW ENGLAND POWER POOLNEPOOL35977OFF PEAK</v>
          </cell>
          <cell r="I1028">
            <v>35977</v>
          </cell>
          <cell r="J1028">
            <v>21.44</v>
          </cell>
        </row>
        <row r="1029">
          <cell r="H1029" t="str">
            <v>NEW ENGLAND POWER POOLNEPOOL35977PEAK</v>
          </cell>
          <cell r="I1029">
            <v>35977</v>
          </cell>
          <cell r="J1029">
            <v>29.82</v>
          </cell>
        </row>
        <row r="1030">
          <cell r="H1030" t="str">
            <v>NEW ENGLAND POWER POOLNEPOOL36008OFF PEAK</v>
          </cell>
          <cell r="I1030">
            <v>36008</v>
          </cell>
          <cell r="J1030">
            <v>20.55</v>
          </cell>
        </row>
        <row r="1031">
          <cell r="H1031" t="str">
            <v>NEW ENGLAND POWER POOLNEPOOL36008PEAK</v>
          </cell>
          <cell r="I1031">
            <v>36008</v>
          </cell>
          <cell r="J1031">
            <v>27.35</v>
          </cell>
        </row>
        <row r="1032">
          <cell r="H1032" t="str">
            <v>NEW ENGLAND POWER POOLNEPOOL36039OFF PEAK</v>
          </cell>
          <cell r="I1032">
            <v>36039</v>
          </cell>
          <cell r="J1032">
            <v>17.670000000000002</v>
          </cell>
        </row>
        <row r="1033">
          <cell r="H1033" t="str">
            <v>NEW ENGLAND POWER POOLNEPOOL36039PEAK</v>
          </cell>
          <cell r="I1033">
            <v>36039</v>
          </cell>
          <cell r="J1033">
            <v>22.95</v>
          </cell>
        </row>
        <row r="1034">
          <cell r="H1034" t="str">
            <v>NEW ENGLAND POWER POOLNEPOOL36069OFF PEAK</v>
          </cell>
          <cell r="I1034">
            <v>36069</v>
          </cell>
          <cell r="J1034">
            <v>17.34</v>
          </cell>
        </row>
        <row r="1035">
          <cell r="H1035" t="str">
            <v>NEW ENGLAND POWER POOLNEPOOL36069PEAK</v>
          </cell>
          <cell r="I1035">
            <v>36069</v>
          </cell>
          <cell r="J1035">
            <v>22.49</v>
          </cell>
        </row>
        <row r="1036">
          <cell r="H1036" t="str">
            <v>NEW ENGLAND POWER POOLNEPOOL36100OFF PEAK</v>
          </cell>
          <cell r="I1036">
            <v>36100</v>
          </cell>
          <cell r="J1036">
            <v>18.79</v>
          </cell>
        </row>
        <row r="1037">
          <cell r="H1037" t="str">
            <v>NEW ENGLAND POWER POOLNEPOOL36100PEAK</v>
          </cell>
          <cell r="I1037">
            <v>36100</v>
          </cell>
          <cell r="J1037">
            <v>23.69</v>
          </cell>
        </row>
        <row r="1038">
          <cell r="H1038" t="str">
            <v>NEW ENGLAND POWER POOLNEPOOL36130OFF PEAK</v>
          </cell>
          <cell r="I1038">
            <v>36130</v>
          </cell>
          <cell r="J1038">
            <v>17.989999999999998</v>
          </cell>
        </row>
        <row r="1039">
          <cell r="H1039" t="str">
            <v>NEW ENGLAND POWER POOLNEPOOL36130PEAK</v>
          </cell>
          <cell r="I1039">
            <v>36130</v>
          </cell>
          <cell r="J1039">
            <v>21.92</v>
          </cell>
        </row>
        <row r="1040">
          <cell r="H1040" t="str">
            <v>NEW ENGLAND POWER POOLNEPOOL36161OFF PEAK</v>
          </cell>
          <cell r="I1040">
            <v>36161</v>
          </cell>
          <cell r="J1040">
            <v>18.309999999999999</v>
          </cell>
        </row>
        <row r="1041">
          <cell r="H1041" t="str">
            <v>NEW ENGLAND POWER POOLNEPOOL36161PEAK</v>
          </cell>
          <cell r="I1041">
            <v>36161</v>
          </cell>
          <cell r="J1041">
            <v>23.78</v>
          </cell>
        </row>
        <row r="1042">
          <cell r="H1042" t="str">
            <v>NEW ENGLAND POWER POOLNEPOOL36192OFF PEAK</v>
          </cell>
          <cell r="I1042">
            <v>36192</v>
          </cell>
          <cell r="J1042">
            <v>16.39</v>
          </cell>
        </row>
        <row r="1043">
          <cell r="H1043" t="str">
            <v>NEW ENGLAND POWER POOLNEPOOL36192PEAK</v>
          </cell>
          <cell r="I1043">
            <v>36192</v>
          </cell>
          <cell r="J1043">
            <v>19.579999999999998</v>
          </cell>
        </row>
        <row r="1044">
          <cell r="H1044" t="str">
            <v>NEW ENGLAND POWER POOLNEPOOL36220OFF PEAK</v>
          </cell>
          <cell r="I1044">
            <v>36220</v>
          </cell>
          <cell r="J1044">
            <v>16.809999999999999</v>
          </cell>
        </row>
        <row r="1045">
          <cell r="H1045" t="str">
            <v>NEW ENGLAND POWER POOLNEPOOL36220PEAK</v>
          </cell>
          <cell r="I1045">
            <v>36220</v>
          </cell>
          <cell r="J1045">
            <v>19.5</v>
          </cell>
        </row>
        <row r="1046">
          <cell r="H1046" t="str">
            <v>NEW ENGLAND POWER POOLNEPOOL36251OFF PEAK</v>
          </cell>
          <cell r="I1046">
            <v>36251</v>
          </cell>
          <cell r="J1046">
            <v>18.16</v>
          </cell>
        </row>
        <row r="1047">
          <cell r="H1047" t="str">
            <v>NEW ENGLAND POWER POOLNEPOOL36251PEAK</v>
          </cell>
          <cell r="I1047">
            <v>36251</v>
          </cell>
          <cell r="J1047">
            <v>23.54</v>
          </cell>
        </row>
        <row r="1048">
          <cell r="H1048" t="str">
            <v>NEW ENGLAND POWER POOLNEPOOL36281OFF PEAK</v>
          </cell>
          <cell r="I1048">
            <v>36281</v>
          </cell>
          <cell r="J1048">
            <v>23.68</v>
          </cell>
        </row>
        <row r="1049">
          <cell r="H1049" t="str">
            <v>NEW ENGLAND POWER POOLNEPOOL36281PEAK</v>
          </cell>
          <cell r="I1049">
            <v>36281</v>
          </cell>
          <cell r="J1049">
            <v>30.34</v>
          </cell>
        </row>
        <row r="1050">
          <cell r="H1050" t="str">
            <v>NEW ENGLAND POWER POOLNEPOOL36312OFF PEAK</v>
          </cell>
          <cell r="I1050">
            <v>36312</v>
          </cell>
          <cell r="J1050">
            <v>26.21</v>
          </cell>
        </row>
        <row r="1051">
          <cell r="H1051" t="str">
            <v>NEW ENGLAND POWER POOLNEPOOL36312PEAK</v>
          </cell>
          <cell r="I1051">
            <v>36312</v>
          </cell>
          <cell r="J1051">
            <v>48.69</v>
          </cell>
        </row>
        <row r="1052">
          <cell r="H1052" t="str">
            <v>NEW ENGLAND POWER POOLNEPOOL36342OFF PEAK</v>
          </cell>
          <cell r="I1052">
            <v>36342</v>
          </cell>
          <cell r="J1052">
            <v>22.13</v>
          </cell>
        </row>
        <row r="1053">
          <cell r="H1053" t="str">
            <v>NEW ENGLAND POWER POOLNEPOOL36342PEAK</v>
          </cell>
          <cell r="I1053">
            <v>36342</v>
          </cell>
          <cell r="J1053">
            <v>65.44</v>
          </cell>
        </row>
        <row r="1054">
          <cell r="H1054" t="str">
            <v>NEW ENGLAND POWER POOLNEPOOL36373PEAK</v>
          </cell>
          <cell r="I1054">
            <v>36373</v>
          </cell>
          <cell r="J1054">
            <v>34.32</v>
          </cell>
        </row>
        <row r="1055">
          <cell r="H1055" t="str">
            <v>NEW ENGLAND POWER POOLNEPOOL36404OFF PEAK</v>
          </cell>
          <cell r="I1055">
            <v>36404</v>
          </cell>
          <cell r="J1055">
            <v>24.9</v>
          </cell>
        </row>
        <row r="1056">
          <cell r="H1056" t="str">
            <v>NEW ENGLAND POWER POOLNEPOOL36404PEAK</v>
          </cell>
          <cell r="I1056">
            <v>36404</v>
          </cell>
          <cell r="J1056">
            <v>31.14</v>
          </cell>
        </row>
        <row r="1057">
          <cell r="H1057" t="str">
            <v>NEW ENGLAND POWER POOLNEPOOL36434PEAK</v>
          </cell>
          <cell r="I1057">
            <v>36434</v>
          </cell>
          <cell r="J1057">
            <v>28.47</v>
          </cell>
        </row>
        <row r="1058">
          <cell r="H1058" t="str">
            <v>NEW ENGLAND POWER POOLNEPOOL36465PEAK</v>
          </cell>
          <cell r="I1058">
            <v>36465</v>
          </cell>
          <cell r="J1058">
            <v>29.59</v>
          </cell>
        </row>
        <row r="1059">
          <cell r="H1059" t="str">
            <v>NEW ENGLAND POWER POOLNEPOOL36495PEAK</v>
          </cell>
          <cell r="I1059">
            <v>36495</v>
          </cell>
          <cell r="J1059">
            <v>28.31</v>
          </cell>
        </row>
        <row r="1060">
          <cell r="H1060" t="str">
            <v>NEW ENGLAND POWER POOLNEPOOL36526OFF PEAK</v>
          </cell>
          <cell r="I1060">
            <v>36526</v>
          </cell>
          <cell r="J1060">
            <v>26.2</v>
          </cell>
        </row>
        <row r="1061">
          <cell r="H1061" t="str">
            <v>NEW ENGLAND POWER POOLNEPOOL36526PEAK</v>
          </cell>
          <cell r="I1061">
            <v>36526</v>
          </cell>
          <cell r="J1061">
            <v>42.97</v>
          </cell>
        </row>
        <row r="1062">
          <cell r="H1062" t="str">
            <v>NEW ENGLAND POWER POOLNEPOOL36557OFF PEAK</v>
          </cell>
          <cell r="I1062">
            <v>36557</v>
          </cell>
          <cell r="J1062">
            <v>28.33</v>
          </cell>
        </row>
        <row r="1063">
          <cell r="H1063" t="str">
            <v>NEW ENGLAND POWER POOLNEPOOL36557PEAK</v>
          </cell>
          <cell r="I1063">
            <v>36557</v>
          </cell>
          <cell r="J1063">
            <v>39.78</v>
          </cell>
        </row>
        <row r="1064">
          <cell r="H1064" t="str">
            <v>NEW ENGLAND POWER POOLNEPOOL36586PEAK</v>
          </cell>
          <cell r="I1064">
            <v>36586</v>
          </cell>
          <cell r="J1064">
            <v>30.43</v>
          </cell>
        </row>
        <row r="1065">
          <cell r="H1065" t="str">
            <v>NEW ENGLAND POWER POOLNEPOOL36617OFF PEAK</v>
          </cell>
          <cell r="I1065">
            <v>36617</v>
          </cell>
          <cell r="J1065">
            <v>18.25</v>
          </cell>
        </row>
        <row r="1066">
          <cell r="H1066" t="str">
            <v>NEW ENGLAND POWER POOLNEPOOL36617PEAK</v>
          </cell>
          <cell r="I1066">
            <v>36617</v>
          </cell>
          <cell r="J1066">
            <v>34.200000000000003</v>
          </cell>
        </row>
        <row r="1067">
          <cell r="H1067" t="str">
            <v>NEW ENGLAND POWER POOLNEPOOL36647PEAK</v>
          </cell>
          <cell r="I1067">
            <v>36647</v>
          </cell>
          <cell r="J1067">
            <v>59.01</v>
          </cell>
        </row>
        <row r="1068">
          <cell r="H1068" t="str">
            <v>NEW ENGLAND POWER POOLNEPOOL36678PEAK</v>
          </cell>
          <cell r="I1068">
            <v>36678</v>
          </cell>
          <cell r="J1068">
            <v>71.98</v>
          </cell>
        </row>
        <row r="1069">
          <cell r="H1069" t="str">
            <v>NEW ENGLAND POWER POOLNEPOOL36708PEAK</v>
          </cell>
          <cell r="I1069">
            <v>36708</v>
          </cell>
          <cell r="J1069">
            <v>51.74</v>
          </cell>
        </row>
        <row r="1070">
          <cell r="H1070" t="str">
            <v>NEW ENGLAND POWER POOLNEPOOL36739PEAK</v>
          </cell>
          <cell r="I1070">
            <v>36739</v>
          </cell>
          <cell r="J1070">
            <v>53.62</v>
          </cell>
        </row>
        <row r="1071">
          <cell r="H1071" t="str">
            <v>NEW ENGLAND POWER POOLNEPOOL36770PEAK</v>
          </cell>
          <cell r="I1071">
            <v>36770</v>
          </cell>
          <cell r="J1071">
            <v>52.21</v>
          </cell>
        </row>
        <row r="1072">
          <cell r="H1072" t="str">
            <v>NEW ENGLAND POWER POOLNEPOOL36800PEAK</v>
          </cell>
          <cell r="I1072">
            <v>36800</v>
          </cell>
          <cell r="J1072">
            <v>60.29</v>
          </cell>
        </row>
        <row r="1073">
          <cell r="H1073" t="str">
            <v>NEW ENGLAND POWER POOLNEPOOL36831OFF PEAK</v>
          </cell>
          <cell r="I1073">
            <v>36831</v>
          </cell>
          <cell r="J1073">
            <v>0</v>
          </cell>
        </row>
        <row r="1074">
          <cell r="H1074" t="str">
            <v>NEW ENGLAND POWER POOLNEPOOL36831PEAK</v>
          </cell>
          <cell r="I1074">
            <v>36831</v>
          </cell>
          <cell r="J1074">
            <v>57.47</v>
          </cell>
        </row>
        <row r="1075">
          <cell r="H1075" t="str">
            <v>NEW ENGLAND POWER POOLNEPOOL36861OFF PEAK</v>
          </cell>
          <cell r="I1075">
            <v>36861</v>
          </cell>
          <cell r="J1075">
            <v>60</v>
          </cell>
        </row>
        <row r="1076">
          <cell r="H1076" t="str">
            <v>NEW ENGLAND POWER POOLNEPOOL36861PEAK</v>
          </cell>
          <cell r="I1076">
            <v>36861</v>
          </cell>
          <cell r="J1076">
            <v>80.28</v>
          </cell>
        </row>
        <row r="1077">
          <cell r="H1077" t="str">
            <v>NEW ENGLAND POWER POOLNEPOOL36892OFF PEAK</v>
          </cell>
          <cell r="I1077">
            <v>36892</v>
          </cell>
          <cell r="J1077">
            <v>50.64</v>
          </cell>
        </row>
        <row r="1078">
          <cell r="H1078" t="str">
            <v>NEW ENGLAND POWER POOLNEPOOL36892PEAK</v>
          </cell>
          <cell r="I1078">
            <v>36892</v>
          </cell>
          <cell r="J1078">
            <v>72.290000000000006</v>
          </cell>
        </row>
        <row r="1079">
          <cell r="H1079" t="str">
            <v>NEW ENGLAND POWER POOLNEPOOL36923OFF PEAK</v>
          </cell>
          <cell r="I1079">
            <v>36923</v>
          </cell>
          <cell r="J1079">
            <v>45.03</v>
          </cell>
        </row>
        <row r="1080">
          <cell r="H1080" t="str">
            <v>NEW ENGLAND POWER POOLNEPOOL36923PEAK</v>
          </cell>
          <cell r="I1080">
            <v>36923</v>
          </cell>
          <cell r="J1080">
            <v>50.59</v>
          </cell>
        </row>
        <row r="1081">
          <cell r="H1081" t="str">
            <v>NEW ENGLAND POWER POOLNEPOOL36951OFF PEAK</v>
          </cell>
          <cell r="I1081">
            <v>36951</v>
          </cell>
          <cell r="J1081">
            <v>35.06</v>
          </cell>
        </row>
        <row r="1082">
          <cell r="H1082" t="str">
            <v>NEW ENGLAND POWER POOLNEPOOL36951PEAK</v>
          </cell>
          <cell r="I1082">
            <v>36951</v>
          </cell>
          <cell r="J1082">
            <v>53.63</v>
          </cell>
        </row>
        <row r="1083">
          <cell r="H1083" t="str">
            <v>NEW ENGLAND POWER POOLNEPOOL36982OFF PEAK</v>
          </cell>
          <cell r="I1083">
            <v>36982</v>
          </cell>
          <cell r="J1083">
            <v>32.26</v>
          </cell>
        </row>
        <row r="1084">
          <cell r="H1084" t="str">
            <v>NEW ENGLAND POWER POOLNEPOOL36982PEAK</v>
          </cell>
          <cell r="I1084">
            <v>36982</v>
          </cell>
          <cell r="J1084">
            <v>51.03</v>
          </cell>
        </row>
        <row r="1085">
          <cell r="H1085" t="str">
            <v>NEW ENGLAND POWER POOLNEPOOL37012OFF PEAK</v>
          </cell>
          <cell r="I1085">
            <v>37012</v>
          </cell>
          <cell r="J1085">
            <v>35.630000000000003</v>
          </cell>
        </row>
        <row r="1086">
          <cell r="H1086" t="str">
            <v>NEW ENGLAND POWER POOLNEPOOL37012PEAK</v>
          </cell>
          <cell r="I1086">
            <v>37012</v>
          </cell>
          <cell r="J1086">
            <v>59.79</v>
          </cell>
        </row>
        <row r="1087">
          <cell r="H1087" t="e">
            <v>#N/A</v>
          </cell>
          <cell r="I1087">
            <v>36617</v>
          </cell>
          <cell r="J1087">
            <v>30.48</v>
          </cell>
        </row>
        <row r="1088">
          <cell r="H1088" t="e">
            <v>#N/A</v>
          </cell>
          <cell r="I1088">
            <v>36678</v>
          </cell>
          <cell r="J1088">
            <v>33.83</v>
          </cell>
        </row>
        <row r="1089">
          <cell r="H1089" t="e">
            <v>#N/A</v>
          </cell>
          <cell r="I1089">
            <v>36708</v>
          </cell>
          <cell r="J1089">
            <v>36.76</v>
          </cell>
        </row>
        <row r="1090">
          <cell r="H1090" t="str">
            <v>NEW YORK POWER POOL ZONE ANYPP35796OFF PEAK</v>
          </cell>
          <cell r="I1090">
            <v>35796</v>
          </cell>
          <cell r="J1090">
            <v>15.99</v>
          </cell>
        </row>
        <row r="1091">
          <cell r="H1091" t="str">
            <v>NEW YORK POWER POOL ZONE ANYPP35796PEAK</v>
          </cell>
          <cell r="I1091">
            <v>35796</v>
          </cell>
          <cell r="J1091">
            <v>20.92</v>
          </cell>
        </row>
        <row r="1092">
          <cell r="H1092" t="str">
            <v>NEW YORK POWER POOL ZONE ANYPP35827OFF PEAK</v>
          </cell>
          <cell r="I1092">
            <v>35827</v>
          </cell>
          <cell r="J1092">
            <v>15.04</v>
          </cell>
        </row>
        <row r="1093">
          <cell r="H1093" t="str">
            <v>NEW YORK POWER POOL ZONE ANYPP35827PEAK</v>
          </cell>
          <cell r="I1093">
            <v>35827</v>
          </cell>
          <cell r="J1093">
            <v>20.239999999999998</v>
          </cell>
        </row>
        <row r="1094">
          <cell r="H1094" t="str">
            <v>NEW YORK POWER POOL ZONE ANYPP35855OFF PEAK</v>
          </cell>
          <cell r="I1094">
            <v>35855</v>
          </cell>
          <cell r="J1094">
            <v>14.46</v>
          </cell>
        </row>
        <row r="1095">
          <cell r="H1095" t="str">
            <v>NEW YORK POWER POOL ZONE ANYPP35855PEAK</v>
          </cell>
          <cell r="I1095">
            <v>35855</v>
          </cell>
          <cell r="J1095">
            <v>19.5</v>
          </cell>
        </row>
        <row r="1096">
          <cell r="H1096" t="str">
            <v>NEW YORK POWER POOL ZONE ANYPP35886OFF PEAK</v>
          </cell>
          <cell r="I1096">
            <v>35886</v>
          </cell>
          <cell r="J1096">
            <v>13.58</v>
          </cell>
        </row>
        <row r="1097">
          <cell r="H1097" t="str">
            <v>NEW YORK POWER POOL ZONE ANYPP35886PEAK</v>
          </cell>
          <cell r="I1097">
            <v>35886</v>
          </cell>
          <cell r="J1097">
            <v>18.91</v>
          </cell>
        </row>
        <row r="1098">
          <cell r="H1098" t="str">
            <v>NEW YORK POWER POOL ZONE ANYPP35916OFF PEAK</v>
          </cell>
          <cell r="I1098">
            <v>35916</v>
          </cell>
          <cell r="J1098">
            <v>15.5</v>
          </cell>
        </row>
        <row r="1099">
          <cell r="H1099" t="str">
            <v>NEW YORK POWER POOL ZONE ANYPP35916PEAK</v>
          </cell>
          <cell r="I1099">
            <v>35916</v>
          </cell>
          <cell r="J1099">
            <v>25.22</v>
          </cell>
        </row>
        <row r="1100">
          <cell r="H1100" t="str">
            <v>NEW YORK POWER POOL ZONE ANYPP35947OFF PEAK</v>
          </cell>
          <cell r="I1100">
            <v>35947</v>
          </cell>
          <cell r="J1100">
            <v>14.08</v>
          </cell>
        </row>
        <row r="1101">
          <cell r="H1101" t="str">
            <v>NEW YORK POWER POOL ZONE ANYPP35947PEAK</v>
          </cell>
          <cell r="I1101">
            <v>35947</v>
          </cell>
          <cell r="J1101">
            <v>30.07</v>
          </cell>
        </row>
        <row r="1102">
          <cell r="H1102" t="str">
            <v>NEW YORK POWER POOL ZONE ANYPP35977OFF PEAK</v>
          </cell>
          <cell r="I1102">
            <v>35977</v>
          </cell>
          <cell r="J1102">
            <v>15.56</v>
          </cell>
        </row>
        <row r="1103">
          <cell r="H1103" t="str">
            <v>NEW YORK POWER POOL ZONE ANYPP35977PEAK</v>
          </cell>
          <cell r="I1103">
            <v>35977</v>
          </cell>
          <cell r="J1103">
            <v>35.75</v>
          </cell>
        </row>
        <row r="1104">
          <cell r="H1104" t="str">
            <v>NEW YORK POWER POOL ZONE ANYPP36008OFF PEAK</v>
          </cell>
          <cell r="I1104">
            <v>36008</v>
          </cell>
          <cell r="J1104">
            <v>16.7</v>
          </cell>
        </row>
        <row r="1105">
          <cell r="H1105" t="str">
            <v>NEW YORK POWER POOL ZONE ANYPP36008PEAK</v>
          </cell>
          <cell r="I1105">
            <v>36008</v>
          </cell>
          <cell r="J1105">
            <v>26.08</v>
          </cell>
        </row>
        <row r="1106">
          <cell r="H1106" t="str">
            <v>NEW YORK POWER POOL ZONE ANYPP36039OFF PEAK</v>
          </cell>
          <cell r="I1106">
            <v>36039</v>
          </cell>
          <cell r="J1106">
            <v>14.81</v>
          </cell>
        </row>
        <row r="1107">
          <cell r="H1107" t="str">
            <v>NEW YORK POWER POOL ZONE ANYPP36039PEAK</v>
          </cell>
          <cell r="I1107">
            <v>36039</v>
          </cell>
          <cell r="J1107">
            <v>22.88</v>
          </cell>
        </row>
        <row r="1108">
          <cell r="H1108" t="str">
            <v>NEW YORK POWER POOL ZONE ANYPP36069OFF PEAK</v>
          </cell>
          <cell r="I1108">
            <v>36069</v>
          </cell>
          <cell r="J1108">
            <v>15.65</v>
          </cell>
        </row>
        <row r="1109">
          <cell r="H1109" t="str">
            <v>NEW YORK POWER POOL ZONE ANYPP36069PEAK</v>
          </cell>
          <cell r="I1109">
            <v>36069</v>
          </cell>
          <cell r="J1109">
            <v>21.69</v>
          </cell>
        </row>
        <row r="1110">
          <cell r="H1110" t="str">
            <v>NEW YORK POWER POOL ZONE ANYPP36100OFF PEAK</v>
          </cell>
          <cell r="I1110">
            <v>36100</v>
          </cell>
          <cell r="J1110">
            <v>16.260000000000002</v>
          </cell>
        </row>
        <row r="1111">
          <cell r="H1111" t="str">
            <v>NEW YORK POWER POOL ZONE ANYPP36100PEAK</v>
          </cell>
          <cell r="I1111">
            <v>36100</v>
          </cell>
          <cell r="J1111">
            <v>22.69</v>
          </cell>
        </row>
        <row r="1112">
          <cell r="H1112" t="str">
            <v>NEW YORK POWER POOL ZONE ANYPP36130OFF PEAK</v>
          </cell>
          <cell r="I1112">
            <v>36130</v>
          </cell>
          <cell r="J1112">
            <v>16.04</v>
          </cell>
        </row>
        <row r="1113">
          <cell r="H1113" t="str">
            <v>NEW YORK POWER POOL ZONE ANYPP36130PEAK</v>
          </cell>
          <cell r="I1113">
            <v>36130</v>
          </cell>
          <cell r="J1113">
            <v>21.26</v>
          </cell>
        </row>
        <row r="1114">
          <cell r="H1114" t="str">
            <v>NEW YORK POWER POOL ZONE ANYPP36161OFF PEAK</v>
          </cell>
          <cell r="I1114">
            <v>36161</v>
          </cell>
          <cell r="J1114">
            <v>16.72</v>
          </cell>
        </row>
        <row r="1115">
          <cell r="H1115" t="str">
            <v>NEW YORK POWER POOL ZONE ANYPP36161PEAK</v>
          </cell>
          <cell r="I1115">
            <v>36161</v>
          </cell>
          <cell r="J1115">
            <v>21.9</v>
          </cell>
        </row>
        <row r="1116">
          <cell r="H1116" t="str">
            <v>NEW YORK POWER POOL ZONE ANYPP36192OFF PEAK</v>
          </cell>
          <cell r="I1116">
            <v>36192</v>
          </cell>
          <cell r="J1116">
            <v>15.73</v>
          </cell>
        </row>
        <row r="1117">
          <cell r="H1117" t="str">
            <v>NEW YORK POWER POOL ZONE ANYPP36192PEAK</v>
          </cell>
          <cell r="I1117">
            <v>36192</v>
          </cell>
          <cell r="J1117">
            <v>19.010000000000002</v>
          </cell>
        </row>
        <row r="1118">
          <cell r="H1118" t="str">
            <v>NEW YORK POWER POOL ZONE ANYPP36220OFF PEAK</v>
          </cell>
          <cell r="I1118">
            <v>36220</v>
          </cell>
          <cell r="J1118">
            <v>16</v>
          </cell>
        </row>
        <row r="1119">
          <cell r="H1119" t="str">
            <v>NEW YORK POWER POOL ZONE ANYPP36220PEAK</v>
          </cell>
          <cell r="I1119">
            <v>36220</v>
          </cell>
          <cell r="J1119">
            <v>20.260000000000002</v>
          </cell>
        </row>
        <row r="1120">
          <cell r="H1120" t="str">
            <v>NEW YORK POWER POOL ZONE ANYPP36251OFF PEAK</v>
          </cell>
          <cell r="I1120">
            <v>36251</v>
          </cell>
          <cell r="J1120">
            <v>16.62</v>
          </cell>
        </row>
        <row r="1121">
          <cell r="H1121" t="str">
            <v>NEW YORK POWER POOL ZONE ANYPP36251PEAK</v>
          </cell>
          <cell r="I1121">
            <v>36251</v>
          </cell>
          <cell r="J1121">
            <v>22.38</v>
          </cell>
        </row>
        <row r="1122">
          <cell r="H1122" t="str">
            <v>NEW YORK POWER POOL ZONE ANYPP36281OFF PEAK</v>
          </cell>
          <cell r="I1122">
            <v>36281</v>
          </cell>
          <cell r="J1122">
            <v>20.6</v>
          </cell>
        </row>
        <row r="1123">
          <cell r="H1123" t="str">
            <v>NEW YORK POWER POOL ZONE ANYPP36281PEAK</v>
          </cell>
          <cell r="I1123">
            <v>36281</v>
          </cell>
          <cell r="J1123">
            <v>27.39</v>
          </cell>
        </row>
        <row r="1124">
          <cell r="H1124" t="str">
            <v>NEW YORK POWER POOL ZONE ANYPP36312OFF PEAK</v>
          </cell>
          <cell r="I1124">
            <v>36312</v>
          </cell>
          <cell r="J1124">
            <v>21.53</v>
          </cell>
        </row>
        <row r="1125">
          <cell r="H1125" t="str">
            <v>NEW YORK POWER POOL ZONE ANYPP36312PEAK</v>
          </cell>
          <cell r="I1125">
            <v>36312</v>
          </cell>
          <cell r="J1125">
            <v>42.62</v>
          </cell>
        </row>
        <row r="1126">
          <cell r="H1126" t="str">
            <v>NEW YORK POWER POOL ZONE ANYPP36342OFF PEAK</v>
          </cell>
          <cell r="I1126">
            <v>36342</v>
          </cell>
          <cell r="J1126">
            <v>20.36</v>
          </cell>
        </row>
        <row r="1127">
          <cell r="H1127" t="str">
            <v>NEW YORK POWER POOL ZONE ANYPP36342PEAK</v>
          </cell>
          <cell r="I1127">
            <v>36342</v>
          </cell>
          <cell r="J1127">
            <v>79.680000000000007</v>
          </cell>
        </row>
        <row r="1128">
          <cell r="H1128" t="str">
            <v>NEW YORK POWER POOL ZONE ANYPP36373OFF PEAK</v>
          </cell>
          <cell r="I1128">
            <v>36373</v>
          </cell>
          <cell r="J1128">
            <v>18.89</v>
          </cell>
        </row>
        <row r="1129">
          <cell r="H1129" t="str">
            <v>NEW YORK POWER POOL ZONE ANYPP36373PEAK</v>
          </cell>
          <cell r="I1129">
            <v>36373</v>
          </cell>
          <cell r="J1129">
            <v>40.159999999999997</v>
          </cell>
        </row>
        <row r="1130">
          <cell r="H1130" t="str">
            <v>NEW YORK POWER POOL ZONE ANYPP36404OFF PEAK</v>
          </cell>
          <cell r="I1130">
            <v>36404</v>
          </cell>
          <cell r="J1130">
            <v>19.350000000000001</v>
          </cell>
        </row>
        <row r="1131">
          <cell r="H1131" t="str">
            <v>NEW YORK POWER POOL ZONE ANYPP36404PEAK</v>
          </cell>
          <cell r="I1131">
            <v>36404</v>
          </cell>
          <cell r="J1131">
            <v>25.53</v>
          </cell>
        </row>
        <row r="1132">
          <cell r="H1132" t="str">
            <v>NEW YORK POWER POOL ZONE ANYPP36434OFF PEAK</v>
          </cell>
          <cell r="I1132">
            <v>36434</v>
          </cell>
          <cell r="J1132">
            <v>19.11</v>
          </cell>
        </row>
        <row r="1133">
          <cell r="H1133" t="str">
            <v>NEW YORK POWER POOL ZONE ANYPP36434PEAK</v>
          </cell>
          <cell r="I1133">
            <v>36434</v>
          </cell>
          <cell r="J1133">
            <v>23.97</v>
          </cell>
        </row>
        <row r="1134">
          <cell r="H1134" t="str">
            <v>NEW YORK POWER POOL ZONE ANYPP36465OFF PEAK</v>
          </cell>
          <cell r="I1134">
            <v>36465</v>
          </cell>
          <cell r="J1134">
            <v>17.489999999999998</v>
          </cell>
        </row>
        <row r="1135">
          <cell r="H1135" t="str">
            <v>NEW YORK POWER POOL ZONE ANYPP36465PEAK</v>
          </cell>
          <cell r="I1135">
            <v>36465</v>
          </cell>
          <cell r="J1135">
            <v>24.26</v>
          </cell>
        </row>
        <row r="1136">
          <cell r="H1136" t="str">
            <v>NEW YORK POWER POOL ZONE ANYPP36495PEAK</v>
          </cell>
          <cell r="I1136">
            <v>36495</v>
          </cell>
          <cell r="J1136">
            <v>23.2</v>
          </cell>
        </row>
        <row r="1137">
          <cell r="H1137" t="str">
            <v>NEW YORK POWER POOL ZONE ANYPP36526PEAK</v>
          </cell>
          <cell r="I1137">
            <v>36526</v>
          </cell>
          <cell r="J1137">
            <v>32.26</v>
          </cell>
        </row>
        <row r="1138">
          <cell r="H1138" t="str">
            <v>NEW YORK POWER POOL ZONE ANYPP36557OFF PEAK</v>
          </cell>
          <cell r="I1138">
            <v>36557</v>
          </cell>
          <cell r="J1138">
            <v>24.25</v>
          </cell>
        </row>
        <row r="1139">
          <cell r="H1139" t="str">
            <v>NEW YORK POWER POOL ZONE ANYPP36557PEAK</v>
          </cell>
          <cell r="I1139">
            <v>36557</v>
          </cell>
          <cell r="J1139">
            <v>31.3</v>
          </cell>
        </row>
        <row r="1140">
          <cell r="H1140" t="str">
            <v>NEW YORK POWER POOL ZONE ANYPP36586OFF PEAK</v>
          </cell>
          <cell r="I1140">
            <v>36586</v>
          </cell>
          <cell r="J1140">
            <v>19.5</v>
          </cell>
        </row>
        <row r="1141">
          <cell r="H1141" t="str">
            <v>NEW YORK POWER POOL ZONE ANYPP36586PEAK</v>
          </cell>
          <cell r="I1141">
            <v>36586</v>
          </cell>
          <cell r="J1141">
            <v>28.25</v>
          </cell>
        </row>
        <row r="1142">
          <cell r="H1142" t="str">
            <v>NEW YORK POWER POOL ZONE ANYPP36617PEAK</v>
          </cell>
          <cell r="I1142">
            <v>36617</v>
          </cell>
          <cell r="J1142">
            <v>31.75</v>
          </cell>
        </row>
        <row r="1143">
          <cell r="H1143" t="str">
            <v>NEW YORK POWER POOL ZONE ANYPP36647PEAK</v>
          </cell>
          <cell r="I1143">
            <v>36647</v>
          </cell>
          <cell r="J1143">
            <v>37.94</v>
          </cell>
        </row>
        <row r="1144">
          <cell r="H1144" t="str">
            <v>NEW YORK POWER POOL ZONE ANYPP36678PEAK</v>
          </cell>
          <cell r="I1144">
            <v>36678</v>
          </cell>
          <cell r="J1144">
            <v>42.56</v>
          </cell>
        </row>
        <row r="1145">
          <cell r="H1145" t="str">
            <v>NEW YORK POWER POOL ZONE ANYPP36708PEAK</v>
          </cell>
          <cell r="I1145">
            <v>36708</v>
          </cell>
          <cell r="J1145">
            <v>32.78</v>
          </cell>
        </row>
        <row r="1146">
          <cell r="H1146" t="str">
            <v>NEW YORK POWER POOL ZONE ANYPP36739PEAK</v>
          </cell>
          <cell r="I1146">
            <v>36739</v>
          </cell>
          <cell r="J1146">
            <v>41.25</v>
          </cell>
        </row>
        <row r="1147">
          <cell r="H1147" t="str">
            <v>NEW YORK POWER POOL ZONE ANYPP36770PEAK</v>
          </cell>
          <cell r="I1147">
            <v>36770</v>
          </cell>
          <cell r="J1147">
            <v>43.12</v>
          </cell>
        </row>
        <row r="1148">
          <cell r="H1148" t="str">
            <v>NEW YORK POWER POOL ZONE ANYPP36800PEAK</v>
          </cell>
          <cell r="I1148">
            <v>36800</v>
          </cell>
          <cell r="J1148">
            <v>50.73</v>
          </cell>
        </row>
        <row r="1149">
          <cell r="H1149" t="str">
            <v>NEW YORK POWER POOL ZONE ANYPP36831OFF PEAK</v>
          </cell>
          <cell r="I1149">
            <v>36831</v>
          </cell>
          <cell r="J1149">
            <v>0</v>
          </cell>
        </row>
        <row r="1150">
          <cell r="H1150" t="str">
            <v>NEW YORK POWER POOL ZONE ANYPP36831PEAK</v>
          </cell>
          <cell r="I1150">
            <v>36831</v>
          </cell>
          <cell r="J1150">
            <v>47.83</v>
          </cell>
        </row>
        <row r="1151">
          <cell r="H1151" t="str">
            <v>NEW YORK POWER POOL ZONE ANYPP36861OFF PEAK</v>
          </cell>
          <cell r="I1151">
            <v>36861</v>
          </cell>
          <cell r="J1151">
            <v>0</v>
          </cell>
        </row>
        <row r="1152">
          <cell r="H1152" t="str">
            <v>NEW YORK POWER POOL ZONE ANYPP36861PEAK</v>
          </cell>
          <cell r="I1152">
            <v>36861</v>
          </cell>
          <cell r="J1152">
            <v>60.01</v>
          </cell>
        </row>
        <row r="1153">
          <cell r="H1153" t="str">
            <v>NEW YORK POWER POOL ZONE ANYPP36892OFF PEAK</v>
          </cell>
          <cell r="I1153">
            <v>36892</v>
          </cell>
          <cell r="J1153">
            <v>0</v>
          </cell>
        </row>
        <row r="1154">
          <cell r="H1154" t="str">
            <v>NEW YORK POWER POOL ZONE ANYPP36892PEAK</v>
          </cell>
          <cell r="I1154">
            <v>36892</v>
          </cell>
          <cell r="J1154">
            <v>52.69</v>
          </cell>
        </row>
        <row r="1155">
          <cell r="H1155" t="str">
            <v>NEW YORK POWER POOL ZONE ANYPP36923OFF PEAK</v>
          </cell>
          <cell r="I1155">
            <v>36923</v>
          </cell>
          <cell r="J1155">
            <v>0</v>
          </cell>
        </row>
        <row r="1156">
          <cell r="H1156" t="str">
            <v>NEW YORK POWER POOL ZONE ANYPP36923PEAK</v>
          </cell>
          <cell r="I1156">
            <v>36923</v>
          </cell>
          <cell r="J1156">
            <v>38.869999999999997</v>
          </cell>
        </row>
        <row r="1157">
          <cell r="H1157" t="str">
            <v>NEW YORK POWER POOL ZONE ANYPP36951OFF PEAK</v>
          </cell>
          <cell r="I1157">
            <v>36951</v>
          </cell>
          <cell r="J1157">
            <v>29.5</v>
          </cell>
        </row>
        <row r="1158">
          <cell r="H1158" t="str">
            <v>NEW YORK POWER POOL ZONE ANYPP36951PEAK</v>
          </cell>
          <cell r="I1158">
            <v>36951</v>
          </cell>
          <cell r="J1158">
            <v>44.22</v>
          </cell>
        </row>
        <row r="1159">
          <cell r="H1159" t="str">
            <v>NEW YORK POWER POOL ZONE ANYPP36982OFF PEAK</v>
          </cell>
          <cell r="I1159">
            <v>36982</v>
          </cell>
          <cell r="J1159">
            <v>0</v>
          </cell>
        </row>
        <row r="1160">
          <cell r="H1160" t="str">
            <v>NEW YORK POWER POOL ZONE ANYPP36982PEAK</v>
          </cell>
          <cell r="I1160">
            <v>36982</v>
          </cell>
          <cell r="J1160">
            <v>46.33</v>
          </cell>
        </row>
        <row r="1161">
          <cell r="H1161" t="str">
            <v>NEW YORK POWER POOL ZONE ANYPP37012OFF PEAK</v>
          </cell>
          <cell r="I1161">
            <v>37012</v>
          </cell>
          <cell r="J1161">
            <v>0</v>
          </cell>
        </row>
        <row r="1162">
          <cell r="H1162" t="str">
            <v>NEW YORK POWER POOL ZONE ANYPP37012PEAK</v>
          </cell>
          <cell r="I1162">
            <v>37012</v>
          </cell>
          <cell r="J1162">
            <v>47.25</v>
          </cell>
        </row>
        <row r="1163">
          <cell r="H1163" t="str">
            <v>NEW YORK POWER POOL ZONE GNYPP35796OFF PEAK</v>
          </cell>
          <cell r="I1163">
            <v>35796</v>
          </cell>
          <cell r="J1163">
            <v>18.93</v>
          </cell>
        </row>
        <row r="1164">
          <cell r="H1164" t="str">
            <v>NEW YORK POWER POOL ZONE GNYPP35796PEAK</v>
          </cell>
          <cell r="I1164">
            <v>35796</v>
          </cell>
          <cell r="J1164">
            <v>27.11</v>
          </cell>
        </row>
        <row r="1165">
          <cell r="H1165" t="str">
            <v>NEW YORK POWER POOL ZONE GNYPP35827OFF PEAK</v>
          </cell>
          <cell r="I1165">
            <v>35827</v>
          </cell>
          <cell r="J1165">
            <v>17.04</v>
          </cell>
        </row>
        <row r="1166">
          <cell r="H1166" t="str">
            <v>NEW YORK POWER POOL ZONE GNYPP35827PEAK</v>
          </cell>
          <cell r="I1166">
            <v>35827</v>
          </cell>
          <cell r="J1166">
            <v>24.31</v>
          </cell>
        </row>
        <row r="1167">
          <cell r="H1167" t="str">
            <v>NEW YORK POWER POOL ZONE GNYPP35855OFF PEAK</v>
          </cell>
          <cell r="I1167">
            <v>35855</v>
          </cell>
          <cell r="J1167">
            <v>16.98</v>
          </cell>
        </row>
        <row r="1168">
          <cell r="H1168" t="str">
            <v>NEW YORK POWER POOL ZONE GNYPP35855PEAK</v>
          </cell>
          <cell r="I1168">
            <v>35855</v>
          </cell>
          <cell r="J1168">
            <v>24.41</v>
          </cell>
        </row>
        <row r="1169">
          <cell r="H1169" t="str">
            <v>NEW YORK POWER POOL ZONE GNYPP35886OFF PEAK</v>
          </cell>
          <cell r="I1169">
            <v>35886</v>
          </cell>
          <cell r="J1169">
            <v>15.99</v>
          </cell>
        </row>
        <row r="1170">
          <cell r="H1170" t="str">
            <v>NEW YORK POWER POOL ZONE GNYPP35886PEAK</v>
          </cell>
          <cell r="I1170">
            <v>35886</v>
          </cell>
          <cell r="J1170">
            <v>24.15</v>
          </cell>
        </row>
        <row r="1171">
          <cell r="H1171" t="str">
            <v>NEW YORK POWER POOL ZONE GNYPP35916OFF PEAK</v>
          </cell>
          <cell r="I1171">
            <v>35916</v>
          </cell>
          <cell r="J1171">
            <v>16.91</v>
          </cell>
        </row>
        <row r="1172">
          <cell r="H1172" t="str">
            <v>NEW YORK POWER POOL ZONE GNYPP35916PEAK</v>
          </cell>
          <cell r="I1172">
            <v>35916</v>
          </cell>
          <cell r="J1172">
            <v>28.07</v>
          </cell>
        </row>
        <row r="1173">
          <cell r="H1173" t="str">
            <v>NEW YORK POWER POOL ZONE GNYPP35947OFF PEAK</v>
          </cell>
          <cell r="I1173">
            <v>35947</v>
          </cell>
          <cell r="J1173">
            <v>15.88</v>
          </cell>
        </row>
        <row r="1174">
          <cell r="H1174" t="str">
            <v>NEW YORK POWER POOL ZONE GNYPP35947PEAK</v>
          </cell>
          <cell r="I1174">
            <v>35947</v>
          </cell>
          <cell r="J1174">
            <v>34.299999999999997</v>
          </cell>
        </row>
        <row r="1175">
          <cell r="H1175" t="str">
            <v>NEW YORK POWER POOL ZONE GNYPP35977OFF PEAK</v>
          </cell>
          <cell r="I1175">
            <v>35977</v>
          </cell>
          <cell r="J1175">
            <v>16.59</v>
          </cell>
        </row>
        <row r="1176">
          <cell r="H1176" t="str">
            <v>NEW YORK POWER POOL ZONE GNYPP35977PEAK</v>
          </cell>
          <cell r="I1176">
            <v>35977</v>
          </cell>
          <cell r="J1176">
            <v>43.15</v>
          </cell>
        </row>
        <row r="1177">
          <cell r="H1177" t="str">
            <v>NEW YORK POWER POOL ZONE GNYPP36008OFF PEAK</v>
          </cell>
          <cell r="I1177">
            <v>36008</v>
          </cell>
          <cell r="J1177">
            <v>16.239999999999998</v>
          </cell>
        </row>
        <row r="1178">
          <cell r="H1178" t="str">
            <v>NEW YORK POWER POOL ZONE GNYPP36008PEAK</v>
          </cell>
          <cell r="I1178">
            <v>36008</v>
          </cell>
          <cell r="J1178">
            <v>28.72</v>
          </cell>
        </row>
        <row r="1179">
          <cell r="H1179" t="str">
            <v>NEW YORK POWER POOL ZONE GNYPP36039OFF PEAK</v>
          </cell>
          <cell r="I1179">
            <v>36039</v>
          </cell>
          <cell r="J1179">
            <v>15.67</v>
          </cell>
        </row>
        <row r="1180">
          <cell r="H1180" t="str">
            <v>NEW YORK POWER POOL ZONE GNYPP36039PEAK</v>
          </cell>
          <cell r="I1180">
            <v>36039</v>
          </cell>
          <cell r="J1180">
            <v>24.63</v>
          </cell>
        </row>
        <row r="1181">
          <cell r="H1181" t="str">
            <v>NEW YORK POWER POOL ZONE GNYPP36069OFF PEAK</v>
          </cell>
          <cell r="I1181">
            <v>36069</v>
          </cell>
          <cell r="J1181">
            <v>15.82</v>
          </cell>
        </row>
        <row r="1182">
          <cell r="H1182" t="str">
            <v>NEW YORK POWER POOL ZONE GNYPP36069PEAK</v>
          </cell>
          <cell r="I1182">
            <v>36069</v>
          </cell>
          <cell r="J1182">
            <v>23.79</v>
          </cell>
        </row>
        <row r="1183">
          <cell r="H1183" t="str">
            <v>NEW YORK POWER POOL ZONE GNYPP36100OFF PEAK</v>
          </cell>
          <cell r="I1183">
            <v>36100</v>
          </cell>
          <cell r="J1183">
            <v>16.260000000000002</v>
          </cell>
        </row>
        <row r="1184">
          <cell r="H1184" t="str">
            <v>NEW YORK POWER POOL ZONE GNYPP36100PEAK</v>
          </cell>
          <cell r="I1184">
            <v>36100</v>
          </cell>
          <cell r="J1184">
            <v>24.03</v>
          </cell>
        </row>
        <row r="1185">
          <cell r="H1185" t="str">
            <v>NEW YORK POWER POOL ZONE GNYPP36130OFF PEAK</v>
          </cell>
          <cell r="I1185">
            <v>36130</v>
          </cell>
          <cell r="J1185">
            <v>16.440000000000001</v>
          </cell>
        </row>
        <row r="1186">
          <cell r="H1186" t="str">
            <v>NEW YORK POWER POOL ZONE GNYPP36130PEAK</v>
          </cell>
          <cell r="I1186">
            <v>36130</v>
          </cell>
          <cell r="J1186">
            <v>23.47</v>
          </cell>
        </row>
        <row r="1187">
          <cell r="H1187" t="str">
            <v>NEW YORK POWER POOL ZONE GNYPP36161OFF PEAK</v>
          </cell>
          <cell r="I1187">
            <v>36161</v>
          </cell>
          <cell r="J1187">
            <v>16.37</v>
          </cell>
        </row>
        <row r="1188">
          <cell r="H1188" t="str">
            <v>NEW YORK POWER POOL ZONE GNYPP36161PEAK</v>
          </cell>
          <cell r="I1188">
            <v>36161</v>
          </cell>
          <cell r="J1188">
            <v>23.64</v>
          </cell>
        </row>
        <row r="1189">
          <cell r="H1189" t="str">
            <v>NEW YORK POWER POOL ZONE GNYPP36192OFF PEAK</v>
          </cell>
          <cell r="I1189">
            <v>36192</v>
          </cell>
          <cell r="J1189">
            <v>15.23</v>
          </cell>
        </row>
        <row r="1190">
          <cell r="H1190" t="str">
            <v>NEW YORK POWER POOL ZONE GNYPP36192PEAK</v>
          </cell>
          <cell r="I1190">
            <v>36192</v>
          </cell>
          <cell r="J1190">
            <v>19.850000000000001</v>
          </cell>
        </row>
        <row r="1191">
          <cell r="H1191" t="str">
            <v>NEW YORK POWER POOL ZONE GNYPP36220OFF PEAK</v>
          </cell>
          <cell r="I1191">
            <v>36220</v>
          </cell>
          <cell r="J1191">
            <v>16.489999999999998</v>
          </cell>
        </row>
        <row r="1192">
          <cell r="H1192" t="str">
            <v>NEW YORK POWER POOL ZONE GNYPP36220PEAK</v>
          </cell>
          <cell r="I1192">
            <v>36220</v>
          </cell>
          <cell r="J1192">
            <v>21.78</v>
          </cell>
        </row>
        <row r="1193">
          <cell r="H1193" t="str">
            <v>NEW YORK POWER POOL ZONE GNYPP36251OFF PEAK</v>
          </cell>
          <cell r="I1193">
            <v>36251</v>
          </cell>
          <cell r="J1193">
            <v>17.52</v>
          </cell>
        </row>
        <row r="1194">
          <cell r="H1194" t="str">
            <v>NEW YORK POWER POOL ZONE GNYPP36251PEAK</v>
          </cell>
          <cell r="I1194">
            <v>36251</v>
          </cell>
          <cell r="J1194">
            <v>24.02</v>
          </cell>
        </row>
        <row r="1195">
          <cell r="H1195" t="str">
            <v>NEW YORK POWER POOL ZONE GNYPP36281OFF PEAK</v>
          </cell>
          <cell r="I1195">
            <v>36281</v>
          </cell>
          <cell r="J1195">
            <v>20.52</v>
          </cell>
        </row>
        <row r="1196">
          <cell r="H1196" t="str">
            <v>NEW YORK POWER POOL ZONE GNYPP36281PEAK</v>
          </cell>
          <cell r="I1196">
            <v>36281</v>
          </cell>
          <cell r="J1196">
            <v>28.34</v>
          </cell>
        </row>
        <row r="1197">
          <cell r="H1197" t="str">
            <v>NEW YORK POWER POOL ZONE GNYPP36312OFF PEAK</v>
          </cell>
          <cell r="I1197">
            <v>36312</v>
          </cell>
          <cell r="J1197">
            <v>18.350000000000001</v>
          </cell>
        </row>
        <row r="1198">
          <cell r="H1198" t="str">
            <v>NEW YORK POWER POOL ZONE GNYPP36312PEAK</v>
          </cell>
          <cell r="I1198">
            <v>36312</v>
          </cell>
          <cell r="J1198">
            <v>40.44</v>
          </cell>
        </row>
        <row r="1199">
          <cell r="H1199" t="str">
            <v>NEW YORK POWER POOL ZONE GNYPP36342OFF PEAK</v>
          </cell>
          <cell r="I1199">
            <v>36342</v>
          </cell>
          <cell r="J1199">
            <v>20.94</v>
          </cell>
        </row>
        <row r="1200">
          <cell r="H1200" t="str">
            <v>NEW YORK POWER POOL ZONE GNYPP36342PEAK</v>
          </cell>
          <cell r="I1200">
            <v>36342</v>
          </cell>
          <cell r="J1200">
            <v>84.39</v>
          </cell>
        </row>
        <row r="1201">
          <cell r="H1201" t="str">
            <v>NEW YORK POWER POOL ZONE GNYPP36373OFF PEAK</v>
          </cell>
          <cell r="I1201">
            <v>36373</v>
          </cell>
          <cell r="J1201">
            <v>18</v>
          </cell>
        </row>
        <row r="1202">
          <cell r="H1202" t="str">
            <v>NEW YORK POWER POOL ZONE GNYPP36373PEAK</v>
          </cell>
          <cell r="I1202">
            <v>36373</v>
          </cell>
          <cell r="J1202">
            <v>41.86</v>
          </cell>
        </row>
        <row r="1203">
          <cell r="H1203" t="str">
            <v>NEW YORK POWER POOL ZONE GNYPP36404OFF PEAK</v>
          </cell>
          <cell r="I1203">
            <v>36404</v>
          </cell>
          <cell r="J1203">
            <v>20.85</v>
          </cell>
        </row>
        <row r="1204">
          <cell r="H1204" t="str">
            <v>NEW YORK POWER POOL ZONE GNYPP36404PEAK</v>
          </cell>
          <cell r="I1204">
            <v>36404</v>
          </cell>
          <cell r="J1204">
            <v>30.38</v>
          </cell>
        </row>
        <row r="1205">
          <cell r="H1205" t="str">
            <v>NEW YORK POWER POOL ZONE GNYPP36434OFF PEAK</v>
          </cell>
          <cell r="I1205">
            <v>36434</v>
          </cell>
          <cell r="J1205">
            <v>20.440000000000001</v>
          </cell>
        </row>
        <row r="1206">
          <cell r="H1206" t="str">
            <v>NEW YORK POWER POOL ZONE GNYPP36434PEAK</v>
          </cell>
          <cell r="I1206">
            <v>36434</v>
          </cell>
          <cell r="J1206">
            <v>27.37</v>
          </cell>
        </row>
        <row r="1207">
          <cell r="H1207" t="str">
            <v>NEW YORK POWER POOL ZONE GNYPP36465OFF PEAK</v>
          </cell>
          <cell r="I1207">
            <v>36465</v>
          </cell>
          <cell r="J1207">
            <v>19.52</v>
          </cell>
        </row>
        <row r="1208">
          <cell r="H1208" t="str">
            <v>NEW YORK POWER POOL ZONE GNYPP36465PEAK</v>
          </cell>
          <cell r="I1208">
            <v>36465</v>
          </cell>
          <cell r="J1208">
            <v>27.06</v>
          </cell>
        </row>
        <row r="1209">
          <cell r="H1209" t="str">
            <v>NEW YORK POWER POOL ZONE GNYPP36526PEAK</v>
          </cell>
          <cell r="I1209">
            <v>36526</v>
          </cell>
          <cell r="J1209">
            <v>35.5</v>
          </cell>
        </row>
        <row r="1210">
          <cell r="H1210" t="str">
            <v>NEW YORK POWER POOL ZONE GNYPP36557PEAK</v>
          </cell>
          <cell r="I1210">
            <v>36557</v>
          </cell>
          <cell r="J1210">
            <v>45</v>
          </cell>
        </row>
        <row r="1211">
          <cell r="H1211" t="str">
            <v>NEW YORK POWER POOL ZONE GNYPP36586OFF PEAK</v>
          </cell>
          <cell r="I1211">
            <v>36586</v>
          </cell>
          <cell r="J1211">
            <v>18.75</v>
          </cell>
        </row>
        <row r="1212">
          <cell r="H1212" t="str">
            <v>NEW YORK POWER POOL ZONE GNYPP36586PEAK</v>
          </cell>
          <cell r="I1212">
            <v>36586</v>
          </cell>
          <cell r="J1212">
            <v>32.25</v>
          </cell>
        </row>
        <row r="1213">
          <cell r="H1213" t="str">
            <v>NEW YORK POWER POOL ZONE GNYPP36617PEAK</v>
          </cell>
          <cell r="I1213">
            <v>36617</v>
          </cell>
          <cell r="J1213">
            <v>38.39</v>
          </cell>
        </row>
        <row r="1214">
          <cell r="H1214" t="str">
            <v>NEW YORK POWER POOL ZONE GNYPP36647PEAK</v>
          </cell>
          <cell r="I1214">
            <v>36647</v>
          </cell>
          <cell r="J1214">
            <v>64.66</v>
          </cell>
        </row>
        <row r="1215">
          <cell r="H1215" t="str">
            <v>NEW YORK POWER POOL ZONE GNYPP36678PEAK</v>
          </cell>
          <cell r="I1215">
            <v>36678</v>
          </cell>
          <cell r="J1215">
            <v>84.39</v>
          </cell>
        </row>
        <row r="1216">
          <cell r="H1216" t="str">
            <v>NEW YORK POWER POOL ZONE GNYPP36708PEAK</v>
          </cell>
          <cell r="I1216">
            <v>36708</v>
          </cell>
          <cell r="J1216">
            <v>48</v>
          </cell>
        </row>
        <row r="1217">
          <cell r="H1217" t="str">
            <v>NEW YORK POWER POOL ZONE GNYPP36739PEAK</v>
          </cell>
          <cell r="I1217">
            <v>36739</v>
          </cell>
          <cell r="J1217">
            <v>55</v>
          </cell>
        </row>
        <row r="1218">
          <cell r="H1218" t="str">
            <v>NEW YORK POWER POOL ZONE GNYPP36770PEAK</v>
          </cell>
          <cell r="I1218">
            <v>36770</v>
          </cell>
          <cell r="J1218">
            <v>50.04</v>
          </cell>
        </row>
        <row r="1219">
          <cell r="H1219" t="str">
            <v>NEW YORK POWER POOL ZONE GNYPP36800PEAK</v>
          </cell>
          <cell r="I1219">
            <v>36800</v>
          </cell>
          <cell r="J1219">
            <v>61.64</v>
          </cell>
        </row>
        <row r="1220">
          <cell r="H1220" t="str">
            <v>NEW YORK POWER POOL ZONE GNYPP36831OFF PEAK</v>
          </cell>
          <cell r="I1220">
            <v>36831</v>
          </cell>
          <cell r="J1220">
            <v>0</v>
          </cell>
        </row>
        <row r="1221">
          <cell r="H1221" t="str">
            <v>NEW YORK POWER POOL ZONE GNYPP36831PEAK</v>
          </cell>
          <cell r="I1221">
            <v>36831</v>
          </cell>
          <cell r="J1221">
            <v>59.81</v>
          </cell>
        </row>
        <row r="1222">
          <cell r="H1222" t="str">
            <v>NEW YORK POWER POOL ZONE GNYPP36861OFF PEAK</v>
          </cell>
          <cell r="I1222">
            <v>36861</v>
          </cell>
          <cell r="J1222">
            <v>0</v>
          </cell>
        </row>
        <row r="1223">
          <cell r="H1223" t="str">
            <v>NEW YORK POWER POOL ZONE GNYPP36861PEAK</v>
          </cell>
          <cell r="I1223">
            <v>36861</v>
          </cell>
          <cell r="J1223">
            <v>73.61</v>
          </cell>
        </row>
        <row r="1224">
          <cell r="H1224" t="str">
            <v>NEW YORK POWER POOL ZONE GNYPP36892OFF PEAK</v>
          </cell>
          <cell r="I1224">
            <v>36892</v>
          </cell>
          <cell r="J1224">
            <v>0</v>
          </cell>
        </row>
        <row r="1225">
          <cell r="H1225" t="str">
            <v>NEW YORK POWER POOL ZONE GNYPP36892PEAK</v>
          </cell>
          <cell r="I1225">
            <v>36892</v>
          </cell>
          <cell r="J1225">
            <v>71.36</v>
          </cell>
        </row>
        <row r="1226">
          <cell r="H1226" t="str">
            <v>NEW YORK POWER POOL ZONE GNYPP36923OFF PEAK</v>
          </cell>
          <cell r="I1226">
            <v>36923</v>
          </cell>
          <cell r="J1226">
            <v>0</v>
          </cell>
        </row>
        <row r="1227">
          <cell r="H1227" t="str">
            <v>NEW YORK POWER POOL ZONE GNYPP36923PEAK</v>
          </cell>
          <cell r="I1227">
            <v>36923</v>
          </cell>
          <cell r="J1227">
            <v>48.91</v>
          </cell>
        </row>
        <row r="1228">
          <cell r="H1228" t="str">
            <v>NEW YORK POWER POOL ZONE GNYPP36951OFF PEAK</v>
          </cell>
          <cell r="I1228">
            <v>36951</v>
          </cell>
          <cell r="J1228">
            <v>0</v>
          </cell>
        </row>
        <row r="1229">
          <cell r="H1229" t="str">
            <v>NEW YORK POWER POOL ZONE GNYPP36951PEAK</v>
          </cell>
          <cell r="I1229">
            <v>36951</v>
          </cell>
          <cell r="J1229">
            <v>57.31</v>
          </cell>
        </row>
        <row r="1230">
          <cell r="H1230" t="str">
            <v>NEW YORK POWER POOL ZONE GNYPP36982OFF PEAK</v>
          </cell>
          <cell r="I1230">
            <v>36982</v>
          </cell>
          <cell r="J1230">
            <v>0</v>
          </cell>
        </row>
        <row r="1231">
          <cell r="H1231" t="str">
            <v>NEW YORK POWER POOL ZONE GNYPP36982PEAK</v>
          </cell>
          <cell r="I1231">
            <v>36982</v>
          </cell>
          <cell r="J1231">
            <v>56.71</v>
          </cell>
        </row>
        <row r="1232">
          <cell r="H1232" t="str">
            <v>NEW YORK POWER POOL ZONE GNYPP37012OFF PEAK</v>
          </cell>
          <cell r="I1232">
            <v>37012</v>
          </cell>
          <cell r="J1232">
            <v>0</v>
          </cell>
        </row>
        <row r="1233">
          <cell r="H1233" t="str">
            <v>NEW YORK POWER POOL ZONE GNYPP37012PEAK</v>
          </cell>
          <cell r="I1233">
            <v>37012</v>
          </cell>
          <cell r="J1233">
            <v>62.2</v>
          </cell>
        </row>
        <row r="1234">
          <cell r="H1234" t="str">
            <v>NEW YORK POWER POOL ZONE JNYPP36831OFF PEAK</v>
          </cell>
          <cell r="I1234">
            <v>36831</v>
          </cell>
          <cell r="J1234">
            <v>0</v>
          </cell>
        </row>
        <row r="1235">
          <cell r="H1235" t="str">
            <v>NEW YORK POWER POOL ZONE JNYPP36831PEAK</v>
          </cell>
          <cell r="I1235">
            <v>36831</v>
          </cell>
          <cell r="J1235">
            <v>60.02</v>
          </cell>
        </row>
        <row r="1236">
          <cell r="H1236" t="str">
            <v>NEW YORK POWER POOL ZONE JNYPP36861OFF PEAK</v>
          </cell>
          <cell r="I1236">
            <v>36861</v>
          </cell>
          <cell r="J1236">
            <v>0</v>
          </cell>
        </row>
        <row r="1237">
          <cell r="H1237" t="str">
            <v>NEW YORK POWER POOL ZONE JNYPP36861PEAK</v>
          </cell>
          <cell r="I1237">
            <v>36861</v>
          </cell>
          <cell r="J1237">
            <v>82.4</v>
          </cell>
        </row>
        <row r="1238">
          <cell r="H1238" t="str">
            <v>NEW YORK POWER POOL ZONE JNYPP36892OFF PEAK</v>
          </cell>
          <cell r="I1238">
            <v>36892</v>
          </cell>
          <cell r="J1238">
            <v>0</v>
          </cell>
        </row>
        <row r="1239">
          <cell r="H1239" t="str">
            <v>NEW YORK POWER POOL ZONE JNYPP36892PEAK</v>
          </cell>
          <cell r="I1239">
            <v>36892</v>
          </cell>
          <cell r="J1239">
            <v>68.569999999999993</v>
          </cell>
        </row>
        <row r="1240">
          <cell r="H1240" t="str">
            <v>NEW YORK POWER POOL ZONE JNYPP36923OFF PEAK</v>
          </cell>
          <cell r="I1240">
            <v>36923</v>
          </cell>
          <cell r="J1240">
            <v>0</v>
          </cell>
        </row>
        <row r="1241">
          <cell r="H1241" t="str">
            <v>NEW YORK POWER POOL ZONE JNYPP36923PEAK</v>
          </cell>
          <cell r="I1241">
            <v>36923</v>
          </cell>
          <cell r="J1241">
            <v>55.58</v>
          </cell>
        </row>
        <row r="1242">
          <cell r="H1242" t="str">
            <v>NEW YORK POWER POOL ZONE JNYPP36951OFF PEAK</v>
          </cell>
          <cell r="I1242">
            <v>36951</v>
          </cell>
          <cell r="J1242">
            <v>0</v>
          </cell>
        </row>
        <row r="1243">
          <cell r="H1243" t="str">
            <v>NEW YORK POWER POOL ZONE JNYPP36951PEAK</v>
          </cell>
          <cell r="I1243">
            <v>36951</v>
          </cell>
          <cell r="J1243">
            <v>63.58</v>
          </cell>
        </row>
        <row r="1244">
          <cell r="H1244" t="str">
            <v>NEW YORK POWER POOL ZONE JNYPP36982OFF PEAK</v>
          </cell>
          <cell r="I1244">
            <v>36982</v>
          </cell>
          <cell r="J1244">
            <v>0</v>
          </cell>
        </row>
        <row r="1245">
          <cell r="H1245" t="str">
            <v>NEW YORK POWER POOL ZONE JNYPP36982PEAK</v>
          </cell>
          <cell r="I1245">
            <v>36982</v>
          </cell>
          <cell r="J1245">
            <v>64.23</v>
          </cell>
        </row>
        <row r="1246">
          <cell r="H1246" t="str">
            <v>NEW YORK POWER POOL ZONE JNYPP37012OFF PEAK</v>
          </cell>
          <cell r="I1246">
            <v>37012</v>
          </cell>
          <cell r="J1246">
            <v>0</v>
          </cell>
        </row>
        <row r="1247">
          <cell r="H1247" t="str">
            <v>NEW YORK POWER POOL ZONE JNYPP37012PEAK</v>
          </cell>
          <cell r="I1247">
            <v>37012</v>
          </cell>
          <cell r="J1247">
            <v>78.22</v>
          </cell>
        </row>
        <row r="1248">
          <cell r="H1248" t="str">
            <v>NORTH EAST CENTRAL AREA RELIABILITY COORDINATING COUNCILECAR35796OFF PEAK</v>
          </cell>
          <cell r="I1248">
            <v>35796</v>
          </cell>
          <cell r="J1248">
            <v>13.47</v>
          </cell>
        </row>
        <row r="1249">
          <cell r="H1249" t="str">
            <v>NORTH EAST CENTRAL AREA RELIABILITY COORDINATING COUNCILECAR35796PEAK</v>
          </cell>
          <cell r="I1249">
            <v>35796</v>
          </cell>
          <cell r="J1249">
            <v>19.2</v>
          </cell>
        </row>
        <row r="1250">
          <cell r="H1250" t="str">
            <v>NORTH EAST CENTRAL AREA RELIABILITY COORDINATING COUNCILECAR35827OFF PEAK</v>
          </cell>
          <cell r="I1250">
            <v>35827</v>
          </cell>
          <cell r="J1250">
            <v>12.96</v>
          </cell>
        </row>
        <row r="1251">
          <cell r="H1251" t="str">
            <v>NORTH EAST CENTRAL AREA RELIABILITY COORDINATING COUNCILECAR35827PEAK</v>
          </cell>
          <cell r="I1251">
            <v>35827</v>
          </cell>
          <cell r="J1251">
            <v>18.25</v>
          </cell>
        </row>
        <row r="1252">
          <cell r="H1252" t="str">
            <v>NORTH EAST CENTRAL AREA RELIABILITY COORDINATING COUNCILECAR35855OFF PEAK</v>
          </cell>
          <cell r="I1252">
            <v>35855</v>
          </cell>
          <cell r="J1252">
            <v>14.57</v>
          </cell>
        </row>
        <row r="1253">
          <cell r="H1253" t="str">
            <v>NORTH EAST CENTRAL AREA RELIABILITY COORDINATING COUNCILECAR35855PEAK</v>
          </cell>
          <cell r="I1253">
            <v>35855</v>
          </cell>
          <cell r="J1253">
            <v>23.71</v>
          </cell>
        </row>
        <row r="1254">
          <cell r="H1254" t="str">
            <v>NORTH EAST CENTRAL AREA RELIABILITY COORDINATING COUNCILECAR35886OFF PEAK</v>
          </cell>
          <cell r="I1254">
            <v>35886</v>
          </cell>
          <cell r="J1254">
            <v>14.27</v>
          </cell>
        </row>
        <row r="1255">
          <cell r="H1255" t="str">
            <v>NORTH EAST CENTRAL AREA RELIABILITY COORDINATING COUNCILECAR35886PEAK</v>
          </cell>
          <cell r="I1255">
            <v>35886</v>
          </cell>
          <cell r="J1255">
            <v>21.64</v>
          </cell>
        </row>
        <row r="1256">
          <cell r="H1256" t="str">
            <v>NORTH EAST CENTRAL AREA RELIABILITY COORDINATING COUNCILECAR35916OFF PEAK</v>
          </cell>
          <cell r="I1256">
            <v>35916</v>
          </cell>
          <cell r="J1256">
            <v>14.69</v>
          </cell>
        </row>
        <row r="1257">
          <cell r="H1257" t="str">
            <v>NORTH EAST CENTRAL AREA RELIABILITY COORDINATING COUNCILECAR35916PEAK</v>
          </cell>
          <cell r="I1257">
            <v>35916</v>
          </cell>
          <cell r="J1257">
            <v>42.11</v>
          </cell>
        </row>
        <row r="1258">
          <cell r="H1258" t="str">
            <v>NORTH EAST CENTRAL AREA RELIABILITY COORDINATING COUNCILECAR35947OFF PEAK</v>
          </cell>
          <cell r="I1258">
            <v>35947</v>
          </cell>
          <cell r="J1258">
            <v>14.5</v>
          </cell>
        </row>
        <row r="1259">
          <cell r="H1259" t="str">
            <v>NORTH EAST CENTRAL AREA RELIABILITY COORDINATING COUNCILECAR35947PEAK</v>
          </cell>
          <cell r="I1259">
            <v>35947</v>
          </cell>
          <cell r="J1259">
            <v>158.11000000000001</v>
          </cell>
        </row>
        <row r="1260">
          <cell r="H1260" t="str">
            <v>NORTH EAST CENTRAL AREA RELIABILITY COORDINATING COUNCILECAR35977OFF PEAK</v>
          </cell>
          <cell r="I1260">
            <v>35977</v>
          </cell>
          <cell r="J1260">
            <v>18.55</v>
          </cell>
        </row>
        <row r="1261">
          <cell r="H1261" t="str">
            <v>NORTH EAST CENTRAL AREA RELIABILITY COORDINATING COUNCILECAR35977PEAK</v>
          </cell>
          <cell r="I1261">
            <v>35977</v>
          </cell>
          <cell r="J1261">
            <v>49.44</v>
          </cell>
        </row>
        <row r="1262">
          <cell r="H1262" t="str">
            <v>NORTH EAST CENTRAL AREA RELIABILITY COORDINATING COUNCILECAR36008OFF PEAK</v>
          </cell>
          <cell r="I1262">
            <v>36008</v>
          </cell>
          <cell r="J1262">
            <v>13.88</v>
          </cell>
        </row>
        <row r="1263">
          <cell r="H1263" t="str">
            <v>NORTH EAST CENTRAL AREA RELIABILITY COORDINATING COUNCILECAR36008PEAK</v>
          </cell>
          <cell r="I1263">
            <v>36008</v>
          </cell>
          <cell r="J1263">
            <v>42.01</v>
          </cell>
        </row>
        <row r="1264">
          <cell r="H1264" t="str">
            <v>NORTH EAST CENTRAL AREA RELIABILITY COORDINATING COUNCILECAR36039OFF PEAK</v>
          </cell>
          <cell r="I1264">
            <v>36039</v>
          </cell>
          <cell r="J1264">
            <v>13.21</v>
          </cell>
        </row>
        <row r="1265">
          <cell r="H1265" t="str">
            <v>NORTH EAST CENTRAL AREA RELIABILITY COORDINATING COUNCILECAR36039PEAK</v>
          </cell>
          <cell r="I1265">
            <v>36039</v>
          </cell>
          <cell r="J1265">
            <v>33.57</v>
          </cell>
        </row>
        <row r="1266">
          <cell r="H1266" t="str">
            <v>NORTH EAST CENTRAL AREA RELIABILITY COORDINATING COUNCILECAR36069OFF PEAK</v>
          </cell>
          <cell r="I1266">
            <v>36069</v>
          </cell>
          <cell r="J1266">
            <v>13.67</v>
          </cell>
        </row>
        <row r="1267">
          <cell r="H1267" t="str">
            <v>NORTH EAST CENTRAL AREA RELIABILITY COORDINATING COUNCILECAR36069PEAK</v>
          </cell>
          <cell r="I1267">
            <v>36069</v>
          </cell>
          <cell r="J1267">
            <v>21.76</v>
          </cell>
        </row>
        <row r="1268">
          <cell r="H1268" t="str">
            <v>NORTH EAST CENTRAL AREA RELIABILITY COORDINATING COUNCILECAR36100OFF PEAK</v>
          </cell>
          <cell r="I1268">
            <v>36100</v>
          </cell>
          <cell r="J1268">
            <v>14.71</v>
          </cell>
        </row>
        <row r="1269">
          <cell r="H1269" t="str">
            <v>NORTH EAST CENTRAL AREA RELIABILITY COORDINATING COUNCILECAR36100PEAK</v>
          </cell>
          <cell r="I1269">
            <v>36100</v>
          </cell>
          <cell r="J1269">
            <v>22.02</v>
          </cell>
        </row>
        <row r="1270">
          <cell r="H1270" t="str">
            <v>NORTH EAST CENTRAL AREA RELIABILITY COORDINATING COUNCILECAR36130OFF PEAK</v>
          </cell>
          <cell r="I1270">
            <v>36130</v>
          </cell>
          <cell r="J1270">
            <v>14.17</v>
          </cell>
        </row>
        <row r="1271">
          <cell r="H1271" t="str">
            <v>NORTH EAST CENTRAL AREA RELIABILITY COORDINATING COUNCILECAR36130PEAK</v>
          </cell>
          <cell r="I1271">
            <v>36130</v>
          </cell>
          <cell r="J1271">
            <v>20.52</v>
          </cell>
        </row>
        <row r="1272">
          <cell r="H1272" t="str">
            <v>NORTH EAST CENTRAL AREA RELIABILITY COORDINATING COUNCILECAR36161OFF PEAK</v>
          </cell>
          <cell r="I1272">
            <v>36161</v>
          </cell>
          <cell r="J1272">
            <v>15.88</v>
          </cell>
        </row>
        <row r="1273">
          <cell r="H1273" t="str">
            <v>NORTH EAST CENTRAL AREA RELIABILITY COORDINATING COUNCILECAR36161PEAK</v>
          </cell>
          <cell r="I1273">
            <v>36161</v>
          </cell>
          <cell r="J1273">
            <v>21.99</v>
          </cell>
        </row>
        <row r="1274">
          <cell r="H1274" t="str">
            <v>NORTH EAST CENTRAL AREA RELIABILITY COORDINATING COUNCILECAR36192OFF PEAK</v>
          </cell>
          <cell r="I1274">
            <v>36192</v>
          </cell>
          <cell r="J1274">
            <v>13.82</v>
          </cell>
        </row>
        <row r="1275">
          <cell r="H1275" t="str">
            <v>NORTH EAST CENTRAL AREA RELIABILITY COORDINATING COUNCILECAR36192PEAK</v>
          </cell>
          <cell r="I1275">
            <v>36192</v>
          </cell>
          <cell r="J1275">
            <v>18.52</v>
          </cell>
        </row>
        <row r="1276">
          <cell r="H1276" t="str">
            <v>NORTH EAST CENTRAL AREA RELIABILITY COORDINATING COUNCILECAR36220OFF PEAK</v>
          </cell>
          <cell r="I1276">
            <v>36220</v>
          </cell>
          <cell r="J1276">
            <v>14.91</v>
          </cell>
        </row>
        <row r="1277">
          <cell r="H1277" t="str">
            <v>NORTH EAST CENTRAL AREA RELIABILITY COORDINATING COUNCILECAR36220PEAK</v>
          </cell>
          <cell r="I1277">
            <v>36220</v>
          </cell>
          <cell r="J1277">
            <v>21.36</v>
          </cell>
        </row>
        <row r="1278">
          <cell r="H1278" t="str">
            <v>NORTH EAST CENTRAL AREA RELIABILITY COORDINATING COUNCILECAR36251OFF PEAK</v>
          </cell>
          <cell r="I1278">
            <v>36251</v>
          </cell>
          <cell r="J1278">
            <v>15.04</v>
          </cell>
        </row>
        <row r="1279">
          <cell r="H1279" t="str">
            <v>NORTH EAST CENTRAL AREA RELIABILITY COORDINATING COUNCILECAR36251PEAK</v>
          </cell>
          <cell r="I1279">
            <v>36251</v>
          </cell>
          <cell r="J1279">
            <v>24.86</v>
          </cell>
        </row>
        <row r="1280">
          <cell r="H1280" t="str">
            <v>NORTH EAST CENTRAL AREA RELIABILITY COORDINATING COUNCILECAR36281OFF PEAK</v>
          </cell>
          <cell r="I1280">
            <v>36281</v>
          </cell>
          <cell r="J1280">
            <v>14.12</v>
          </cell>
        </row>
        <row r="1281">
          <cell r="H1281" t="str">
            <v>NORTH EAST CENTRAL AREA RELIABILITY COORDINATING COUNCILECAR36281PEAK</v>
          </cell>
          <cell r="I1281">
            <v>36281</v>
          </cell>
          <cell r="J1281">
            <v>23.66</v>
          </cell>
        </row>
        <row r="1282">
          <cell r="H1282" t="str">
            <v>NORTH EAST CENTRAL AREA RELIABILITY COORDINATING COUNCILECAR36312OFF PEAK</v>
          </cell>
          <cell r="I1282">
            <v>36312</v>
          </cell>
          <cell r="J1282">
            <v>13.06</v>
          </cell>
        </row>
        <row r="1283">
          <cell r="H1283" t="str">
            <v>NORTH EAST CENTRAL AREA RELIABILITY COORDINATING COUNCILECAR36312PEAK</v>
          </cell>
          <cell r="I1283">
            <v>36312</v>
          </cell>
          <cell r="J1283">
            <v>34.909999999999997</v>
          </cell>
        </row>
        <row r="1284">
          <cell r="H1284" t="str">
            <v>NORTH EAST CENTRAL AREA RELIABILITY COORDINATING COUNCILECAR36342OFF PEAK</v>
          </cell>
          <cell r="I1284">
            <v>36342</v>
          </cell>
          <cell r="J1284">
            <v>14.12</v>
          </cell>
        </row>
        <row r="1285">
          <cell r="H1285" t="str">
            <v>NORTH EAST CENTRAL AREA RELIABILITY COORDINATING COUNCILECAR36342PEAK</v>
          </cell>
          <cell r="I1285">
            <v>36342</v>
          </cell>
          <cell r="J1285">
            <v>175.63</v>
          </cell>
        </row>
        <row r="1286">
          <cell r="H1286" t="str">
            <v>NORTH EAST CENTRAL AREA RELIABILITY COORDINATING COUNCILECAR36373OFF PEAK</v>
          </cell>
          <cell r="I1286">
            <v>36373</v>
          </cell>
          <cell r="J1286">
            <v>13.06</v>
          </cell>
        </row>
        <row r="1287">
          <cell r="H1287" t="str">
            <v>NORTH EAST CENTRAL AREA RELIABILITY COORDINATING COUNCILECAR36373PEAK</v>
          </cell>
          <cell r="I1287">
            <v>36373</v>
          </cell>
          <cell r="J1287">
            <v>55.33</v>
          </cell>
        </row>
        <row r="1288">
          <cell r="H1288" t="str">
            <v>NORTH EAST CENTRAL AREA RELIABILITY COORDINATING COUNCILECAR36404OFF PEAK</v>
          </cell>
          <cell r="I1288">
            <v>36404</v>
          </cell>
          <cell r="J1288">
            <v>11.82</v>
          </cell>
        </row>
        <row r="1289">
          <cell r="H1289" t="str">
            <v>NORTH EAST CENTRAL AREA RELIABILITY COORDINATING COUNCILECAR36404PEAK</v>
          </cell>
          <cell r="I1289">
            <v>36404</v>
          </cell>
          <cell r="J1289">
            <v>21.41</v>
          </cell>
        </row>
        <row r="1290">
          <cell r="H1290" t="str">
            <v>NORTH EAST CENTRAL AREA RELIABILITY COORDINATING COUNCILECAR36434OFF PEAK</v>
          </cell>
          <cell r="I1290">
            <v>36434</v>
          </cell>
          <cell r="J1290">
            <v>13.73</v>
          </cell>
        </row>
        <row r="1291">
          <cell r="H1291" t="str">
            <v>NORTH EAST CENTRAL AREA RELIABILITY COORDINATING COUNCILECAR36434PEAK</v>
          </cell>
          <cell r="I1291">
            <v>36434</v>
          </cell>
          <cell r="J1291">
            <v>21.78</v>
          </cell>
        </row>
        <row r="1292">
          <cell r="H1292" t="str">
            <v>NORTH EAST CENTRAL AREA RELIABILITY COORDINATING COUNCILECAR36465OFF PEAK</v>
          </cell>
          <cell r="I1292">
            <v>36465</v>
          </cell>
          <cell r="J1292">
            <v>14.15</v>
          </cell>
        </row>
        <row r="1293">
          <cell r="H1293" t="str">
            <v>NORTH EAST CENTRAL AREA RELIABILITY COORDINATING COUNCILECAR36465PEAK</v>
          </cell>
          <cell r="I1293">
            <v>36465</v>
          </cell>
          <cell r="J1293">
            <v>20.059999999999999</v>
          </cell>
        </row>
        <row r="1294">
          <cell r="H1294" t="str">
            <v>NORTH EAST CENTRAL AREA RELIABILITY COORDINATING COUNCILECAR36495OFF PEAK</v>
          </cell>
          <cell r="I1294">
            <v>36495</v>
          </cell>
          <cell r="J1294">
            <v>14.68</v>
          </cell>
        </row>
        <row r="1295">
          <cell r="H1295" t="str">
            <v>NORTH EAST CENTRAL AREA RELIABILITY COORDINATING COUNCILECAR36495PEAK</v>
          </cell>
          <cell r="I1295">
            <v>36495</v>
          </cell>
          <cell r="J1295">
            <v>21.14</v>
          </cell>
        </row>
        <row r="1296">
          <cell r="H1296" t="str">
            <v>NORTH EAST CENTRAL AREA RELIABILITY COORDINATING COUNCILECAR36526OFF PEAK</v>
          </cell>
          <cell r="I1296">
            <v>36526</v>
          </cell>
          <cell r="J1296">
            <v>16.39</v>
          </cell>
        </row>
        <row r="1297">
          <cell r="H1297" t="str">
            <v>NORTH EAST CENTRAL AREA RELIABILITY COORDINATING COUNCILECAR36526PEAK</v>
          </cell>
          <cell r="I1297">
            <v>36526</v>
          </cell>
          <cell r="J1297">
            <v>25.68</v>
          </cell>
        </row>
        <row r="1298">
          <cell r="H1298" t="str">
            <v>NORTH EAST CENTRAL AREA RELIABILITY COORDINATING COUNCILECAR36557OFF PEAK</v>
          </cell>
          <cell r="I1298">
            <v>36557</v>
          </cell>
          <cell r="J1298">
            <v>16.37</v>
          </cell>
        </row>
        <row r="1299">
          <cell r="H1299" t="str">
            <v>NORTH EAST CENTRAL AREA RELIABILITY COORDINATING COUNCILECAR36557PEAK</v>
          </cell>
          <cell r="I1299">
            <v>36557</v>
          </cell>
          <cell r="J1299">
            <v>25.21</v>
          </cell>
        </row>
        <row r="1300">
          <cell r="H1300" t="str">
            <v>NORTH EAST CENTRAL AREA RELIABILITY COORDINATING COUNCILECAR36586OFF PEAK</v>
          </cell>
          <cell r="I1300">
            <v>36586</v>
          </cell>
          <cell r="J1300">
            <v>15.75</v>
          </cell>
        </row>
        <row r="1301">
          <cell r="H1301" t="str">
            <v>NORTH EAST CENTRAL AREA RELIABILITY COORDINATING COUNCILECAR36586PEAK</v>
          </cell>
          <cell r="I1301">
            <v>36586</v>
          </cell>
          <cell r="J1301">
            <v>24.7</v>
          </cell>
        </row>
        <row r="1302">
          <cell r="H1302" t="str">
            <v>NORTH EAST CENTRAL AREA RELIABILITY COORDINATING COUNCILECAR36617OFF PEAK</v>
          </cell>
          <cell r="I1302">
            <v>36617</v>
          </cell>
          <cell r="J1302">
            <v>16.09</v>
          </cell>
        </row>
        <row r="1303">
          <cell r="H1303" t="str">
            <v>NORTH EAST CENTRAL AREA RELIABILITY COORDINATING COUNCILECAR36617PEAK</v>
          </cell>
          <cell r="I1303">
            <v>36617</v>
          </cell>
          <cell r="J1303">
            <v>27.68</v>
          </cell>
        </row>
        <row r="1304">
          <cell r="H1304" t="str">
            <v>NORTH EAST CENTRAL AREA RELIABILITY COORDINATING COUNCILECAR36647OFF PEAK</v>
          </cell>
          <cell r="I1304">
            <v>36647</v>
          </cell>
          <cell r="J1304">
            <v>14.95</v>
          </cell>
        </row>
        <row r="1305">
          <cell r="H1305" t="str">
            <v>NORTH EAST CENTRAL AREA RELIABILITY COORDINATING COUNCILECAR36647PEAK</v>
          </cell>
          <cell r="I1305">
            <v>36647</v>
          </cell>
          <cell r="J1305">
            <v>41.49</v>
          </cell>
        </row>
        <row r="1306">
          <cell r="H1306" t="str">
            <v>NORTH EAST CENTRAL AREA RELIABILITY COORDINATING COUNCILECAR36678OFF PEAK</v>
          </cell>
          <cell r="I1306">
            <v>36678</v>
          </cell>
          <cell r="J1306">
            <v>13.28</v>
          </cell>
        </row>
        <row r="1307">
          <cell r="H1307" t="str">
            <v>NORTH EAST CENTRAL AREA RELIABILITY COORDINATING COUNCILECAR36678PEAK</v>
          </cell>
          <cell r="I1307">
            <v>36678</v>
          </cell>
          <cell r="J1307">
            <v>38.25</v>
          </cell>
        </row>
        <row r="1308">
          <cell r="H1308" t="str">
            <v>NORTH EAST CENTRAL AREA RELIABILITY COORDINATING COUNCILECAR36708OFF PEAK</v>
          </cell>
          <cell r="I1308">
            <v>36708</v>
          </cell>
          <cell r="J1308">
            <v>12.88</v>
          </cell>
        </row>
        <row r="1309">
          <cell r="H1309" t="str">
            <v>NORTH EAST CENTRAL AREA RELIABILITY COORDINATING COUNCILECAR36708PEAK</v>
          </cell>
          <cell r="I1309">
            <v>36708</v>
          </cell>
          <cell r="J1309">
            <v>35.520000000000003</v>
          </cell>
        </row>
        <row r="1310">
          <cell r="H1310" t="str">
            <v>NORTH EAST CENTRAL AREA RELIABILITY COORDINATING COUNCILECAR36739OFF PEAK</v>
          </cell>
          <cell r="I1310">
            <v>36739</v>
          </cell>
          <cell r="J1310">
            <v>13.43</v>
          </cell>
        </row>
        <row r="1311">
          <cell r="H1311" t="str">
            <v>NORTH EAST CENTRAL AREA RELIABILITY COORDINATING COUNCILECAR36739PEAK</v>
          </cell>
          <cell r="I1311">
            <v>36739</v>
          </cell>
          <cell r="J1311">
            <v>43.23</v>
          </cell>
        </row>
        <row r="1312">
          <cell r="H1312" t="str">
            <v>NORTH EAST CENTRAL AREA RELIABILITY COORDINATING COUNCILECAR36770OFF PEAK</v>
          </cell>
          <cell r="I1312">
            <v>36770</v>
          </cell>
          <cell r="J1312">
            <v>12.97</v>
          </cell>
        </row>
        <row r="1313">
          <cell r="H1313" t="str">
            <v>NORTH EAST CENTRAL AREA RELIABILITY COORDINATING COUNCILECAR36770PEAK</v>
          </cell>
          <cell r="I1313">
            <v>36770</v>
          </cell>
          <cell r="J1313">
            <v>26.37</v>
          </cell>
        </row>
        <row r="1314">
          <cell r="H1314" t="str">
            <v>NORTH EAST CENTRAL AREA RELIABILITY COORDINATING COUNCILECAR36800OFF PEAK</v>
          </cell>
          <cell r="I1314">
            <v>36800</v>
          </cell>
          <cell r="J1314">
            <v>14.06</v>
          </cell>
        </row>
        <row r="1315">
          <cell r="H1315" t="str">
            <v>NORTH EAST CENTRAL AREA RELIABILITY COORDINATING COUNCILECAR36800PEAK</v>
          </cell>
          <cell r="I1315">
            <v>36800</v>
          </cell>
          <cell r="J1315">
            <v>32.619999999999997</v>
          </cell>
        </row>
        <row r="1316">
          <cell r="H1316" t="str">
            <v>NORTH EAST CENTRAL AREA RELIABILITY COORDINATING COUNCILECAR36831OFF PEAK</v>
          </cell>
          <cell r="I1316">
            <v>36831</v>
          </cell>
          <cell r="J1316">
            <v>17.72</v>
          </cell>
        </row>
        <row r="1317">
          <cell r="H1317" t="str">
            <v>NORTH EAST CENTRAL AREA RELIABILITY COORDINATING COUNCILECAR36831PEAK</v>
          </cell>
          <cell r="I1317">
            <v>36831</v>
          </cell>
          <cell r="J1317">
            <v>39.64</v>
          </cell>
        </row>
        <row r="1318">
          <cell r="H1318" t="str">
            <v>NORTH EAST CENTRAL AREA RELIABILITY COORDINATING COUNCILECAR36861OFF PEAK</v>
          </cell>
          <cell r="I1318">
            <v>36861</v>
          </cell>
          <cell r="J1318">
            <v>30.48</v>
          </cell>
        </row>
        <row r="1319">
          <cell r="H1319" t="str">
            <v>NORTH EAST CENTRAL AREA RELIABILITY COORDINATING COUNCILECAR36861PEAK</v>
          </cell>
          <cell r="I1319">
            <v>36861</v>
          </cell>
          <cell r="J1319">
            <v>56.66</v>
          </cell>
        </row>
        <row r="1320">
          <cell r="H1320" t="str">
            <v>NORTH EAST CENTRAL AREA RELIABILITY COORDINATING COUNCILECAR36892OFF PEAK</v>
          </cell>
          <cell r="I1320">
            <v>36892</v>
          </cell>
          <cell r="J1320">
            <v>25.06</v>
          </cell>
        </row>
        <row r="1321">
          <cell r="H1321" t="str">
            <v>NORTH EAST CENTRAL AREA RELIABILITY COORDINATING COUNCILECAR36892PEAK</v>
          </cell>
          <cell r="I1321">
            <v>36892</v>
          </cell>
          <cell r="J1321">
            <v>35.86</v>
          </cell>
        </row>
        <row r="1322">
          <cell r="H1322" t="str">
            <v>NORTH EAST CENTRAL AREA RELIABILITY COORDINATING COUNCILECAR36923OFF PEAK</v>
          </cell>
          <cell r="I1322">
            <v>36923</v>
          </cell>
          <cell r="J1322">
            <v>19.010000000000002</v>
          </cell>
        </row>
        <row r="1323">
          <cell r="H1323" t="str">
            <v>NORTH EAST CENTRAL AREA RELIABILITY COORDINATING COUNCILECAR36923PEAK</v>
          </cell>
          <cell r="I1323">
            <v>36923</v>
          </cell>
          <cell r="J1323">
            <v>31.87</v>
          </cell>
        </row>
        <row r="1324">
          <cell r="H1324" t="str">
            <v>NORTH EAST CENTRAL AREA RELIABILITY COORDINATING COUNCILECAR36951OFF PEAK</v>
          </cell>
          <cell r="I1324">
            <v>36951</v>
          </cell>
          <cell r="J1324">
            <v>21.9</v>
          </cell>
        </row>
        <row r="1325">
          <cell r="H1325" t="str">
            <v>NORTH EAST CENTRAL AREA RELIABILITY COORDINATING COUNCILECAR36951PEAK</v>
          </cell>
          <cell r="I1325">
            <v>36951</v>
          </cell>
          <cell r="J1325">
            <v>37.06</v>
          </cell>
        </row>
        <row r="1326">
          <cell r="H1326" t="str">
            <v>NORTH EAST CENTRAL AREA RELIABILITY COORDINATING COUNCILECAR36982OFF PEAK</v>
          </cell>
          <cell r="I1326">
            <v>36982</v>
          </cell>
          <cell r="J1326">
            <v>23.01</v>
          </cell>
        </row>
        <row r="1327">
          <cell r="H1327" t="str">
            <v>NORTH EAST CENTRAL AREA RELIABILITY COORDINATING COUNCILECAR36982PEAK</v>
          </cell>
          <cell r="I1327">
            <v>36982</v>
          </cell>
          <cell r="J1327">
            <v>46.46</v>
          </cell>
        </row>
        <row r="1328">
          <cell r="H1328" t="str">
            <v>NORTH EAST CENTRAL AREA RELIABILITY COORDINATING COUNCILECAR37012OFF PEAK</v>
          </cell>
          <cell r="I1328">
            <v>37012</v>
          </cell>
          <cell r="J1328">
            <v>18.41</v>
          </cell>
        </row>
        <row r="1329">
          <cell r="H1329" t="str">
            <v>NORTH EAST CENTRAL AREA RELIABILITY COORDINATING COUNCILECAR37012PEAK</v>
          </cell>
          <cell r="I1329">
            <v>37012</v>
          </cell>
          <cell r="J1329">
            <v>36.71</v>
          </cell>
        </row>
        <row r="1330">
          <cell r="H1330" t="str">
            <v>NP15CANVA36161OFF PEAK</v>
          </cell>
          <cell r="I1330">
            <v>36161</v>
          </cell>
          <cell r="J1330">
            <v>17.170000000000002</v>
          </cell>
        </row>
        <row r="1331">
          <cell r="H1331" t="str">
            <v>NP15CANVA36161PEAK</v>
          </cell>
          <cell r="I1331">
            <v>36161</v>
          </cell>
          <cell r="J1331">
            <v>25.3</v>
          </cell>
        </row>
        <row r="1332">
          <cell r="H1332" t="str">
            <v>NP15CANVA36192OFF PEAK</v>
          </cell>
          <cell r="I1332">
            <v>36192</v>
          </cell>
          <cell r="J1332">
            <v>13.8</v>
          </cell>
        </row>
        <row r="1333">
          <cell r="H1333" t="str">
            <v>NP15CANVA36192PEAK</v>
          </cell>
          <cell r="I1333">
            <v>36192</v>
          </cell>
          <cell r="J1333">
            <v>21.84</v>
          </cell>
        </row>
        <row r="1334">
          <cell r="H1334" t="str">
            <v>NP15CANVA36220OFF PEAK</v>
          </cell>
          <cell r="I1334">
            <v>36220</v>
          </cell>
          <cell r="J1334">
            <v>12.28</v>
          </cell>
        </row>
        <row r="1335">
          <cell r="H1335" t="str">
            <v>NP15CANVA36220PEAK</v>
          </cell>
          <cell r="I1335">
            <v>36220</v>
          </cell>
          <cell r="J1335">
            <v>22.51</v>
          </cell>
        </row>
        <row r="1336">
          <cell r="H1336" t="str">
            <v>NP15CANVA36251OFF PEAK</v>
          </cell>
          <cell r="I1336">
            <v>36251</v>
          </cell>
          <cell r="J1336">
            <v>16.43</v>
          </cell>
        </row>
        <row r="1337">
          <cell r="H1337" t="str">
            <v>NP15CANVA36251PEAK</v>
          </cell>
          <cell r="I1337">
            <v>36251</v>
          </cell>
          <cell r="J1337">
            <v>25.96</v>
          </cell>
        </row>
        <row r="1338">
          <cell r="H1338" t="str">
            <v>NP15CANVA36281OFF PEAK</v>
          </cell>
          <cell r="I1338">
            <v>36281</v>
          </cell>
          <cell r="J1338">
            <v>16.5</v>
          </cell>
        </row>
        <row r="1339">
          <cell r="H1339" t="str">
            <v>NP15CANVA36281PEAK</v>
          </cell>
          <cell r="I1339">
            <v>36281</v>
          </cell>
          <cell r="J1339">
            <v>28.56</v>
          </cell>
        </row>
        <row r="1340">
          <cell r="H1340" t="str">
            <v>NP15CANVA36312OFF PEAK</v>
          </cell>
          <cell r="I1340">
            <v>36312</v>
          </cell>
          <cell r="J1340">
            <v>12</v>
          </cell>
        </row>
        <row r="1341">
          <cell r="H1341" t="str">
            <v>NP15CANVA36312PEAK</v>
          </cell>
          <cell r="I1341">
            <v>36312</v>
          </cell>
          <cell r="J1341">
            <v>28.45</v>
          </cell>
        </row>
        <row r="1342">
          <cell r="H1342" t="str">
            <v>NP15CANVA36342OFF PEAK</v>
          </cell>
          <cell r="I1342">
            <v>36342</v>
          </cell>
          <cell r="J1342">
            <v>17</v>
          </cell>
        </row>
        <row r="1343">
          <cell r="H1343" t="str">
            <v>NP15CANVA36342PEAK</v>
          </cell>
          <cell r="I1343">
            <v>36342</v>
          </cell>
          <cell r="J1343">
            <v>37.93</v>
          </cell>
        </row>
        <row r="1344">
          <cell r="H1344" t="str">
            <v>NP15CANVA36373OFF PEAK</v>
          </cell>
          <cell r="I1344">
            <v>36373</v>
          </cell>
          <cell r="J1344">
            <v>19.670000000000002</v>
          </cell>
        </row>
        <row r="1345">
          <cell r="H1345" t="str">
            <v>NP15CANVA36373PEAK</v>
          </cell>
          <cell r="I1345">
            <v>36373</v>
          </cell>
          <cell r="J1345">
            <v>41.98</v>
          </cell>
        </row>
        <row r="1346">
          <cell r="H1346" t="str">
            <v>NP15CANVA36404OFF PEAK</v>
          </cell>
          <cell r="I1346">
            <v>36404</v>
          </cell>
          <cell r="J1346">
            <v>36.75</v>
          </cell>
        </row>
        <row r="1347">
          <cell r="H1347" t="str">
            <v>NP15CANVA36404PEAK</v>
          </cell>
          <cell r="I1347">
            <v>36404</v>
          </cell>
          <cell r="J1347">
            <v>40.65</v>
          </cell>
        </row>
        <row r="1348">
          <cell r="H1348" t="str">
            <v>NP15CANVA36434OFF PEAK</v>
          </cell>
          <cell r="I1348">
            <v>36434</v>
          </cell>
          <cell r="J1348">
            <v>38.57</v>
          </cell>
        </row>
        <row r="1349">
          <cell r="H1349" t="str">
            <v>NP15CANVA36434PEAK</v>
          </cell>
          <cell r="I1349">
            <v>36434</v>
          </cell>
          <cell r="J1349">
            <v>54.07</v>
          </cell>
        </row>
        <row r="1350">
          <cell r="H1350" t="str">
            <v>NP15CANVA36465OFF PEAK</v>
          </cell>
          <cell r="I1350">
            <v>36465</v>
          </cell>
          <cell r="J1350">
            <v>26.09</v>
          </cell>
        </row>
        <row r="1351">
          <cell r="H1351" t="str">
            <v>NP15CANVA36465PEAK</v>
          </cell>
          <cell r="I1351">
            <v>36465</v>
          </cell>
          <cell r="J1351">
            <v>42.73</v>
          </cell>
        </row>
        <row r="1352">
          <cell r="H1352" t="str">
            <v>NP15CANVA36495OFF PEAK</v>
          </cell>
          <cell r="I1352">
            <v>36495</v>
          </cell>
          <cell r="J1352">
            <v>24.43</v>
          </cell>
        </row>
        <row r="1353">
          <cell r="H1353" t="str">
            <v>NP15CANVA36495PEAK</v>
          </cell>
          <cell r="I1353">
            <v>36495</v>
          </cell>
          <cell r="J1353">
            <v>33.22</v>
          </cell>
        </row>
        <row r="1354">
          <cell r="H1354" t="str">
            <v>NP15CANVA36526OFF PEAK</v>
          </cell>
          <cell r="I1354">
            <v>36526</v>
          </cell>
          <cell r="J1354">
            <v>26.15</v>
          </cell>
        </row>
        <row r="1355">
          <cell r="H1355" t="str">
            <v>NP15CANVA36526PEAK</v>
          </cell>
          <cell r="I1355">
            <v>36526</v>
          </cell>
          <cell r="J1355">
            <v>33.54</v>
          </cell>
        </row>
        <row r="1356">
          <cell r="H1356" t="str">
            <v>NP15CANVA36557OFF PEAK</v>
          </cell>
          <cell r="I1356">
            <v>36557</v>
          </cell>
          <cell r="J1356">
            <v>27.05</v>
          </cell>
        </row>
        <row r="1357">
          <cell r="H1357" t="str">
            <v>NP15CANVA36557PEAK</v>
          </cell>
          <cell r="I1357">
            <v>36557</v>
          </cell>
          <cell r="J1357">
            <v>32.24</v>
          </cell>
        </row>
        <row r="1358">
          <cell r="H1358" t="str">
            <v>NP15CANVA36586OFF PEAK</v>
          </cell>
          <cell r="I1358">
            <v>36586</v>
          </cell>
          <cell r="J1358">
            <v>24.67</v>
          </cell>
        </row>
        <row r="1359">
          <cell r="H1359" t="str">
            <v>NP15CANVA36586PEAK</v>
          </cell>
          <cell r="I1359">
            <v>36586</v>
          </cell>
          <cell r="J1359">
            <v>31.04</v>
          </cell>
        </row>
        <row r="1360">
          <cell r="H1360" t="str">
            <v>NP15CANVA36617OFF PEAK</v>
          </cell>
          <cell r="I1360">
            <v>36617</v>
          </cell>
          <cell r="J1360">
            <v>17.25</v>
          </cell>
        </row>
        <row r="1361">
          <cell r="H1361" t="str">
            <v>NP15CANVA36617PEAK</v>
          </cell>
          <cell r="I1361">
            <v>36617</v>
          </cell>
          <cell r="J1361">
            <v>32.82</v>
          </cell>
        </row>
        <row r="1362">
          <cell r="H1362" t="str">
            <v>NP15CANVA36647OFF PEAK</v>
          </cell>
          <cell r="I1362">
            <v>36647</v>
          </cell>
          <cell r="J1362">
            <v>35.369999999999997</v>
          </cell>
        </row>
        <row r="1363">
          <cell r="H1363" t="str">
            <v>NP15CANVA36647PEAK</v>
          </cell>
          <cell r="I1363">
            <v>36647</v>
          </cell>
          <cell r="J1363">
            <v>55.66</v>
          </cell>
        </row>
        <row r="1364">
          <cell r="H1364" t="str">
            <v>NP15CANVA36678OFF PEAK</v>
          </cell>
          <cell r="I1364">
            <v>36678</v>
          </cell>
          <cell r="J1364">
            <v>56.2</v>
          </cell>
        </row>
        <row r="1365">
          <cell r="H1365" t="str">
            <v>NP15CANVA36678PEAK</v>
          </cell>
          <cell r="I1365">
            <v>36678</v>
          </cell>
          <cell r="J1365">
            <v>156.12</v>
          </cell>
        </row>
        <row r="1366">
          <cell r="H1366" t="str">
            <v>NP15CANVA36708OFF PEAK</v>
          </cell>
          <cell r="I1366">
            <v>36708</v>
          </cell>
          <cell r="J1366">
            <v>64.900000000000006</v>
          </cell>
        </row>
        <row r="1367">
          <cell r="H1367" t="str">
            <v>NP15CANVA36708PEAK</v>
          </cell>
          <cell r="I1367">
            <v>36708</v>
          </cell>
          <cell r="J1367">
            <v>122.01</v>
          </cell>
        </row>
        <row r="1368">
          <cell r="H1368" t="str">
            <v>NP15CANVA36739OFF PEAK</v>
          </cell>
          <cell r="I1368">
            <v>36739</v>
          </cell>
          <cell r="J1368">
            <v>94.67</v>
          </cell>
        </row>
        <row r="1369">
          <cell r="H1369" t="str">
            <v>NP15CANVA36739PEAK</v>
          </cell>
          <cell r="I1369">
            <v>36739</v>
          </cell>
          <cell r="J1369">
            <v>182.92</v>
          </cell>
        </row>
        <row r="1370">
          <cell r="H1370" t="str">
            <v>NP15CANVA36770OFF PEAK</v>
          </cell>
          <cell r="I1370">
            <v>36770</v>
          </cell>
          <cell r="J1370">
            <v>86.87</v>
          </cell>
        </row>
        <row r="1371">
          <cell r="H1371" t="str">
            <v>NP15CANVA36770PEAK</v>
          </cell>
          <cell r="I1371">
            <v>36770</v>
          </cell>
          <cell r="J1371">
            <v>131.06</v>
          </cell>
        </row>
        <row r="1372">
          <cell r="H1372" t="str">
            <v>NP15CANVA36800OFF PEAK</v>
          </cell>
          <cell r="I1372">
            <v>36800</v>
          </cell>
          <cell r="J1372">
            <v>90.47</v>
          </cell>
        </row>
        <row r="1373">
          <cell r="H1373" t="str">
            <v>NP15CANVA36800PEAK</v>
          </cell>
          <cell r="I1373">
            <v>36800</v>
          </cell>
          <cell r="J1373">
            <v>109.07</v>
          </cell>
        </row>
        <row r="1374">
          <cell r="H1374" t="str">
            <v>NP15CANVA36831OFF PEAK</v>
          </cell>
          <cell r="I1374">
            <v>36831</v>
          </cell>
          <cell r="J1374">
            <v>170.29</v>
          </cell>
        </row>
        <row r="1375">
          <cell r="H1375" t="str">
            <v>NP15CANVA36831PEAK</v>
          </cell>
          <cell r="I1375">
            <v>36831</v>
          </cell>
          <cell r="J1375">
            <v>208.71</v>
          </cell>
        </row>
        <row r="1376">
          <cell r="H1376" t="str">
            <v>NP15CANVA36861OFF PEAK</v>
          </cell>
          <cell r="I1376">
            <v>36861</v>
          </cell>
          <cell r="J1376">
            <v>251.34</v>
          </cell>
        </row>
        <row r="1377">
          <cell r="H1377" t="str">
            <v>NP15CANVA36861PEAK</v>
          </cell>
          <cell r="I1377">
            <v>36861</v>
          </cell>
          <cell r="J1377">
            <v>303.95999999999998</v>
          </cell>
        </row>
        <row r="1378">
          <cell r="H1378" t="str">
            <v>NP15CANVA36892OFF PEAK</v>
          </cell>
          <cell r="I1378">
            <v>36892</v>
          </cell>
          <cell r="J1378">
            <v>222.47</v>
          </cell>
        </row>
        <row r="1379">
          <cell r="H1379" t="str">
            <v>NP15CANVA36892PEAK</v>
          </cell>
          <cell r="I1379">
            <v>36892</v>
          </cell>
          <cell r="J1379">
            <v>242.69</v>
          </cell>
        </row>
        <row r="1380">
          <cell r="H1380" t="str">
            <v>NP15CANVA36923OFF PEAK</v>
          </cell>
          <cell r="I1380">
            <v>36923</v>
          </cell>
          <cell r="J1380">
            <v>232.55</v>
          </cell>
        </row>
        <row r="1381">
          <cell r="H1381" t="str">
            <v>NP15CANVA36923PEAK</v>
          </cell>
          <cell r="I1381">
            <v>36923</v>
          </cell>
          <cell r="J1381">
            <v>271.79000000000002</v>
          </cell>
        </row>
        <row r="1382">
          <cell r="H1382" t="str">
            <v>NP15CANVA36951OFF PEAK</v>
          </cell>
          <cell r="I1382">
            <v>36951</v>
          </cell>
          <cell r="J1382">
            <v>188.43</v>
          </cell>
        </row>
        <row r="1383">
          <cell r="H1383" t="str">
            <v>NP15CANVA36951PEAK</v>
          </cell>
          <cell r="I1383">
            <v>36951</v>
          </cell>
          <cell r="J1383">
            <v>255.42</v>
          </cell>
        </row>
        <row r="1384">
          <cell r="H1384" t="str">
            <v>NP15CANVA36982OFF PEAK</v>
          </cell>
          <cell r="I1384">
            <v>36982</v>
          </cell>
          <cell r="J1384">
            <v>210.25</v>
          </cell>
        </row>
        <row r="1385">
          <cell r="H1385" t="str">
            <v>NP15CANVA36982PEAK</v>
          </cell>
          <cell r="I1385">
            <v>36982</v>
          </cell>
          <cell r="J1385">
            <v>266.27</v>
          </cell>
        </row>
        <row r="1386">
          <cell r="H1386" t="str">
            <v>NP15CANVA37012OFF PEAK</v>
          </cell>
          <cell r="I1386">
            <v>37012</v>
          </cell>
          <cell r="J1386">
            <v>155.31</v>
          </cell>
        </row>
        <row r="1387">
          <cell r="H1387" t="str">
            <v>NP15CANVA37012PEAK</v>
          </cell>
          <cell r="I1387">
            <v>37012</v>
          </cell>
          <cell r="J1387">
            <v>313.32</v>
          </cell>
        </row>
        <row r="1388">
          <cell r="H1388" t="str">
            <v>PALO VERDEAZNMA35796OFF PEAK</v>
          </cell>
          <cell r="I1388">
            <v>35796</v>
          </cell>
          <cell r="J1388">
            <v>15.09</v>
          </cell>
        </row>
        <row r="1389">
          <cell r="H1389" t="str">
            <v>PALO VERDEAZNMA35796PEAK</v>
          </cell>
          <cell r="I1389">
            <v>35796</v>
          </cell>
          <cell r="J1389">
            <v>22.12</v>
          </cell>
        </row>
        <row r="1390">
          <cell r="H1390" t="str">
            <v>PALO VERDEAZNMA35827OFF PEAK</v>
          </cell>
          <cell r="I1390">
            <v>35827</v>
          </cell>
          <cell r="J1390">
            <v>12.22</v>
          </cell>
        </row>
        <row r="1391">
          <cell r="H1391" t="str">
            <v>PALO VERDEAZNMA35827PEAK</v>
          </cell>
          <cell r="I1391">
            <v>35827</v>
          </cell>
          <cell r="J1391">
            <v>19.97</v>
          </cell>
        </row>
        <row r="1392">
          <cell r="H1392" t="str">
            <v>PALO VERDEAZNMA35855OFF PEAK</v>
          </cell>
          <cell r="I1392">
            <v>35855</v>
          </cell>
          <cell r="J1392">
            <v>13.35</v>
          </cell>
        </row>
        <row r="1393">
          <cell r="H1393" t="str">
            <v>PALO VERDEAZNMA35855PEAK</v>
          </cell>
          <cell r="I1393">
            <v>35855</v>
          </cell>
          <cell r="J1393">
            <v>21.27</v>
          </cell>
        </row>
        <row r="1394">
          <cell r="H1394" t="str">
            <v>PALO VERDEAZNMA35886OFF PEAK</v>
          </cell>
          <cell r="I1394">
            <v>35886</v>
          </cell>
          <cell r="J1394">
            <v>14.69</v>
          </cell>
        </row>
        <row r="1395">
          <cell r="H1395" t="str">
            <v>PALO VERDEAZNMA35886PEAK</v>
          </cell>
          <cell r="I1395">
            <v>35886</v>
          </cell>
          <cell r="J1395">
            <v>25.12</v>
          </cell>
        </row>
        <row r="1396">
          <cell r="H1396" t="str">
            <v>PALO VERDEAZNMA35916OFF PEAK</v>
          </cell>
          <cell r="I1396">
            <v>35916</v>
          </cell>
          <cell r="J1396">
            <v>7.75</v>
          </cell>
        </row>
        <row r="1397">
          <cell r="H1397" t="str">
            <v>PALO VERDEAZNMA35916PEAK</v>
          </cell>
          <cell r="I1397">
            <v>35916</v>
          </cell>
          <cell r="J1397">
            <v>20.100000000000001</v>
          </cell>
        </row>
        <row r="1398">
          <cell r="H1398" t="str">
            <v>PALO VERDEAZNMA35947OFF PEAK</v>
          </cell>
          <cell r="I1398">
            <v>35947</v>
          </cell>
          <cell r="J1398">
            <v>7.29</v>
          </cell>
        </row>
        <row r="1399">
          <cell r="H1399" t="str">
            <v>PALO VERDEAZNMA35947PEAK</v>
          </cell>
          <cell r="I1399">
            <v>35947</v>
          </cell>
          <cell r="J1399">
            <v>20.67</v>
          </cell>
        </row>
        <row r="1400">
          <cell r="H1400" t="str">
            <v>PALO VERDEAZNMA35977OFF PEAK</v>
          </cell>
          <cell r="I1400">
            <v>35977</v>
          </cell>
          <cell r="J1400">
            <v>16.899999999999999</v>
          </cell>
        </row>
        <row r="1401">
          <cell r="H1401" t="str">
            <v>PALO VERDEAZNMA35977PEAK</v>
          </cell>
          <cell r="I1401">
            <v>35977</v>
          </cell>
          <cell r="J1401">
            <v>42.19</v>
          </cell>
        </row>
        <row r="1402">
          <cell r="H1402" t="str">
            <v>PALO VERDEAZNMA36008PEAK</v>
          </cell>
          <cell r="I1402">
            <v>36008</v>
          </cell>
          <cell r="J1402">
            <v>49.43</v>
          </cell>
        </row>
        <row r="1403">
          <cell r="H1403" t="str">
            <v>PALO VERDEAZNMA36039OFF PEAK</v>
          </cell>
          <cell r="I1403">
            <v>36039</v>
          </cell>
          <cell r="J1403">
            <v>25</v>
          </cell>
        </row>
        <row r="1404">
          <cell r="H1404" t="str">
            <v>PALO VERDEAZNMA36039PEAK</v>
          </cell>
          <cell r="I1404">
            <v>36039</v>
          </cell>
          <cell r="J1404">
            <v>41.6</v>
          </cell>
        </row>
        <row r="1405">
          <cell r="H1405" t="str">
            <v>PALO VERDEAZNMA36069OFF PEAK</v>
          </cell>
          <cell r="I1405">
            <v>36069</v>
          </cell>
          <cell r="J1405">
            <v>14.06</v>
          </cell>
        </row>
        <row r="1406">
          <cell r="H1406" t="str">
            <v>PALO VERDEAZNMA36069PEAK</v>
          </cell>
          <cell r="I1406">
            <v>36069</v>
          </cell>
          <cell r="J1406">
            <v>27.18</v>
          </cell>
        </row>
        <row r="1407">
          <cell r="H1407" t="str">
            <v>PALO VERDEAZNMA36100OFF PEAK</v>
          </cell>
          <cell r="I1407">
            <v>36100</v>
          </cell>
          <cell r="J1407">
            <v>13.63</v>
          </cell>
        </row>
        <row r="1408">
          <cell r="H1408" t="str">
            <v>PALO VERDEAZNMA36100PEAK</v>
          </cell>
          <cell r="I1408">
            <v>36100</v>
          </cell>
          <cell r="J1408">
            <v>27.83</v>
          </cell>
        </row>
        <row r="1409">
          <cell r="H1409" t="str">
            <v>PALO VERDEAZNMA36130OFF PEAK</v>
          </cell>
          <cell r="I1409">
            <v>36130</v>
          </cell>
          <cell r="J1409">
            <v>16.079999999999998</v>
          </cell>
        </row>
        <row r="1410">
          <cell r="H1410" t="str">
            <v>PALO VERDEAZNMA36130PEAK</v>
          </cell>
          <cell r="I1410">
            <v>36130</v>
          </cell>
          <cell r="J1410">
            <v>27.98</v>
          </cell>
        </row>
        <row r="1411">
          <cell r="H1411" t="str">
            <v>PALO VERDEAZNMA36161OFF PEAK</v>
          </cell>
          <cell r="I1411">
            <v>36161</v>
          </cell>
          <cell r="J1411">
            <v>14.52</v>
          </cell>
        </row>
        <row r="1412">
          <cell r="H1412" t="str">
            <v>PALO VERDEAZNMA36161PEAK</v>
          </cell>
          <cell r="I1412">
            <v>36161</v>
          </cell>
          <cell r="J1412">
            <v>24.04</v>
          </cell>
        </row>
        <row r="1413">
          <cell r="H1413" t="str">
            <v>PALO VERDEAZNMA36192OFF PEAK</v>
          </cell>
          <cell r="I1413">
            <v>36192</v>
          </cell>
          <cell r="J1413">
            <v>13.56</v>
          </cell>
        </row>
        <row r="1414">
          <cell r="H1414" t="str">
            <v>PALO VERDEAZNMA36192PEAK</v>
          </cell>
          <cell r="I1414">
            <v>36192</v>
          </cell>
          <cell r="J1414">
            <v>21.23</v>
          </cell>
        </row>
        <row r="1415">
          <cell r="H1415" t="str">
            <v>PALO VERDEAZNMA36220OFF PEAK</v>
          </cell>
          <cell r="I1415">
            <v>36220</v>
          </cell>
          <cell r="J1415">
            <v>13.29</v>
          </cell>
        </row>
        <row r="1416">
          <cell r="H1416" t="str">
            <v>PALO VERDEAZNMA36220PEAK</v>
          </cell>
          <cell r="I1416">
            <v>36220</v>
          </cell>
          <cell r="J1416">
            <v>21.2</v>
          </cell>
        </row>
        <row r="1417">
          <cell r="H1417" t="str">
            <v>PALO VERDEAZNMA36251OFF PEAK</v>
          </cell>
          <cell r="I1417">
            <v>36251</v>
          </cell>
          <cell r="J1417">
            <v>17.739999999999998</v>
          </cell>
        </row>
        <row r="1418">
          <cell r="H1418" t="str">
            <v>PALO VERDEAZNMA36251PEAK</v>
          </cell>
          <cell r="I1418">
            <v>36251</v>
          </cell>
          <cell r="J1418">
            <v>26.66</v>
          </cell>
        </row>
        <row r="1419">
          <cell r="H1419" t="str">
            <v>PALO VERDEAZNMA36281OFF PEAK</v>
          </cell>
          <cell r="I1419">
            <v>36281</v>
          </cell>
          <cell r="J1419">
            <v>16.29</v>
          </cell>
        </row>
        <row r="1420">
          <cell r="H1420" t="str">
            <v>PALO VERDEAZNMA36281PEAK</v>
          </cell>
          <cell r="I1420">
            <v>36281</v>
          </cell>
          <cell r="J1420">
            <v>28.37</v>
          </cell>
        </row>
        <row r="1421">
          <cell r="H1421" t="str">
            <v>PALO VERDEAZNMA36312OFF PEAK</v>
          </cell>
          <cell r="I1421">
            <v>36312</v>
          </cell>
          <cell r="J1421">
            <v>12.57</v>
          </cell>
        </row>
        <row r="1422">
          <cell r="H1422" t="str">
            <v>PALO VERDEAZNMA36312PEAK</v>
          </cell>
          <cell r="I1422">
            <v>36312</v>
          </cell>
          <cell r="J1422">
            <v>32.659999999999997</v>
          </cell>
        </row>
        <row r="1423">
          <cell r="H1423" t="str">
            <v>PALO VERDEAZNMA36342OFF PEAK</v>
          </cell>
          <cell r="I1423">
            <v>36342</v>
          </cell>
          <cell r="J1423">
            <v>20.059999999999999</v>
          </cell>
        </row>
        <row r="1424">
          <cell r="H1424" t="str">
            <v>PALO VERDEAZNMA36342PEAK</v>
          </cell>
          <cell r="I1424">
            <v>36342</v>
          </cell>
          <cell r="J1424">
            <v>41.72</v>
          </cell>
        </row>
        <row r="1425">
          <cell r="H1425" t="str">
            <v>PALO VERDEAZNMA36373OFF PEAK</v>
          </cell>
          <cell r="I1425">
            <v>36373</v>
          </cell>
          <cell r="J1425">
            <v>21.43</v>
          </cell>
        </row>
        <row r="1426">
          <cell r="H1426" t="str">
            <v>PALO VERDEAZNMA36373PEAK</v>
          </cell>
          <cell r="I1426">
            <v>36373</v>
          </cell>
          <cell r="J1426">
            <v>42.69</v>
          </cell>
        </row>
        <row r="1427">
          <cell r="H1427" t="str">
            <v>PALO VERDEAZNMA36404OFF PEAK</v>
          </cell>
          <cell r="I1427">
            <v>36404</v>
          </cell>
          <cell r="J1427">
            <v>20.37</v>
          </cell>
        </row>
        <row r="1428">
          <cell r="H1428" t="str">
            <v>PALO VERDEAZNMA36404PEAK</v>
          </cell>
          <cell r="I1428">
            <v>36404</v>
          </cell>
          <cell r="J1428">
            <v>33.33</v>
          </cell>
        </row>
        <row r="1429">
          <cell r="H1429" t="str">
            <v>PALO VERDEAZNMA36434OFF PEAK</v>
          </cell>
          <cell r="I1429">
            <v>36434</v>
          </cell>
          <cell r="J1429">
            <v>26.27</v>
          </cell>
        </row>
        <row r="1430">
          <cell r="H1430" t="str">
            <v>PALO VERDEAZNMA36434PEAK</v>
          </cell>
          <cell r="I1430">
            <v>36434</v>
          </cell>
          <cell r="J1430">
            <v>40.93</v>
          </cell>
        </row>
        <row r="1431">
          <cell r="H1431" t="str">
            <v>PALO VERDEAZNMA36465OFF PEAK</v>
          </cell>
          <cell r="I1431">
            <v>36465</v>
          </cell>
          <cell r="J1431">
            <v>17.72</v>
          </cell>
        </row>
        <row r="1432">
          <cell r="H1432" t="str">
            <v>PALO VERDEAZNMA36465PEAK</v>
          </cell>
          <cell r="I1432">
            <v>36465</v>
          </cell>
          <cell r="J1432">
            <v>31.21</v>
          </cell>
        </row>
        <row r="1433">
          <cell r="H1433" t="str">
            <v>PALO VERDEAZNMA36495OFF PEAK</v>
          </cell>
          <cell r="I1433">
            <v>36495</v>
          </cell>
          <cell r="J1433">
            <v>21.48</v>
          </cell>
        </row>
        <row r="1434">
          <cell r="H1434" t="str">
            <v>PALO VERDEAZNMA36495PEAK</v>
          </cell>
          <cell r="I1434">
            <v>36495</v>
          </cell>
          <cell r="J1434">
            <v>30.31</v>
          </cell>
        </row>
        <row r="1435">
          <cell r="H1435" t="str">
            <v>PALO VERDEAZNMA36526OFF PEAK</v>
          </cell>
          <cell r="I1435">
            <v>36526</v>
          </cell>
          <cell r="J1435">
            <v>20.29</v>
          </cell>
        </row>
        <row r="1436">
          <cell r="H1436" t="str">
            <v>PALO VERDEAZNMA36526PEAK</v>
          </cell>
          <cell r="I1436">
            <v>36526</v>
          </cell>
          <cell r="J1436">
            <v>29.51</v>
          </cell>
        </row>
        <row r="1437">
          <cell r="H1437" t="str">
            <v>PALO VERDEAZNMA36557OFF PEAK</v>
          </cell>
          <cell r="I1437">
            <v>36557</v>
          </cell>
          <cell r="J1437">
            <v>22.97</v>
          </cell>
        </row>
        <row r="1438">
          <cell r="H1438" t="str">
            <v>PALO VERDEAZNMA36557PEAK</v>
          </cell>
          <cell r="I1438">
            <v>36557</v>
          </cell>
          <cell r="J1438">
            <v>31.28</v>
          </cell>
        </row>
        <row r="1439">
          <cell r="H1439" t="str">
            <v>PALO VERDEAZNMA36586OFF PEAK</v>
          </cell>
          <cell r="I1439">
            <v>36586</v>
          </cell>
          <cell r="J1439">
            <v>21.89</v>
          </cell>
        </row>
        <row r="1440">
          <cell r="H1440" t="str">
            <v>PALO VERDEAZNMA36586PEAK</v>
          </cell>
          <cell r="I1440">
            <v>36586</v>
          </cell>
          <cell r="J1440">
            <v>30.92</v>
          </cell>
        </row>
        <row r="1441">
          <cell r="H1441" t="str">
            <v>PALO VERDEAZNMA36617OFF PEAK</v>
          </cell>
          <cell r="I1441">
            <v>36617</v>
          </cell>
          <cell r="J1441">
            <v>18.11</v>
          </cell>
        </row>
        <row r="1442">
          <cell r="H1442" t="str">
            <v>PALO VERDEAZNMA36617PEAK</v>
          </cell>
          <cell r="I1442">
            <v>36617</v>
          </cell>
          <cell r="J1442">
            <v>38.119999999999997</v>
          </cell>
        </row>
        <row r="1443">
          <cell r="H1443" t="str">
            <v>PALO VERDEAZNMA36647OFF PEAK</v>
          </cell>
          <cell r="I1443">
            <v>36647</v>
          </cell>
          <cell r="J1443">
            <v>25.97</v>
          </cell>
        </row>
        <row r="1444">
          <cell r="H1444" t="str">
            <v>PALO VERDEAZNMA36647PEAK</v>
          </cell>
          <cell r="I1444">
            <v>36647</v>
          </cell>
          <cell r="J1444">
            <v>70.41</v>
          </cell>
        </row>
        <row r="1445">
          <cell r="H1445" t="str">
            <v>PALO VERDEAZNMA36678OFF PEAK</v>
          </cell>
          <cell r="I1445">
            <v>36678</v>
          </cell>
          <cell r="J1445">
            <v>42.16</v>
          </cell>
        </row>
        <row r="1446">
          <cell r="H1446" t="str">
            <v>PALO VERDEAZNMA36678PEAK</v>
          </cell>
          <cell r="I1446">
            <v>36678</v>
          </cell>
          <cell r="J1446">
            <v>174.7</v>
          </cell>
        </row>
        <row r="1447">
          <cell r="H1447" t="str">
            <v>PALO VERDEAZNMA36708OFF PEAK</v>
          </cell>
          <cell r="I1447">
            <v>36708</v>
          </cell>
          <cell r="J1447">
            <v>51.62</v>
          </cell>
        </row>
        <row r="1448">
          <cell r="H1448" t="str">
            <v>PALO VERDEAZNMA36708PEAK</v>
          </cell>
          <cell r="I1448">
            <v>36708</v>
          </cell>
          <cell r="J1448">
            <v>160.06</v>
          </cell>
        </row>
        <row r="1449">
          <cell r="H1449" t="str">
            <v>PALO VERDEAZNMA36739OFF PEAK</v>
          </cell>
          <cell r="I1449">
            <v>36739</v>
          </cell>
          <cell r="J1449">
            <v>67.63</v>
          </cell>
        </row>
        <row r="1450">
          <cell r="H1450" t="str">
            <v>PALO VERDEAZNMA36739PEAK</v>
          </cell>
          <cell r="I1450">
            <v>36739</v>
          </cell>
          <cell r="J1450">
            <v>231.56</v>
          </cell>
        </row>
        <row r="1451">
          <cell r="H1451" t="str">
            <v>PALO VERDEAZNMA36770OFF PEAK</v>
          </cell>
          <cell r="I1451">
            <v>36770</v>
          </cell>
          <cell r="J1451">
            <v>59.59</v>
          </cell>
        </row>
        <row r="1452">
          <cell r="H1452" t="str">
            <v>PALO VERDEAZNMA36770PEAK</v>
          </cell>
          <cell r="I1452">
            <v>36770</v>
          </cell>
          <cell r="J1452">
            <v>138.13</v>
          </cell>
        </row>
        <row r="1453">
          <cell r="H1453" t="str">
            <v>PALO VERDEAZNMA36800OFF PEAK</v>
          </cell>
          <cell r="I1453">
            <v>36800</v>
          </cell>
          <cell r="J1453">
            <v>49.48</v>
          </cell>
        </row>
        <row r="1454">
          <cell r="H1454" t="str">
            <v>PALO VERDEAZNMA36800PEAK</v>
          </cell>
          <cell r="I1454">
            <v>36800</v>
          </cell>
          <cell r="J1454">
            <v>91.59</v>
          </cell>
        </row>
        <row r="1455">
          <cell r="H1455" t="str">
            <v>PALO VERDEAZNMA36831OFF PEAK</v>
          </cell>
          <cell r="I1455">
            <v>36831</v>
          </cell>
          <cell r="J1455">
            <v>92.25</v>
          </cell>
        </row>
        <row r="1456">
          <cell r="H1456" t="str">
            <v>PALO VERDEAZNMA36831PEAK</v>
          </cell>
          <cell r="I1456">
            <v>36831</v>
          </cell>
          <cell r="J1456">
            <v>163.79</v>
          </cell>
        </row>
        <row r="1457">
          <cell r="H1457" t="str">
            <v>PALO VERDEAZNMA36861OFF PEAK</v>
          </cell>
          <cell r="I1457">
            <v>36861</v>
          </cell>
          <cell r="J1457">
            <v>136.9</v>
          </cell>
        </row>
        <row r="1458">
          <cell r="H1458" t="str">
            <v>PALO VERDEAZNMA36861PEAK</v>
          </cell>
          <cell r="I1458">
            <v>36861</v>
          </cell>
          <cell r="J1458">
            <v>203.3</v>
          </cell>
        </row>
        <row r="1459">
          <cell r="H1459" t="str">
            <v>PALO VERDEAZNMA36892OFF PEAK</v>
          </cell>
          <cell r="I1459">
            <v>36892</v>
          </cell>
          <cell r="J1459">
            <v>123.6</v>
          </cell>
        </row>
        <row r="1460">
          <cell r="H1460" t="str">
            <v>PALO VERDEAZNMA36892PEAK</v>
          </cell>
          <cell r="I1460">
            <v>36892</v>
          </cell>
          <cell r="J1460">
            <v>197.46</v>
          </cell>
        </row>
        <row r="1461">
          <cell r="H1461" t="str">
            <v>PALO VERDEAZNMA36923OFF PEAK</v>
          </cell>
          <cell r="I1461">
            <v>36923</v>
          </cell>
          <cell r="J1461">
            <v>142.62</v>
          </cell>
        </row>
        <row r="1462">
          <cell r="H1462" t="str">
            <v>PALO VERDEAZNMA36923PEAK</v>
          </cell>
          <cell r="I1462">
            <v>36923</v>
          </cell>
          <cell r="J1462">
            <v>212.09</v>
          </cell>
        </row>
        <row r="1463">
          <cell r="H1463" t="str">
            <v>PALO VERDEAZNMA36951OFF PEAK</v>
          </cell>
          <cell r="I1463">
            <v>36951</v>
          </cell>
          <cell r="J1463">
            <v>117.94</v>
          </cell>
        </row>
        <row r="1464">
          <cell r="H1464" t="str">
            <v>PALO VERDEAZNMA36951PEAK</v>
          </cell>
          <cell r="I1464">
            <v>36951</v>
          </cell>
          <cell r="J1464">
            <v>220.46</v>
          </cell>
        </row>
        <row r="1465">
          <cell r="H1465" t="str">
            <v>PALO VERDEAZNMA36982OFF PEAK</v>
          </cell>
          <cell r="I1465">
            <v>36982</v>
          </cell>
          <cell r="J1465">
            <v>98.25</v>
          </cell>
        </row>
        <row r="1466">
          <cell r="H1466" t="str">
            <v>PALO VERDEAZNMA36982PEAK</v>
          </cell>
          <cell r="I1466">
            <v>36982</v>
          </cell>
          <cell r="J1466">
            <v>221.22</v>
          </cell>
        </row>
        <row r="1467">
          <cell r="H1467" t="str">
            <v>PALO VERDEAZNMA37012OFF PEAK</v>
          </cell>
          <cell r="I1467">
            <v>37012</v>
          </cell>
          <cell r="J1467">
            <v>86.24</v>
          </cell>
        </row>
        <row r="1468">
          <cell r="H1468" t="str">
            <v>PALO VERDEAZNMA37012PEAK</v>
          </cell>
          <cell r="I1468">
            <v>37012</v>
          </cell>
          <cell r="J1468">
            <v>294.77999999999997</v>
          </cell>
        </row>
        <row r="1469">
          <cell r="H1469" t="str">
            <v>PENNSYLVANIA,NEW JERSEY,MARYLAND IC PA-NJ-MDMAAC35796OFF PEAK</v>
          </cell>
          <cell r="I1469">
            <v>35796</v>
          </cell>
          <cell r="J1469">
            <v>18.03</v>
          </cell>
        </row>
        <row r="1470">
          <cell r="H1470" t="str">
            <v>PENNSYLVANIA,NEW JERSEY,MARYLAND IC PA-NJ-MDMAAC35796PEAK</v>
          </cell>
          <cell r="I1470">
            <v>35796</v>
          </cell>
          <cell r="J1470">
            <v>20.32</v>
          </cell>
        </row>
        <row r="1471">
          <cell r="H1471" t="str">
            <v>PENNSYLVANIA,NEW JERSEY,MARYLAND IC PA-NJ-MDMAAC35827PEAK</v>
          </cell>
          <cell r="I1471">
            <v>35827</v>
          </cell>
          <cell r="J1471">
            <v>19.600000000000001</v>
          </cell>
        </row>
        <row r="1472">
          <cell r="H1472" t="str">
            <v>PENNSYLVANIA,NEW JERSEY,MARYLAND IC PA-NJ-MDMAAC35855PEAK</v>
          </cell>
          <cell r="I1472">
            <v>35855</v>
          </cell>
          <cell r="J1472">
            <v>22.55</v>
          </cell>
        </row>
        <row r="1473">
          <cell r="H1473" t="str">
            <v>PENNSYLVANIA,NEW JERSEY,MARYLAND IC PA-NJ-MDMAAC35886PEAK</v>
          </cell>
          <cell r="I1473">
            <v>35886</v>
          </cell>
          <cell r="J1473">
            <v>19.79</v>
          </cell>
        </row>
        <row r="1474">
          <cell r="H1474" t="str">
            <v>PENNSYLVANIA,NEW JERSEY,MARYLAND IC SELLERS CHOICEMAAC35916PEAK</v>
          </cell>
          <cell r="I1474">
            <v>35916</v>
          </cell>
          <cell r="J1474">
            <v>33.26</v>
          </cell>
        </row>
        <row r="1475">
          <cell r="H1475" t="str">
            <v>PENNSYLVANIA,NEW JERSEY,MARYLAND IC SELLERS CHOICEMAAC35947PEAK</v>
          </cell>
          <cell r="I1475">
            <v>35947</v>
          </cell>
          <cell r="J1475">
            <v>31.15</v>
          </cell>
        </row>
        <row r="1476">
          <cell r="H1476" t="str">
            <v>PENNSYLVANIA,NEW JERSEY,MARYLAND IC SELLERS CHOICEMAAC35977PEAK</v>
          </cell>
          <cell r="I1476">
            <v>35977</v>
          </cell>
          <cell r="J1476">
            <v>63.17</v>
          </cell>
        </row>
        <row r="1477">
          <cell r="H1477" t="str">
            <v>PENNSYLVANIA,NEW JERSEY,MARYLAND IC SELLERS CHOICEMAAC36008PEAK</v>
          </cell>
          <cell r="I1477">
            <v>36008</v>
          </cell>
          <cell r="J1477">
            <v>41.79</v>
          </cell>
        </row>
        <row r="1478">
          <cell r="H1478" t="str">
            <v>PENNSYLVANIA,NEW JERSEY,MARYLAND IC SELLERS CHOICEMAAC36039PEAK</v>
          </cell>
          <cell r="I1478">
            <v>36039</v>
          </cell>
          <cell r="J1478">
            <v>22.69</v>
          </cell>
        </row>
        <row r="1479">
          <cell r="H1479" t="str">
            <v>PENNSYLVANIA,NEW JERSEY,MARYLAND IC WESTERN HUBMAAC35886PEAK</v>
          </cell>
          <cell r="I1479">
            <v>35886</v>
          </cell>
          <cell r="J1479">
            <v>21.42</v>
          </cell>
        </row>
        <row r="1480">
          <cell r="H1480" t="str">
            <v>PENNSYLVANIA,NEW JERSEY,MARYLAND IC WESTERN HUBMAAC35916PEAK</v>
          </cell>
          <cell r="I1480">
            <v>35916</v>
          </cell>
          <cell r="J1480">
            <v>30.4</v>
          </cell>
        </row>
        <row r="1481">
          <cell r="H1481" t="str">
            <v>PENNSYLVANIA,NEW JERSEY,MARYLAND IC WESTERN HUBMAAC35947PEAK</v>
          </cell>
          <cell r="I1481">
            <v>35947</v>
          </cell>
          <cell r="J1481">
            <v>38.28</v>
          </cell>
        </row>
        <row r="1482">
          <cell r="H1482" t="str">
            <v>PENNSYLVANIA,NEW JERSEY,MARYLAND IC WESTERN HUBMAAC35977OFF PEAK</v>
          </cell>
          <cell r="I1482">
            <v>35977</v>
          </cell>
          <cell r="J1482">
            <v>14.45</v>
          </cell>
        </row>
        <row r="1483">
          <cell r="H1483" t="str">
            <v>PENNSYLVANIA,NEW JERSEY,MARYLAND IC WESTERN HUBMAAC35977PEAK</v>
          </cell>
          <cell r="I1483">
            <v>35977</v>
          </cell>
          <cell r="J1483">
            <v>52.75</v>
          </cell>
        </row>
        <row r="1484">
          <cell r="H1484" t="str">
            <v>PENNSYLVANIA,NEW JERSEY,MARYLAND IC WESTERN HUBMAAC36008PEAK</v>
          </cell>
          <cell r="I1484">
            <v>36008</v>
          </cell>
          <cell r="J1484">
            <v>32.22</v>
          </cell>
        </row>
        <row r="1485">
          <cell r="H1485" t="str">
            <v>PENNSYLVANIA,NEW JERSEY,MARYLAND IC WESTERN HUBMAAC36039PEAK</v>
          </cell>
          <cell r="I1485">
            <v>36039</v>
          </cell>
          <cell r="J1485">
            <v>27.65</v>
          </cell>
        </row>
        <row r="1486">
          <cell r="H1486" t="str">
            <v>PENNSYLVANIA,NEW JERSEY,MARYLAND IC WESTERN HUBMAAC36069OFF PEAK</v>
          </cell>
          <cell r="I1486">
            <v>36069</v>
          </cell>
          <cell r="J1486">
            <v>17.5</v>
          </cell>
        </row>
        <row r="1487">
          <cell r="H1487" t="str">
            <v>PENNSYLVANIA,NEW JERSEY,MARYLAND IC WESTERN HUBMAAC36069PEAK</v>
          </cell>
          <cell r="I1487">
            <v>36069</v>
          </cell>
          <cell r="J1487">
            <v>22.41</v>
          </cell>
        </row>
        <row r="1488">
          <cell r="H1488" t="str">
            <v>PENNSYLVANIA,NEW JERSEY,MARYLAND IC WESTERN HUBMAAC36100OFF PEAK</v>
          </cell>
          <cell r="I1488">
            <v>36100</v>
          </cell>
          <cell r="J1488">
            <v>25.89</v>
          </cell>
        </row>
        <row r="1489">
          <cell r="H1489" t="str">
            <v>PENNSYLVANIA,NEW JERSEY,MARYLAND IC WESTERN HUBMAAC36100PEAK</v>
          </cell>
          <cell r="I1489">
            <v>36100</v>
          </cell>
          <cell r="J1489">
            <v>22.25</v>
          </cell>
        </row>
        <row r="1490">
          <cell r="H1490" t="str">
            <v>PENNSYLVANIA,NEW JERSEY,MARYLAND IC WESTERN HUBMAAC36130PEAK</v>
          </cell>
          <cell r="I1490">
            <v>36130</v>
          </cell>
          <cell r="J1490">
            <v>20.77</v>
          </cell>
        </row>
        <row r="1491">
          <cell r="H1491" t="str">
            <v>PENNSYLVANIA,NEW JERSEY,MARYLAND IC WESTERN HUBMAAC36161OFF PEAK</v>
          </cell>
          <cell r="I1491">
            <v>36161</v>
          </cell>
          <cell r="J1491">
            <v>16.5</v>
          </cell>
        </row>
        <row r="1492">
          <cell r="H1492" t="str">
            <v>PENNSYLVANIA,NEW JERSEY,MARYLAND IC WESTERN HUBMAAC36161PEAK</v>
          </cell>
          <cell r="I1492">
            <v>36161</v>
          </cell>
          <cell r="J1492">
            <v>23.67</v>
          </cell>
        </row>
        <row r="1493">
          <cell r="H1493" t="str">
            <v>PENNSYLVANIA,NEW JERSEY,MARYLAND IC WESTERN HUBMAAC36192OFF PEAK</v>
          </cell>
          <cell r="I1493">
            <v>36192</v>
          </cell>
          <cell r="J1493">
            <v>17.11</v>
          </cell>
        </row>
        <row r="1494">
          <cell r="H1494" t="str">
            <v>PENNSYLVANIA,NEW JERSEY,MARYLAND IC WESTERN HUBMAAC36192PEAK</v>
          </cell>
          <cell r="I1494">
            <v>36192</v>
          </cell>
          <cell r="J1494">
            <v>18.61</v>
          </cell>
        </row>
        <row r="1495">
          <cell r="H1495" t="str">
            <v>PENNSYLVANIA,NEW JERSEY,MARYLAND IC WESTERN HUBMAAC36220OFF PEAK</v>
          </cell>
          <cell r="I1495">
            <v>36220</v>
          </cell>
          <cell r="J1495">
            <v>15</v>
          </cell>
        </row>
        <row r="1496">
          <cell r="H1496" t="str">
            <v>PENNSYLVANIA,NEW JERSEY,MARYLAND IC WESTERN HUBMAAC36220PEAK</v>
          </cell>
          <cell r="I1496">
            <v>36220</v>
          </cell>
          <cell r="J1496">
            <v>21.04</v>
          </cell>
        </row>
        <row r="1497">
          <cell r="H1497" t="str">
            <v>PENNSYLVANIA,NEW JERSEY,MARYLAND IC WESTERN HUBMAAC36251OFF PEAK</v>
          </cell>
          <cell r="I1497">
            <v>36251</v>
          </cell>
          <cell r="J1497">
            <v>16.75</v>
          </cell>
        </row>
        <row r="1498">
          <cell r="H1498" t="str">
            <v>PENNSYLVANIA,NEW JERSEY,MARYLAND IC WESTERN HUBMAAC36251PEAK</v>
          </cell>
          <cell r="I1498">
            <v>36251</v>
          </cell>
          <cell r="J1498">
            <v>24.61</v>
          </cell>
        </row>
        <row r="1499">
          <cell r="H1499" t="str">
            <v>PENNSYLVANIA,NEW JERSEY,MARYLAND IC WESTERN HUBMAAC36281OFF PEAK</v>
          </cell>
          <cell r="I1499">
            <v>36281</v>
          </cell>
          <cell r="J1499">
            <v>16.63</v>
          </cell>
        </row>
        <row r="1500">
          <cell r="H1500" t="str">
            <v>PENNSYLVANIA,NEW JERSEY,MARYLAND IC WESTERN HUBMAAC36281PEAK</v>
          </cell>
          <cell r="I1500">
            <v>36281</v>
          </cell>
          <cell r="J1500">
            <v>26.61</v>
          </cell>
        </row>
        <row r="1501">
          <cell r="H1501" t="str">
            <v>PENNSYLVANIA,NEW JERSEY,MARYLAND IC WESTERN HUBMAAC36312PEAK</v>
          </cell>
          <cell r="I1501">
            <v>36312</v>
          </cell>
          <cell r="J1501">
            <v>47.14</v>
          </cell>
        </row>
        <row r="1502">
          <cell r="H1502" t="str">
            <v>PENNSYLVANIA,NEW JERSEY,MARYLAND IC WESTERN HUBMAAC36342OFF PEAK</v>
          </cell>
          <cell r="I1502">
            <v>36342</v>
          </cell>
          <cell r="J1502">
            <v>16.13</v>
          </cell>
        </row>
        <row r="1503">
          <cell r="H1503" t="str">
            <v>PENNSYLVANIA,NEW JERSEY,MARYLAND IC WESTERN HUBMAAC36342PEAK</v>
          </cell>
          <cell r="I1503">
            <v>36342</v>
          </cell>
          <cell r="J1503">
            <v>120.71</v>
          </cell>
        </row>
        <row r="1504">
          <cell r="H1504" t="str">
            <v>PENNSYLVANIA,NEW JERSEY,MARYLAND IC WESTERN HUBMAAC36373OFF PEAK</v>
          </cell>
          <cell r="I1504">
            <v>36373</v>
          </cell>
          <cell r="J1504">
            <v>13.58</v>
          </cell>
        </row>
        <row r="1505">
          <cell r="H1505" t="str">
            <v>PENNSYLVANIA,NEW JERSEY,MARYLAND IC WESTERN HUBMAAC36373PEAK</v>
          </cell>
          <cell r="I1505">
            <v>36373</v>
          </cell>
          <cell r="J1505">
            <v>53.15</v>
          </cell>
        </row>
        <row r="1506">
          <cell r="H1506" t="str">
            <v>PENNSYLVANIA,NEW JERSEY,MARYLAND IC WESTERN HUBMAAC36404OFF PEAK</v>
          </cell>
          <cell r="I1506">
            <v>36404</v>
          </cell>
          <cell r="J1506">
            <v>14.08</v>
          </cell>
        </row>
        <row r="1507">
          <cell r="H1507" t="str">
            <v>PENNSYLVANIA,NEW JERSEY,MARYLAND IC WESTERN HUBMAAC36404PEAK</v>
          </cell>
          <cell r="I1507">
            <v>36404</v>
          </cell>
          <cell r="J1507">
            <v>26.26</v>
          </cell>
        </row>
        <row r="1508">
          <cell r="H1508" t="str">
            <v>PENNSYLVANIA,NEW JERSEY,MARYLAND IC WESTERN HUBMAAC36434OFF PEAK</v>
          </cell>
          <cell r="I1508">
            <v>36434</v>
          </cell>
          <cell r="J1508">
            <v>14</v>
          </cell>
        </row>
        <row r="1509">
          <cell r="H1509" t="str">
            <v>PENNSYLVANIA,NEW JERSEY,MARYLAND IC WESTERN HUBMAAC36434PEAK</v>
          </cell>
          <cell r="I1509">
            <v>36434</v>
          </cell>
          <cell r="J1509">
            <v>24.54</v>
          </cell>
        </row>
        <row r="1510">
          <cell r="H1510" t="str">
            <v>PENNSYLVANIA,NEW JERSEY,MARYLAND IC WESTERN HUBMAAC36465OFF PEAK</v>
          </cell>
          <cell r="I1510">
            <v>36465</v>
          </cell>
          <cell r="J1510">
            <v>11</v>
          </cell>
        </row>
        <row r="1511">
          <cell r="H1511" t="str">
            <v>PENNSYLVANIA,NEW JERSEY,MARYLAND IC WESTERN HUBMAAC36465PEAK</v>
          </cell>
          <cell r="I1511">
            <v>36465</v>
          </cell>
          <cell r="J1511">
            <v>21.05</v>
          </cell>
        </row>
        <row r="1512">
          <cell r="H1512" t="str">
            <v>PENNSYLVANIA,NEW JERSEY,MARYLAND IC WESTERN HUBMAAC36495OFF PEAK</v>
          </cell>
          <cell r="I1512">
            <v>36495</v>
          </cell>
          <cell r="J1512">
            <v>18.25</v>
          </cell>
        </row>
        <row r="1513">
          <cell r="H1513" t="str">
            <v>PENNSYLVANIA,NEW JERSEY,MARYLAND IC WESTERN HUBMAAC36495PEAK</v>
          </cell>
          <cell r="I1513">
            <v>36495</v>
          </cell>
          <cell r="J1513">
            <v>21.96</v>
          </cell>
        </row>
        <row r="1514">
          <cell r="H1514" t="str">
            <v>PENNSYLVANIA,NEW JERSEY,MARYLAND IC WESTERN HUBMAAC36526OFF PEAK</v>
          </cell>
          <cell r="I1514">
            <v>36526</v>
          </cell>
          <cell r="J1514">
            <v>21.38</v>
          </cell>
        </row>
        <row r="1515">
          <cell r="H1515" t="str">
            <v>PENNSYLVANIA,NEW JERSEY,MARYLAND IC WESTERN HUBMAAC36526PEAK</v>
          </cell>
          <cell r="I1515">
            <v>36526</v>
          </cell>
          <cell r="J1515">
            <v>28.66</v>
          </cell>
        </row>
        <row r="1516">
          <cell r="H1516" t="str">
            <v>PENNSYLVANIA,NEW JERSEY,MARYLAND IC WESTERN HUBMAAC36557OFF PEAK</v>
          </cell>
          <cell r="I1516">
            <v>36557</v>
          </cell>
          <cell r="J1516">
            <v>15.92</v>
          </cell>
        </row>
        <row r="1517">
          <cell r="H1517" t="str">
            <v>PENNSYLVANIA,NEW JERSEY,MARYLAND IC WESTERN HUBMAAC36557PEAK</v>
          </cell>
          <cell r="I1517">
            <v>36557</v>
          </cell>
          <cell r="J1517">
            <v>26.21</v>
          </cell>
        </row>
        <row r="1518">
          <cell r="H1518" t="str">
            <v>PENNSYLVANIA,NEW JERSEY,MARYLAND IC WESTERN HUBMAAC36586OFF PEAK</v>
          </cell>
          <cell r="I1518">
            <v>36586</v>
          </cell>
          <cell r="J1518">
            <v>17.5</v>
          </cell>
        </row>
        <row r="1519">
          <cell r="H1519" t="str">
            <v>PENNSYLVANIA,NEW JERSEY,MARYLAND IC WESTERN HUBMAAC36586PEAK</v>
          </cell>
          <cell r="I1519">
            <v>36586</v>
          </cell>
          <cell r="J1519">
            <v>26.7</v>
          </cell>
        </row>
        <row r="1520">
          <cell r="H1520" t="str">
            <v>PENNSYLVANIA,NEW JERSEY,MARYLAND IC WESTERN HUBMAAC36617OFF PEAK</v>
          </cell>
          <cell r="I1520">
            <v>36617</v>
          </cell>
          <cell r="J1520">
            <v>18.13</v>
          </cell>
        </row>
        <row r="1521">
          <cell r="H1521" t="str">
            <v>PENNSYLVANIA,NEW JERSEY,MARYLAND IC WESTERN HUBMAAC36617PEAK</v>
          </cell>
          <cell r="I1521">
            <v>36617</v>
          </cell>
          <cell r="J1521">
            <v>28.38</v>
          </cell>
        </row>
        <row r="1522">
          <cell r="H1522" t="str">
            <v>PENNSYLVANIA,NEW JERSEY,MARYLAND IC WESTERN HUBMAAC36647OFF PEAK</v>
          </cell>
          <cell r="I1522">
            <v>36647</v>
          </cell>
          <cell r="J1522">
            <v>17.329999999999998</v>
          </cell>
        </row>
        <row r="1523">
          <cell r="H1523" t="str">
            <v>PENNSYLVANIA,NEW JERSEY,MARYLAND IC WESTERN HUBMAAC36647PEAK</v>
          </cell>
          <cell r="I1523">
            <v>36647</v>
          </cell>
          <cell r="J1523">
            <v>46.51</v>
          </cell>
        </row>
        <row r="1524">
          <cell r="H1524" t="str">
            <v>PENNSYLVANIA,NEW JERSEY,MARYLAND IC WESTERN HUBMAAC36678OFF PEAK</v>
          </cell>
          <cell r="I1524">
            <v>36678</v>
          </cell>
          <cell r="J1524">
            <v>19</v>
          </cell>
        </row>
        <row r="1525">
          <cell r="H1525" t="str">
            <v>PENNSYLVANIA,NEW JERSEY,MARYLAND IC WESTERN HUBMAAC36678PEAK</v>
          </cell>
          <cell r="I1525">
            <v>36678</v>
          </cell>
          <cell r="J1525">
            <v>41.97</v>
          </cell>
        </row>
        <row r="1526">
          <cell r="H1526" t="str">
            <v>PENNSYLVANIA,NEW JERSEY,MARYLAND IC WESTERN HUBMAAC36708OFF PEAK</v>
          </cell>
          <cell r="I1526">
            <v>36708</v>
          </cell>
          <cell r="J1526">
            <v>13.13</v>
          </cell>
        </row>
        <row r="1527">
          <cell r="H1527" t="str">
            <v>PENNSYLVANIA,NEW JERSEY,MARYLAND IC WESTERN HUBMAAC36708PEAK</v>
          </cell>
          <cell r="I1527">
            <v>36708</v>
          </cell>
          <cell r="J1527">
            <v>33.92</v>
          </cell>
        </row>
        <row r="1528">
          <cell r="H1528" t="str">
            <v>PENNSYLVANIA,NEW JERSEY,MARYLAND IC WESTERN HUBMAAC36739PEAK</v>
          </cell>
          <cell r="I1528">
            <v>36739</v>
          </cell>
          <cell r="J1528">
            <v>43.41</v>
          </cell>
        </row>
        <row r="1529">
          <cell r="H1529" t="str">
            <v>PENNSYLVANIA,NEW JERSEY,MARYLAND IC WESTERN HUBMAAC36770PEAK</v>
          </cell>
          <cell r="I1529">
            <v>36770</v>
          </cell>
          <cell r="J1529">
            <v>29.08</v>
          </cell>
        </row>
        <row r="1530">
          <cell r="H1530" t="str">
            <v>PENNSYLVANIA,NEW JERSEY,MARYLAND IC WESTERN HUBMAAC36800PEAK</v>
          </cell>
          <cell r="I1530">
            <v>36800</v>
          </cell>
          <cell r="J1530">
            <v>36.409999999999997</v>
          </cell>
        </row>
        <row r="1531">
          <cell r="H1531" t="str">
            <v>PENNSYLVANIA,NEW JERSEY,MARYLAND IC WESTERN HUBMAAC36831OFF PEAK</v>
          </cell>
          <cell r="I1531">
            <v>36831</v>
          </cell>
          <cell r="J1531">
            <v>0</v>
          </cell>
        </row>
        <row r="1532">
          <cell r="H1532" t="str">
            <v>PENNSYLVANIA,NEW JERSEY,MARYLAND IC WESTERN HUBMAAC36831PEAK</v>
          </cell>
          <cell r="I1532">
            <v>36831</v>
          </cell>
          <cell r="J1532">
            <v>46.64</v>
          </cell>
        </row>
        <row r="1533">
          <cell r="H1533" t="str">
            <v>PENNSYLVANIA,NEW JERSEY,MARYLAND IC WESTERN HUBMAAC36861OFF PEAK</v>
          </cell>
          <cell r="I1533">
            <v>36861</v>
          </cell>
          <cell r="J1533">
            <v>28.33</v>
          </cell>
        </row>
        <row r="1534">
          <cell r="H1534" t="str">
            <v>PENNSYLVANIA,NEW JERSEY,MARYLAND IC WESTERN HUBMAAC36861PEAK</v>
          </cell>
          <cell r="I1534">
            <v>36861</v>
          </cell>
          <cell r="J1534">
            <v>65.459999999999994</v>
          </cell>
        </row>
        <row r="1535">
          <cell r="H1535" t="str">
            <v>PENNSYLVANIA,NEW JERSEY,MARYLAND IC WESTERN HUBMAAC36892OFF PEAK</v>
          </cell>
          <cell r="I1535">
            <v>36892</v>
          </cell>
          <cell r="J1535">
            <v>25</v>
          </cell>
        </row>
        <row r="1536">
          <cell r="H1536" t="str">
            <v>PENNSYLVANIA,NEW JERSEY,MARYLAND IC WESTERN HUBMAAC36892PEAK</v>
          </cell>
          <cell r="I1536">
            <v>36892</v>
          </cell>
          <cell r="J1536">
            <v>48.03</v>
          </cell>
        </row>
        <row r="1537">
          <cell r="H1537" t="str">
            <v>PENNSYLVANIA,NEW JERSEY,MARYLAND IC WESTERN HUBMAAC36923OFF PEAK</v>
          </cell>
          <cell r="I1537">
            <v>36923</v>
          </cell>
          <cell r="J1537">
            <v>22.36</v>
          </cell>
        </row>
        <row r="1538">
          <cell r="H1538" t="str">
            <v>PENNSYLVANIA,NEW JERSEY,MARYLAND IC WESTERN HUBMAAC36923PEAK</v>
          </cell>
          <cell r="I1538">
            <v>36923</v>
          </cell>
          <cell r="J1538">
            <v>37.07</v>
          </cell>
        </row>
        <row r="1539">
          <cell r="H1539" t="str">
            <v>PENNSYLVANIA,NEW JERSEY,MARYLAND IC WESTERN HUBMAAC36951OFF PEAK</v>
          </cell>
          <cell r="I1539">
            <v>36951</v>
          </cell>
          <cell r="J1539">
            <v>26.64</v>
          </cell>
        </row>
        <row r="1540">
          <cell r="H1540" t="str">
            <v>PENNSYLVANIA,NEW JERSEY,MARYLAND IC WESTERN HUBMAAC36951PEAK</v>
          </cell>
          <cell r="I1540">
            <v>36951</v>
          </cell>
          <cell r="J1540">
            <v>43.77</v>
          </cell>
        </row>
        <row r="1541">
          <cell r="H1541" t="str">
            <v>PENNSYLVANIA,NEW JERSEY,MARYLAND IC WESTERN HUBMAAC36982OFF PEAK</v>
          </cell>
          <cell r="I1541">
            <v>36982</v>
          </cell>
          <cell r="J1541">
            <v>25.43</v>
          </cell>
        </row>
        <row r="1542">
          <cell r="H1542" t="str">
            <v>PENNSYLVANIA,NEW JERSEY,MARYLAND IC WESTERN HUBMAAC36982PEAK</v>
          </cell>
          <cell r="I1542">
            <v>36982</v>
          </cell>
          <cell r="J1542">
            <v>49</v>
          </cell>
        </row>
        <row r="1543">
          <cell r="H1543" t="str">
            <v>PENNSYLVANIA,NEW JERSEY,MARYLAND IC WESTERN HUBMAAC37012OFF PEAK</v>
          </cell>
          <cell r="I1543">
            <v>37012</v>
          </cell>
          <cell r="J1543">
            <v>19.09</v>
          </cell>
        </row>
        <row r="1544">
          <cell r="H1544" t="str">
            <v>PENNSYLVANIA,NEW JERSEY,MARYLAND IC WESTERN HUBMAAC37012PEAK</v>
          </cell>
          <cell r="I1544">
            <v>37012</v>
          </cell>
          <cell r="J1544">
            <v>44.64</v>
          </cell>
        </row>
        <row r="1545">
          <cell r="H1545" t="str">
            <v>SOUTHERNSERC35796OFF PEAK</v>
          </cell>
          <cell r="I1545">
            <v>35796</v>
          </cell>
          <cell r="J1545">
            <v>13.2</v>
          </cell>
        </row>
        <row r="1546">
          <cell r="H1546" t="str">
            <v>SOUTHERNSERC35796PEAK</v>
          </cell>
          <cell r="I1546">
            <v>35796</v>
          </cell>
          <cell r="J1546">
            <v>18.47</v>
          </cell>
        </row>
        <row r="1547">
          <cell r="H1547" t="str">
            <v>SOUTHERNSERC35827OFF PEAK</v>
          </cell>
          <cell r="I1547">
            <v>35827</v>
          </cell>
          <cell r="J1547">
            <v>14.02</v>
          </cell>
        </row>
        <row r="1548">
          <cell r="H1548" t="str">
            <v>SOUTHERNSERC35827PEAK</v>
          </cell>
          <cell r="I1548">
            <v>35827</v>
          </cell>
          <cell r="J1548">
            <v>18.12</v>
          </cell>
        </row>
        <row r="1549">
          <cell r="H1549" t="str">
            <v>SOUTHERNSERC35855OFF PEAK</v>
          </cell>
          <cell r="I1549">
            <v>35855</v>
          </cell>
          <cell r="J1549">
            <v>14.77</v>
          </cell>
        </row>
        <row r="1550">
          <cell r="H1550" t="str">
            <v>SOUTHERNSERC35855PEAK</v>
          </cell>
          <cell r="I1550">
            <v>35855</v>
          </cell>
          <cell r="J1550">
            <v>21.91</v>
          </cell>
        </row>
        <row r="1551">
          <cell r="H1551" t="str">
            <v>SOUTHERNSERC35886OFF PEAK</v>
          </cell>
          <cell r="I1551">
            <v>35886</v>
          </cell>
          <cell r="J1551">
            <v>13.66</v>
          </cell>
        </row>
        <row r="1552">
          <cell r="H1552" t="str">
            <v>SOUTHERNSERC35886PEAK</v>
          </cell>
          <cell r="I1552">
            <v>35886</v>
          </cell>
          <cell r="J1552">
            <v>21.3</v>
          </cell>
        </row>
        <row r="1553">
          <cell r="H1553" t="str">
            <v>SOUTHERNSERC35916OFF PEAK</v>
          </cell>
          <cell r="I1553">
            <v>35916</v>
          </cell>
          <cell r="J1553">
            <v>13.55</v>
          </cell>
        </row>
        <row r="1554">
          <cell r="H1554" t="str">
            <v>SOUTHERNSERC35916PEAK</v>
          </cell>
          <cell r="I1554">
            <v>35916</v>
          </cell>
          <cell r="J1554">
            <v>41.71</v>
          </cell>
        </row>
        <row r="1555">
          <cell r="H1555" t="str">
            <v>SOUTHERNSERC35947OFF PEAK</v>
          </cell>
          <cell r="I1555">
            <v>35947</v>
          </cell>
          <cell r="J1555">
            <v>14.89</v>
          </cell>
        </row>
        <row r="1556">
          <cell r="H1556" t="str">
            <v>SOUTHERNSERC35947PEAK</v>
          </cell>
          <cell r="I1556">
            <v>35947</v>
          </cell>
          <cell r="J1556">
            <v>174.87</v>
          </cell>
        </row>
        <row r="1557">
          <cell r="H1557" t="str">
            <v>SOUTHERNSERC35977OFF PEAK</v>
          </cell>
          <cell r="I1557">
            <v>35977</v>
          </cell>
          <cell r="J1557">
            <v>15.07</v>
          </cell>
        </row>
        <row r="1558">
          <cell r="H1558" t="str">
            <v>SOUTHERNSERC35977PEAK</v>
          </cell>
          <cell r="I1558">
            <v>35977</v>
          </cell>
          <cell r="J1558">
            <v>75.66</v>
          </cell>
        </row>
        <row r="1559">
          <cell r="H1559" t="str">
            <v>SOUTHERNSERC36008OFF PEAK</v>
          </cell>
          <cell r="I1559">
            <v>36008</v>
          </cell>
          <cell r="J1559">
            <v>15.89</v>
          </cell>
        </row>
        <row r="1560">
          <cell r="H1560" t="str">
            <v>SOUTHERNSERC36008PEAK</v>
          </cell>
          <cell r="I1560">
            <v>36008</v>
          </cell>
          <cell r="J1560">
            <v>37.270000000000003</v>
          </cell>
        </row>
        <row r="1561">
          <cell r="H1561" t="str">
            <v>SOUTHERNSERC36039OFF PEAK</v>
          </cell>
          <cell r="I1561">
            <v>36039</v>
          </cell>
          <cell r="J1561">
            <v>15.8</v>
          </cell>
        </row>
        <row r="1562">
          <cell r="H1562" t="str">
            <v>SOUTHERNSERC36039PEAK</v>
          </cell>
          <cell r="I1562">
            <v>36039</v>
          </cell>
          <cell r="J1562">
            <v>30.1</v>
          </cell>
        </row>
        <row r="1563">
          <cell r="H1563" t="str">
            <v>SOUTHERNSERC36069OFF PEAK</v>
          </cell>
          <cell r="I1563">
            <v>36069</v>
          </cell>
          <cell r="J1563">
            <v>14.29</v>
          </cell>
        </row>
        <row r="1564">
          <cell r="H1564" t="str">
            <v>SOUTHERNSERC36069PEAK</v>
          </cell>
          <cell r="I1564">
            <v>36069</v>
          </cell>
          <cell r="J1564">
            <v>21.53</v>
          </cell>
        </row>
        <row r="1565">
          <cell r="H1565" t="str">
            <v>SOUTHERNSERC36100OFF PEAK</v>
          </cell>
          <cell r="I1565">
            <v>36100</v>
          </cell>
          <cell r="J1565">
            <v>14.48</v>
          </cell>
        </row>
        <row r="1566">
          <cell r="H1566" t="str">
            <v>SOUTHERNSERC36100PEAK</v>
          </cell>
          <cell r="I1566">
            <v>36100</v>
          </cell>
          <cell r="J1566">
            <v>21.42</v>
          </cell>
        </row>
        <row r="1567">
          <cell r="H1567" t="str">
            <v>SOUTHERNSERC36130OFF PEAK</v>
          </cell>
          <cell r="I1567">
            <v>36130</v>
          </cell>
          <cell r="J1567">
            <v>14.93</v>
          </cell>
        </row>
        <row r="1568">
          <cell r="H1568" t="str">
            <v>SOUTHERNSERC36130PEAK</v>
          </cell>
          <cell r="I1568">
            <v>36130</v>
          </cell>
          <cell r="J1568">
            <v>19.64</v>
          </cell>
        </row>
        <row r="1569">
          <cell r="H1569" t="str">
            <v>SOUTHERNSERC36161OFF PEAK</v>
          </cell>
          <cell r="I1569">
            <v>36161</v>
          </cell>
          <cell r="J1569">
            <v>17.62</v>
          </cell>
        </row>
        <row r="1570">
          <cell r="H1570" t="str">
            <v>SOUTHERNSERC36161PEAK</v>
          </cell>
          <cell r="I1570">
            <v>36161</v>
          </cell>
          <cell r="J1570">
            <v>22.13</v>
          </cell>
        </row>
        <row r="1571">
          <cell r="H1571" t="str">
            <v>SOUTHERNSERC36192OFF PEAK</v>
          </cell>
          <cell r="I1571">
            <v>36192</v>
          </cell>
          <cell r="J1571">
            <v>14.42</v>
          </cell>
        </row>
        <row r="1572">
          <cell r="H1572" t="str">
            <v>SOUTHERNSERC36192PEAK</v>
          </cell>
          <cell r="I1572">
            <v>36192</v>
          </cell>
          <cell r="J1572">
            <v>17.690000000000001</v>
          </cell>
        </row>
        <row r="1573">
          <cell r="H1573" t="str">
            <v>SOUTHERNSERC36220OFF PEAK</v>
          </cell>
          <cell r="I1573">
            <v>36220</v>
          </cell>
          <cell r="J1573">
            <v>15.66</v>
          </cell>
        </row>
        <row r="1574">
          <cell r="H1574" t="str">
            <v>SOUTHERNSERC36220PEAK</v>
          </cell>
          <cell r="I1574">
            <v>36220</v>
          </cell>
          <cell r="J1574">
            <v>19.73</v>
          </cell>
        </row>
        <row r="1575">
          <cell r="H1575" t="str">
            <v>SOUTHERNSERC36251OFF PEAK</v>
          </cell>
          <cell r="I1575">
            <v>36251</v>
          </cell>
          <cell r="J1575">
            <v>15.71</v>
          </cell>
        </row>
        <row r="1576">
          <cell r="H1576" t="str">
            <v>SOUTHERNSERC36251PEAK</v>
          </cell>
          <cell r="I1576">
            <v>36251</v>
          </cell>
          <cell r="J1576">
            <v>28.13</v>
          </cell>
        </row>
        <row r="1577">
          <cell r="H1577" t="str">
            <v>SOUTHERNSERC36281OFF PEAK</v>
          </cell>
          <cell r="I1577">
            <v>36281</v>
          </cell>
          <cell r="J1577">
            <v>14.29</v>
          </cell>
        </row>
        <row r="1578">
          <cell r="H1578" t="str">
            <v>SOUTHERNSERC36281PEAK</v>
          </cell>
          <cell r="I1578">
            <v>36281</v>
          </cell>
          <cell r="J1578">
            <v>25.45</v>
          </cell>
        </row>
        <row r="1579">
          <cell r="H1579" t="str">
            <v>SOUTHERNSERC36312OFF PEAK</v>
          </cell>
          <cell r="I1579">
            <v>36312</v>
          </cell>
          <cell r="J1579">
            <v>14.14</v>
          </cell>
        </row>
        <row r="1580">
          <cell r="H1580" t="str">
            <v>SOUTHERNSERC36312PEAK</v>
          </cell>
          <cell r="I1580">
            <v>36312</v>
          </cell>
          <cell r="J1580">
            <v>40.93</v>
          </cell>
        </row>
        <row r="1581">
          <cell r="H1581" t="str">
            <v>SOUTHERNSERC36342OFF PEAK</v>
          </cell>
          <cell r="I1581">
            <v>36342</v>
          </cell>
          <cell r="J1581">
            <v>16.670000000000002</v>
          </cell>
        </row>
        <row r="1582">
          <cell r="H1582" t="str">
            <v>SOUTHERNSERC36342PEAK</v>
          </cell>
          <cell r="I1582">
            <v>36342</v>
          </cell>
          <cell r="J1582">
            <v>170.81</v>
          </cell>
        </row>
        <row r="1583">
          <cell r="H1583" t="str">
            <v>SOUTHERNSERC36373OFF PEAK</v>
          </cell>
          <cell r="I1583">
            <v>36373</v>
          </cell>
          <cell r="J1583">
            <v>17.43</v>
          </cell>
        </row>
        <row r="1584">
          <cell r="H1584" t="str">
            <v>SOUTHERNSERC36373PEAK</v>
          </cell>
          <cell r="I1584">
            <v>36373</v>
          </cell>
          <cell r="J1584">
            <v>65.98</v>
          </cell>
        </row>
        <row r="1585">
          <cell r="H1585" t="str">
            <v>SOUTHERNSERC36404OFF PEAK</v>
          </cell>
          <cell r="I1585">
            <v>36404</v>
          </cell>
          <cell r="J1585">
            <v>13.07</v>
          </cell>
        </row>
        <row r="1586">
          <cell r="H1586" t="str">
            <v>SOUTHERNSERC36404PEAK</v>
          </cell>
          <cell r="I1586">
            <v>36404</v>
          </cell>
          <cell r="J1586">
            <v>23.94</v>
          </cell>
        </row>
        <row r="1587">
          <cell r="H1587" t="str">
            <v>SOUTHERNSERC36434OFF PEAK</v>
          </cell>
          <cell r="I1587">
            <v>36434</v>
          </cell>
          <cell r="J1587">
            <v>14.63</v>
          </cell>
        </row>
        <row r="1588">
          <cell r="H1588" t="str">
            <v>SOUTHERNSERC36434PEAK</v>
          </cell>
          <cell r="I1588">
            <v>36434</v>
          </cell>
          <cell r="J1588">
            <v>22.66</v>
          </cell>
        </row>
        <row r="1589">
          <cell r="H1589" t="str">
            <v>SOUTHERNSERC36465OFF PEAK</v>
          </cell>
          <cell r="I1589">
            <v>36465</v>
          </cell>
          <cell r="J1589">
            <v>14.58</v>
          </cell>
        </row>
        <row r="1590">
          <cell r="H1590" t="str">
            <v>SOUTHERNSERC36465PEAK</v>
          </cell>
          <cell r="I1590">
            <v>36465</v>
          </cell>
          <cell r="J1590">
            <v>21.67</v>
          </cell>
        </row>
        <row r="1591">
          <cell r="H1591" t="str">
            <v>SOUTHERNSERC36495OFF PEAK</v>
          </cell>
          <cell r="I1591">
            <v>36495</v>
          </cell>
          <cell r="J1591">
            <v>15.45</v>
          </cell>
        </row>
        <row r="1592">
          <cell r="H1592" t="str">
            <v>SOUTHERNSERC36495PEAK</v>
          </cell>
          <cell r="I1592">
            <v>36495</v>
          </cell>
          <cell r="J1592">
            <v>22.72</v>
          </cell>
        </row>
        <row r="1593">
          <cell r="H1593" t="str">
            <v>SOUTHERNSERC36526OFF PEAK</v>
          </cell>
          <cell r="I1593">
            <v>36526</v>
          </cell>
          <cell r="J1593">
            <v>14.63</v>
          </cell>
        </row>
        <row r="1594">
          <cell r="H1594" t="str">
            <v>SOUTHERNSERC36526PEAK</v>
          </cell>
          <cell r="I1594">
            <v>36526</v>
          </cell>
          <cell r="J1594">
            <v>26.35</v>
          </cell>
        </row>
        <row r="1595">
          <cell r="H1595" t="str">
            <v>SOUTHERNSERC36557OFF PEAK</v>
          </cell>
          <cell r="I1595">
            <v>36557</v>
          </cell>
          <cell r="J1595">
            <v>17.46</v>
          </cell>
        </row>
        <row r="1596">
          <cell r="H1596" t="str">
            <v>SOUTHERNSERC36557PEAK</v>
          </cell>
          <cell r="I1596">
            <v>36557</v>
          </cell>
          <cell r="J1596">
            <v>25.08</v>
          </cell>
        </row>
        <row r="1597">
          <cell r="H1597" t="str">
            <v>SOUTHERNSERC36586OFF PEAK</v>
          </cell>
          <cell r="I1597">
            <v>36586</v>
          </cell>
          <cell r="J1597">
            <v>16.61</v>
          </cell>
        </row>
        <row r="1598">
          <cell r="H1598" t="str">
            <v>SOUTHERNSERC36586PEAK</v>
          </cell>
          <cell r="I1598">
            <v>36586</v>
          </cell>
          <cell r="J1598">
            <v>25.07</v>
          </cell>
        </row>
        <row r="1599">
          <cell r="H1599" t="str">
            <v>SOUTHERNSERC36617OFF PEAK</v>
          </cell>
          <cell r="I1599">
            <v>36617</v>
          </cell>
          <cell r="J1599">
            <v>15.18</v>
          </cell>
        </row>
        <row r="1600">
          <cell r="H1600" t="str">
            <v>SOUTHERNSERC36617PEAK</v>
          </cell>
          <cell r="I1600">
            <v>36617</v>
          </cell>
          <cell r="J1600">
            <v>27.49</v>
          </cell>
        </row>
        <row r="1601">
          <cell r="H1601" t="str">
            <v>SOUTHERNSERC36647OFF PEAK</v>
          </cell>
          <cell r="I1601">
            <v>36647</v>
          </cell>
          <cell r="J1601">
            <v>15.94</v>
          </cell>
        </row>
        <row r="1602">
          <cell r="H1602" t="str">
            <v>SOUTHERNSERC36647PEAK</v>
          </cell>
          <cell r="I1602">
            <v>36647</v>
          </cell>
          <cell r="J1602">
            <v>47.61</v>
          </cell>
        </row>
        <row r="1603">
          <cell r="H1603" t="str">
            <v>SOUTHERNSERC36678OFF PEAK</v>
          </cell>
          <cell r="I1603">
            <v>36678</v>
          </cell>
          <cell r="J1603">
            <v>14.67</v>
          </cell>
        </row>
        <row r="1604">
          <cell r="H1604" t="str">
            <v>SOUTHERNSERC36678PEAK</v>
          </cell>
          <cell r="I1604">
            <v>36678</v>
          </cell>
          <cell r="J1604">
            <v>44.59</v>
          </cell>
        </row>
        <row r="1605">
          <cell r="H1605" t="str">
            <v>SOUTHERNSERC36708OFF PEAK</v>
          </cell>
          <cell r="I1605">
            <v>36708</v>
          </cell>
          <cell r="J1605">
            <v>15.98</v>
          </cell>
        </row>
        <row r="1606">
          <cell r="H1606" t="str">
            <v>SOUTHERNSERC36708PEAK</v>
          </cell>
          <cell r="I1606">
            <v>36708</v>
          </cell>
          <cell r="J1606">
            <v>52.58</v>
          </cell>
        </row>
        <row r="1607">
          <cell r="H1607" t="str">
            <v>SOUTHERNSERC36739OFF PEAK</v>
          </cell>
          <cell r="I1607">
            <v>36739</v>
          </cell>
          <cell r="J1607">
            <v>15.42</v>
          </cell>
        </row>
        <row r="1608">
          <cell r="H1608" t="str">
            <v>SOUTHERNSERC36739PEAK</v>
          </cell>
          <cell r="I1608">
            <v>36739</v>
          </cell>
          <cell r="J1608">
            <v>50.33</v>
          </cell>
        </row>
        <row r="1609">
          <cell r="H1609" t="str">
            <v>SOUTHERNSERC36770OFF PEAK</v>
          </cell>
          <cell r="I1609">
            <v>36770</v>
          </cell>
          <cell r="J1609">
            <v>14.63</v>
          </cell>
        </row>
        <row r="1610">
          <cell r="H1610" t="str">
            <v>SOUTHERNSERC36770PEAK</v>
          </cell>
          <cell r="I1610">
            <v>36770</v>
          </cell>
          <cell r="J1610">
            <v>30.35</v>
          </cell>
        </row>
        <row r="1611">
          <cell r="H1611" t="str">
            <v>SOUTHERNSERC36800OFF PEAK</v>
          </cell>
          <cell r="I1611">
            <v>36800</v>
          </cell>
          <cell r="J1611">
            <v>15.67</v>
          </cell>
        </row>
        <row r="1612">
          <cell r="H1612" t="str">
            <v>SOUTHERNSERC36800PEAK</v>
          </cell>
          <cell r="I1612">
            <v>36800</v>
          </cell>
          <cell r="J1612">
            <v>37.08</v>
          </cell>
        </row>
        <row r="1613">
          <cell r="H1613" t="str">
            <v>SOUTHERNSERC36831OFF PEAK</v>
          </cell>
          <cell r="I1613">
            <v>36831</v>
          </cell>
          <cell r="J1613">
            <v>17.73</v>
          </cell>
        </row>
        <row r="1614">
          <cell r="H1614" t="str">
            <v>SOUTHERNSERC36831PEAK</v>
          </cell>
          <cell r="I1614">
            <v>36831</v>
          </cell>
          <cell r="J1614">
            <v>39.950000000000003</v>
          </cell>
        </row>
        <row r="1615">
          <cell r="H1615" t="str">
            <v>SOUTHERNSERC36861OFF PEAK</v>
          </cell>
          <cell r="I1615">
            <v>36861</v>
          </cell>
          <cell r="J1615">
            <v>39.29</v>
          </cell>
        </row>
        <row r="1616">
          <cell r="H1616" t="str">
            <v>SOUTHERNSERC36861PEAK</v>
          </cell>
          <cell r="I1616">
            <v>36861</v>
          </cell>
          <cell r="J1616">
            <v>75.459999999999994</v>
          </cell>
        </row>
        <row r="1617">
          <cell r="H1617" t="str">
            <v>SOUTHERNSERC36892OFF PEAK</v>
          </cell>
          <cell r="I1617">
            <v>36892</v>
          </cell>
          <cell r="J1617">
            <v>27.21</v>
          </cell>
        </row>
        <row r="1618">
          <cell r="H1618" t="str">
            <v>SOUTHERNSERC36892PEAK</v>
          </cell>
          <cell r="I1618">
            <v>36892</v>
          </cell>
          <cell r="J1618">
            <v>53.53</v>
          </cell>
        </row>
        <row r="1619">
          <cell r="H1619" t="str">
            <v>SOUTHERNSERC36923OFF PEAK</v>
          </cell>
          <cell r="I1619">
            <v>36923</v>
          </cell>
          <cell r="J1619">
            <v>19.79</v>
          </cell>
        </row>
        <row r="1620">
          <cell r="H1620" t="str">
            <v>SOUTHERNSERC36923PEAK</v>
          </cell>
          <cell r="I1620">
            <v>36923</v>
          </cell>
          <cell r="J1620">
            <v>37.28</v>
          </cell>
        </row>
        <row r="1621">
          <cell r="H1621" t="str">
            <v>SOUTHERNSERC36951OFF PEAK</v>
          </cell>
          <cell r="I1621">
            <v>36951</v>
          </cell>
          <cell r="J1621">
            <v>24.39</v>
          </cell>
        </row>
        <row r="1622">
          <cell r="H1622" t="str">
            <v>SOUTHERNSERC36951PEAK</v>
          </cell>
          <cell r="I1622">
            <v>36951</v>
          </cell>
          <cell r="J1622">
            <v>42</v>
          </cell>
        </row>
        <row r="1623">
          <cell r="H1623" t="str">
            <v>SOUTHERNSERC36982OFF PEAK</v>
          </cell>
          <cell r="I1623">
            <v>36982</v>
          </cell>
          <cell r="J1623">
            <v>25.02</v>
          </cell>
        </row>
        <row r="1624">
          <cell r="H1624" t="str">
            <v>SOUTHERNSERC36982PEAK</v>
          </cell>
          <cell r="I1624">
            <v>36982</v>
          </cell>
          <cell r="J1624">
            <v>50</v>
          </cell>
        </row>
        <row r="1625">
          <cell r="H1625" t="str">
            <v>SOUTHERNSERC37012OFF PEAK</v>
          </cell>
          <cell r="I1625">
            <v>37012</v>
          </cell>
          <cell r="J1625">
            <v>18.79</v>
          </cell>
        </row>
        <row r="1626">
          <cell r="H1626" t="str">
            <v>SOUTHERNSERC37012PEAK</v>
          </cell>
          <cell r="I1626">
            <v>37012</v>
          </cell>
          <cell r="J1626">
            <v>41.58</v>
          </cell>
        </row>
        <row r="1627">
          <cell r="H1627" t="str">
            <v>SOUTHWEST POWER POOLSPP35796OFF PEAK</v>
          </cell>
          <cell r="I1627">
            <v>35796</v>
          </cell>
          <cell r="J1627">
            <v>12.75</v>
          </cell>
        </row>
        <row r="1628">
          <cell r="H1628" t="str">
            <v>SOUTHWEST POWER POOLSPP35796PEAK</v>
          </cell>
          <cell r="I1628">
            <v>35796</v>
          </cell>
          <cell r="J1628">
            <v>18.39</v>
          </cell>
        </row>
        <row r="1629">
          <cell r="H1629" t="str">
            <v>SOUTHWEST POWER POOLSPP35827OFF PEAK</v>
          </cell>
          <cell r="I1629">
            <v>35827</v>
          </cell>
          <cell r="J1629">
            <v>12.02</v>
          </cell>
        </row>
        <row r="1630">
          <cell r="H1630" t="str">
            <v>SOUTHWEST POWER POOLSPP35827PEAK</v>
          </cell>
          <cell r="I1630">
            <v>35827</v>
          </cell>
          <cell r="J1630">
            <v>16.84</v>
          </cell>
        </row>
        <row r="1631">
          <cell r="H1631" t="str">
            <v>SOUTHWEST POWER POOLSPP35855OFF PEAK</v>
          </cell>
          <cell r="I1631">
            <v>35855</v>
          </cell>
          <cell r="J1631">
            <v>12.55</v>
          </cell>
        </row>
        <row r="1632">
          <cell r="H1632" t="str">
            <v>SOUTHWEST POWER POOLSPP35855PEAK</v>
          </cell>
          <cell r="I1632">
            <v>35855</v>
          </cell>
          <cell r="J1632">
            <v>21.08</v>
          </cell>
        </row>
        <row r="1633">
          <cell r="H1633" t="str">
            <v>SOUTHWEST POWER POOLSPP35886OFF PEAK</v>
          </cell>
          <cell r="I1633">
            <v>35886</v>
          </cell>
          <cell r="J1633">
            <v>13.92</v>
          </cell>
        </row>
        <row r="1634">
          <cell r="H1634" t="str">
            <v>SOUTHWEST POWER POOLSPP35886PEAK</v>
          </cell>
          <cell r="I1634">
            <v>35886</v>
          </cell>
          <cell r="J1634">
            <v>22.19</v>
          </cell>
        </row>
        <row r="1635">
          <cell r="H1635" t="str">
            <v>SOUTHWEST POWER POOLSPP35916OFF PEAK</v>
          </cell>
          <cell r="I1635">
            <v>35916</v>
          </cell>
          <cell r="J1635">
            <v>13.47</v>
          </cell>
        </row>
        <row r="1636">
          <cell r="H1636" t="str">
            <v>SOUTHWEST POWER POOLSPP35916PEAK</v>
          </cell>
          <cell r="I1636">
            <v>35916</v>
          </cell>
          <cell r="J1636">
            <v>36.270000000000003</v>
          </cell>
        </row>
        <row r="1637">
          <cell r="H1637" t="str">
            <v>SOUTHWEST POWER POOLSPP35947OFF PEAK</v>
          </cell>
          <cell r="I1637">
            <v>35947</v>
          </cell>
          <cell r="J1637">
            <v>14.57</v>
          </cell>
        </row>
        <row r="1638">
          <cell r="H1638" t="str">
            <v>SOUTHWEST POWER POOLSPP35947PEAK</v>
          </cell>
          <cell r="I1638">
            <v>35947</v>
          </cell>
          <cell r="J1638">
            <v>96.99</v>
          </cell>
        </row>
        <row r="1639">
          <cell r="H1639" t="str">
            <v>SOUTHWEST POWER POOLSPP35977OFF PEAK</v>
          </cell>
          <cell r="I1639">
            <v>35977</v>
          </cell>
          <cell r="J1639">
            <v>15.77</v>
          </cell>
        </row>
        <row r="1640">
          <cell r="H1640" t="str">
            <v>SOUTHWEST POWER POOLSPP35977PEAK</v>
          </cell>
          <cell r="I1640">
            <v>35977</v>
          </cell>
          <cell r="J1640">
            <v>61.94</v>
          </cell>
        </row>
        <row r="1641">
          <cell r="H1641" t="str">
            <v>SOUTHWEST POWER POOLSPP36008OFF PEAK</v>
          </cell>
          <cell r="I1641">
            <v>36008</v>
          </cell>
          <cell r="J1641">
            <v>14.02</v>
          </cell>
        </row>
        <row r="1642">
          <cell r="H1642" t="str">
            <v>SOUTHWEST POWER POOLSPP36008PEAK</v>
          </cell>
          <cell r="I1642">
            <v>36008</v>
          </cell>
          <cell r="J1642">
            <v>37.75</v>
          </cell>
        </row>
        <row r="1643">
          <cell r="H1643" t="str">
            <v>SOUTHWEST POWER POOLSPP36039OFF PEAK</v>
          </cell>
          <cell r="I1643">
            <v>36039</v>
          </cell>
          <cell r="J1643">
            <v>12.33</v>
          </cell>
        </row>
        <row r="1644">
          <cell r="H1644" t="str">
            <v>SOUTHWEST POWER POOLSPP36039PEAK</v>
          </cell>
          <cell r="I1644">
            <v>36039</v>
          </cell>
          <cell r="J1644">
            <v>30.16</v>
          </cell>
        </row>
        <row r="1645">
          <cell r="H1645" t="str">
            <v>SOUTHWEST POWER POOLSPP36069OFF PEAK</v>
          </cell>
          <cell r="I1645">
            <v>36069</v>
          </cell>
          <cell r="J1645">
            <v>13.44</v>
          </cell>
        </row>
        <row r="1646">
          <cell r="H1646" t="str">
            <v>SOUTHWEST POWER POOLSPP36069PEAK</v>
          </cell>
          <cell r="I1646">
            <v>36069</v>
          </cell>
          <cell r="J1646">
            <v>20.64</v>
          </cell>
        </row>
        <row r="1647">
          <cell r="H1647" t="str">
            <v>SOUTHWEST POWER POOLSPP36100OFF PEAK</v>
          </cell>
          <cell r="I1647">
            <v>36100</v>
          </cell>
          <cell r="J1647">
            <v>13.8</v>
          </cell>
        </row>
        <row r="1648">
          <cell r="H1648" t="str">
            <v>SOUTHWEST POWER POOLSPP36100PEAK</v>
          </cell>
          <cell r="I1648">
            <v>36100</v>
          </cell>
          <cell r="J1648">
            <v>20.86</v>
          </cell>
        </row>
        <row r="1649">
          <cell r="H1649" t="str">
            <v>SOUTHWEST POWER POOLSPP36130OFF PEAK</v>
          </cell>
          <cell r="I1649">
            <v>36130</v>
          </cell>
          <cell r="J1649">
            <v>12.59</v>
          </cell>
        </row>
        <row r="1650">
          <cell r="H1650" t="str">
            <v>SOUTHWEST POWER POOLSPP36130PEAK</v>
          </cell>
          <cell r="I1650">
            <v>36130</v>
          </cell>
          <cell r="J1650">
            <v>20.12</v>
          </cell>
        </row>
        <row r="1651">
          <cell r="H1651" t="str">
            <v>SOUTHWEST POWER POOLSPP36161OFF PEAK</v>
          </cell>
          <cell r="I1651">
            <v>36161</v>
          </cell>
          <cell r="J1651">
            <v>13.32</v>
          </cell>
        </row>
        <row r="1652">
          <cell r="H1652" t="str">
            <v>SOUTHWEST POWER POOLSPP36161PEAK</v>
          </cell>
          <cell r="I1652">
            <v>36161</v>
          </cell>
          <cell r="J1652">
            <v>22.39</v>
          </cell>
        </row>
        <row r="1653">
          <cell r="H1653" t="str">
            <v>SOUTHWEST POWER POOLSPP36192OFF PEAK</v>
          </cell>
          <cell r="I1653">
            <v>36192</v>
          </cell>
          <cell r="J1653">
            <v>12.52</v>
          </cell>
        </row>
        <row r="1654">
          <cell r="H1654" t="str">
            <v>SOUTHWEST POWER POOLSPP36192PEAK</v>
          </cell>
          <cell r="I1654">
            <v>36192</v>
          </cell>
          <cell r="J1654">
            <v>18.09</v>
          </cell>
        </row>
        <row r="1655">
          <cell r="H1655" t="str">
            <v>SOUTHWEST POWER POOLSPP36220OFF PEAK</v>
          </cell>
          <cell r="I1655">
            <v>36220</v>
          </cell>
          <cell r="J1655">
            <v>12.92</v>
          </cell>
        </row>
        <row r="1656">
          <cell r="H1656" t="str">
            <v>SOUTHWEST POWER POOLSPP36220PEAK</v>
          </cell>
          <cell r="I1656">
            <v>36220</v>
          </cell>
          <cell r="J1656">
            <v>19.32</v>
          </cell>
        </row>
        <row r="1657">
          <cell r="H1657" t="str">
            <v>SOUTHWEST POWER POOLSPP36251OFF PEAK</v>
          </cell>
          <cell r="I1657">
            <v>36251</v>
          </cell>
          <cell r="J1657">
            <v>13.83</v>
          </cell>
        </row>
        <row r="1658">
          <cell r="H1658" t="str">
            <v>SOUTHWEST POWER POOLSPP36251PEAK</v>
          </cell>
          <cell r="I1658">
            <v>36251</v>
          </cell>
          <cell r="J1658">
            <v>25.52</v>
          </cell>
        </row>
        <row r="1659">
          <cell r="H1659" t="str">
            <v>SOUTHWEST POWER POOLSPP36281OFF PEAK</v>
          </cell>
          <cell r="I1659">
            <v>36281</v>
          </cell>
          <cell r="J1659">
            <v>13.94</v>
          </cell>
        </row>
        <row r="1660">
          <cell r="H1660" t="str">
            <v>SOUTHWEST POWER POOLSPP36281PEAK</v>
          </cell>
          <cell r="I1660">
            <v>36281</v>
          </cell>
          <cell r="J1660">
            <v>21.93</v>
          </cell>
        </row>
        <row r="1661">
          <cell r="H1661" t="str">
            <v>SOUTHWEST POWER POOLSPP36312OFF PEAK</v>
          </cell>
          <cell r="I1661">
            <v>36312</v>
          </cell>
          <cell r="J1661">
            <v>12.42</v>
          </cell>
        </row>
        <row r="1662">
          <cell r="H1662" t="str">
            <v>SOUTHWEST POWER POOLSPP36312PEAK</v>
          </cell>
          <cell r="I1662">
            <v>36312</v>
          </cell>
          <cell r="J1662">
            <v>41.26</v>
          </cell>
        </row>
        <row r="1663">
          <cell r="H1663" t="str">
            <v>SOUTHWEST POWER POOLSPP36342OFF PEAK</v>
          </cell>
          <cell r="I1663">
            <v>36342</v>
          </cell>
          <cell r="J1663">
            <v>12.67</v>
          </cell>
        </row>
        <row r="1664">
          <cell r="H1664" t="str">
            <v>SOUTHWEST POWER POOLSPP36342PEAK</v>
          </cell>
          <cell r="I1664">
            <v>36342</v>
          </cell>
          <cell r="J1664">
            <v>188.65</v>
          </cell>
        </row>
        <row r="1665">
          <cell r="H1665" t="str">
            <v>SOUTHWEST POWER POOLSPP36373OFF PEAK</v>
          </cell>
          <cell r="I1665">
            <v>36373</v>
          </cell>
          <cell r="J1665">
            <v>12.17</v>
          </cell>
        </row>
        <row r="1666">
          <cell r="H1666" t="str">
            <v>SOUTHWEST POWER POOLSPP36373PEAK</v>
          </cell>
          <cell r="I1666">
            <v>36373</v>
          </cell>
          <cell r="J1666">
            <v>49.06</v>
          </cell>
        </row>
        <row r="1667">
          <cell r="H1667" t="str">
            <v>SOUTHWEST POWER POOLSPP36404OFF PEAK</v>
          </cell>
          <cell r="I1667">
            <v>36404</v>
          </cell>
          <cell r="J1667">
            <v>11.67</v>
          </cell>
        </row>
        <row r="1668">
          <cell r="H1668" t="str">
            <v>SOUTHWEST POWER POOLSPP36404PEAK</v>
          </cell>
          <cell r="I1668">
            <v>36404</v>
          </cell>
          <cell r="J1668">
            <v>20.23</v>
          </cell>
        </row>
        <row r="1669">
          <cell r="H1669" t="str">
            <v>SOUTHWEST POWER POOLSPP36434OFF PEAK</v>
          </cell>
          <cell r="I1669">
            <v>36434</v>
          </cell>
          <cell r="J1669">
            <v>12.8</v>
          </cell>
        </row>
        <row r="1670">
          <cell r="H1670" t="str">
            <v>SOUTHWEST POWER POOLSPP36434PEAK</v>
          </cell>
          <cell r="I1670">
            <v>36434</v>
          </cell>
          <cell r="J1670">
            <v>21.27</v>
          </cell>
        </row>
        <row r="1671">
          <cell r="H1671" t="str">
            <v>SOUTHWEST POWER POOLSPP36465OFF PEAK</v>
          </cell>
          <cell r="I1671">
            <v>36465</v>
          </cell>
          <cell r="J1671">
            <v>12.33</v>
          </cell>
        </row>
        <row r="1672">
          <cell r="H1672" t="str">
            <v>SOUTHWEST POWER POOLSPP36465PEAK</v>
          </cell>
          <cell r="I1672">
            <v>36465</v>
          </cell>
          <cell r="J1672">
            <v>20.16</v>
          </cell>
        </row>
        <row r="1673">
          <cell r="H1673" t="str">
            <v>SOUTHWEST POWER POOLSPP36495OFF PEAK</v>
          </cell>
          <cell r="I1673">
            <v>36495</v>
          </cell>
          <cell r="J1673">
            <v>12.54</v>
          </cell>
        </row>
        <row r="1674">
          <cell r="H1674" t="str">
            <v>SOUTHWEST POWER POOLSPP36495PEAK</v>
          </cell>
          <cell r="I1674">
            <v>36495</v>
          </cell>
          <cell r="J1674">
            <v>21.09</v>
          </cell>
        </row>
        <row r="1675">
          <cell r="H1675" t="str">
            <v>SOUTHWEST POWER POOLSPP36526OFF PEAK</v>
          </cell>
          <cell r="I1675">
            <v>36526</v>
          </cell>
          <cell r="J1675">
            <v>14.73</v>
          </cell>
        </row>
        <row r="1676">
          <cell r="H1676" t="str">
            <v>SOUTHWEST POWER POOLSPP36526PEAK</v>
          </cell>
          <cell r="I1676">
            <v>36526</v>
          </cell>
          <cell r="J1676">
            <v>24.18</v>
          </cell>
        </row>
        <row r="1677">
          <cell r="H1677" t="str">
            <v>SOUTHWEST POWER POOLSPP36557OFF PEAK</v>
          </cell>
          <cell r="I1677">
            <v>36557</v>
          </cell>
          <cell r="J1677">
            <v>15.37</v>
          </cell>
        </row>
        <row r="1678">
          <cell r="H1678" t="str">
            <v>SOUTHWEST POWER POOLSPP36557PEAK</v>
          </cell>
          <cell r="I1678">
            <v>36557</v>
          </cell>
          <cell r="J1678">
            <v>23.23</v>
          </cell>
        </row>
        <row r="1679">
          <cell r="H1679" t="str">
            <v>SOUTHWEST POWER POOLSPP36586OFF PEAK</v>
          </cell>
          <cell r="I1679">
            <v>36586</v>
          </cell>
          <cell r="J1679">
            <v>15.24</v>
          </cell>
        </row>
        <row r="1680">
          <cell r="H1680" t="str">
            <v>SOUTHWEST POWER POOLSPP36586PEAK</v>
          </cell>
          <cell r="I1680">
            <v>36586</v>
          </cell>
          <cell r="J1680">
            <v>25.59</v>
          </cell>
        </row>
        <row r="1681">
          <cell r="H1681" t="str">
            <v>SOUTHWEST POWER POOLSPP36617OFF PEAK</v>
          </cell>
          <cell r="I1681">
            <v>36617</v>
          </cell>
          <cell r="J1681">
            <v>17.02</v>
          </cell>
        </row>
        <row r="1682">
          <cell r="H1682" t="str">
            <v>SOUTHWEST POWER POOLSPP36617PEAK</v>
          </cell>
          <cell r="I1682">
            <v>36617</v>
          </cell>
          <cell r="J1682">
            <v>28.55</v>
          </cell>
        </row>
        <row r="1683">
          <cell r="H1683" t="str">
            <v>SOUTHWEST POWER POOLSPP36647OFF PEAK</v>
          </cell>
          <cell r="I1683">
            <v>36647</v>
          </cell>
          <cell r="J1683">
            <v>14.67</v>
          </cell>
        </row>
        <row r="1684">
          <cell r="H1684" t="str">
            <v>SOUTHWEST POWER POOLSPP36647PEAK</v>
          </cell>
          <cell r="I1684">
            <v>36647</v>
          </cell>
          <cell r="J1684">
            <v>42.27</v>
          </cell>
        </row>
        <row r="1685">
          <cell r="H1685" t="str">
            <v>SOUTHWEST POWER POOLSPP36678OFF PEAK</v>
          </cell>
          <cell r="I1685">
            <v>36678</v>
          </cell>
          <cell r="J1685">
            <v>13.2</v>
          </cell>
        </row>
        <row r="1686">
          <cell r="H1686" t="str">
            <v>SOUTHWEST POWER POOLSPP36678PEAK</v>
          </cell>
          <cell r="I1686">
            <v>36678</v>
          </cell>
          <cell r="J1686">
            <v>34.57</v>
          </cell>
        </row>
        <row r="1687">
          <cell r="H1687" t="str">
            <v>SOUTHWEST POWER POOLSPP36708OFF PEAK</v>
          </cell>
          <cell r="I1687">
            <v>36708</v>
          </cell>
          <cell r="J1687">
            <v>13.82</v>
          </cell>
        </row>
        <row r="1688">
          <cell r="H1688" t="str">
            <v>SOUTHWEST POWER POOLSPP36708PEAK</v>
          </cell>
          <cell r="I1688">
            <v>36708</v>
          </cell>
          <cell r="J1688">
            <v>50.86</v>
          </cell>
        </row>
        <row r="1689">
          <cell r="H1689" t="str">
            <v>SOUTHWEST POWER POOLSPP36739OFF PEAK</v>
          </cell>
          <cell r="I1689">
            <v>36739</v>
          </cell>
          <cell r="J1689">
            <v>15.76</v>
          </cell>
        </row>
        <row r="1690">
          <cell r="H1690" t="str">
            <v>SOUTHWEST POWER POOLSPP36739PEAK</v>
          </cell>
          <cell r="I1690">
            <v>36739</v>
          </cell>
          <cell r="J1690">
            <v>60.63</v>
          </cell>
        </row>
        <row r="1691">
          <cell r="H1691" t="str">
            <v>SOUTHWEST POWER POOLSPP36770OFF PEAK</v>
          </cell>
          <cell r="I1691">
            <v>36770</v>
          </cell>
          <cell r="J1691">
            <v>14.75</v>
          </cell>
        </row>
        <row r="1692">
          <cell r="H1692" t="str">
            <v>SOUTHWEST POWER POOLSPP36770PEAK</v>
          </cell>
          <cell r="I1692">
            <v>36770</v>
          </cell>
          <cell r="J1692">
            <v>37.56</v>
          </cell>
        </row>
        <row r="1693">
          <cell r="H1693" t="str">
            <v>SOUTHWEST POWER POOLSPP36800OFF PEAK</v>
          </cell>
          <cell r="I1693">
            <v>36800</v>
          </cell>
          <cell r="J1693">
            <v>13.93</v>
          </cell>
        </row>
        <row r="1694">
          <cell r="H1694" t="str">
            <v>SOUTHWEST POWER POOLSPP36800PEAK</v>
          </cell>
          <cell r="I1694">
            <v>36800</v>
          </cell>
          <cell r="J1694">
            <v>37.25</v>
          </cell>
        </row>
        <row r="1695">
          <cell r="H1695" t="str">
            <v>SOUTHWEST POWER POOLSPP36831OFF PEAK</v>
          </cell>
          <cell r="I1695">
            <v>36831</v>
          </cell>
          <cell r="J1695">
            <v>15.04</v>
          </cell>
        </row>
        <row r="1696">
          <cell r="H1696" t="str">
            <v>SOUTHWEST POWER POOLSPP36831PEAK</v>
          </cell>
          <cell r="I1696">
            <v>36831</v>
          </cell>
          <cell r="J1696">
            <v>42.26</v>
          </cell>
        </row>
        <row r="1697">
          <cell r="H1697" t="str">
            <v>SOUTHWEST POWER POOLSPP36861OFF PEAK</v>
          </cell>
          <cell r="I1697">
            <v>36861</v>
          </cell>
          <cell r="J1697">
            <v>26.4</v>
          </cell>
        </row>
        <row r="1698">
          <cell r="H1698" t="str">
            <v>SOUTHWEST POWER POOLSPP36861PEAK</v>
          </cell>
          <cell r="I1698">
            <v>36861</v>
          </cell>
          <cell r="J1698">
            <v>72.040000000000006</v>
          </cell>
        </row>
        <row r="1699">
          <cell r="H1699" t="str">
            <v>SOUTHWEST POWER POOLSPP36892OFF PEAK</v>
          </cell>
          <cell r="I1699">
            <v>36892</v>
          </cell>
          <cell r="J1699">
            <v>18.86</v>
          </cell>
        </row>
        <row r="1700">
          <cell r="H1700" t="str">
            <v>SOUTHWEST POWER POOLSPP36892PEAK</v>
          </cell>
          <cell r="I1700">
            <v>36892</v>
          </cell>
          <cell r="J1700">
            <v>48.39</v>
          </cell>
        </row>
        <row r="1701">
          <cell r="H1701" t="str">
            <v>SOUTHWEST POWER POOLSPP36923OFF PEAK</v>
          </cell>
          <cell r="I1701">
            <v>36923</v>
          </cell>
          <cell r="J1701">
            <v>17.670000000000002</v>
          </cell>
        </row>
        <row r="1702">
          <cell r="H1702" t="str">
            <v>SOUTHWEST POWER POOLSPP36923PEAK</v>
          </cell>
          <cell r="I1702">
            <v>36923</v>
          </cell>
          <cell r="J1702">
            <v>40.72</v>
          </cell>
        </row>
        <row r="1703">
          <cell r="H1703" t="str">
            <v>SOUTHWEST POWER POOLSPP36951OFF PEAK</v>
          </cell>
          <cell r="I1703">
            <v>36951</v>
          </cell>
          <cell r="J1703">
            <v>20.73</v>
          </cell>
        </row>
        <row r="1704">
          <cell r="H1704" t="str">
            <v>SOUTHWEST POWER POOLSPP36951PEAK</v>
          </cell>
          <cell r="I1704">
            <v>36951</v>
          </cell>
          <cell r="J1704">
            <v>40.090000000000003</v>
          </cell>
        </row>
        <row r="1705">
          <cell r="H1705" t="str">
            <v>SOUTHWEST POWER POOLSPP36982OFF PEAK</v>
          </cell>
          <cell r="I1705">
            <v>36982</v>
          </cell>
          <cell r="J1705">
            <v>22.07</v>
          </cell>
        </row>
        <row r="1706">
          <cell r="H1706" t="str">
            <v>SOUTHWEST POWER POOLSPP36982PEAK</v>
          </cell>
          <cell r="I1706">
            <v>36982</v>
          </cell>
          <cell r="J1706">
            <v>48.52</v>
          </cell>
        </row>
        <row r="1707">
          <cell r="H1707" t="str">
            <v>SOUTHWEST POWER POOLSPP37012OFF PEAK</v>
          </cell>
          <cell r="I1707">
            <v>37012</v>
          </cell>
          <cell r="J1707">
            <v>15.57</v>
          </cell>
        </row>
        <row r="1708">
          <cell r="H1708" t="str">
            <v>SOUTHWEST POWER POOLSPP37012PEAK</v>
          </cell>
          <cell r="I1708">
            <v>37012</v>
          </cell>
          <cell r="J1708">
            <v>38.729999999999997</v>
          </cell>
        </row>
        <row r="1709">
          <cell r="H1709" t="str">
            <v>SP15CANVA36161OFF PEAK</v>
          </cell>
          <cell r="I1709">
            <v>36161</v>
          </cell>
          <cell r="J1709">
            <v>14.49</v>
          </cell>
        </row>
        <row r="1710">
          <cell r="H1710" t="str">
            <v>SP15CANVA36161PEAK</v>
          </cell>
          <cell r="I1710">
            <v>36161</v>
          </cell>
          <cell r="J1710">
            <v>24.38</v>
          </cell>
        </row>
        <row r="1711">
          <cell r="H1711" t="str">
            <v>SP15CANVA36192OFF PEAK</v>
          </cell>
          <cell r="I1711">
            <v>36192</v>
          </cell>
          <cell r="J1711">
            <v>13.5</v>
          </cell>
        </row>
        <row r="1712">
          <cell r="H1712" t="str">
            <v>SP15CANVA36192PEAK</v>
          </cell>
          <cell r="I1712">
            <v>36192</v>
          </cell>
          <cell r="J1712">
            <v>22.25</v>
          </cell>
        </row>
        <row r="1713">
          <cell r="H1713" t="str">
            <v>SP15CANVA36220OFF PEAK</v>
          </cell>
          <cell r="I1713">
            <v>36220</v>
          </cell>
          <cell r="J1713">
            <v>13.47</v>
          </cell>
        </row>
        <row r="1714">
          <cell r="H1714" t="str">
            <v>SP15CANVA36220PEAK</v>
          </cell>
          <cell r="I1714">
            <v>36220</v>
          </cell>
          <cell r="J1714">
            <v>22.21</v>
          </cell>
        </row>
        <row r="1715">
          <cell r="H1715" t="str">
            <v>SP15CANVA36251OFF PEAK</v>
          </cell>
          <cell r="I1715">
            <v>36251</v>
          </cell>
          <cell r="J1715">
            <v>17.98</v>
          </cell>
        </row>
        <row r="1716">
          <cell r="H1716" t="str">
            <v>SP15CANVA36251PEAK</v>
          </cell>
          <cell r="I1716">
            <v>36251</v>
          </cell>
          <cell r="J1716">
            <v>27.26</v>
          </cell>
        </row>
        <row r="1717">
          <cell r="H1717" t="str">
            <v>SP15CANVA36281OFF PEAK</v>
          </cell>
          <cell r="I1717">
            <v>36281</v>
          </cell>
          <cell r="J1717">
            <v>16.510000000000002</v>
          </cell>
        </row>
        <row r="1718">
          <cell r="H1718" t="str">
            <v>SP15CANVA36281PEAK</v>
          </cell>
          <cell r="I1718">
            <v>36281</v>
          </cell>
          <cell r="J1718">
            <v>28.37</v>
          </cell>
        </row>
        <row r="1719">
          <cell r="H1719" t="str">
            <v>SP15CANVA36312OFF PEAK</v>
          </cell>
          <cell r="I1719">
            <v>36312</v>
          </cell>
          <cell r="J1719">
            <v>11.69</v>
          </cell>
        </row>
        <row r="1720">
          <cell r="H1720" t="str">
            <v>SP15CANVA36312PEAK</v>
          </cell>
          <cell r="I1720">
            <v>36312</v>
          </cell>
          <cell r="J1720">
            <v>31.44</v>
          </cell>
        </row>
        <row r="1721">
          <cell r="H1721" t="str">
            <v>SP15CANVA36342OFF PEAK</v>
          </cell>
          <cell r="I1721">
            <v>36342</v>
          </cell>
          <cell r="J1721">
            <v>21.13</v>
          </cell>
        </row>
        <row r="1722">
          <cell r="H1722" t="str">
            <v>SP15CANVA36342PEAK</v>
          </cell>
          <cell r="I1722">
            <v>36342</v>
          </cell>
          <cell r="J1722">
            <v>38.450000000000003</v>
          </cell>
        </row>
        <row r="1723">
          <cell r="H1723" t="str">
            <v>SP15CANVA36373OFF PEAK</v>
          </cell>
          <cell r="I1723">
            <v>36373</v>
          </cell>
          <cell r="J1723">
            <v>20.43</v>
          </cell>
        </row>
        <row r="1724">
          <cell r="H1724" t="str">
            <v>SP15CANVA36373PEAK</v>
          </cell>
          <cell r="I1724">
            <v>36373</v>
          </cell>
          <cell r="J1724">
            <v>37.86</v>
          </cell>
        </row>
        <row r="1725">
          <cell r="H1725" t="str">
            <v>SP15CANVA36404OFF PEAK</v>
          </cell>
          <cell r="I1725">
            <v>36404</v>
          </cell>
          <cell r="J1725">
            <v>19.75</v>
          </cell>
        </row>
        <row r="1726">
          <cell r="H1726" t="str">
            <v>SP15CANVA36404PEAK</v>
          </cell>
          <cell r="I1726">
            <v>36404</v>
          </cell>
          <cell r="J1726">
            <v>33.799999999999997</v>
          </cell>
        </row>
        <row r="1727">
          <cell r="H1727" t="str">
            <v>SP15CANVA36434OFF PEAK</v>
          </cell>
          <cell r="I1727">
            <v>36434</v>
          </cell>
          <cell r="J1727">
            <v>28.1</v>
          </cell>
        </row>
        <row r="1728">
          <cell r="H1728" t="str">
            <v>SP15CANVA36434PEAK</v>
          </cell>
          <cell r="I1728">
            <v>36434</v>
          </cell>
          <cell r="J1728">
            <v>40.43</v>
          </cell>
        </row>
        <row r="1729">
          <cell r="H1729" t="str">
            <v>SP15CANVA36465OFF PEAK</v>
          </cell>
          <cell r="I1729">
            <v>36465</v>
          </cell>
          <cell r="J1729">
            <v>17.690000000000001</v>
          </cell>
        </row>
        <row r="1730">
          <cell r="H1730" t="str">
            <v>SP15CANVA36465PEAK</v>
          </cell>
          <cell r="I1730">
            <v>36465</v>
          </cell>
          <cell r="J1730">
            <v>33.01</v>
          </cell>
        </row>
        <row r="1731">
          <cell r="H1731" t="str">
            <v>SP15CANVA36495OFF PEAK</v>
          </cell>
          <cell r="I1731">
            <v>36495</v>
          </cell>
          <cell r="J1731">
            <v>25.21</v>
          </cell>
        </row>
        <row r="1732">
          <cell r="H1732" t="str">
            <v>SP15CANVA36495PEAK</v>
          </cell>
          <cell r="I1732">
            <v>36495</v>
          </cell>
          <cell r="J1732">
            <v>32.07</v>
          </cell>
        </row>
        <row r="1733">
          <cell r="H1733" t="str">
            <v>SP15CANVA36526OFF PEAK</v>
          </cell>
          <cell r="I1733">
            <v>36526</v>
          </cell>
          <cell r="J1733">
            <v>24.97</v>
          </cell>
        </row>
        <row r="1734">
          <cell r="H1734" t="str">
            <v>SP15CANVA36526PEAK</v>
          </cell>
          <cell r="I1734">
            <v>36526</v>
          </cell>
          <cell r="J1734">
            <v>32.44</v>
          </cell>
        </row>
        <row r="1735">
          <cell r="H1735" t="str">
            <v>SP15CANVA36557OFF PEAK</v>
          </cell>
          <cell r="I1735">
            <v>36557</v>
          </cell>
          <cell r="J1735">
            <v>25.67</v>
          </cell>
        </row>
        <row r="1736">
          <cell r="H1736" t="str">
            <v>SP15CANVA36557PEAK</v>
          </cell>
          <cell r="I1736">
            <v>36557</v>
          </cell>
          <cell r="J1736">
            <v>32.36</v>
          </cell>
        </row>
        <row r="1737">
          <cell r="H1737" t="str">
            <v>SP15CANVA36586PEAK</v>
          </cell>
          <cell r="I1737">
            <v>36586</v>
          </cell>
          <cell r="J1737">
            <v>32.880000000000003</v>
          </cell>
        </row>
        <row r="1738">
          <cell r="H1738" t="str">
            <v>SP15CANVA36617OFF PEAK</v>
          </cell>
          <cell r="I1738">
            <v>36617</v>
          </cell>
          <cell r="J1738">
            <v>25.13</v>
          </cell>
        </row>
        <row r="1739">
          <cell r="H1739" t="str">
            <v>SP15CANVA36617PEAK</v>
          </cell>
          <cell r="I1739">
            <v>36617</v>
          </cell>
          <cell r="J1739">
            <v>37.19</v>
          </cell>
        </row>
        <row r="1740">
          <cell r="H1740" t="str">
            <v>SP15CANVA36647OFF PEAK</v>
          </cell>
          <cell r="I1740">
            <v>36647</v>
          </cell>
          <cell r="J1740">
            <v>31.5</v>
          </cell>
        </row>
        <row r="1741">
          <cell r="H1741" t="str">
            <v>SP15CANVA36647PEAK</v>
          </cell>
          <cell r="I1741">
            <v>36647</v>
          </cell>
          <cell r="J1741">
            <v>64.180000000000007</v>
          </cell>
        </row>
        <row r="1742">
          <cell r="H1742" t="str">
            <v>SP15CANVA36678OFF PEAK</v>
          </cell>
          <cell r="I1742">
            <v>36678</v>
          </cell>
          <cell r="J1742">
            <v>53.25</v>
          </cell>
        </row>
        <row r="1743">
          <cell r="H1743" t="str">
            <v>SP15CANVA36678PEAK</v>
          </cell>
          <cell r="I1743">
            <v>36678</v>
          </cell>
          <cell r="J1743">
            <v>154.86000000000001</v>
          </cell>
        </row>
        <row r="1744">
          <cell r="H1744" t="str">
            <v>SP15CANVA36708OFF PEAK</v>
          </cell>
          <cell r="I1744">
            <v>36708</v>
          </cell>
          <cell r="J1744">
            <v>66.12</v>
          </cell>
        </row>
        <row r="1745">
          <cell r="H1745" t="str">
            <v>SP15CANVA36708PEAK</v>
          </cell>
          <cell r="I1745">
            <v>36708</v>
          </cell>
          <cell r="J1745">
            <v>147.49</v>
          </cell>
        </row>
        <row r="1746">
          <cell r="H1746" t="str">
            <v>SP15CANVA36739OFF PEAK</v>
          </cell>
          <cell r="I1746">
            <v>36739</v>
          </cell>
          <cell r="J1746">
            <v>71.36</v>
          </cell>
        </row>
        <row r="1747">
          <cell r="H1747" t="str">
            <v>SP15CANVA36739PEAK</v>
          </cell>
          <cell r="I1747">
            <v>36739</v>
          </cell>
          <cell r="J1747">
            <v>206.26</v>
          </cell>
        </row>
        <row r="1748">
          <cell r="H1748" t="str">
            <v>SP15CANVA36770OFF PEAK</v>
          </cell>
          <cell r="I1748">
            <v>36770</v>
          </cell>
          <cell r="J1748">
            <v>63.78</v>
          </cell>
        </row>
        <row r="1749">
          <cell r="H1749" t="str">
            <v>SP15CANVA36770PEAK</v>
          </cell>
          <cell r="I1749">
            <v>36770</v>
          </cell>
          <cell r="J1749">
            <v>130.62</v>
          </cell>
        </row>
        <row r="1750">
          <cell r="H1750" t="str">
            <v>SP15CANVA36800OFF PEAK</v>
          </cell>
          <cell r="I1750">
            <v>36800</v>
          </cell>
          <cell r="J1750">
            <v>61.8</v>
          </cell>
        </row>
        <row r="1751">
          <cell r="H1751" t="str">
            <v>SP15CANVA36800PEAK</v>
          </cell>
          <cell r="I1751">
            <v>36800</v>
          </cell>
          <cell r="J1751">
            <v>91.25</v>
          </cell>
        </row>
        <row r="1752">
          <cell r="H1752" t="str">
            <v>SP15CANVA36831OFF PEAK</v>
          </cell>
          <cell r="I1752">
            <v>36831</v>
          </cell>
          <cell r="J1752">
            <v>116.02</v>
          </cell>
        </row>
        <row r="1753">
          <cell r="H1753" t="str">
            <v>SP15CANVA36831PEAK</v>
          </cell>
          <cell r="I1753">
            <v>36831</v>
          </cell>
          <cell r="J1753">
            <v>186.05</v>
          </cell>
        </row>
        <row r="1754">
          <cell r="H1754" t="str">
            <v>SP15CANVA36861OFF PEAK</v>
          </cell>
          <cell r="I1754">
            <v>36861</v>
          </cell>
          <cell r="J1754">
            <v>191.64</v>
          </cell>
        </row>
        <row r="1755">
          <cell r="H1755" t="str">
            <v>SP15CANVA36861PEAK</v>
          </cell>
          <cell r="I1755">
            <v>36861</v>
          </cell>
          <cell r="J1755">
            <v>257.05</v>
          </cell>
        </row>
        <row r="1756">
          <cell r="H1756" t="str">
            <v>SP15CANVA36892OFF PEAK</v>
          </cell>
          <cell r="I1756">
            <v>36892</v>
          </cell>
          <cell r="J1756">
            <v>171.97</v>
          </cell>
        </row>
        <row r="1757">
          <cell r="H1757" t="str">
            <v>SP15CANVA36892PEAK</v>
          </cell>
          <cell r="I1757">
            <v>36892</v>
          </cell>
          <cell r="J1757">
            <v>228.09</v>
          </cell>
        </row>
        <row r="1758">
          <cell r="H1758" t="str">
            <v>SP15CANVA36923OFF PEAK</v>
          </cell>
          <cell r="I1758">
            <v>36923</v>
          </cell>
          <cell r="J1758">
            <v>158.59</v>
          </cell>
        </row>
        <row r="1759">
          <cell r="H1759" t="str">
            <v>SP15CANVA36923PEAK</v>
          </cell>
          <cell r="I1759">
            <v>36923</v>
          </cell>
          <cell r="J1759">
            <v>207.86</v>
          </cell>
        </row>
        <row r="1760">
          <cell r="H1760" t="str">
            <v>SP15CANVA36951OFF PEAK</v>
          </cell>
          <cell r="I1760">
            <v>36951</v>
          </cell>
          <cell r="J1760">
            <v>139</v>
          </cell>
        </row>
        <row r="1761">
          <cell r="H1761" t="str">
            <v>SP15CANVA36951PEAK</v>
          </cell>
          <cell r="I1761">
            <v>36951</v>
          </cell>
          <cell r="J1761">
            <v>219.96</v>
          </cell>
        </row>
        <row r="1762">
          <cell r="H1762" t="str">
            <v>SP15CANVA36982OFF PEAK</v>
          </cell>
          <cell r="I1762">
            <v>36982</v>
          </cell>
          <cell r="J1762">
            <v>114.1</v>
          </cell>
        </row>
        <row r="1763">
          <cell r="H1763" t="str">
            <v>SP15CANVA36982PEAK</v>
          </cell>
          <cell r="I1763">
            <v>36982</v>
          </cell>
          <cell r="J1763">
            <v>221.22</v>
          </cell>
        </row>
        <row r="1764">
          <cell r="H1764" t="str">
            <v>SP15CANVA37012OFF PEAK</v>
          </cell>
          <cell r="I1764">
            <v>37012</v>
          </cell>
          <cell r="J1764">
            <v>101.72</v>
          </cell>
        </row>
        <row r="1765">
          <cell r="H1765" t="str">
            <v>SP15CANVA37012PEAK</v>
          </cell>
          <cell r="I1765">
            <v>37012</v>
          </cell>
          <cell r="J1765">
            <v>295.01</v>
          </cell>
        </row>
        <row r="1766">
          <cell r="H1766" t="str">
            <v>TENNESSEE VALLEY AUTHORITY BORDERSERC35796OFF PEAK</v>
          </cell>
          <cell r="I1766">
            <v>35796</v>
          </cell>
          <cell r="J1766">
            <v>11.96</v>
          </cell>
        </row>
        <row r="1767">
          <cell r="H1767" t="str">
            <v>TENNESSEE VALLEY AUTHORITY BORDERSERC35796PEAK</v>
          </cell>
          <cell r="I1767">
            <v>35796</v>
          </cell>
          <cell r="J1767">
            <v>17.25</v>
          </cell>
        </row>
        <row r="1768">
          <cell r="H1768" t="str">
            <v>TENNESSEE VALLEY AUTHORITY BORDERSERC35827OFF PEAK</v>
          </cell>
          <cell r="I1768">
            <v>35827</v>
          </cell>
          <cell r="J1768">
            <v>12.81</v>
          </cell>
        </row>
        <row r="1769">
          <cell r="H1769" t="str">
            <v>TENNESSEE VALLEY AUTHORITY BORDERSERC35827PEAK</v>
          </cell>
          <cell r="I1769">
            <v>35827</v>
          </cell>
          <cell r="J1769">
            <v>16.59</v>
          </cell>
        </row>
        <row r="1770">
          <cell r="H1770" t="str">
            <v>TENNESSEE VALLEY AUTHORITY BORDERSERC35855OFF PEAK</v>
          </cell>
          <cell r="I1770">
            <v>35855</v>
          </cell>
          <cell r="J1770">
            <v>13.56</v>
          </cell>
        </row>
        <row r="1771">
          <cell r="H1771" t="str">
            <v>TENNESSEE VALLEY AUTHORITY BORDERSERC35855PEAK</v>
          </cell>
          <cell r="I1771">
            <v>35855</v>
          </cell>
          <cell r="J1771">
            <v>21.83</v>
          </cell>
        </row>
        <row r="1772">
          <cell r="H1772" t="str">
            <v>TENNESSEE VALLEY AUTHORITY BORDERSERC35886OFF PEAK</v>
          </cell>
          <cell r="I1772">
            <v>35886</v>
          </cell>
          <cell r="J1772">
            <v>13.8</v>
          </cell>
        </row>
        <row r="1773">
          <cell r="H1773" t="str">
            <v>TENNESSEE VALLEY AUTHORITY BORDERSERC35886PEAK</v>
          </cell>
          <cell r="I1773">
            <v>35886</v>
          </cell>
          <cell r="J1773">
            <v>20.45</v>
          </cell>
        </row>
        <row r="1774">
          <cell r="H1774" t="str">
            <v>TENNESSEE VALLEY AUTHORITY BORDERSERC35916OFF PEAK</v>
          </cell>
          <cell r="I1774">
            <v>35916</v>
          </cell>
          <cell r="J1774">
            <v>13.44</v>
          </cell>
        </row>
        <row r="1775">
          <cell r="H1775" t="str">
            <v>TENNESSEE VALLEY AUTHORITY BORDERSERC35916PEAK</v>
          </cell>
          <cell r="I1775">
            <v>35916</v>
          </cell>
          <cell r="J1775">
            <v>39.56</v>
          </cell>
        </row>
        <row r="1776">
          <cell r="H1776" t="str">
            <v>TENNESSEE VALLEY AUTHORITY BORDERSERC35947OFF PEAK</v>
          </cell>
          <cell r="I1776">
            <v>35947</v>
          </cell>
          <cell r="J1776">
            <v>13.17</v>
          </cell>
        </row>
        <row r="1777">
          <cell r="H1777" t="str">
            <v>TENNESSEE VALLEY AUTHORITY BORDERSERC35947PEAK</v>
          </cell>
          <cell r="I1777">
            <v>35947</v>
          </cell>
          <cell r="J1777">
            <v>179.41</v>
          </cell>
        </row>
        <row r="1778">
          <cell r="H1778" t="str">
            <v>TENNESSEE VALLEY AUTHORITY BORDERSERC35977OFF PEAK</v>
          </cell>
          <cell r="I1778">
            <v>35977</v>
          </cell>
          <cell r="J1778">
            <v>14.84</v>
          </cell>
        </row>
        <row r="1779">
          <cell r="H1779" t="str">
            <v>TENNESSEE VALLEY AUTHORITY BORDERSERC35977PEAK</v>
          </cell>
          <cell r="I1779">
            <v>35977</v>
          </cell>
          <cell r="J1779">
            <v>108.95</v>
          </cell>
        </row>
        <row r="1780">
          <cell r="H1780" t="str">
            <v>TENNESSEE VALLEY AUTHORITY BORDERSERC36008OFF PEAK</v>
          </cell>
          <cell r="I1780">
            <v>36008</v>
          </cell>
          <cell r="J1780">
            <v>13.78</v>
          </cell>
        </row>
        <row r="1781">
          <cell r="H1781" t="str">
            <v>TENNESSEE VALLEY AUTHORITY BORDERSERC36008PEAK</v>
          </cell>
          <cell r="I1781">
            <v>36008</v>
          </cell>
          <cell r="J1781">
            <v>34.08</v>
          </cell>
        </row>
        <row r="1782">
          <cell r="H1782" t="str">
            <v>TENNESSEE VALLEY AUTHORITY BORDERSERC36039OFF PEAK</v>
          </cell>
          <cell r="I1782">
            <v>36039</v>
          </cell>
          <cell r="J1782">
            <v>13.71</v>
          </cell>
        </row>
        <row r="1783">
          <cell r="H1783" t="str">
            <v>TENNESSEE VALLEY AUTHORITY BORDERSERC36039PEAK</v>
          </cell>
          <cell r="I1783">
            <v>36039</v>
          </cell>
          <cell r="J1783">
            <v>31.39</v>
          </cell>
        </row>
        <row r="1784">
          <cell r="H1784" t="str">
            <v>TENNESSEE VALLEY AUTHORITY BORDERSERC36069OFF PEAK</v>
          </cell>
          <cell r="I1784">
            <v>36069</v>
          </cell>
          <cell r="J1784">
            <v>13.6</v>
          </cell>
        </row>
        <row r="1785">
          <cell r="H1785" t="str">
            <v>TENNESSEE VALLEY AUTHORITY BORDERSERC36069PEAK</v>
          </cell>
          <cell r="I1785">
            <v>36069</v>
          </cell>
          <cell r="J1785">
            <v>20.21</v>
          </cell>
        </row>
        <row r="1786">
          <cell r="H1786" t="str">
            <v>TENNESSEE VALLEY AUTHORITY BORDERSERC36100OFF PEAK</v>
          </cell>
          <cell r="I1786">
            <v>36100</v>
          </cell>
          <cell r="J1786">
            <v>13.44</v>
          </cell>
        </row>
        <row r="1787">
          <cell r="H1787" t="str">
            <v>TENNESSEE VALLEY AUTHORITY BORDERSERC36100PEAK</v>
          </cell>
          <cell r="I1787">
            <v>36100</v>
          </cell>
          <cell r="J1787">
            <v>19.63</v>
          </cell>
        </row>
        <row r="1788">
          <cell r="H1788" t="str">
            <v>TENNESSEE VALLEY AUTHORITY BORDERSERC36130OFF PEAK</v>
          </cell>
          <cell r="I1788">
            <v>36130</v>
          </cell>
          <cell r="J1788">
            <v>14.12</v>
          </cell>
        </row>
        <row r="1789">
          <cell r="H1789" t="str">
            <v>TENNESSEE VALLEY AUTHORITY BORDERSERC36130PEAK</v>
          </cell>
          <cell r="I1789">
            <v>36130</v>
          </cell>
          <cell r="J1789">
            <v>18.73</v>
          </cell>
        </row>
        <row r="1790">
          <cell r="H1790" t="str">
            <v>TENNESSEE VALLEY AUTHORITY BORDERSERC36161OFF PEAK</v>
          </cell>
          <cell r="I1790">
            <v>36161</v>
          </cell>
          <cell r="J1790">
            <v>17</v>
          </cell>
        </row>
        <row r="1791">
          <cell r="H1791" t="str">
            <v>TENNESSEE VALLEY AUTHORITY BORDERSERC36161PEAK</v>
          </cell>
          <cell r="I1791">
            <v>36161</v>
          </cell>
          <cell r="J1791">
            <v>21.39</v>
          </cell>
        </row>
        <row r="1792">
          <cell r="H1792" t="str">
            <v>TENNESSEE VALLEY AUTHORITY BORDERSERC36192OFF PEAK</v>
          </cell>
          <cell r="I1792">
            <v>36192</v>
          </cell>
          <cell r="J1792">
            <v>13.83</v>
          </cell>
        </row>
        <row r="1793">
          <cell r="H1793" t="str">
            <v>TENNESSEE VALLEY AUTHORITY BORDERSERC36192PEAK</v>
          </cell>
          <cell r="I1793">
            <v>36192</v>
          </cell>
          <cell r="J1793">
            <v>17.52</v>
          </cell>
        </row>
        <row r="1794">
          <cell r="H1794" t="str">
            <v>TENNESSEE VALLEY AUTHORITY BORDERSERC36220OFF PEAK</v>
          </cell>
          <cell r="I1794">
            <v>36220</v>
          </cell>
          <cell r="J1794">
            <v>14.92</v>
          </cell>
        </row>
        <row r="1795">
          <cell r="H1795" t="str">
            <v>TENNESSEE VALLEY AUTHORITY BORDERSERC36220PEAK</v>
          </cell>
          <cell r="I1795">
            <v>36220</v>
          </cell>
          <cell r="J1795">
            <v>20.02</v>
          </cell>
        </row>
        <row r="1796">
          <cell r="H1796" t="str">
            <v>TENNESSEE VALLEY AUTHORITY BORDERSERC36251OFF PEAK</v>
          </cell>
          <cell r="I1796">
            <v>36251</v>
          </cell>
          <cell r="J1796">
            <v>18.2</v>
          </cell>
        </row>
        <row r="1797">
          <cell r="H1797" t="str">
            <v>TENNESSEE VALLEY AUTHORITY BORDERSERC36251PEAK</v>
          </cell>
          <cell r="I1797">
            <v>36251</v>
          </cell>
          <cell r="J1797">
            <v>26.8</v>
          </cell>
        </row>
        <row r="1798">
          <cell r="H1798" t="str">
            <v>TENNESSEE VALLEY AUTHORITY BORDERSERC36281OFF PEAK</v>
          </cell>
          <cell r="I1798">
            <v>36281</v>
          </cell>
          <cell r="J1798">
            <v>13.13</v>
          </cell>
        </row>
        <row r="1799">
          <cell r="H1799" t="str">
            <v>TENNESSEE VALLEY AUTHORITY BORDERSERC36281PEAK</v>
          </cell>
          <cell r="I1799">
            <v>36281</v>
          </cell>
          <cell r="J1799">
            <v>24.19</v>
          </cell>
        </row>
        <row r="1800">
          <cell r="H1800" t="str">
            <v>TENNESSEE VALLEY AUTHORITY BORDERSERC36312OFF PEAK</v>
          </cell>
          <cell r="I1800">
            <v>36312</v>
          </cell>
          <cell r="J1800">
            <v>12.58</v>
          </cell>
        </row>
        <row r="1801">
          <cell r="H1801" t="str">
            <v>TENNESSEE VALLEY AUTHORITY BORDERSERC36312PEAK</v>
          </cell>
          <cell r="I1801">
            <v>36312</v>
          </cell>
          <cell r="J1801">
            <v>43.6</v>
          </cell>
        </row>
        <row r="1802">
          <cell r="H1802" t="str">
            <v>TENNESSEE VALLEY AUTHORITY BORDERSERC36342OFF PEAK</v>
          </cell>
          <cell r="I1802">
            <v>36342</v>
          </cell>
          <cell r="J1802">
            <v>23</v>
          </cell>
        </row>
        <row r="1803">
          <cell r="H1803" t="str">
            <v>TENNESSEE VALLEY AUTHORITY BORDERSERC36342PEAK</v>
          </cell>
          <cell r="I1803">
            <v>36342</v>
          </cell>
          <cell r="J1803">
            <v>264.63</v>
          </cell>
        </row>
        <row r="1804">
          <cell r="H1804" t="str">
            <v>TENNESSEE VALLEY AUTHORITY BORDERSERC36373OFF PEAK</v>
          </cell>
          <cell r="I1804">
            <v>36373</v>
          </cell>
          <cell r="J1804">
            <v>13.06</v>
          </cell>
        </row>
        <row r="1805">
          <cell r="H1805" t="str">
            <v>TENNESSEE VALLEY AUTHORITY BORDERSERC36373PEAK</v>
          </cell>
          <cell r="I1805">
            <v>36373</v>
          </cell>
          <cell r="J1805">
            <v>67.73</v>
          </cell>
        </row>
        <row r="1806">
          <cell r="H1806" t="str">
            <v>TENNESSEE VALLEY AUTHORITY BORDERSERC36404OFF PEAK</v>
          </cell>
          <cell r="I1806">
            <v>36404</v>
          </cell>
          <cell r="J1806">
            <v>11.25</v>
          </cell>
        </row>
        <row r="1807">
          <cell r="H1807" t="str">
            <v>TENNESSEE VALLEY AUTHORITY BORDERSERC36404PEAK</v>
          </cell>
          <cell r="I1807">
            <v>36404</v>
          </cell>
          <cell r="J1807">
            <v>21.6</v>
          </cell>
        </row>
        <row r="1808">
          <cell r="H1808" t="str">
            <v>TENNESSEE VALLEY AUTHORITY BORDERSERC36434OFF PEAK</v>
          </cell>
          <cell r="I1808">
            <v>36434</v>
          </cell>
          <cell r="J1808">
            <v>13.82</v>
          </cell>
        </row>
        <row r="1809">
          <cell r="H1809" t="str">
            <v>TENNESSEE VALLEY AUTHORITY BORDERSERC36434PEAK</v>
          </cell>
          <cell r="I1809">
            <v>36434</v>
          </cell>
          <cell r="J1809">
            <v>20.73</v>
          </cell>
        </row>
        <row r="1810">
          <cell r="H1810" t="str">
            <v>TENNESSEE VALLEY AUTHORITY BORDERSERC36465OFF PEAK</v>
          </cell>
          <cell r="I1810">
            <v>36465</v>
          </cell>
          <cell r="J1810">
            <v>14.93</v>
          </cell>
        </row>
        <row r="1811">
          <cell r="H1811" t="str">
            <v>TENNESSEE VALLEY AUTHORITY BORDERSERC36465PEAK</v>
          </cell>
          <cell r="I1811">
            <v>36465</v>
          </cell>
          <cell r="J1811">
            <v>20.85</v>
          </cell>
        </row>
        <row r="1812">
          <cell r="H1812" t="str">
            <v>TENNESSEE VALLEY AUTHORITY BORDERSERC36495OFF PEAK</v>
          </cell>
          <cell r="I1812">
            <v>36495</v>
          </cell>
          <cell r="J1812">
            <v>13.49</v>
          </cell>
        </row>
        <row r="1813">
          <cell r="H1813" t="str">
            <v>TENNESSEE VALLEY AUTHORITY BORDERSERC36495PEAK</v>
          </cell>
          <cell r="I1813">
            <v>36495</v>
          </cell>
          <cell r="J1813">
            <v>20.56</v>
          </cell>
        </row>
        <row r="1814">
          <cell r="H1814" t="str">
            <v>TENNESSEE VALLEY AUTHORITY BORDERSERC36526OFF PEAK</v>
          </cell>
          <cell r="I1814">
            <v>36526</v>
          </cell>
          <cell r="J1814">
            <v>17.91</v>
          </cell>
        </row>
        <row r="1815">
          <cell r="H1815" t="str">
            <v>TENNESSEE VALLEY AUTHORITY BORDERSERC36526PEAK</v>
          </cell>
          <cell r="I1815">
            <v>36526</v>
          </cell>
          <cell r="J1815">
            <v>25.47</v>
          </cell>
        </row>
        <row r="1816">
          <cell r="H1816" t="str">
            <v>TENNESSEE VALLEY AUTHORITY BORDERSERC36557OFF PEAK</v>
          </cell>
          <cell r="I1816">
            <v>36557</v>
          </cell>
          <cell r="J1816">
            <v>17.510000000000002</v>
          </cell>
        </row>
        <row r="1817">
          <cell r="H1817" t="str">
            <v>TENNESSEE VALLEY AUTHORITY BORDERSERC36557PEAK</v>
          </cell>
          <cell r="I1817">
            <v>36557</v>
          </cell>
          <cell r="J1817">
            <v>24.05</v>
          </cell>
        </row>
        <row r="1818">
          <cell r="H1818" t="str">
            <v>TENNESSEE VALLEY AUTHORITY BORDERSERC36586OFF PEAK</v>
          </cell>
          <cell r="I1818">
            <v>36586</v>
          </cell>
          <cell r="J1818">
            <v>16.55</v>
          </cell>
        </row>
        <row r="1819">
          <cell r="H1819" t="str">
            <v>TENNESSEE VALLEY AUTHORITY BORDERSERC36586PEAK</v>
          </cell>
          <cell r="I1819">
            <v>36586</v>
          </cell>
          <cell r="J1819">
            <v>23.73</v>
          </cell>
        </row>
        <row r="1820">
          <cell r="H1820" t="str">
            <v>TENNESSEE VALLEY AUTHORITY BORDERSERC36617OFF PEAK</v>
          </cell>
          <cell r="I1820">
            <v>36617</v>
          </cell>
          <cell r="J1820">
            <v>14.86</v>
          </cell>
        </row>
        <row r="1821">
          <cell r="H1821" t="str">
            <v>TENNESSEE VALLEY AUTHORITY BORDERSERC36617PEAK</v>
          </cell>
          <cell r="I1821">
            <v>36617</v>
          </cell>
          <cell r="J1821">
            <v>26.73</v>
          </cell>
        </row>
        <row r="1822">
          <cell r="H1822" t="str">
            <v>TENNESSEE VALLEY AUTHORITY BORDERSERC36647OFF PEAK</v>
          </cell>
          <cell r="I1822">
            <v>36647</v>
          </cell>
          <cell r="J1822">
            <v>14.94</v>
          </cell>
        </row>
        <row r="1823">
          <cell r="H1823" t="str">
            <v>TENNESSEE VALLEY AUTHORITY BORDERSERC36647PEAK</v>
          </cell>
          <cell r="I1823">
            <v>36647</v>
          </cell>
          <cell r="J1823">
            <v>45.09</v>
          </cell>
        </row>
        <row r="1824">
          <cell r="H1824" t="str">
            <v>TENNESSEE VALLEY AUTHORITY BORDERSERC36678OFF PEAK</v>
          </cell>
          <cell r="I1824">
            <v>36678</v>
          </cell>
          <cell r="J1824">
            <v>13</v>
          </cell>
        </row>
        <row r="1825">
          <cell r="H1825" t="str">
            <v>TENNESSEE VALLEY AUTHORITY BORDERSERC36678PEAK</v>
          </cell>
          <cell r="I1825">
            <v>36678</v>
          </cell>
          <cell r="J1825">
            <v>42.04</v>
          </cell>
        </row>
        <row r="1826">
          <cell r="H1826" t="str">
            <v>TENNESSEE VALLEY AUTHORITY BORDERSERC36708OFF PEAK</v>
          </cell>
          <cell r="I1826">
            <v>36708</v>
          </cell>
          <cell r="J1826">
            <v>13</v>
          </cell>
        </row>
        <row r="1827">
          <cell r="H1827" t="str">
            <v>TENNESSEE VALLEY AUTHORITY BORDERSERC36708PEAK</v>
          </cell>
          <cell r="I1827">
            <v>36708</v>
          </cell>
          <cell r="J1827">
            <v>47.36</v>
          </cell>
        </row>
        <row r="1828">
          <cell r="H1828" t="str">
            <v>TENNESSEE VALLEY AUTHORITY BORDERSERC36739OFF PEAK</v>
          </cell>
          <cell r="I1828">
            <v>36739</v>
          </cell>
          <cell r="J1828">
            <v>20</v>
          </cell>
        </row>
        <row r="1829">
          <cell r="H1829" t="str">
            <v>TENNESSEE VALLEY AUTHORITY BORDERSERC36739PEAK</v>
          </cell>
          <cell r="I1829">
            <v>36739</v>
          </cell>
          <cell r="J1829">
            <v>52.53</v>
          </cell>
        </row>
        <row r="1830">
          <cell r="H1830" t="str">
            <v>TENNESSEE VALLEY AUTHORITY BORDERSERC36770OFF PEAK</v>
          </cell>
          <cell r="I1830">
            <v>36770</v>
          </cell>
          <cell r="J1830">
            <v>19</v>
          </cell>
        </row>
        <row r="1831">
          <cell r="H1831" t="str">
            <v>TENNESSEE VALLEY AUTHORITY BORDERSERC36770PEAK</v>
          </cell>
          <cell r="I1831">
            <v>36770</v>
          </cell>
          <cell r="J1831">
            <v>26.16</v>
          </cell>
        </row>
        <row r="1832">
          <cell r="H1832" t="str">
            <v>TENNESSEE VALLEY AUTHORITY BORDERSERC36800OFF PEAK</v>
          </cell>
          <cell r="I1832">
            <v>36800</v>
          </cell>
          <cell r="J1832">
            <v>17.25</v>
          </cell>
        </row>
        <row r="1833">
          <cell r="H1833" t="str">
            <v>TENNESSEE VALLEY AUTHORITY BORDERSERC36800PEAK</v>
          </cell>
          <cell r="I1833">
            <v>36800</v>
          </cell>
          <cell r="J1833">
            <v>33.630000000000003</v>
          </cell>
        </row>
        <row r="1834">
          <cell r="H1834" t="str">
            <v>TENNESSEE VALLEY AUTHORITY BORDERSERC36831OFF PEAK</v>
          </cell>
          <cell r="I1834">
            <v>36831</v>
          </cell>
          <cell r="J1834">
            <v>17.5</v>
          </cell>
        </row>
        <row r="1835">
          <cell r="H1835" t="str">
            <v>TENNESSEE VALLEY AUTHORITY BORDERSERC36831PEAK</v>
          </cell>
          <cell r="I1835">
            <v>36831</v>
          </cell>
          <cell r="J1835">
            <v>44.54</v>
          </cell>
        </row>
        <row r="1836">
          <cell r="H1836" t="str">
            <v>TENNESSEE VALLEY AUTHORITY BORDERSERC36861OFF PEAK</v>
          </cell>
          <cell r="I1836">
            <v>36861</v>
          </cell>
          <cell r="J1836">
            <v>21</v>
          </cell>
        </row>
        <row r="1837">
          <cell r="H1837" t="str">
            <v>TENNESSEE VALLEY AUTHORITY BORDERSERC36861PEAK</v>
          </cell>
          <cell r="I1837">
            <v>36861</v>
          </cell>
          <cell r="J1837">
            <v>65.650000000000006</v>
          </cell>
        </row>
        <row r="1838">
          <cell r="H1838" t="str">
            <v>TENNESSEE VALLEY AUTHORITY BORDERSERC36892OFF PEAK</v>
          </cell>
          <cell r="I1838">
            <v>36892</v>
          </cell>
          <cell r="J1838">
            <v>22.36</v>
          </cell>
        </row>
        <row r="1839">
          <cell r="H1839" t="str">
            <v>TENNESSEE VALLEY AUTHORITY BORDERSERC36892PEAK</v>
          </cell>
          <cell r="I1839">
            <v>36892</v>
          </cell>
          <cell r="J1839">
            <v>51.8</v>
          </cell>
        </row>
        <row r="1840">
          <cell r="H1840" t="str">
            <v>TENNESSEE VALLEY AUTHORITY BORDERSERC36923OFF PEAK</v>
          </cell>
          <cell r="I1840">
            <v>36923</v>
          </cell>
          <cell r="J1840">
            <v>18.5</v>
          </cell>
        </row>
        <row r="1841">
          <cell r="H1841" t="str">
            <v>TENNESSEE VALLEY AUTHORITY BORDERSERC36923PEAK</v>
          </cell>
          <cell r="I1841">
            <v>36923</v>
          </cell>
          <cell r="J1841">
            <v>36.119999999999997</v>
          </cell>
        </row>
        <row r="1842">
          <cell r="H1842" t="str">
            <v>TENNESSEE VALLEY AUTHORITY BORDERSERC36951OFF PEAK</v>
          </cell>
          <cell r="I1842">
            <v>36951</v>
          </cell>
          <cell r="J1842">
            <v>22.29</v>
          </cell>
        </row>
        <row r="1843">
          <cell r="H1843" t="str">
            <v>TENNESSEE VALLEY AUTHORITY BORDERSERC36951PEAK</v>
          </cell>
          <cell r="I1843">
            <v>36951</v>
          </cell>
          <cell r="J1843">
            <v>39.15</v>
          </cell>
        </row>
        <row r="1844">
          <cell r="H1844" t="str">
            <v>TENNESSEE VALLEY AUTHORITY BORDERSERC36982OFF PEAK</v>
          </cell>
          <cell r="I1844">
            <v>36982</v>
          </cell>
          <cell r="J1844">
            <v>22</v>
          </cell>
        </row>
        <row r="1845">
          <cell r="H1845" t="str">
            <v>TENNESSEE VALLEY AUTHORITY BORDERSERC36982PEAK</v>
          </cell>
          <cell r="I1845">
            <v>36982</v>
          </cell>
          <cell r="J1845">
            <v>48.13</v>
          </cell>
        </row>
        <row r="1846">
          <cell r="H1846" t="str">
            <v>TENNESSEE VALLEY AUTHORITY BORDERSERC37012OFF PEAK</v>
          </cell>
          <cell r="I1846">
            <v>37012</v>
          </cell>
          <cell r="J1846">
            <v>0</v>
          </cell>
        </row>
        <row r="1847">
          <cell r="H1847" t="str">
            <v>TENNESSEE VALLEY AUTHORITY BORDERSERC37012PEAK</v>
          </cell>
          <cell r="I1847">
            <v>37012</v>
          </cell>
          <cell r="J1847">
            <v>38.450000000000003</v>
          </cell>
        </row>
        <row r="1848">
          <cell r="H1848" t="str">
            <v>TENNESSEE VALLEY AUTHORITY OUTSERC35796OFF PEAK</v>
          </cell>
          <cell r="I1848">
            <v>35796</v>
          </cell>
          <cell r="J1848">
            <v>13.18</v>
          </cell>
        </row>
        <row r="1849">
          <cell r="H1849" t="str">
            <v>TENNESSEE VALLEY AUTHORITY OUTSERC35796PEAK</v>
          </cell>
          <cell r="I1849">
            <v>35796</v>
          </cell>
          <cell r="J1849">
            <v>17.190000000000001</v>
          </cell>
        </row>
        <row r="1850">
          <cell r="H1850" t="str">
            <v>TENNESSEE VALLEY AUTHORITY OUTSERC35827OFF PEAK</v>
          </cell>
          <cell r="I1850">
            <v>35827</v>
          </cell>
          <cell r="J1850">
            <v>13.75</v>
          </cell>
        </row>
        <row r="1851">
          <cell r="H1851" t="str">
            <v>TENNESSEE VALLEY AUTHORITY OUTSERC35827PEAK</v>
          </cell>
          <cell r="I1851">
            <v>35827</v>
          </cell>
          <cell r="J1851">
            <v>17.16</v>
          </cell>
        </row>
        <row r="1852">
          <cell r="H1852" t="str">
            <v>TENNESSEE VALLEY AUTHORITY OUTSERC35855OFF PEAK</v>
          </cell>
          <cell r="I1852">
            <v>35855</v>
          </cell>
          <cell r="J1852">
            <v>14.19</v>
          </cell>
        </row>
        <row r="1853">
          <cell r="H1853" t="str">
            <v>TENNESSEE VALLEY AUTHORITY OUTSERC35855PEAK</v>
          </cell>
          <cell r="I1853">
            <v>35855</v>
          </cell>
          <cell r="J1853">
            <v>19.12</v>
          </cell>
        </row>
        <row r="1854">
          <cell r="H1854" t="str">
            <v>TENNESSEE VALLEY AUTHORITY OUTSERC35886OFF PEAK</v>
          </cell>
          <cell r="I1854">
            <v>35886</v>
          </cell>
          <cell r="J1854">
            <v>14.86</v>
          </cell>
        </row>
        <row r="1855">
          <cell r="H1855" t="str">
            <v>TENNESSEE VALLEY AUTHORITY OUTSERC35886PEAK</v>
          </cell>
          <cell r="I1855">
            <v>35886</v>
          </cell>
          <cell r="J1855">
            <v>21.01</v>
          </cell>
        </row>
        <row r="1856">
          <cell r="H1856" t="str">
            <v>TENNESSEE VALLEY AUTHORITY OUTSERC35916OFF PEAK</v>
          </cell>
          <cell r="I1856">
            <v>35916</v>
          </cell>
          <cell r="J1856">
            <v>14.78</v>
          </cell>
        </row>
        <row r="1857">
          <cell r="H1857" t="str">
            <v>TENNESSEE VALLEY AUTHORITY OUTSERC35916PEAK</v>
          </cell>
          <cell r="I1857">
            <v>35916</v>
          </cell>
          <cell r="J1857">
            <v>35.94</v>
          </cell>
        </row>
        <row r="1858">
          <cell r="H1858" t="str">
            <v>TENNESSEE VALLEY AUTHORITY OUTSERC35947OFF PEAK</v>
          </cell>
          <cell r="I1858">
            <v>35947</v>
          </cell>
          <cell r="J1858">
            <v>15.89</v>
          </cell>
        </row>
        <row r="1859">
          <cell r="H1859" t="str">
            <v>TENNESSEE VALLEY AUTHORITY OUTSERC35947PEAK</v>
          </cell>
          <cell r="I1859">
            <v>35947</v>
          </cell>
          <cell r="J1859">
            <v>124.69</v>
          </cell>
        </row>
        <row r="1860">
          <cell r="H1860" t="str">
            <v>TENNESSEE VALLEY AUTHORITY OUTSERC35977OFF PEAK</v>
          </cell>
          <cell r="I1860">
            <v>35977</v>
          </cell>
          <cell r="J1860">
            <v>16.829999999999998</v>
          </cell>
        </row>
        <row r="1861">
          <cell r="H1861" t="str">
            <v>TENNESSEE VALLEY AUTHORITY OUTSERC35977PEAK</v>
          </cell>
          <cell r="I1861">
            <v>35977</v>
          </cell>
          <cell r="J1861">
            <v>48.54</v>
          </cell>
        </row>
        <row r="1862">
          <cell r="H1862" t="str">
            <v>TENNESSEE VALLEY AUTHORITY OUTSERC36008OFF PEAK</v>
          </cell>
          <cell r="I1862">
            <v>36008</v>
          </cell>
          <cell r="J1862">
            <v>14.5</v>
          </cell>
        </row>
        <row r="1863">
          <cell r="H1863" t="str">
            <v>TENNESSEE VALLEY AUTHORITY OUTSERC36008PEAK</v>
          </cell>
          <cell r="I1863">
            <v>36008</v>
          </cell>
          <cell r="J1863">
            <v>37.64</v>
          </cell>
        </row>
        <row r="1864">
          <cell r="H1864" t="str">
            <v>TENNESSEE VALLEY AUTHORITY OUTSERC36039OFF PEAK</v>
          </cell>
          <cell r="I1864">
            <v>36039</v>
          </cell>
          <cell r="J1864">
            <v>15.63</v>
          </cell>
        </row>
        <row r="1865">
          <cell r="H1865" t="str">
            <v>TENNESSEE VALLEY AUTHORITY OUTSERC36039PEAK</v>
          </cell>
          <cell r="I1865">
            <v>36039</v>
          </cell>
          <cell r="J1865">
            <v>27.72</v>
          </cell>
        </row>
        <row r="1866">
          <cell r="H1866" t="str">
            <v>TENNESSEE VALLEY AUTHORITY OUTSERC36069OFF PEAK</v>
          </cell>
          <cell r="I1866">
            <v>36069</v>
          </cell>
          <cell r="J1866">
            <v>12.5</v>
          </cell>
        </row>
        <row r="1867">
          <cell r="H1867" t="str">
            <v>TENNESSEE VALLEY AUTHORITY OUTSERC36069PEAK</v>
          </cell>
          <cell r="I1867">
            <v>36069</v>
          </cell>
          <cell r="J1867">
            <v>20.12</v>
          </cell>
        </row>
        <row r="1868">
          <cell r="H1868" t="str">
            <v>TENNESSEE VALLEY AUTHORITY OUTSERC36100OFF PEAK</v>
          </cell>
          <cell r="I1868">
            <v>36100</v>
          </cell>
          <cell r="J1868">
            <v>13.75</v>
          </cell>
        </row>
        <row r="1869">
          <cell r="H1869" t="str">
            <v>TENNESSEE VALLEY AUTHORITY OUTSERC36100PEAK</v>
          </cell>
          <cell r="I1869">
            <v>36100</v>
          </cell>
          <cell r="J1869">
            <v>22.39</v>
          </cell>
        </row>
        <row r="1870">
          <cell r="H1870" t="str">
            <v>TENNESSEE VALLEY AUTHORITY OUTSERC36130OFF PEAK</v>
          </cell>
          <cell r="I1870">
            <v>36130</v>
          </cell>
          <cell r="J1870">
            <v>14</v>
          </cell>
        </row>
        <row r="1871">
          <cell r="H1871" t="str">
            <v>TENNESSEE VALLEY AUTHORITY OUTSERC36130PEAK</v>
          </cell>
          <cell r="I1871">
            <v>36130</v>
          </cell>
          <cell r="J1871">
            <v>21.19</v>
          </cell>
        </row>
        <row r="1872">
          <cell r="H1872" t="str">
            <v>TENNESSEE VALLEY AUTHORITY OUTSERC36161OFF PEAK</v>
          </cell>
          <cell r="I1872">
            <v>36161</v>
          </cell>
          <cell r="J1872">
            <v>14.63</v>
          </cell>
        </row>
        <row r="1873">
          <cell r="H1873" t="str">
            <v>TENNESSEE VALLEY AUTHORITY OUTSERC36161PEAK</v>
          </cell>
          <cell r="I1873">
            <v>36161</v>
          </cell>
          <cell r="J1873">
            <v>21.55</v>
          </cell>
        </row>
        <row r="1874">
          <cell r="H1874" t="str">
            <v>TENNESSEE VALLEY AUTHORITY OUTSERC36192PEAK</v>
          </cell>
          <cell r="I1874">
            <v>36192</v>
          </cell>
          <cell r="J1874">
            <v>16.63</v>
          </cell>
        </row>
        <row r="1875">
          <cell r="H1875" t="str">
            <v>TENNESSEE VALLEY AUTHORITY OUTSERC36220PEAK</v>
          </cell>
          <cell r="I1875">
            <v>36220</v>
          </cell>
          <cell r="J1875">
            <v>21.5</v>
          </cell>
        </row>
        <row r="1876">
          <cell r="H1876" t="str">
            <v>TENNESSEE VALLEY AUTHORITY OUTSERC36251PEAK</v>
          </cell>
          <cell r="I1876">
            <v>36251</v>
          </cell>
          <cell r="J1876">
            <v>27.5</v>
          </cell>
        </row>
        <row r="1877">
          <cell r="H1877" t="str">
            <v>TENNESSEE VALLEY AUTHORITY OUTSERC36281PEAK</v>
          </cell>
          <cell r="I1877">
            <v>36281</v>
          </cell>
          <cell r="J1877">
            <v>23.86</v>
          </cell>
        </row>
        <row r="1878">
          <cell r="H1878" t="str">
            <v>TENNESSEE VALLEY AUTHORITY OUTSERC36312PEAK</v>
          </cell>
          <cell r="I1878">
            <v>36312</v>
          </cell>
          <cell r="J1878">
            <v>33</v>
          </cell>
        </row>
        <row r="1879">
          <cell r="H1879" t="str">
            <v>TENNESSEE VALLEY AUTHORITY OUTSERC36342OFF PEAK</v>
          </cell>
          <cell r="I1879">
            <v>36342</v>
          </cell>
          <cell r="J1879">
            <v>13.13</v>
          </cell>
        </row>
        <row r="1880">
          <cell r="H1880" t="str">
            <v>TENNESSEE VALLEY AUTHORITY OUTSERC36342PEAK</v>
          </cell>
          <cell r="I1880">
            <v>36342</v>
          </cell>
          <cell r="J1880">
            <v>22.8</v>
          </cell>
        </row>
        <row r="1881">
          <cell r="H1881" t="str">
            <v>TENNESSEE VALLEY AUTHORITY OUTSERC36373OFF PEAK</v>
          </cell>
          <cell r="I1881">
            <v>36373</v>
          </cell>
          <cell r="J1881">
            <v>16</v>
          </cell>
        </row>
        <row r="1882">
          <cell r="H1882" t="str">
            <v>TENNESSEE VALLEY AUTHORITY OUTSERC36373PEAK</v>
          </cell>
          <cell r="I1882">
            <v>36373</v>
          </cell>
          <cell r="J1882">
            <v>88.08</v>
          </cell>
        </row>
        <row r="1883">
          <cell r="H1883" t="str">
            <v>TENNESSEE VALLEY AUTHORITY OUTSERC36404OFF PEAK</v>
          </cell>
          <cell r="I1883">
            <v>36404</v>
          </cell>
          <cell r="J1883">
            <v>13.41</v>
          </cell>
        </row>
        <row r="1884">
          <cell r="H1884" t="str">
            <v>TENNESSEE VALLEY AUTHORITY OUTSERC36404PEAK</v>
          </cell>
          <cell r="I1884">
            <v>36404</v>
          </cell>
          <cell r="J1884">
            <v>19.75</v>
          </cell>
        </row>
        <row r="1885">
          <cell r="H1885" t="str">
            <v>TENNESSEE VALLEY AUTHORITY OUTSERC36434OFF PEAK</v>
          </cell>
          <cell r="I1885">
            <v>36434</v>
          </cell>
          <cell r="J1885">
            <v>14</v>
          </cell>
        </row>
        <row r="1886">
          <cell r="H1886" t="str">
            <v>TENNESSEE VALLEY AUTHORITY OUTSERC36434PEAK</v>
          </cell>
          <cell r="I1886">
            <v>36434</v>
          </cell>
          <cell r="J1886">
            <v>23.23</v>
          </cell>
        </row>
        <row r="1887">
          <cell r="H1887" t="str">
            <v>TENNESSEE VALLEY AUTHORITY OUTSERC36465PEAK</v>
          </cell>
          <cell r="I1887">
            <v>36465</v>
          </cell>
          <cell r="J1887">
            <v>23.08</v>
          </cell>
        </row>
        <row r="1888">
          <cell r="H1888" t="str">
            <v>TENNESSEE VALLEY AUTHORITY OUTSERC36495OFF PEAK</v>
          </cell>
          <cell r="I1888">
            <v>36495</v>
          </cell>
          <cell r="J1888">
            <v>14.5</v>
          </cell>
        </row>
        <row r="1889">
          <cell r="H1889" t="str">
            <v>TENNESSEE VALLEY AUTHORITY OUTSERC36495PEAK</v>
          </cell>
          <cell r="I1889">
            <v>36495</v>
          </cell>
          <cell r="J1889">
            <v>20.63</v>
          </cell>
        </row>
        <row r="1890">
          <cell r="H1890" t="str">
            <v>TENNESSEE VALLEY AUTHORITY OUTSERC36526OFF PEAK</v>
          </cell>
          <cell r="I1890">
            <v>36526</v>
          </cell>
          <cell r="J1890">
            <v>16</v>
          </cell>
        </row>
        <row r="1891">
          <cell r="H1891" t="str">
            <v>TENNESSEE VALLEY AUTHORITY OUTSERC36526PEAK</v>
          </cell>
          <cell r="I1891">
            <v>36526</v>
          </cell>
          <cell r="J1891">
            <v>20.53</v>
          </cell>
        </row>
        <row r="1892">
          <cell r="H1892" t="str">
            <v>TENNESSEE VALLEY AUTHORITY OUTSERC36557PEAK</v>
          </cell>
          <cell r="I1892">
            <v>36557</v>
          </cell>
          <cell r="J1892">
            <v>23.74</v>
          </cell>
        </row>
        <row r="1893">
          <cell r="H1893" t="str">
            <v>TENNESSEE VALLEY AUTHORITY OUTSERC36586PEAK</v>
          </cell>
          <cell r="I1893">
            <v>36586</v>
          </cell>
          <cell r="J1893">
            <v>26.1</v>
          </cell>
        </row>
        <row r="1894">
          <cell r="H1894" t="str">
            <v>TENNESSEE VALLEY AUTHORITY OUTSERC36617OFF PEAK</v>
          </cell>
          <cell r="I1894">
            <v>36617</v>
          </cell>
          <cell r="J1894">
            <v>16.88</v>
          </cell>
        </row>
        <row r="1895">
          <cell r="H1895" t="str">
            <v>TENNESSEE VALLEY AUTHORITY OUTSERC36617PEAK</v>
          </cell>
          <cell r="I1895">
            <v>36617</v>
          </cell>
          <cell r="J1895">
            <v>27.03</v>
          </cell>
        </row>
        <row r="1896">
          <cell r="H1896" t="str">
            <v>TENNESSEE VALLEY AUTHORITY OUTSERC36678OFF PEAK</v>
          </cell>
          <cell r="I1896">
            <v>36678</v>
          </cell>
          <cell r="J1896">
            <v>14</v>
          </cell>
        </row>
        <row r="1897">
          <cell r="H1897" t="str">
            <v>TENNESSEE VALLEY AUTHORITY OUTSERC36678PEAK</v>
          </cell>
          <cell r="I1897">
            <v>36678</v>
          </cell>
          <cell r="J1897">
            <v>29.2</v>
          </cell>
        </row>
        <row r="1898">
          <cell r="H1898" t="str">
            <v>TENNESSEE VALLEY AUTHORITY OUTSERC36708OFF PEAK</v>
          </cell>
          <cell r="I1898">
            <v>36708</v>
          </cell>
          <cell r="J1898">
            <v>12</v>
          </cell>
        </row>
        <row r="1899">
          <cell r="H1899" t="str">
            <v>TENNESSEE VALLEY AUTHORITY OUTSERC36739PEAK</v>
          </cell>
          <cell r="I1899">
            <v>36739</v>
          </cell>
          <cell r="J1899">
            <v>70</v>
          </cell>
        </row>
        <row r="1900">
          <cell r="H1900" t="str">
            <v>VACARSERC36831OFF PEAK</v>
          </cell>
          <cell r="I1900">
            <v>36831</v>
          </cell>
          <cell r="J1900">
            <v>18.440000000000001</v>
          </cell>
        </row>
        <row r="1901">
          <cell r="H1901" t="str">
            <v>VACARSERC36831PEAK</v>
          </cell>
          <cell r="I1901">
            <v>36831</v>
          </cell>
          <cell r="J1901">
            <v>38.840000000000003</v>
          </cell>
        </row>
        <row r="1902">
          <cell r="H1902" t="str">
            <v>VACARSERC36861OFF PEAK</v>
          </cell>
          <cell r="I1902">
            <v>36861</v>
          </cell>
          <cell r="J1902">
            <v>42.21</v>
          </cell>
        </row>
        <row r="1903">
          <cell r="H1903" t="str">
            <v>VACARSERC36861PEAK</v>
          </cell>
          <cell r="I1903">
            <v>36861</v>
          </cell>
          <cell r="J1903">
            <v>62.26</v>
          </cell>
        </row>
        <row r="1904">
          <cell r="H1904" t="str">
            <v>VACARSERC36892OFF PEAK</v>
          </cell>
          <cell r="I1904">
            <v>36892</v>
          </cell>
          <cell r="J1904">
            <v>38.1</v>
          </cell>
        </row>
        <row r="1905">
          <cell r="H1905" t="str">
            <v>VACARSERC36892PEAK</v>
          </cell>
          <cell r="I1905">
            <v>36892</v>
          </cell>
          <cell r="J1905">
            <v>60.26</v>
          </cell>
        </row>
        <row r="1906">
          <cell r="H1906" t="str">
            <v>VACARSERC36923OFF PEAK</v>
          </cell>
          <cell r="I1906">
            <v>36923</v>
          </cell>
          <cell r="J1906">
            <v>21.88</v>
          </cell>
        </row>
        <row r="1907">
          <cell r="H1907" t="str">
            <v>VACARSERC36923PEAK</v>
          </cell>
          <cell r="I1907">
            <v>36923</v>
          </cell>
          <cell r="J1907">
            <v>37.17</v>
          </cell>
        </row>
        <row r="1908">
          <cell r="H1908" t="str">
            <v>VACARSERC36951OFF PEAK</v>
          </cell>
          <cell r="I1908">
            <v>36951</v>
          </cell>
          <cell r="J1908">
            <v>25.1</v>
          </cell>
        </row>
        <row r="1909">
          <cell r="H1909" t="str">
            <v>VACARSERC36951PEAK</v>
          </cell>
          <cell r="I1909">
            <v>36951</v>
          </cell>
          <cell r="J1909">
            <v>39.549999999999997</v>
          </cell>
        </row>
        <row r="1910">
          <cell r="H1910" t="str">
            <v>VACARSERC36982OFF PEAK</v>
          </cell>
          <cell r="I1910">
            <v>36982</v>
          </cell>
          <cell r="J1910">
            <v>24.5</v>
          </cell>
        </row>
        <row r="1911">
          <cell r="H1911" t="str">
            <v>VACARSERC36982PEAK</v>
          </cell>
          <cell r="I1911">
            <v>36982</v>
          </cell>
          <cell r="J1911">
            <v>51.38</v>
          </cell>
        </row>
        <row r="1912">
          <cell r="H1912" t="str">
            <v>VACARSERC37012OFF PEAK</v>
          </cell>
          <cell r="I1912">
            <v>37012</v>
          </cell>
          <cell r="J1912">
            <v>0</v>
          </cell>
        </row>
        <row r="1913">
          <cell r="H1913" t="str">
            <v>VACARSERC37012PEAK</v>
          </cell>
          <cell r="I1913">
            <v>37012</v>
          </cell>
          <cell r="J1913">
            <v>40.07</v>
          </cell>
        </row>
      </sheetData>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Outage Page 1"/>
      <sheetName val="Outage Page 2"/>
      <sheetName val="Outage Page 3"/>
      <sheetName val="Outage Page 4"/>
      <sheetName val="Out of Commission Units"/>
      <sheetName val="Lookups"/>
      <sheetName val="Data_ALL"/>
      <sheetName val="GL"/>
      <sheetName val="Assumptions"/>
      <sheetName val="details"/>
      <sheetName val="Data"/>
      <sheetName val="MEI DEPT-PROJET-COMPTE"/>
      <sheetName val="Tab-Infra"/>
      <sheetName val="dayly closing value"/>
      <sheetName val="TB"/>
      <sheetName val="Input"/>
      <sheetName val="BAM Reporting"/>
      <sheetName val="Lists"/>
      <sheetName val="Inputs"/>
      <sheetName val="resumo"/>
      <sheetName val="1000"/>
      <sheetName val="60.052.804-9"/>
      <sheetName val="60.052.802-2"/>
      <sheetName val="Economics"/>
      <sheetName val="Combined Total"/>
      <sheetName val="Personnel"/>
      <sheetName val="BUSSPLANFLCX_2002"/>
      <sheetName val="Control Scenario"/>
      <sheetName val="wksParameters"/>
      <sheetName val="Shs"/>
      <sheetName val="weekly summary"/>
      <sheetName val="E"/>
      <sheetName val="CPx"/>
      <sheetName val="Q3 2006 FP"/>
      <sheetName val="2005"/>
      <sheetName val="From Trish"/>
    </sheetNames>
    <sheetDataSet>
      <sheetData sheetId="0"/>
      <sheetData sheetId="1" refreshError="1"/>
      <sheetData sheetId="2" refreshError="1"/>
      <sheetData sheetId="3" refreshError="1"/>
      <sheetData sheetId="4" refreshError="1"/>
      <sheetData sheetId="5" refreshError="1"/>
      <sheetData sheetId="6" refreshError="1">
        <row r="4">
          <cell r="AF4" t="str">
            <v>Months</v>
          </cell>
        </row>
        <row r="6">
          <cell r="AF6" t="str">
            <v>Jan/Jan</v>
          </cell>
        </row>
        <row r="7">
          <cell r="AF7" t="str">
            <v>Feb/Fév</v>
          </cell>
        </row>
        <row r="8">
          <cell r="AF8" t="str">
            <v>Mar/Mar</v>
          </cell>
        </row>
        <row r="9">
          <cell r="AF9" t="str">
            <v>Apr/Avr</v>
          </cell>
        </row>
        <row r="10">
          <cell r="AF10" t="str">
            <v>May/Mai</v>
          </cell>
        </row>
        <row r="11">
          <cell r="AF11" t="str">
            <v>Jun/Jui</v>
          </cell>
        </row>
        <row r="12">
          <cell r="AF12" t="str">
            <v>Jul/Jul</v>
          </cell>
        </row>
        <row r="13">
          <cell r="AF13" t="str">
            <v>Aug/Aoû</v>
          </cell>
        </row>
        <row r="14">
          <cell r="AF14" t="str">
            <v>Sep/Sep</v>
          </cell>
        </row>
        <row r="15">
          <cell r="AF15" t="str">
            <v>Oct/Oct</v>
          </cell>
        </row>
        <row r="16">
          <cell r="AF16" t="str">
            <v>Nov/Nov</v>
          </cell>
        </row>
        <row r="17">
          <cell r="AF17" t="str">
            <v>Dec/Déc</v>
          </cell>
        </row>
        <row r="19">
          <cell r="AF19" t="str">
            <v>no</v>
          </cell>
          <cell r="AG19">
            <v>1</v>
          </cell>
          <cell r="AH19">
            <v>1</v>
          </cell>
          <cell r="AK19">
            <v>0</v>
          </cell>
        </row>
        <row r="20">
          <cell r="AF20" t="str">
            <v>yes</v>
          </cell>
          <cell r="AG20">
            <v>2</v>
          </cell>
          <cell r="AH20">
            <v>2</v>
          </cell>
          <cell r="AK20">
            <v>6.9444444444444436E-4</v>
          </cell>
        </row>
        <row r="21">
          <cell r="AF21" t="str">
            <v>non</v>
          </cell>
          <cell r="AG21">
            <v>3</v>
          </cell>
          <cell r="AH21">
            <v>3</v>
          </cell>
          <cell r="AK21">
            <v>1.3888888888888887E-3</v>
          </cell>
        </row>
        <row r="22">
          <cell r="AF22" t="str">
            <v>oui</v>
          </cell>
          <cell r="AG22">
            <v>4</v>
          </cell>
          <cell r="AH22">
            <v>4</v>
          </cell>
          <cell r="AK22">
            <v>2.0833333333333329E-3</v>
          </cell>
        </row>
        <row r="23">
          <cell r="AG23">
            <v>5</v>
          </cell>
          <cell r="AH23">
            <v>5</v>
          </cell>
          <cell r="AK23">
            <v>2.7777777777777775E-3</v>
          </cell>
        </row>
        <row r="24">
          <cell r="AG24">
            <v>6</v>
          </cell>
          <cell r="AH24">
            <v>6</v>
          </cell>
          <cell r="AK24">
            <v>3.472222222222222E-3</v>
          </cell>
        </row>
        <row r="25">
          <cell r="AG25">
            <v>7</v>
          </cell>
          <cell r="AH25">
            <v>7</v>
          </cell>
          <cell r="AK25">
            <v>4.1666666666666666E-3</v>
          </cell>
        </row>
        <row r="26">
          <cell r="AG26">
            <v>8</v>
          </cell>
          <cell r="AH26">
            <v>8</v>
          </cell>
          <cell r="AK26">
            <v>4.8611111111111112E-3</v>
          </cell>
        </row>
        <row r="27">
          <cell r="AG27">
            <v>9</v>
          </cell>
          <cell r="AH27">
            <v>9</v>
          </cell>
          <cell r="AK27">
            <v>5.5555555555555558E-3</v>
          </cell>
        </row>
        <row r="28">
          <cell r="AG28">
            <v>10</v>
          </cell>
          <cell r="AH28">
            <v>10</v>
          </cell>
          <cell r="AK28">
            <v>6.2500000000000003E-3</v>
          </cell>
        </row>
        <row r="29">
          <cell r="AG29" t="str">
            <v>1,2</v>
          </cell>
          <cell r="AH29">
            <v>11</v>
          </cell>
          <cell r="AK29">
            <v>6.9444444444444449E-3</v>
          </cell>
        </row>
        <row r="30">
          <cell r="AG30" t="str">
            <v>1,3</v>
          </cell>
          <cell r="AH30">
            <v>12</v>
          </cell>
          <cell r="AK30">
            <v>7.6388888888888895E-3</v>
          </cell>
        </row>
        <row r="31">
          <cell r="AG31" t="str">
            <v>1,4</v>
          </cell>
          <cell r="AH31">
            <v>13</v>
          </cell>
          <cell r="AK31">
            <v>8.3333333333333332E-3</v>
          </cell>
        </row>
        <row r="32">
          <cell r="AG32" t="str">
            <v>2,3</v>
          </cell>
          <cell r="AH32">
            <v>14</v>
          </cell>
          <cell r="AK32">
            <v>9.0277777777777769E-3</v>
          </cell>
        </row>
        <row r="33">
          <cell r="AG33" t="str">
            <v>2,4</v>
          </cell>
          <cell r="AH33">
            <v>15</v>
          </cell>
          <cell r="AK33">
            <v>9.7222222222222206E-3</v>
          </cell>
        </row>
        <row r="34">
          <cell r="AG34" t="str">
            <v>3,4</v>
          </cell>
          <cell r="AH34">
            <v>16</v>
          </cell>
          <cell r="AK34">
            <v>1.0416666666666664E-2</v>
          </cell>
        </row>
        <row r="35">
          <cell r="AG35" t="str">
            <v>all</v>
          </cell>
          <cell r="AH35">
            <v>17</v>
          </cell>
          <cell r="AK35">
            <v>1.1111111111111108E-2</v>
          </cell>
        </row>
        <row r="36">
          <cell r="AG36" t="str">
            <v>various</v>
          </cell>
          <cell r="AH36">
            <v>18</v>
          </cell>
          <cell r="AK36">
            <v>1.1805555555555552E-2</v>
          </cell>
        </row>
        <row r="37">
          <cell r="AG37" t="str">
            <v>both</v>
          </cell>
          <cell r="AH37">
            <v>19</v>
          </cell>
          <cell r="AK37">
            <v>1.2499999999999995E-2</v>
          </cell>
        </row>
        <row r="38">
          <cell r="AH38">
            <v>20</v>
          </cell>
          <cell r="AK38">
            <v>1.3194444444444439E-2</v>
          </cell>
        </row>
        <row r="39">
          <cell r="AH39">
            <v>21</v>
          </cell>
          <cell r="AK39">
            <v>1.3888888888888883E-2</v>
          </cell>
        </row>
        <row r="40">
          <cell r="AH40">
            <v>22</v>
          </cell>
          <cell r="AK40">
            <v>1.4583333333333327E-2</v>
          </cell>
        </row>
        <row r="41">
          <cell r="AH41">
            <v>23</v>
          </cell>
          <cell r="AK41">
            <v>1.527777777777777E-2</v>
          </cell>
        </row>
        <row r="44">
          <cell r="AH44">
            <v>24</v>
          </cell>
          <cell r="AK44">
            <v>1.5972222222222214E-2</v>
          </cell>
        </row>
        <row r="45">
          <cell r="AH45">
            <v>25</v>
          </cell>
          <cell r="AK45">
            <v>1.6666666666666659E-2</v>
          </cell>
        </row>
        <row r="46">
          <cell r="AH46">
            <v>26</v>
          </cell>
          <cell r="AK46">
            <v>1.7361111111111105E-2</v>
          </cell>
        </row>
        <row r="47">
          <cell r="AH47">
            <v>27</v>
          </cell>
          <cell r="AK47">
            <v>1.805555555555555E-2</v>
          </cell>
        </row>
        <row r="48">
          <cell r="AH48">
            <v>28</v>
          </cell>
          <cell r="AK48">
            <v>1.8749999999999996E-2</v>
          </cell>
        </row>
        <row r="49">
          <cell r="AH49">
            <v>29</v>
          </cell>
          <cell r="AK49">
            <v>1.9444444444444441E-2</v>
          </cell>
        </row>
        <row r="50">
          <cell r="AH50">
            <v>30</v>
          </cell>
          <cell r="AK50">
            <v>2.0138888888888887E-2</v>
          </cell>
        </row>
        <row r="51">
          <cell r="AH51">
            <v>31</v>
          </cell>
          <cell r="AK51">
            <v>2.0833333333333332E-2</v>
          </cell>
        </row>
        <row r="52">
          <cell r="AK52">
            <v>2.1527777777777778E-2</v>
          </cell>
        </row>
        <row r="53">
          <cell r="AK53">
            <v>2.2222222222222223E-2</v>
          </cell>
        </row>
        <row r="54">
          <cell r="AK54">
            <v>2.2916666666666669E-2</v>
          </cell>
        </row>
        <row r="55">
          <cell r="AK55">
            <v>2.3611111111111114E-2</v>
          </cell>
        </row>
        <row r="56">
          <cell r="AK56">
            <v>2.4305555555555559E-2</v>
          </cell>
        </row>
        <row r="57">
          <cell r="AK57">
            <v>2.5000000000000005E-2</v>
          </cell>
        </row>
        <row r="58">
          <cell r="AK58">
            <v>2.569444444444445E-2</v>
          </cell>
        </row>
        <row r="59">
          <cell r="AK59">
            <v>2.6388888888888896E-2</v>
          </cell>
        </row>
        <row r="60">
          <cell r="AK60">
            <v>2.7083333333333341E-2</v>
          </cell>
        </row>
        <row r="62">
          <cell r="AK62">
            <v>2.7777777777777787E-2</v>
          </cell>
        </row>
        <row r="63">
          <cell r="AK63">
            <v>2.8472222222222232E-2</v>
          </cell>
        </row>
        <row r="65">
          <cell r="AK65">
            <v>2.9166666666666678E-2</v>
          </cell>
        </row>
        <row r="66">
          <cell r="AK66">
            <v>2.9861111111111123E-2</v>
          </cell>
        </row>
        <row r="67">
          <cell r="AK67">
            <v>3.0555555555555568E-2</v>
          </cell>
        </row>
        <row r="68">
          <cell r="AK68">
            <v>3.1250000000000014E-2</v>
          </cell>
        </row>
        <row r="70">
          <cell r="AK70">
            <v>3.1944444444444456E-2</v>
          </cell>
        </row>
        <row r="71">
          <cell r="AK71">
            <v>3.2638888888888898E-2</v>
          </cell>
        </row>
        <row r="72">
          <cell r="AK72">
            <v>3.333333333333334E-2</v>
          </cell>
        </row>
        <row r="74">
          <cell r="AK74">
            <v>3.4027777777777782E-2</v>
          </cell>
        </row>
        <row r="75">
          <cell r="AK75">
            <v>3.4722222222222224E-2</v>
          </cell>
        </row>
        <row r="76">
          <cell r="AK76">
            <v>3.5416666666666666E-2</v>
          </cell>
        </row>
        <row r="78">
          <cell r="AK78">
            <v>3.6111111111111108E-2</v>
          </cell>
        </row>
        <row r="79">
          <cell r="AK79">
            <v>3.680555555555555E-2</v>
          </cell>
        </row>
        <row r="80">
          <cell r="AK80">
            <v>3.7499999999999992E-2</v>
          </cell>
        </row>
        <row r="82">
          <cell r="AK82">
            <v>3.8194444444444434E-2</v>
          </cell>
        </row>
        <row r="83">
          <cell r="AK83">
            <v>3.8888888888888876E-2</v>
          </cell>
        </row>
        <row r="84">
          <cell r="AK84">
            <v>3.9583333333333318E-2</v>
          </cell>
        </row>
        <row r="85">
          <cell r="AK85">
            <v>4.027777777777776E-2</v>
          </cell>
        </row>
        <row r="86">
          <cell r="AK86">
            <v>4.0972222222222202E-2</v>
          </cell>
        </row>
        <row r="87">
          <cell r="AK87">
            <v>4.1666666666666644E-2</v>
          </cell>
        </row>
        <row r="89">
          <cell r="AK89">
            <v>4.2361111111111086E-2</v>
          </cell>
        </row>
        <row r="90">
          <cell r="AK90">
            <v>4.3055555555555527E-2</v>
          </cell>
        </row>
        <row r="91">
          <cell r="AK91">
            <v>4.3749999999999969E-2</v>
          </cell>
        </row>
        <row r="93">
          <cell r="AK93">
            <v>4.4444444444444411E-2</v>
          </cell>
        </row>
        <row r="94">
          <cell r="AK94">
            <v>4.5138888888888853E-2</v>
          </cell>
        </row>
        <row r="95">
          <cell r="AK95">
            <v>4.5833333333333295E-2</v>
          </cell>
        </row>
        <row r="97">
          <cell r="AK97">
            <v>4.6527777777777737E-2</v>
          </cell>
        </row>
        <row r="98">
          <cell r="AK98">
            <v>4.7222222222222179E-2</v>
          </cell>
        </row>
        <row r="99">
          <cell r="AK99">
            <v>4.7916666666666621E-2</v>
          </cell>
        </row>
        <row r="100">
          <cell r="AK100">
            <v>4.8611111111111063E-2</v>
          </cell>
        </row>
        <row r="101">
          <cell r="AK101">
            <v>4.9305555555555505E-2</v>
          </cell>
        </row>
        <row r="102">
          <cell r="AK102">
            <v>4.9999999999999947E-2</v>
          </cell>
        </row>
        <row r="103">
          <cell r="AK103">
            <v>5.0694444444444389E-2</v>
          </cell>
        </row>
        <row r="104">
          <cell r="AK104">
            <v>5.1388888888888831E-2</v>
          </cell>
        </row>
        <row r="105">
          <cell r="AK105">
            <v>5.2083333333333273E-2</v>
          </cell>
        </row>
        <row r="106">
          <cell r="AK106">
            <v>5.2777777777777715E-2</v>
          </cell>
        </row>
        <row r="107">
          <cell r="AK107">
            <v>5.3472222222222157E-2</v>
          </cell>
        </row>
        <row r="108">
          <cell r="AK108">
            <v>5.4166666666666599E-2</v>
          </cell>
        </row>
        <row r="109">
          <cell r="AK109">
            <v>5.4861111111111041E-2</v>
          </cell>
        </row>
        <row r="110">
          <cell r="AK110">
            <v>5.5555555555555483E-2</v>
          </cell>
        </row>
        <row r="111">
          <cell r="AK111">
            <v>5.6249999999999925E-2</v>
          </cell>
        </row>
        <row r="112">
          <cell r="AK112">
            <v>5.6944444444444367E-2</v>
          </cell>
        </row>
        <row r="113">
          <cell r="AK113">
            <v>5.7638888888888809E-2</v>
          </cell>
        </row>
        <row r="114">
          <cell r="AK114">
            <v>5.8333333333333251E-2</v>
          </cell>
        </row>
        <row r="115">
          <cell r="AK115">
            <v>5.9027777777777693E-2</v>
          </cell>
        </row>
        <row r="116">
          <cell r="AK116">
            <v>5.9722222222222135E-2</v>
          </cell>
        </row>
        <row r="117">
          <cell r="AK117">
            <v>6.0416666666666577E-2</v>
          </cell>
        </row>
        <row r="118">
          <cell r="AK118">
            <v>6.1111111111111019E-2</v>
          </cell>
        </row>
        <row r="119">
          <cell r="AK119">
            <v>6.1805555555555461E-2</v>
          </cell>
        </row>
        <row r="120">
          <cell r="AK120">
            <v>6.2499999999999903E-2</v>
          </cell>
        </row>
        <row r="121">
          <cell r="AK121">
            <v>6.3194444444444345E-2</v>
          </cell>
        </row>
        <row r="122">
          <cell r="AK122">
            <v>6.3888888888888787E-2</v>
          </cell>
        </row>
        <row r="123">
          <cell r="AK123">
            <v>6.4583333333333229E-2</v>
          </cell>
        </row>
        <row r="124">
          <cell r="AK124">
            <v>6.5277777777777671E-2</v>
          </cell>
        </row>
        <row r="125">
          <cell r="AK125">
            <v>6.5972222222222113E-2</v>
          </cell>
        </row>
        <row r="126">
          <cell r="AK126">
            <v>6.6666666666666555E-2</v>
          </cell>
        </row>
        <row r="127">
          <cell r="AK127">
            <v>6.7361111111110997E-2</v>
          </cell>
        </row>
        <row r="128">
          <cell r="AK128">
            <v>6.8055555555555439E-2</v>
          </cell>
        </row>
        <row r="129">
          <cell r="AK129">
            <v>6.8749999999999881E-2</v>
          </cell>
        </row>
        <row r="130">
          <cell r="AK130">
            <v>6.9444444444444323E-2</v>
          </cell>
        </row>
        <row r="131">
          <cell r="AK131">
            <v>7.0138888888888765E-2</v>
          </cell>
        </row>
        <row r="132">
          <cell r="AK132">
            <v>7.0833333333333207E-2</v>
          </cell>
        </row>
        <row r="133">
          <cell r="AK133">
            <v>7.1527777777777649E-2</v>
          </cell>
        </row>
        <row r="134">
          <cell r="AK134">
            <v>7.2222222222222091E-2</v>
          </cell>
        </row>
        <row r="135">
          <cell r="AK135">
            <v>7.2916666666666533E-2</v>
          </cell>
        </row>
        <row r="136">
          <cell r="AK136">
            <v>7.3611111111110974E-2</v>
          </cell>
        </row>
        <row r="137">
          <cell r="AK137">
            <v>7.4305555555555416E-2</v>
          </cell>
        </row>
        <row r="138">
          <cell r="AK138">
            <v>7.4999999999999858E-2</v>
          </cell>
        </row>
        <row r="139">
          <cell r="AK139">
            <v>7.56944444444443E-2</v>
          </cell>
        </row>
        <row r="140">
          <cell r="AK140">
            <v>7.6388888888888742E-2</v>
          </cell>
        </row>
        <row r="141">
          <cell r="AK141">
            <v>7.7083333333333184E-2</v>
          </cell>
        </row>
        <row r="142">
          <cell r="AK142">
            <v>7.7777777777777626E-2</v>
          </cell>
        </row>
        <row r="143">
          <cell r="AK143">
            <v>7.8472222222222068E-2</v>
          </cell>
        </row>
        <row r="144">
          <cell r="AK144">
            <v>7.916666666666651E-2</v>
          </cell>
        </row>
        <row r="145">
          <cell r="AK145">
            <v>7.9861111111110952E-2</v>
          </cell>
        </row>
        <row r="146">
          <cell r="AK146">
            <v>8.0555555555555394E-2</v>
          </cell>
        </row>
        <row r="147">
          <cell r="AK147">
            <v>8.1249999999999836E-2</v>
          </cell>
        </row>
        <row r="148">
          <cell r="AK148">
            <v>8.1944444444444278E-2</v>
          </cell>
        </row>
        <row r="149">
          <cell r="AK149">
            <v>8.263888888888872E-2</v>
          </cell>
        </row>
        <row r="150">
          <cell r="AK150">
            <v>8.3333333333333162E-2</v>
          </cell>
        </row>
        <row r="151">
          <cell r="AK151">
            <v>8.4027777777777604E-2</v>
          </cell>
        </row>
        <row r="152">
          <cell r="AK152">
            <v>8.4722222222222046E-2</v>
          </cell>
        </row>
        <row r="153">
          <cell r="AK153">
            <v>8.5416666666666488E-2</v>
          </cell>
        </row>
        <row r="154">
          <cell r="AK154">
            <v>8.611111111111093E-2</v>
          </cell>
        </row>
        <row r="155">
          <cell r="AK155">
            <v>8.6805555555555372E-2</v>
          </cell>
        </row>
        <row r="156">
          <cell r="AK156">
            <v>8.7499999999999814E-2</v>
          </cell>
        </row>
        <row r="157">
          <cell r="AK157">
            <v>8.8194444444444256E-2</v>
          </cell>
        </row>
        <row r="158">
          <cell r="AK158">
            <v>8.8888888888888698E-2</v>
          </cell>
        </row>
        <row r="159">
          <cell r="AK159">
            <v>8.958333333333314E-2</v>
          </cell>
        </row>
        <row r="160">
          <cell r="AK160">
            <v>9.0277777777777582E-2</v>
          </cell>
        </row>
        <row r="161">
          <cell r="AK161">
            <v>9.0972222222222024E-2</v>
          </cell>
        </row>
        <row r="162">
          <cell r="AK162">
            <v>9.1666666666666466E-2</v>
          </cell>
        </row>
        <row r="163">
          <cell r="AK163">
            <v>9.2361111111110908E-2</v>
          </cell>
        </row>
        <row r="164">
          <cell r="AK164">
            <v>9.305555555555535E-2</v>
          </cell>
        </row>
        <row r="165">
          <cell r="AK165">
            <v>9.3749999999999792E-2</v>
          </cell>
        </row>
        <row r="166">
          <cell r="AK166">
            <v>9.4444444444444234E-2</v>
          </cell>
        </row>
        <row r="167">
          <cell r="AK167">
            <v>9.5138888888888676E-2</v>
          </cell>
        </row>
        <row r="168">
          <cell r="AK168">
            <v>9.5833333333333118E-2</v>
          </cell>
        </row>
        <row r="169">
          <cell r="AK169">
            <v>9.652777777777756E-2</v>
          </cell>
        </row>
        <row r="170">
          <cell r="AK170">
            <v>9.7222222222222002E-2</v>
          </cell>
        </row>
        <row r="171">
          <cell r="AK171">
            <v>9.7916666666666444E-2</v>
          </cell>
        </row>
        <row r="172">
          <cell r="AK172">
            <v>9.8611111111110886E-2</v>
          </cell>
        </row>
        <row r="173">
          <cell r="AK173">
            <v>9.9305555555555328E-2</v>
          </cell>
        </row>
        <row r="174">
          <cell r="AK174">
            <v>9.999999999999977E-2</v>
          </cell>
        </row>
        <row r="175">
          <cell r="AK175">
            <v>0.10069444444444421</v>
          </cell>
        </row>
        <row r="176">
          <cell r="AK176">
            <v>0.10138888888888865</v>
          </cell>
        </row>
        <row r="177">
          <cell r="AK177">
            <v>0.1020833333333331</v>
          </cell>
        </row>
        <row r="178">
          <cell r="AK178">
            <v>0.10277777777777754</v>
          </cell>
        </row>
        <row r="179">
          <cell r="AK179">
            <v>0.10347222222222198</v>
          </cell>
        </row>
        <row r="180">
          <cell r="AK180">
            <v>0.10416666666666642</v>
          </cell>
        </row>
        <row r="181">
          <cell r="AK181">
            <v>0.10486111111111086</v>
          </cell>
        </row>
        <row r="182">
          <cell r="AK182">
            <v>0.10555555555555531</v>
          </cell>
        </row>
        <row r="183">
          <cell r="AK183">
            <v>0.10624999999999975</v>
          </cell>
        </row>
        <row r="184">
          <cell r="AK184">
            <v>0.10694444444444419</v>
          </cell>
        </row>
        <row r="185">
          <cell r="AK185">
            <v>0.10763888888888863</v>
          </cell>
        </row>
        <row r="186">
          <cell r="AK186">
            <v>0.10833333333333307</v>
          </cell>
        </row>
        <row r="187">
          <cell r="AK187">
            <v>0.10902777777777752</v>
          </cell>
        </row>
        <row r="188">
          <cell r="AK188">
            <v>0.10972222222222196</v>
          </cell>
        </row>
        <row r="189">
          <cell r="AK189">
            <v>0.1104166666666664</v>
          </cell>
        </row>
        <row r="190">
          <cell r="AK190">
            <v>0.11111111111111084</v>
          </cell>
        </row>
        <row r="191">
          <cell r="AK191">
            <v>0.11180555555555528</v>
          </cell>
        </row>
        <row r="192">
          <cell r="AK192">
            <v>0.11249999999999973</v>
          </cell>
        </row>
        <row r="193">
          <cell r="AK193">
            <v>0.11319444444444417</v>
          </cell>
        </row>
        <row r="194">
          <cell r="AK194">
            <v>0.11388888888888861</v>
          </cell>
        </row>
        <row r="195">
          <cell r="AK195">
            <v>0.11458333333333305</v>
          </cell>
        </row>
        <row r="196">
          <cell r="AK196">
            <v>0.11527777777777749</v>
          </cell>
        </row>
        <row r="197">
          <cell r="AK197">
            <v>0.11597222222222194</v>
          </cell>
        </row>
        <row r="198">
          <cell r="AK198">
            <v>0.11666666666666638</v>
          </cell>
        </row>
        <row r="199">
          <cell r="AK199">
            <v>0.11736111111111082</v>
          </cell>
        </row>
        <row r="200">
          <cell r="AK200">
            <v>0.11805555555555526</v>
          </cell>
        </row>
        <row r="201">
          <cell r="AK201">
            <v>0.1187499999999997</v>
          </cell>
        </row>
        <row r="202">
          <cell r="AK202">
            <v>0.11944444444444414</v>
          </cell>
        </row>
        <row r="203">
          <cell r="AK203">
            <v>0.12013888888888859</v>
          </cell>
        </row>
        <row r="204">
          <cell r="AK204">
            <v>0.12083333333333303</v>
          </cell>
        </row>
        <row r="205">
          <cell r="AK205">
            <v>0.12152777777777747</v>
          </cell>
        </row>
        <row r="206">
          <cell r="AK206">
            <v>0.12222222222222191</v>
          </cell>
        </row>
        <row r="207">
          <cell r="AK207">
            <v>0.12291666666666635</v>
          </cell>
        </row>
        <row r="208">
          <cell r="AK208">
            <v>0.1236111111111108</v>
          </cell>
        </row>
        <row r="209">
          <cell r="AK209">
            <v>0.12430555555555524</v>
          </cell>
        </row>
        <row r="210">
          <cell r="AK210">
            <v>0.12499999999999968</v>
          </cell>
        </row>
        <row r="211">
          <cell r="AK211">
            <v>0.12569444444444414</v>
          </cell>
        </row>
        <row r="212">
          <cell r="AK212">
            <v>0.12638888888888858</v>
          </cell>
        </row>
        <row r="213">
          <cell r="AK213">
            <v>0.12708333333333302</v>
          </cell>
        </row>
        <row r="214">
          <cell r="AK214">
            <v>0.12777777777777746</v>
          </cell>
        </row>
        <row r="215">
          <cell r="AK215">
            <v>0.1284722222222219</v>
          </cell>
        </row>
        <row r="216">
          <cell r="AK216">
            <v>0.12916666666666635</v>
          </cell>
        </row>
        <row r="217">
          <cell r="AK217">
            <v>0.12986111111111079</v>
          </cell>
        </row>
        <row r="218">
          <cell r="AK218">
            <v>0.13055555555555523</v>
          </cell>
        </row>
        <row r="219">
          <cell r="AK219">
            <v>0.13124999999999967</v>
          </cell>
        </row>
        <row r="220">
          <cell r="AK220">
            <v>0.13194444444444411</v>
          </cell>
        </row>
        <row r="221">
          <cell r="AK221">
            <v>0.13263888888888856</v>
          </cell>
        </row>
        <row r="222">
          <cell r="AK222">
            <v>0.133333333333333</v>
          </cell>
        </row>
        <row r="223">
          <cell r="AK223">
            <v>0.13402777777777744</v>
          </cell>
        </row>
        <row r="224">
          <cell r="AK224">
            <v>0.13472222222222188</v>
          </cell>
        </row>
        <row r="225">
          <cell r="AK225">
            <v>0.13541666666666632</v>
          </cell>
        </row>
        <row r="226">
          <cell r="AK226">
            <v>0.13611111111111077</v>
          </cell>
        </row>
        <row r="227">
          <cell r="AK227">
            <v>0.13680555555555521</v>
          </cell>
        </row>
        <row r="228">
          <cell r="AK228">
            <v>0.13749999999999965</v>
          </cell>
        </row>
        <row r="229">
          <cell r="AK229">
            <v>0.13819444444444409</v>
          </cell>
        </row>
        <row r="230">
          <cell r="AK230">
            <v>0.13888888888888853</v>
          </cell>
        </row>
        <row r="231">
          <cell r="AK231">
            <v>0.13958333333333298</v>
          </cell>
        </row>
        <row r="232">
          <cell r="AK232">
            <v>0.14027777777777742</v>
          </cell>
        </row>
        <row r="233">
          <cell r="AK233">
            <v>0.14097222222222186</v>
          </cell>
        </row>
        <row r="234">
          <cell r="AK234">
            <v>0.1416666666666663</v>
          </cell>
        </row>
        <row r="235">
          <cell r="AK235">
            <v>0.14236111111111074</v>
          </cell>
        </row>
        <row r="236">
          <cell r="AK236">
            <v>0.14305555555555519</v>
          </cell>
        </row>
        <row r="237">
          <cell r="AK237">
            <v>0.14374999999999963</v>
          </cell>
        </row>
        <row r="238">
          <cell r="AK238">
            <v>0.14444444444444407</v>
          </cell>
        </row>
        <row r="239">
          <cell r="AK239">
            <v>0.14513888888888851</v>
          </cell>
        </row>
        <row r="240">
          <cell r="AK240">
            <v>0.14583333333333295</v>
          </cell>
        </row>
        <row r="241">
          <cell r="AK241">
            <v>0.1465277777777774</v>
          </cell>
        </row>
        <row r="242">
          <cell r="AK242">
            <v>0.14722222222222184</v>
          </cell>
        </row>
        <row r="243">
          <cell r="AK243">
            <v>0.14791666666666628</v>
          </cell>
        </row>
        <row r="244">
          <cell r="AK244">
            <v>0.14861111111111072</v>
          </cell>
        </row>
        <row r="245">
          <cell r="AK245">
            <v>0.14930555555555516</v>
          </cell>
        </row>
        <row r="246">
          <cell r="AK246">
            <v>0.14999999999999961</v>
          </cell>
        </row>
        <row r="247">
          <cell r="AK247">
            <v>0.15069444444444405</v>
          </cell>
        </row>
        <row r="248">
          <cell r="AK248">
            <v>0.15138888888888849</v>
          </cell>
        </row>
        <row r="249">
          <cell r="AK249">
            <v>0.15208333333333293</v>
          </cell>
        </row>
        <row r="250">
          <cell r="AK250">
            <v>0.15277777777777737</v>
          </cell>
        </row>
        <row r="251">
          <cell r="AK251">
            <v>0.15347222222222182</v>
          </cell>
        </row>
        <row r="252">
          <cell r="AK252">
            <v>0.15416666666666626</v>
          </cell>
        </row>
        <row r="253">
          <cell r="AK253">
            <v>0.1548611111111107</v>
          </cell>
        </row>
        <row r="254">
          <cell r="AK254">
            <v>0.15555555555555514</v>
          </cell>
        </row>
        <row r="255">
          <cell r="AK255">
            <v>0.15624999999999958</v>
          </cell>
        </row>
        <row r="256">
          <cell r="AK256">
            <v>0.15694444444444403</v>
          </cell>
        </row>
        <row r="257">
          <cell r="AK257">
            <v>0.15763888888888847</v>
          </cell>
        </row>
        <row r="258">
          <cell r="AK258">
            <v>0.15833333333333291</v>
          </cell>
        </row>
        <row r="259">
          <cell r="AK259">
            <v>0.15902777777777735</v>
          </cell>
        </row>
        <row r="260">
          <cell r="AK260">
            <v>0.15972222222222179</v>
          </cell>
        </row>
        <row r="261">
          <cell r="AK261">
            <v>0.16041666666666624</v>
          </cell>
        </row>
        <row r="262">
          <cell r="AK262">
            <v>0.16111111111111068</v>
          </cell>
        </row>
        <row r="263">
          <cell r="AK263">
            <v>0.16180555555555512</v>
          </cell>
        </row>
        <row r="264">
          <cell r="AK264">
            <v>0.16249999999999956</v>
          </cell>
        </row>
        <row r="265">
          <cell r="AK265">
            <v>0.163194444444444</v>
          </cell>
        </row>
        <row r="266">
          <cell r="AK266">
            <v>0.16388888888888845</v>
          </cell>
        </row>
        <row r="267">
          <cell r="AK267">
            <v>0.16458333333333289</v>
          </cell>
        </row>
        <row r="268">
          <cell r="AK268">
            <v>0.16527777777777733</v>
          </cell>
        </row>
        <row r="269">
          <cell r="AK269">
            <v>0.16597222222222177</v>
          </cell>
        </row>
        <row r="270">
          <cell r="AK270">
            <v>0.16666666666666621</v>
          </cell>
        </row>
        <row r="271">
          <cell r="AK271">
            <v>0.16736111111111066</v>
          </cell>
        </row>
        <row r="272">
          <cell r="AK272">
            <v>0.1680555555555551</v>
          </cell>
        </row>
        <row r="273">
          <cell r="AK273">
            <v>0.16874999999999954</v>
          </cell>
        </row>
        <row r="274">
          <cell r="AK274">
            <v>0.16944444444444398</v>
          </cell>
        </row>
        <row r="275">
          <cell r="AK275">
            <v>0.17013888888888842</v>
          </cell>
        </row>
        <row r="276">
          <cell r="AK276">
            <v>0.17083333333333287</v>
          </cell>
        </row>
        <row r="277">
          <cell r="AK277">
            <v>0.17152777777777731</v>
          </cell>
        </row>
        <row r="278">
          <cell r="AK278">
            <v>0.17222222222222175</v>
          </cell>
        </row>
        <row r="279">
          <cell r="AK279">
            <v>0.17291666666666619</v>
          </cell>
        </row>
        <row r="280">
          <cell r="AK280">
            <v>0.17361111111111063</v>
          </cell>
        </row>
        <row r="281">
          <cell r="AK281">
            <v>0.17430555555555508</v>
          </cell>
        </row>
        <row r="282">
          <cell r="AK282">
            <v>0.17499999999999952</v>
          </cell>
        </row>
        <row r="283">
          <cell r="AK283">
            <v>0.17569444444444396</v>
          </cell>
        </row>
        <row r="284">
          <cell r="AK284">
            <v>0.1763888888888884</v>
          </cell>
        </row>
        <row r="285">
          <cell r="AK285">
            <v>0.17708333333333284</v>
          </cell>
        </row>
        <row r="286">
          <cell r="AK286">
            <v>0.17777777777777728</v>
          </cell>
        </row>
        <row r="287">
          <cell r="AK287">
            <v>0.17847222222222173</v>
          </cell>
        </row>
        <row r="288">
          <cell r="AK288">
            <v>0.17916666666666617</v>
          </cell>
        </row>
        <row r="289">
          <cell r="AK289">
            <v>0.17986111111111061</v>
          </cell>
        </row>
        <row r="290">
          <cell r="AK290">
            <v>0.18055555555555505</v>
          </cell>
        </row>
        <row r="291">
          <cell r="AK291">
            <v>0.18124999999999949</v>
          </cell>
        </row>
        <row r="292">
          <cell r="AK292">
            <v>0.18194444444444394</v>
          </cell>
        </row>
        <row r="293">
          <cell r="AK293">
            <v>0.18263888888888838</v>
          </cell>
        </row>
        <row r="294">
          <cell r="AK294">
            <v>0.18333333333333282</v>
          </cell>
        </row>
        <row r="295">
          <cell r="AK295">
            <v>0.18402777777777726</v>
          </cell>
        </row>
        <row r="296">
          <cell r="AK296">
            <v>0.1847222222222217</v>
          </cell>
        </row>
        <row r="297">
          <cell r="AK297">
            <v>0.18541666666666615</v>
          </cell>
        </row>
        <row r="298">
          <cell r="AK298">
            <v>0.18611111111111059</v>
          </cell>
        </row>
        <row r="299">
          <cell r="AK299">
            <v>0.18680555555555503</v>
          </cell>
        </row>
        <row r="300">
          <cell r="AK300">
            <v>0.18749999999999947</v>
          </cell>
        </row>
        <row r="301">
          <cell r="AK301">
            <v>0.18819444444444391</v>
          </cell>
        </row>
        <row r="302">
          <cell r="AK302">
            <v>0.18888888888888836</v>
          </cell>
        </row>
        <row r="303">
          <cell r="AK303">
            <v>0.1895833333333328</v>
          </cell>
        </row>
        <row r="304">
          <cell r="AK304">
            <v>0.19027777777777724</v>
          </cell>
        </row>
        <row r="305">
          <cell r="AK305">
            <v>0.19097222222222168</v>
          </cell>
        </row>
        <row r="306">
          <cell r="AK306">
            <v>0.19166666666666612</v>
          </cell>
        </row>
        <row r="307">
          <cell r="AK307">
            <v>0.19236111111111057</v>
          </cell>
        </row>
        <row r="308">
          <cell r="AK308">
            <v>0.19305555555555501</v>
          </cell>
        </row>
        <row r="309">
          <cell r="AK309">
            <v>0.19374999999999945</v>
          </cell>
        </row>
        <row r="310">
          <cell r="AK310">
            <v>0.19444444444444389</v>
          </cell>
        </row>
        <row r="311">
          <cell r="AK311">
            <v>0.19513888888888833</v>
          </cell>
        </row>
        <row r="312">
          <cell r="AK312">
            <v>0.19583333333333278</v>
          </cell>
        </row>
        <row r="313">
          <cell r="AK313">
            <v>0.19652777777777722</v>
          </cell>
        </row>
        <row r="314">
          <cell r="AK314">
            <v>0.19722222222222166</v>
          </cell>
        </row>
        <row r="315">
          <cell r="AK315">
            <v>0.1979166666666661</v>
          </cell>
        </row>
        <row r="316">
          <cell r="AK316">
            <v>0.19861111111111054</v>
          </cell>
        </row>
        <row r="317">
          <cell r="AK317">
            <v>0.19930555555555499</v>
          </cell>
        </row>
        <row r="318">
          <cell r="AK318">
            <v>0.19999999999999943</v>
          </cell>
        </row>
        <row r="319">
          <cell r="AK319">
            <v>0.20069444444444387</v>
          </cell>
        </row>
        <row r="320">
          <cell r="AK320">
            <v>0.20138888888888831</v>
          </cell>
        </row>
        <row r="321">
          <cell r="AK321">
            <v>0.20208333333333275</v>
          </cell>
        </row>
        <row r="322">
          <cell r="AK322">
            <v>0.2027777777777772</v>
          </cell>
        </row>
        <row r="323">
          <cell r="AK323">
            <v>0.20347222222222164</v>
          </cell>
        </row>
        <row r="324">
          <cell r="AK324">
            <v>0.20416666666666608</v>
          </cell>
        </row>
        <row r="325">
          <cell r="AK325">
            <v>0.20486111111111052</v>
          </cell>
        </row>
        <row r="326">
          <cell r="AK326">
            <v>0.20555555555555496</v>
          </cell>
        </row>
        <row r="327">
          <cell r="AK327">
            <v>0.20624999999999941</v>
          </cell>
        </row>
        <row r="328">
          <cell r="AK328">
            <v>0.20694444444444385</v>
          </cell>
        </row>
        <row r="329">
          <cell r="AK329">
            <v>0.20763888888888829</v>
          </cell>
        </row>
        <row r="330">
          <cell r="AK330">
            <v>0.20833333333333273</v>
          </cell>
        </row>
        <row r="331">
          <cell r="AK331">
            <v>0.20902777777777717</v>
          </cell>
        </row>
        <row r="332">
          <cell r="AK332">
            <v>0.20972222222222162</v>
          </cell>
        </row>
        <row r="333">
          <cell r="AK333">
            <v>0.21041666666666606</v>
          </cell>
        </row>
        <row r="334">
          <cell r="AK334">
            <v>0.2111111111111105</v>
          </cell>
        </row>
        <row r="335">
          <cell r="AK335">
            <v>0.21180555555555494</v>
          </cell>
        </row>
        <row r="336">
          <cell r="AK336">
            <v>0.21249999999999938</v>
          </cell>
        </row>
        <row r="337">
          <cell r="AK337">
            <v>0.21319444444444383</v>
          </cell>
        </row>
        <row r="338">
          <cell r="AK338">
            <v>0.21388888888888827</v>
          </cell>
        </row>
        <row r="339">
          <cell r="AK339">
            <v>0.21458333333333271</v>
          </cell>
        </row>
        <row r="340">
          <cell r="AK340">
            <v>0.21527777777777715</v>
          </cell>
        </row>
        <row r="341">
          <cell r="AK341">
            <v>0.21597222222222159</v>
          </cell>
        </row>
        <row r="342">
          <cell r="AK342">
            <v>0.21666666666666604</v>
          </cell>
        </row>
        <row r="343">
          <cell r="AK343">
            <v>0.21736111111111048</v>
          </cell>
        </row>
        <row r="344">
          <cell r="AK344">
            <v>0.21805555555555492</v>
          </cell>
        </row>
        <row r="345">
          <cell r="AK345">
            <v>0.21874999999999936</v>
          </cell>
        </row>
        <row r="346">
          <cell r="AK346">
            <v>0.2194444444444438</v>
          </cell>
        </row>
        <row r="347">
          <cell r="AK347">
            <v>0.22013888888888825</v>
          </cell>
        </row>
        <row r="348">
          <cell r="AK348">
            <v>0.22083333333333269</v>
          </cell>
        </row>
        <row r="349">
          <cell r="AK349">
            <v>0.22152777777777713</v>
          </cell>
        </row>
        <row r="350">
          <cell r="AK350">
            <v>0.22222222222222157</v>
          </cell>
        </row>
        <row r="351">
          <cell r="AK351">
            <v>0.22291666666666601</v>
          </cell>
        </row>
        <row r="352">
          <cell r="AK352">
            <v>0.22361111111111046</v>
          </cell>
        </row>
        <row r="353">
          <cell r="AK353">
            <v>0.2243055555555549</v>
          </cell>
        </row>
        <row r="354">
          <cell r="AK354">
            <v>0.22499999999999934</v>
          </cell>
        </row>
        <row r="355">
          <cell r="AK355">
            <v>0.22569444444444378</v>
          </cell>
        </row>
        <row r="356">
          <cell r="AK356">
            <v>0.22638888888888822</v>
          </cell>
        </row>
        <row r="357">
          <cell r="AK357">
            <v>0.22708333333333267</v>
          </cell>
        </row>
        <row r="358">
          <cell r="AK358">
            <v>0.22777777777777711</v>
          </cell>
        </row>
        <row r="359">
          <cell r="AK359">
            <v>0.22847222222222155</v>
          </cell>
        </row>
        <row r="360">
          <cell r="AK360">
            <v>0.22916666666666599</v>
          </cell>
        </row>
        <row r="361">
          <cell r="AK361">
            <v>0.22986111111111043</v>
          </cell>
        </row>
        <row r="362">
          <cell r="AK362">
            <v>0.23055555555555488</v>
          </cell>
        </row>
        <row r="363">
          <cell r="AK363">
            <v>0.23124999999999932</v>
          </cell>
        </row>
        <row r="364">
          <cell r="AK364">
            <v>0.23194444444444376</v>
          </cell>
        </row>
        <row r="365">
          <cell r="AK365">
            <v>0.2326388888888882</v>
          </cell>
        </row>
        <row r="366">
          <cell r="AK366">
            <v>0.23333333333333264</v>
          </cell>
        </row>
        <row r="367">
          <cell r="AK367">
            <v>0.23402777777777709</v>
          </cell>
        </row>
        <row r="368">
          <cell r="AK368">
            <v>0.23472222222222153</v>
          </cell>
        </row>
        <row r="369">
          <cell r="AK369">
            <v>0.23541666666666597</v>
          </cell>
        </row>
        <row r="370">
          <cell r="AK370">
            <v>0.23611111111111041</v>
          </cell>
        </row>
        <row r="371">
          <cell r="AK371">
            <v>0.23680555555555485</v>
          </cell>
        </row>
        <row r="372">
          <cell r="AK372">
            <v>0.2374999999999993</v>
          </cell>
        </row>
        <row r="373">
          <cell r="AK373">
            <v>0.23819444444444374</v>
          </cell>
        </row>
        <row r="374">
          <cell r="AK374">
            <v>0.23888888888888818</v>
          </cell>
        </row>
        <row r="375">
          <cell r="AK375">
            <v>0.23958333333333262</v>
          </cell>
        </row>
        <row r="376">
          <cell r="AK376">
            <v>0.24027777777777706</v>
          </cell>
        </row>
        <row r="377">
          <cell r="AK377">
            <v>0.2409722222222215</v>
          </cell>
        </row>
        <row r="378">
          <cell r="AK378">
            <v>0.24166666666666595</v>
          </cell>
        </row>
        <row r="379">
          <cell r="AK379">
            <v>0.24236111111111039</v>
          </cell>
        </row>
        <row r="380">
          <cell r="AK380">
            <v>0.24305555555555483</v>
          </cell>
        </row>
        <row r="381">
          <cell r="AK381">
            <v>0.24374999999999927</v>
          </cell>
        </row>
        <row r="382">
          <cell r="AK382">
            <v>0.24444444444444371</v>
          </cell>
        </row>
        <row r="383">
          <cell r="AK383">
            <v>0.24513888888888816</v>
          </cell>
        </row>
        <row r="384">
          <cell r="AK384">
            <v>0.2458333333333326</v>
          </cell>
        </row>
        <row r="385">
          <cell r="AK385">
            <v>0.24652777777777704</v>
          </cell>
        </row>
        <row r="386">
          <cell r="AK386">
            <v>0.24722222222222148</v>
          </cell>
        </row>
        <row r="387">
          <cell r="AK387">
            <v>0.24791666666666592</v>
          </cell>
        </row>
        <row r="388">
          <cell r="AK388">
            <v>0.24861111111111037</v>
          </cell>
        </row>
        <row r="389">
          <cell r="AK389">
            <v>0.24930555555555481</v>
          </cell>
        </row>
        <row r="390">
          <cell r="AK390">
            <v>0.24999999999999925</v>
          </cell>
        </row>
        <row r="391">
          <cell r="AK391">
            <v>0.25069444444444372</v>
          </cell>
        </row>
        <row r="392">
          <cell r="AK392">
            <v>0.25138888888888816</v>
          </cell>
        </row>
        <row r="393">
          <cell r="AK393">
            <v>0.2520833333333326</v>
          </cell>
        </row>
        <row r="394">
          <cell r="AK394">
            <v>0.25277777777777705</v>
          </cell>
        </row>
        <row r="395">
          <cell r="AK395">
            <v>0.25347222222222149</v>
          </cell>
        </row>
        <row r="396">
          <cell r="AK396">
            <v>0.25416666666666593</v>
          </cell>
        </row>
        <row r="397">
          <cell r="AK397">
            <v>0.25486111111111037</v>
          </cell>
        </row>
        <row r="398">
          <cell r="AK398">
            <v>0.25555555555555481</v>
          </cell>
        </row>
        <row r="399">
          <cell r="AK399">
            <v>0.25624999999999926</v>
          </cell>
        </row>
        <row r="400">
          <cell r="AK400">
            <v>0.2569444444444437</v>
          </cell>
        </row>
        <row r="401">
          <cell r="AK401">
            <v>0.25763888888888814</v>
          </cell>
        </row>
        <row r="402">
          <cell r="AK402">
            <v>0.25833333333333258</v>
          </cell>
        </row>
        <row r="403">
          <cell r="AK403">
            <v>0.25902777777777702</v>
          </cell>
        </row>
        <row r="404">
          <cell r="AK404">
            <v>0.25972222222222147</v>
          </cell>
        </row>
        <row r="405">
          <cell r="AK405">
            <v>0.26041666666666591</v>
          </cell>
        </row>
        <row r="406">
          <cell r="AK406">
            <v>0.26111111111111035</v>
          </cell>
        </row>
        <row r="407">
          <cell r="AK407">
            <v>0.26180555555555479</v>
          </cell>
        </row>
        <row r="408">
          <cell r="AK408">
            <v>0.26249999999999923</v>
          </cell>
        </row>
        <row r="409">
          <cell r="AK409">
            <v>0.26319444444444368</v>
          </cell>
        </row>
        <row r="410">
          <cell r="AK410">
            <v>0.26388888888888812</v>
          </cell>
        </row>
        <row r="411">
          <cell r="AK411">
            <v>0.26458333333333256</v>
          </cell>
        </row>
        <row r="412">
          <cell r="AK412">
            <v>0.265277777777777</v>
          </cell>
        </row>
        <row r="413">
          <cell r="AK413">
            <v>0.26597222222222144</v>
          </cell>
        </row>
        <row r="414">
          <cell r="AK414">
            <v>0.26666666666666589</v>
          </cell>
        </row>
        <row r="415">
          <cell r="AK415">
            <v>0.26736111111111033</v>
          </cell>
        </row>
        <row r="416">
          <cell r="AK416">
            <v>0.26805555555555477</v>
          </cell>
        </row>
        <row r="417">
          <cell r="AK417">
            <v>0.26874999999999921</v>
          </cell>
        </row>
        <row r="418">
          <cell r="AK418">
            <v>0.26944444444444365</v>
          </cell>
        </row>
        <row r="419">
          <cell r="AK419">
            <v>0.2701388888888881</v>
          </cell>
        </row>
        <row r="420">
          <cell r="AK420">
            <v>0.27083333333333254</v>
          </cell>
        </row>
        <row r="421">
          <cell r="AK421">
            <v>0.27152777777777698</v>
          </cell>
        </row>
        <row r="422">
          <cell r="AK422">
            <v>0.27222222222222142</v>
          </cell>
        </row>
        <row r="423">
          <cell r="AK423">
            <v>0.27291666666666586</v>
          </cell>
        </row>
        <row r="424">
          <cell r="AK424">
            <v>0.27361111111111031</v>
          </cell>
        </row>
        <row r="425">
          <cell r="AK425">
            <v>0.27430555555555475</v>
          </cell>
        </row>
        <row r="426">
          <cell r="AK426">
            <v>0.27499999999999919</v>
          </cell>
        </row>
        <row r="427">
          <cell r="AK427">
            <v>0.27569444444444363</v>
          </cell>
        </row>
        <row r="428">
          <cell r="AK428">
            <v>0.27638888888888807</v>
          </cell>
        </row>
        <row r="429">
          <cell r="AK429">
            <v>0.27708333333333252</v>
          </cell>
        </row>
        <row r="430">
          <cell r="AK430">
            <v>0.27777777777777696</v>
          </cell>
        </row>
        <row r="431">
          <cell r="AK431">
            <v>0.2784722222222214</v>
          </cell>
        </row>
        <row r="432">
          <cell r="AK432">
            <v>0.27916666666666584</v>
          </cell>
        </row>
        <row r="433">
          <cell r="AK433">
            <v>0.27986111111111028</v>
          </cell>
        </row>
        <row r="434">
          <cell r="AK434">
            <v>0.28055555555555473</v>
          </cell>
        </row>
        <row r="435">
          <cell r="AK435">
            <v>0.28124999999999917</v>
          </cell>
        </row>
        <row r="436">
          <cell r="AK436">
            <v>0.28194444444444361</v>
          </cell>
        </row>
        <row r="437">
          <cell r="AK437">
            <v>0.28263888888888805</v>
          </cell>
        </row>
        <row r="438">
          <cell r="AK438">
            <v>0.28333333333333249</v>
          </cell>
        </row>
        <row r="439">
          <cell r="AK439">
            <v>0.28402777777777694</v>
          </cell>
        </row>
        <row r="440">
          <cell r="AK440">
            <v>0.28472222222222138</v>
          </cell>
        </row>
        <row r="441">
          <cell r="AK441">
            <v>0.28541666666666582</v>
          </cell>
        </row>
        <row r="442">
          <cell r="AK442">
            <v>0.28611111111111026</v>
          </cell>
        </row>
        <row r="443">
          <cell r="AK443">
            <v>0.2868055555555547</v>
          </cell>
        </row>
        <row r="444">
          <cell r="AK444">
            <v>0.28749999999999915</v>
          </cell>
        </row>
        <row r="445">
          <cell r="AK445">
            <v>0.28819444444444359</v>
          </cell>
        </row>
        <row r="446">
          <cell r="AK446">
            <v>0.28888888888888803</v>
          </cell>
        </row>
        <row r="447">
          <cell r="AK447">
            <v>0.28958333333333247</v>
          </cell>
        </row>
        <row r="448">
          <cell r="AK448">
            <v>0.29027777777777691</v>
          </cell>
        </row>
        <row r="449">
          <cell r="AK449">
            <v>0.29097222222222136</v>
          </cell>
        </row>
        <row r="450">
          <cell r="AK450">
            <v>0.2916666666666658</v>
          </cell>
        </row>
        <row r="451">
          <cell r="AK451">
            <v>0.29236111111111024</v>
          </cell>
        </row>
        <row r="452">
          <cell r="AK452">
            <v>0.29305555555555468</v>
          </cell>
        </row>
        <row r="453">
          <cell r="AK453">
            <v>0.29374999999999912</v>
          </cell>
        </row>
        <row r="454">
          <cell r="AK454">
            <v>0.29444444444444356</v>
          </cell>
        </row>
        <row r="455">
          <cell r="AK455">
            <v>0.29513888888888801</v>
          </cell>
        </row>
        <row r="456">
          <cell r="AK456">
            <v>0.29583333333333245</v>
          </cell>
        </row>
        <row r="457">
          <cell r="AK457">
            <v>0.29652777777777689</v>
          </cell>
        </row>
        <row r="458">
          <cell r="AK458">
            <v>0.29722222222222133</v>
          </cell>
        </row>
        <row r="459">
          <cell r="AK459">
            <v>0.29791666666666577</v>
          </cell>
        </row>
        <row r="460">
          <cell r="AK460">
            <v>0.29861111111111022</v>
          </cell>
        </row>
        <row r="461">
          <cell r="AK461">
            <v>0.29930555555555466</v>
          </cell>
        </row>
        <row r="462">
          <cell r="AK462">
            <v>0.2999999999999991</v>
          </cell>
        </row>
        <row r="463">
          <cell r="AK463">
            <v>0.30069444444444354</v>
          </cell>
        </row>
        <row r="464">
          <cell r="AK464">
            <v>0.30138888888888798</v>
          </cell>
        </row>
        <row r="465">
          <cell r="AK465">
            <v>0.30208333333333243</v>
          </cell>
        </row>
        <row r="466">
          <cell r="AK466">
            <v>0.30277777777777687</v>
          </cell>
        </row>
        <row r="467">
          <cell r="AK467">
            <v>0.30347222222222131</v>
          </cell>
        </row>
        <row r="468">
          <cell r="AK468">
            <v>0.30416666666666575</v>
          </cell>
        </row>
        <row r="469">
          <cell r="AK469">
            <v>0.30486111111111019</v>
          </cell>
        </row>
        <row r="470">
          <cell r="AK470">
            <v>0.30555555555555464</v>
          </cell>
        </row>
        <row r="471">
          <cell r="AK471">
            <v>0.30624999999999908</v>
          </cell>
        </row>
        <row r="472">
          <cell r="AK472">
            <v>0.30694444444444352</v>
          </cell>
        </row>
        <row r="473">
          <cell r="AK473">
            <v>0.30763888888888796</v>
          </cell>
        </row>
        <row r="474">
          <cell r="AK474">
            <v>0.3083333333333324</v>
          </cell>
        </row>
        <row r="475">
          <cell r="AK475">
            <v>0.30902777777777685</v>
          </cell>
        </row>
        <row r="476">
          <cell r="AK476">
            <v>0.30972222222222129</v>
          </cell>
        </row>
        <row r="477">
          <cell r="AK477">
            <v>0.31041666666666573</v>
          </cell>
        </row>
        <row r="478">
          <cell r="AK478">
            <v>0.31111111111111017</v>
          </cell>
        </row>
        <row r="479">
          <cell r="AK479">
            <v>0.31180555555555461</v>
          </cell>
        </row>
        <row r="480">
          <cell r="AK480">
            <v>0.31249999999999906</v>
          </cell>
        </row>
        <row r="481">
          <cell r="AK481">
            <v>0.3131944444444435</v>
          </cell>
        </row>
        <row r="482">
          <cell r="AK482">
            <v>0.31388888888888794</v>
          </cell>
        </row>
        <row r="483">
          <cell r="AK483">
            <v>0.31458333333333238</v>
          </cell>
        </row>
        <row r="484">
          <cell r="AK484">
            <v>0.31527777777777682</v>
          </cell>
        </row>
        <row r="485">
          <cell r="AK485">
            <v>0.31597222222222127</v>
          </cell>
        </row>
        <row r="486">
          <cell r="AK486">
            <v>0.31666666666666571</v>
          </cell>
        </row>
        <row r="487">
          <cell r="AK487">
            <v>0.31736111111111015</v>
          </cell>
        </row>
        <row r="488">
          <cell r="AK488">
            <v>0.31805555555555459</v>
          </cell>
        </row>
        <row r="489">
          <cell r="AK489">
            <v>0.31874999999999903</v>
          </cell>
        </row>
        <row r="490">
          <cell r="AK490">
            <v>0.31944444444444348</v>
          </cell>
        </row>
        <row r="491">
          <cell r="AK491">
            <v>0.32013888888888792</v>
          </cell>
        </row>
        <row r="492">
          <cell r="AK492">
            <v>0.32083333333333236</v>
          </cell>
        </row>
        <row r="493">
          <cell r="AK493">
            <v>0.3215277777777768</v>
          </cell>
        </row>
        <row r="494">
          <cell r="AK494">
            <v>0.32222222222222124</v>
          </cell>
        </row>
        <row r="495">
          <cell r="AK495">
            <v>0.32291666666666569</v>
          </cell>
        </row>
        <row r="496">
          <cell r="AK496">
            <v>0.32361111111111013</v>
          </cell>
        </row>
        <row r="497">
          <cell r="AK497">
            <v>0.32430555555555457</v>
          </cell>
        </row>
        <row r="498">
          <cell r="AK498">
            <v>0.32499999999999901</v>
          </cell>
        </row>
        <row r="499">
          <cell r="AK499">
            <v>0.32569444444444345</v>
          </cell>
        </row>
        <row r="500">
          <cell r="AK500">
            <v>0.3263888888888879</v>
          </cell>
        </row>
        <row r="501">
          <cell r="AK501">
            <v>0.32708333333333234</v>
          </cell>
        </row>
        <row r="502">
          <cell r="AK502">
            <v>0.32777777777777678</v>
          </cell>
        </row>
        <row r="503">
          <cell r="AK503">
            <v>0.32847222222222122</v>
          </cell>
        </row>
        <row r="504">
          <cell r="AK504">
            <v>0.32916666666666566</v>
          </cell>
        </row>
        <row r="505">
          <cell r="AK505">
            <v>0.32986111111111011</v>
          </cell>
        </row>
        <row r="506">
          <cell r="AK506">
            <v>0.33055555555555455</v>
          </cell>
        </row>
        <row r="507">
          <cell r="AK507">
            <v>0.33124999999999899</v>
          </cell>
        </row>
        <row r="508">
          <cell r="AK508">
            <v>0.33194444444444343</v>
          </cell>
        </row>
        <row r="509">
          <cell r="AK509">
            <v>0.33263888888888787</v>
          </cell>
        </row>
        <row r="510">
          <cell r="AK510">
            <v>0.33333333333333232</v>
          </cell>
        </row>
        <row r="511">
          <cell r="AK511">
            <v>0.33402777777777676</v>
          </cell>
        </row>
        <row r="512">
          <cell r="AK512">
            <v>0.3347222222222212</v>
          </cell>
        </row>
        <row r="513">
          <cell r="AK513">
            <v>0.33541666666666564</v>
          </cell>
        </row>
        <row r="514">
          <cell r="AK514">
            <v>0.33611111111111008</v>
          </cell>
        </row>
        <row r="515">
          <cell r="AK515">
            <v>0.33680555555555453</v>
          </cell>
        </row>
        <row r="516">
          <cell r="AK516">
            <v>0.33749999999999897</v>
          </cell>
        </row>
        <row r="517">
          <cell r="AK517">
            <v>0.33819444444444341</v>
          </cell>
        </row>
        <row r="518">
          <cell r="AK518">
            <v>0.33888888888888785</v>
          </cell>
        </row>
        <row r="519">
          <cell r="AK519">
            <v>0.33958333333333229</v>
          </cell>
        </row>
        <row r="520">
          <cell r="AK520">
            <v>0.34027777777777674</v>
          </cell>
        </row>
        <row r="521">
          <cell r="AK521">
            <v>0.34097222222222118</v>
          </cell>
        </row>
        <row r="522">
          <cell r="AK522">
            <v>0.34166666666666562</v>
          </cell>
        </row>
        <row r="523">
          <cell r="AK523">
            <v>0.34236111111111006</v>
          </cell>
        </row>
        <row r="524">
          <cell r="AK524">
            <v>0.3430555555555545</v>
          </cell>
        </row>
        <row r="525">
          <cell r="AK525">
            <v>0.34374999999999895</v>
          </cell>
        </row>
        <row r="526">
          <cell r="AK526">
            <v>0.34444444444444339</v>
          </cell>
        </row>
        <row r="527">
          <cell r="AK527">
            <v>0.34513888888888783</v>
          </cell>
        </row>
        <row r="528">
          <cell r="AK528">
            <v>0.34583333333333227</v>
          </cell>
        </row>
        <row r="529">
          <cell r="AK529">
            <v>0.34652777777777671</v>
          </cell>
        </row>
        <row r="530">
          <cell r="AK530">
            <v>0.34722222222222116</v>
          </cell>
        </row>
        <row r="531">
          <cell r="AK531">
            <v>0.3479166666666656</v>
          </cell>
        </row>
        <row r="532">
          <cell r="AK532">
            <v>0.34861111111111004</v>
          </cell>
        </row>
        <row r="533">
          <cell r="AK533">
            <v>0.34930555555555448</v>
          </cell>
        </row>
        <row r="534">
          <cell r="AK534">
            <v>0.34999999999999892</v>
          </cell>
        </row>
        <row r="535">
          <cell r="AK535">
            <v>0.35069444444444337</v>
          </cell>
        </row>
        <row r="536">
          <cell r="AK536">
            <v>0.35138888888888781</v>
          </cell>
        </row>
        <row r="537">
          <cell r="AK537">
            <v>0.35208333333333225</v>
          </cell>
        </row>
        <row r="538">
          <cell r="AK538">
            <v>0.35277777777777669</v>
          </cell>
        </row>
        <row r="539">
          <cell r="AK539">
            <v>0.35347222222222113</v>
          </cell>
        </row>
        <row r="540">
          <cell r="AK540">
            <v>0.35416666666666557</v>
          </cell>
        </row>
        <row r="541">
          <cell r="AK541">
            <v>0.35486111111111002</v>
          </cell>
        </row>
        <row r="542">
          <cell r="AK542">
            <v>0.35555555555555446</v>
          </cell>
        </row>
        <row r="543">
          <cell r="AK543">
            <v>0.3562499999999989</v>
          </cell>
        </row>
        <row r="544">
          <cell r="AK544">
            <v>0.35694444444444334</v>
          </cell>
        </row>
        <row r="545">
          <cell r="AK545">
            <v>0.35763888888888778</v>
          </cell>
        </row>
        <row r="546">
          <cell r="AK546">
            <v>0.35833333333333223</v>
          </cell>
        </row>
        <row r="547">
          <cell r="AK547">
            <v>0.35902777777777667</v>
          </cell>
        </row>
        <row r="548">
          <cell r="AK548">
            <v>0.35972222222222111</v>
          </cell>
        </row>
        <row r="549">
          <cell r="AK549">
            <v>0.36041666666666555</v>
          </cell>
        </row>
        <row r="550">
          <cell r="AK550">
            <v>0.36111111111110999</v>
          </cell>
        </row>
        <row r="551">
          <cell r="AK551">
            <v>0.36180555555555444</v>
          </cell>
        </row>
        <row r="552">
          <cell r="AK552">
            <v>0.36249999999999888</v>
          </cell>
        </row>
        <row r="553">
          <cell r="AK553">
            <v>0.36319444444444332</v>
          </cell>
        </row>
        <row r="554">
          <cell r="AK554">
            <v>0.36388888888888776</v>
          </cell>
        </row>
        <row r="555">
          <cell r="AK555">
            <v>0.3645833333333322</v>
          </cell>
        </row>
        <row r="556">
          <cell r="AK556">
            <v>0.36527777777777665</v>
          </cell>
        </row>
        <row r="557">
          <cell r="AK557">
            <v>0.36597222222222109</v>
          </cell>
        </row>
        <row r="558">
          <cell r="AK558">
            <v>0.36666666666666553</v>
          </cell>
        </row>
        <row r="559">
          <cell r="AK559">
            <v>0.36736111111110997</v>
          </cell>
        </row>
        <row r="560">
          <cell r="AK560">
            <v>0.36805555555555441</v>
          </cell>
        </row>
        <row r="561">
          <cell r="AK561">
            <v>0.36874999999999886</v>
          </cell>
        </row>
        <row r="562">
          <cell r="AK562">
            <v>0.3694444444444433</v>
          </cell>
        </row>
        <row r="563">
          <cell r="AK563">
            <v>0.37013888888888774</v>
          </cell>
        </row>
        <row r="564">
          <cell r="AK564">
            <v>0.37083333333333218</v>
          </cell>
        </row>
        <row r="565">
          <cell r="AK565">
            <v>0.37152777777777662</v>
          </cell>
        </row>
        <row r="566">
          <cell r="AK566">
            <v>0.37222222222222107</v>
          </cell>
        </row>
        <row r="567">
          <cell r="AK567">
            <v>0.37291666666666551</v>
          </cell>
        </row>
        <row r="568">
          <cell r="AK568">
            <v>0.37361111111110995</v>
          </cell>
        </row>
        <row r="569">
          <cell r="AK569">
            <v>0.37430555555555439</v>
          </cell>
        </row>
        <row r="570">
          <cell r="AK570">
            <v>0.37499999999999883</v>
          </cell>
        </row>
        <row r="571">
          <cell r="AK571">
            <v>0.37569444444444328</v>
          </cell>
        </row>
        <row r="572">
          <cell r="AK572">
            <v>0.37638888888888772</v>
          </cell>
        </row>
        <row r="573">
          <cell r="AK573">
            <v>0.37708333333333216</v>
          </cell>
        </row>
        <row r="574">
          <cell r="AK574">
            <v>0.3777777777777766</v>
          </cell>
        </row>
        <row r="575">
          <cell r="AK575">
            <v>0.37847222222222104</v>
          </cell>
        </row>
        <row r="576">
          <cell r="AK576">
            <v>0.37916666666666549</v>
          </cell>
        </row>
        <row r="577">
          <cell r="AK577">
            <v>0.37986111111110993</v>
          </cell>
        </row>
        <row r="578">
          <cell r="AK578">
            <v>0.38055555555555437</v>
          </cell>
        </row>
        <row r="579">
          <cell r="AK579">
            <v>0.38124999999999881</v>
          </cell>
        </row>
        <row r="580">
          <cell r="AK580">
            <v>0.38194444444444325</v>
          </cell>
        </row>
        <row r="581">
          <cell r="AK581">
            <v>0.3826388888888877</v>
          </cell>
        </row>
        <row r="582">
          <cell r="AK582">
            <v>0.38333333333333214</v>
          </cell>
        </row>
        <row r="583">
          <cell r="AK583">
            <v>0.38402777777777658</v>
          </cell>
        </row>
        <row r="584">
          <cell r="AK584">
            <v>0.38472222222222102</v>
          </cell>
        </row>
        <row r="585">
          <cell r="AK585">
            <v>0.38541666666666546</v>
          </cell>
        </row>
        <row r="586">
          <cell r="AK586">
            <v>0.38611111111110991</v>
          </cell>
        </row>
        <row r="587">
          <cell r="AK587">
            <v>0.38680555555555435</v>
          </cell>
        </row>
        <row r="588">
          <cell r="AK588">
            <v>0.38749999999999879</v>
          </cell>
        </row>
        <row r="589">
          <cell r="AK589">
            <v>0.38819444444444323</v>
          </cell>
        </row>
        <row r="590">
          <cell r="AK590">
            <v>0.38888888888888767</v>
          </cell>
        </row>
        <row r="591">
          <cell r="AK591">
            <v>0.38958333333333212</v>
          </cell>
        </row>
        <row r="592">
          <cell r="AK592">
            <v>0.39027777777777656</v>
          </cell>
        </row>
        <row r="593">
          <cell r="AK593">
            <v>0.390972222222221</v>
          </cell>
        </row>
        <row r="594">
          <cell r="AK594">
            <v>0.39166666666666544</v>
          </cell>
        </row>
        <row r="595">
          <cell r="AK595">
            <v>0.39236111111110988</v>
          </cell>
        </row>
        <row r="596">
          <cell r="AK596">
            <v>0.39305555555555433</v>
          </cell>
        </row>
        <row r="597">
          <cell r="AK597">
            <v>0.39374999999999877</v>
          </cell>
        </row>
        <row r="598">
          <cell r="AK598">
            <v>0.39444444444444321</v>
          </cell>
        </row>
        <row r="599">
          <cell r="AK599">
            <v>0.39513888888888765</v>
          </cell>
        </row>
        <row r="600">
          <cell r="AK600">
            <v>0.39583333333333209</v>
          </cell>
        </row>
        <row r="601">
          <cell r="AK601">
            <v>0.39652777777777654</v>
          </cell>
        </row>
        <row r="602">
          <cell r="AK602">
            <v>0.39722222222222098</v>
          </cell>
        </row>
        <row r="603">
          <cell r="AK603">
            <v>0.39791666666666542</v>
          </cell>
        </row>
        <row r="604">
          <cell r="AK604">
            <v>0.39861111111110986</v>
          </cell>
        </row>
        <row r="605">
          <cell r="AK605">
            <v>0.3993055555555543</v>
          </cell>
        </row>
        <row r="606">
          <cell r="AK606">
            <v>0.39999999999999875</v>
          </cell>
        </row>
        <row r="607">
          <cell r="AK607">
            <v>0.40069444444444319</v>
          </cell>
        </row>
        <row r="608">
          <cell r="AK608">
            <v>0.40138888888888763</v>
          </cell>
        </row>
        <row r="609">
          <cell r="AK609">
            <v>0.40208333333333207</v>
          </cell>
        </row>
        <row r="610">
          <cell r="AK610">
            <v>0.40277777777777651</v>
          </cell>
        </row>
        <row r="611">
          <cell r="AK611">
            <v>0.40347222222222096</v>
          </cell>
        </row>
        <row r="612">
          <cell r="AK612">
            <v>0.4041666666666654</v>
          </cell>
        </row>
        <row r="613">
          <cell r="AK613">
            <v>0.40486111111110984</v>
          </cell>
        </row>
        <row r="614">
          <cell r="AK614">
            <v>0.40555555555555428</v>
          </cell>
        </row>
        <row r="615">
          <cell r="AK615">
            <v>0.40624999999999872</v>
          </cell>
        </row>
        <row r="616">
          <cell r="AK616">
            <v>0.40694444444444317</v>
          </cell>
        </row>
        <row r="617">
          <cell r="AK617">
            <v>0.40763888888888761</v>
          </cell>
        </row>
        <row r="618">
          <cell r="AK618">
            <v>0.40833333333333205</v>
          </cell>
        </row>
        <row r="619">
          <cell r="AK619">
            <v>0.40902777777777649</v>
          </cell>
        </row>
        <row r="620">
          <cell r="AK620">
            <v>0.40972222222222093</v>
          </cell>
        </row>
        <row r="621">
          <cell r="AK621">
            <v>0.41041666666666538</v>
          </cell>
        </row>
        <row r="622">
          <cell r="AK622">
            <v>0.41111111111110982</v>
          </cell>
        </row>
        <row r="623">
          <cell r="AK623">
            <v>0.41180555555555426</v>
          </cell>
        </row>
        <row r="624">
          <cell r="AK624">
            <v>0.4124999999999987</v>
          </cell>
        </row>
        <row r="625">
          <cell r="AK625">
            <v>0.41319444444444314</v>
          </cell>
        </row>
        <row r="626">
          <cell r="AK626">
            <v>0.41388888888888758</v>
          </cell>
        </row>
        <row r="627">
          <cell r="AK627">
            <v>0.41458333333333203</v>
          </cell>
        </row>
        <row r="628">
          <cell r="AK628">
            <v>0.41527777777777647</v>
          </cell>
        </row>
        <row r="629">
          <cell r="AK629">
            <v>0.41597222222222091</v>
          </cell>
        </row>
        <row r="630">
          <cell r="AK630">
            <v>0.41666666666666535</v>
          </cell>
        </row>
        <row r="631">
          <cell r="AK631">
            <v>0.41736111111110979</v>
          </cell>
        </row>
        <row r="632">
          <cell r="AK632">
            <v>0.41805555555555424</v>
          </cell>
        </row>
        <row r="633">
          <cell r="AK633">
            <v>0.41874999999999868</v>
          </cell>
        </row>
        <row r="634">
          <cell r="AK634">
            <v>0.41944444444444312</v>
          </cell>
        </row>
        <row r="635">
          <cell r="AK635">
            <v>0.42013888888888756</v>
          </cell>
        </row>
        <row r="636">
          <cell r="AK636">
            <v>0.420833333333332</v>
          </cell>
        </row>
        <row r="637">
          <cell r="AK637">
            <v>0.42152777777777645</v>
          </cell>
        </row>
        <row r="638">
          <cell r="AK638">
            <v>0.42222222222222089</v>
          </cell>
        </row>
        <row r="639">
          <cell r="AK639">
            <v>0.42291666666666533</v>
          </cell>
        </row>
        <row r="640">
          <cell r="AK640">
            <v>0.42361111111110977</v>
          </cell>
        </row>
        <row r="641">
          <cell r="AK641">
            <v>0.42430555555555421</v>
          </cell>
        </row>
        <row r="642">
          <cell r="AK642">
            <v>0.42499999999999866</v>
          </cell>
        </row>
        <row r="643">
          <cell r="AK643">
            <v>0.4256944444444431</v>
          </cell>
        </row>
        <row r="644">
          <cell r="AK644">
            <v>0.42638888888888754</v>
          </cell>
        </row>
        <row r="645">
          <cell r="AK645">
            <v>0.42708333333333198</v>
          </cell>
        </row>
        <row r="646">
          <cell r="AK646">
            <v>0.42777777777777642</v>
          </cell>
        </row>
        <row r="647">
          <cell r="AK647">
            <v>0.42847222222222087</v>
          </cell>
        </row>
        <row r="648">
          <cell r="AK648">
            <v>0.42916666666666531</v>
          </cell>
        </row>
        <row r="649">
          <cell r="AK649">
            <v>0.42986111111110975</v>
          </cell>
        </row>
        <row r="650">
          <cell r="AK650">
            <v>0.43055555555555419</v>
          </cell>
        </row>
        <row r="651">
          <cell r="AK651">
            <v>0.43124999999999863</v>
          </cell>
        </row>
        <row r="652">
          <cell r="AK652">
            <v>0.43194444444444308</v>
          </cell>
        </row>
        <row r="653">
          <cell r="AK653">
            <v>0.43263888888888752</v>
          </cell>
        </row>
        <row r="654">
          <cell r="AK654">
            <v>0.43333333333333196</v>
          </cell>
        </row>
        <row r="655">
          <cell r="AK655">
            <v>0.4340277777777764</v>
          </cell>
        </row>
        <row r="656">
          <cell r="AK656">
            <v>0.43472222222222084</v>
          </cell>
        </row>
        <row r="657">
          <cell r="AK657">
            <v>0.43541666666666529</v>
          </cell>
        </row>
        <row r="658">
          <cell r="AK658">
            <v>0.43611111111110973</v>
          </cell>
        </row>
        <row r="659">
          <cell r="AK659">
            <v>0.43680555555555417</v>
          </cell>
        </row>
        <row r="660">
          <cell r="AK660">
            <v>0.43749999999999861</v>
          </cell>
        </row>
        <row r="661">
          <cell r="AK661">
            <v>0.43819444444444305</v>
          </cell>
        </row>
        <row r="662">
          <cell r="AK662">
            <v>0.4388888888888875</v>
          </cell>
        </row>
        <row r="663">
          <cell r="AK663">
            <v>0.43958333333333194</v>
          </cell>
        </row>
        <row r="664">
          <cell r="AK664">
            <v>0.44027777777777638</v>
          </cell>
        </row>
        <row r="665">
          <cell r="AK665">
            <v>0.44097222222222082</v>
          </cell>
        </row>
        <row r="666">
          <cell r="AK666">
            <v>0.44166666666666526</v>
          </cell>
        </row>
        <row r="667">
          <cell r="AK667">
            <v>0.44236111111110971</v>
          </cell>
        </row>
        <row r="668">
          <cell r="AK668">
            <v>0.44305555555555415</v>
          </cell>
        </row>
        <row r="669">
          <cell r="AK669">
            <v>0.44374999999999859</v>
          </cell>
        </row>
        <row r="670">
          <cell r="AK670">
            <v>0.44444444444444303</v>
          </cell>
        </row>
        <row r="671">
          <cell r="AK671">
            <v>0.44513888888888747</v>
          </cell>
        </row>
        <row r="672">
          <cell r="AK672">
            <v>0.44583333333333192</v>
          </cell>
        </row>
        <row r="673">
          <cell r="AK673">
            <v>0.44652777777777636</v>
          </cell>
        </row>
        <row r="674">
          <cell r="AK674">
            <v>0.4472222222222208</v>
          </cell>
        </row>
        <row r="675">
          <cell r="AK675">
            <v>0.44791666666666524</v>
          </cell>
        </row>
        <row r="676">
          <cell r="AK676">
            <v>0.44861111111110968</v>
          </cell>
        </row>
        <row r="677">
          <cell r="AK677">
            <v>0.44930555555555413</v>
          </cell>
        </row>
        <row r="678">
          <cell r="AK678">
            <v>0.44999999999999857</v>
          </cell>
        </row>
        <row r="679">
          <cell r="AK679">
            <v>0.45069444444444301</v>
          </cell>
        </row>
        <row r="680">
          <cell r="AK680">
            <v>0.45138888888888745</v>
          </cell>
        </row>
        <row r="681">
          <cell r="AK681">
            <v>0.45208333333333189</v>
          </cell>
        </row>
        <row r="682">
          <cell r="AK682">
            <v>0.45277777777777634</v>
          </cell>
        </row>
        <row r="683">
          <cell r="AK683">
            <v>0.45347222222222078</v>
          </cell>
        </row>
        <row r="684">
          <cell r="AK684">
            <v>0.45416666666666522</v>
          </cell>
        </row>
        <row r="685">
          <cell r="AK685">
            <v>0.45486111111110966</v>
          </cell>
        </row>
        <row r="686">
          <cell r="AK686">
            <v>0.4555555555555541</v>
          </cell>
        </row>
        <row r="687">
          <cell r="AK687">
            <v>0.45624999999999855</v>
          </cell>
        </row>
        <row r="688">
          <cell r="AK688">
            <v>0.45694444444444299</v>
          </cell>
        </row>
        <row r="689">
          <cell r="AK689">
            <v>0.45763888888888743</v>
          </cell>
        </row>
        <row r="690">
          <cell r="AK690">
            <v>0.45833333333333187</v>
          </cell>
        </row>
        <row r="691">
          <cell r="AK691">
            <v>0.45902777777777631</v>
          </cell>
        </row>
        <row r="692">
          <cell r="AK692">
            <v>0.45972222222222076</v>
          </cell>
        </row>
        <row r="693">
          <cell r="AK693">
            <v>0.4604166666666652</v>
          </cell>
        </row>
        <row r="694">
          <cell r="AK694">
            <v>0.46111111111110964</v>
          </cell>
        </row>
        <row r="695">
          <cell r="AK695">
            <v>0.46180555555555408</v>
          </cell>
        </row>
        <row r="696">
          <cell r="AK696">
            <v>0.46249999999999852</v>
          </cell>
        </row>
        <row r="697">
          <cell r="AK697">
            <v>0.46319444444444297</v>
          </cell>
        </row>
        <row r="698">
          <cell r="AK698">
            <v>0.46388888888888741</v>
          </cell>
        </row>
        <row r="699">
          <cell r="AK699">
            <v>0.46458333333333185</v>
          </cell>
        </row>
        <row r="700">
          <cell r="AK700">
            <v>0.46527777777777629</v>
          </cell>
        </row>
        <row r="701">
          <cell r="AK701">
            <v>0.46597222222222073</v>
          </cell>
        </row>
        <row r="702">
          <cell r="AK702">
            <v>0.46666666666666518</v>
          </cell>
        </row>
        <row r="703">
          <cell r="AK703">
            <v>0.46736111111110962</v>
          </cell>
        </row>
        <row r="704">
          <cell r="AK704">
            <v>0.46805555555555406</v>
          </cell>
        </row>
        <row r="705">
          <cell r="AK705">
            <v>0.4687499999999985</v>
          </cell>
        </row>
        <row r="706">
          <cell r="AK706">
            <v>0.46944444444444294</v>
          </cell>
        </row>
        <row r="707">
          <cell r="AK707">
            <v>0.47013888888888739</v>
          </cell>
        </row>
        <row r="708">
          <cell r="AK708">
            <v>0.47083333333333183</v>
          </cell>
        </row>
        <row r="709">
          <cell r="AK709">
            <v>0.47152777777777627</v>
          </cell>
        </row>
        <row r="710">
          <cell r="AK710">
            <v>0.47222222222222071</v>
          </cell>
        </row>
        <row r="711">
          <cell r="AK711">
            <v>0.47291666666666515</v>
          </cell>
        </row>
        <row r="712">
          <cell r="AK712">
            <v>0.4736111111111096</v>
          </cell>
        </row>
        <row r="713">
          <cell r="AK713">
            <v>0.47430555555555404</v>
          </cell>
        </row>
        <row r="714">
          <cell r="AK714">
            <v>0.47499999999999848</v>
          </cell>
        </row>
        <row r="715">
          <cell r="AK715">
            <v>0.47569444444444292</v>
          </cell>
        </row>
        <row r="716">
          <cell r="AK716">
            <v>0.47638888888888736</v>
          </cell>
        </row>
        <row r="717">
          <cell r="AK717">
            <v>0.4770833333333318</v>
          </cell>
        </row>
        <row r="718">
          <cell r="AK718">
            <v>0.47777777777777625</v>
          </cell>
        </row>
        <row r="719">
          <cell r="AK719">
            <v>0.47847222222222069</v>
          </cell>
        </row>
        <row r="720">
          <cell r="AK720">
            <v>0.47916666666666513</v>
          </cell>
        </row>
        <row r="721">
          <cell r="AK721">
            <v>0.47986111111110957</v>
          </cell>
        </row>
        <row r="722">
          <cell r="AK722">
            <v>0.48055555555555401</v>
          </cell>
        </row>
        <row r="723">
          <cell r="AK723">
            <v>0.48124999999999846</v>
          </cell>
        </row>
        <row r="724">
          <cell r="AK724">
            <v>0.4819444444444429</v>
          </cell>
        </row>
        <row r="725">
          <cell r="AK725">
            <v>0.48263888888888734</v>
          </cell>
        </row>
        <row r="726">
          <cell r="AK726">
            <v>0.48333333333333178</v>
          </cell>
        </row>
        <row r="727">
          <cell r="AK727">
            <v>0.48402777777777622</v>
          </cell>
        </row>
        <row r="728">
          <cell r="AK728">
            <v>0.48472222222222067</v>
          </cell>
        </row>
        <row r="729">
          <cell r="AK729">
            <v>0.48541666666666511</v>
          </cell>
        </row>
        <row r="730">
          <cell r="AK730">
            <v>0.48611111111110955</v>
          </cell>
        </row>
        <row r="731">
          <cell r="AK731">
            <v>0.48680555555555399</v>
          </cell>
        </row>
        <row r="732">
          <cell r="AK732">
            <v>0.48749999999999843</v>
          </cell>
        </row>
        <row r="733">
          <cell r="AK733">
            <v>0.48819444444444288</v>
          </cell>
        </row>
        <row r="734">
          <cell r="AK734">
            <v>0.48888888888888732</v>
          </cell>
        </row>
        <row r="735">
          <cell r="AK735">
            <v>0.48958333333333176</v>
          </cell>
        </row>
        <row r="736">
          <cell r="AK736">
            <v>0.4902777777777762</v>
          </cell>
        </row>
        <row r="737">
          <cell r="AK737">
            <v>0.49097222222222064</v>
          </cell>
        </row>
        <row r="738">
          <cell r="AK738">
            <v>0.49166666666666509</v>
          </cell>
        </row>
        <row r="739">
          <cell r="AK739">
            <v>0.49236111111110953</v>
          </cell>
        </row>
        <row r="740">
          <cell r="AK740">
            <v>0.49305555555555397</v>
          </cell>
        </row>
        <row r="741">
          <cell r="AK741">
            <v>0.49374999999999841</v>
          </cell>
        </row>
        <row r="742">
          <cell r="AK742">
            <v>0.49444444444444285</v>
          </cell>
        </row>
        <row r="743">
          <cell r="AK743">
            <v>0.4951388888888873</v>
          </cell>
        </row>
        <row r="744">
          <cell r="AK744">
            <v>0.49583333333333174</v>
          </cell>
        </row>
        <row r="745">
          <cell r="AK745">
            <v>0.49652777777777618</v>
          </cell>
        </row>
        <row r="746">
          <cell r="AK746">
            <v>0.49722222222222062</v>
          </cell>
        </row>
        <row r="747">
          <cell r="AK747">
            <v>0.49791666666666506</v>
          </cell>
        </row>
        <row r="748">
          <cell r="AK748">
            <v>0.49861111111110951</v>
          </cell>
        </row>
        <row r="749">
          <cell r="AK749">
            <v>0.49930555555555395</v>
          </cell>
        </row>
        <row r="750">
          <cell r="AK750">
            <v>0.49999999999999839</v>
          </cell>
        </row>
        <row r="751">
          <cell r="AK751">
            <v>0.50069444444444289</v>
          </cell>
        </row>
        <row r="752">
          <cell r="AK752">
            <v>0.50138888888888733</v>
          </cell>
        </row>
        <row r="753">
          <cell r="AK753">
            <v>0.50208333333333177</v>
          </cell>
        </row>
        <row r="754">
          <cell r="AK754">
            <v>0.50277777777777621</v>
          </cell>
        </row>
        <row r="755">
          <cell r="AK755">
            <v>0.50347222222222066</v>
          </cell>
        </row>
        <row r="756">
          <cell r="AK756">
            <v>0.5041666666666651</v>
          </cell>
        </row>
        <row r="757">
          <cell r="AK757">
            <v>0.50486111111110954</v>
          </cell>
        </row>
        <row r="758">
          <cell r="AK758">
            <v>0.50555555555555398</v>
          </cell>
        </row>
        <row r="759">
          <cell r="AK759">
            <v>0.50624999999999842</v>
          </cell>
        </row>
        <row r="760">
          <cell r="AK760">
            <v>0.50694444444444287</v>
          </cell>
        </row>
        <row r="761">
          <cell r="AK761">
            <v>0.50763888888888731</v>
          </cell>
        </row>
        <row r="762">
          <cell r="AK762">
            <v>0.50833333333333175</v>
          </cell>
        </row>
        <row r="763">
          <cell r="AK763">
            <v>0.50902777777777619</v>
          </cell>
        </row>
        <row r="764">
          <cell r="AK764">
            <v>0.50972222222222063</v>
          </cell>
        </row>
        <row r="765">
          <cell r="AK765">
            <v>0.51041666666666508</v>
          </cell>
        </row>
        <row r="766">
          <cell r="AK766">
            <v>0.51111111111110952</v>
          </cell>
        </row>
        <row r="767">
          <cell r="AK767">
            <v>0.51180555555555396</v>
          </cell>
        </row>
        <row r="768">
          <cell r="AK768">
            <v>0.5124999999999984</v>
          </cell>
        </row>
        <row r="769">
          <cell r="AK769">
            <v>0.51319444444444284</v>
          </cell>
        </row>
        <row r="770">
          <cell r="AK770">
            <v>0.51388888888888729</v>
          </cell>
        </row>
        <row r="771">
          <cell r="AK771">
            <v>0.51458333333333173</v>
          </cell>
        </row>
        <row r="772">
          <cell r="AK772">
            <v>0.51527777777777617</v>
          </cell>
        </row>
        <row r="773">
          <cell r="AK773">
            <v>0.51597222222222061</v>
          </cell>
        </row>
        <row r="774">
          <cell r="AK774">
            <v>0.51666666666666505</v>
          </cell>
        </row>
        <row r="775">
          <cell r="AK775">
            <v>0.5173611111111095</v>
          </cell>
        </row>
        <row r="776">
          <cell r="AK776">
            <v>0.51805555555555394</v>
          </cell>
        </row>
        <row r="777">
          <cell r="AK777">
            <v>0.51874999999999838</v>
          </cell>
        </row>
        <row r="778">
          <cell r="AK778">
            <v>0.51944444444444282</v>
          </cell>
        </row>
        <row r="779">
          <cell r="AK779">
            <v>0.52013888888888726</v>
          </cell>
        </row>
        <row r="780">
          <cell r="AK780">
            <v>0.52083333333333171</v>
          </cell>
        </row>
        <row r="781">
          <cell r="AK781">
            <v>0.52152777777777615</v>
          </cell>
        </row>
        <row r="782">
          <cell r="AK782">
            <v>0.52222222222222059</v>
          </cell>
        </row>
        <row r="783">
          <cell r="AK783">
            <v>0.52291666666666503</v>
          </cell>
        </row>
        <row r="784">
          <cell r="AK784">
            <v>0.52361111111110947</v>
          </cell>
        </row>
        <row r="785">
          <cell r="AK785">
            <v>0.52430555555555391</v>
          </cell>
        </row>
        <row r="786">
          <cell r="AK786">
            <v>0.52499999999999836</v>
          </cell>
        </row>
        <row r="787">
          <cell r="AK787">
            <v>0.5256944444444428</v>
          </cell>
        </row>
        <row r="788">
          <cell r="AK788">
            <v>0.52638888888888724</v>
          </cell>
        </row>
        <row r="789">
          <cell r="AK789">
            <v>0.52708333333333168</v>
          </cell>
        </row>
        <row r="790">
          <cell r="AK790">
            <v>0.52777777777777612</v>
          </cell>
        </row>
        <row r="791">
          <cell r="AK791">
            <v>0.52847222222222057</v>
          </cell>
        </row>
        <row r="792">
          <cell r="AK792">
            <v>0.52916666666666501</v>
          </cell>
        </row>
        <row r="793">
          <cell r="AK793">
            <v>0.52986111111110945</v>
          </cell>
        </row>
        <row r="794">
          <cell r="AK794">
            <v>0.53055555555555389</v>
          </cell>
        </row>
        <row r="795">
          <cell r="AK795">
            <v>0.53124999999999833</v>
          </cell>
        </row>
        <row r="796">
          <cell r="AK796">
            <v>0.53194444444444278</v>
          </cell>
        </row>
        <row r="797">
          <cell r="AK797">
            <v>0.53263888888888722</v>
          </cell>
        </row>
        <row r="798">
          <cell r="AK798">
            <v>0.53333333333333166</v>
          </cell>
        </row>
        <row r="799">
          <cell r="AK799">
            <v>0.5340277777777761</v>
          </cell>
        </row>
        <row r="800">
          <cell r="AK800">
            <v>0.53472222222222054</v>
          </cell>
        </row>
        <row r="801">
          <cell r="AK801">
            <v>0.53541666666666499</v>
          </cell>
        </row>
        <row r="802">
          <cell r="AK802">
            <v>0.53611111111110943</v>
          </cell>
        </row>
        <row r="803">
          <cell r="AK803">
            <v>0.53680555555555387</v>
          </cell>
        </row>
        <row r="804">
          <cell r="AK804">
            <v>0.53749999999999831</v>
          </cell>
        </row>
        <row r="805">
          <cell r="AK805">
            <v>0.53819444444444275</v>
          </cell>
        </row>
        <row r="806">
          <cell r="AK806">
            <v>0.5388888888888872</v>
          </cell>
        </row>
        <row r="807">
          <cell r="AK807">
            <v>0.53958333333333164</v>
          </cell>
        </row>
        <row r="808">
          <cell r="AK808">
            <v>0.54027777777777608</v>
          </cell>
        </row>
        <row r="809">
          <cell r="AK809">
            <v>0.54097222222222052</v>
          </cell>
        </row>
        <row r="810">
          <cell r="AK810">
            <v>0.54166666666666496</v>
          </cell>
        </row>
        <row r="811">
          <cell r="AK811">
            <v>0.54236111111110941</v>
          </cell>
        </row>
        <row r="812">
          <cell r="AK812">
            <v>0.54305555555555385</v>
          </cell>
        </row>
        <row r="813">
          <cell r="AK813">
            <v>0.54374999999999829</v>
          </cell>
        </row>
        <row r="814">
          <cell r="AK814">
            <v>0.54444444444444273</v>
          </cell>
        </row>
        <row r="815">
          <cell r="AK815">
            <v>0.54513888888888717</v>
          </cell>
        </row>
        <row r="816">
          <cell r="AK816">
            <v>0.54583333333333162</v>
          </cell>
        </row>
        <row r="817">
          <cell r="AK817">
            <v>0.54652777777777606</v>
          </cell>
        </row>
        <row r="818">
          <cell r="AK818">
            <v>0.5472222222222205</v>
          </cell>
        </row>
        <row r="819">
          <cell r="AK819">
            <v>0.54791666666666494</v>
          </cell>
        </row>
        <row r="820">
          <cell r="AK820">
            <v>0.54861111111110938</v>
          </cell>
        </row>
        <row r="821">
          <cell r="AK821">
            <v>0.54930555555555383</v>
          </cell>
        </row>
        <row r="822">
          <cell r="AK822">
            <v>0.54999999999999827</v>
          </cell>
        </row>
        <row r="823">
          <cell r="AK823">
            <v>0.55069444444444271</v>
          </cell>
        </row>
        <row r="824">
          <cell r="AK824">
            <v>0.55138888888888715</v>
          </cell>
        </row>
        <row r="825">
          <cell r="AK825">
            <v>0.55208333333333159</v>
          </cell>
        </row>
        <row r="826">
          <cell r="AK826">
            <v>0.55277777777777604</v>
          </cell>
        </row>
        <row r="827">
          <cell r="AK827">
            <v>0.55347222222222048</v>
          </cell>
        </row>
        <row r="828">
          <cell r="AK828">
            <v>0.55416666666666492</v>
          </cell>
        </row>
        <row r="829">
          <cell r="AK829">
            <v>0.55486111111110936</v>
          </cell>
        </row>
        <row r="830">
          <cell r="AK830">
            <v>0.5555555555555538</v>
          </cell>
        </row>
        <row r="831">
          <cell r="AK831">
            <v>0.55624999999999825</v>
          </cell>
        </row>
        <row r="832">
          <cell r="AK832">
            <v>0.55694444444444269</v>
          </cell>
        </row>
        <row r="833">
          <cell r="AK833">
            <v>0.55763888888888713</v>
          </cell>
        </row>
        <row r="834">
          <cell r="AK834">
            <v>0.55833333333333157</v>
          </cell>
        </row>
        <row r="835">
          <cell r="AK835">
            <v>0.55902777777777601</v>
          </cell>
        </row>
        <row r="836">
          <cell r="AK836">
            <v>0.55972222222222046</v>
          </cell>
        </row>
        <row r="837">
          <cell r="AK837">
            <v>0.5604166666666649</v>
          </cell>
        </row>
        <row r="838">
          <cell r="AK838">
            <v>0.56111111111110934</v>
          </cell>
        </row>
        <row r="839">
          <cell r="AK839">
            <v>0.56180555555555378</v>
          </cell>
        </row>
        <row r="840">
          <cell r="AK840">
            <v>0.56249999999999822</v>
          </cell>
        </row>
        <row r="841">
          <cell r="AK841">
            <v>0.56319444444444267</v>
          </cell>
        </row>
        <row r="842">
          <cell r="AK842">
            <v>0.56388888888888711</v>
          </cell>
        </row>
        <row r="843">
          <cell r="AK843">
            <v>0.56458333333333155</v>
          </cell>
        </row>
        <row r="844">
          <cell r="AK844">
            <v>0.56527777777777599</v>
          </cell>
        </row>
        <row r="845">
          <cell r="AK845">
            <v>0.56597222222222043</v>
          </cell>
        </row>
        <row r="846">
          <cell r="AK846">
            <v>0.56666666666666488</v>
          </cell>
        </row>
        <row r="847">
          <cell r="AK847">
            <v>0.56736111111110932</v>
          </cell>
        </row>
        <row r="848">
          <cell r="AK848">
            <v>0.56805555555555376</v>
          </cell>
        </row>
        <row r="849">
          <cell r="AK849">
            <v>0.5687499999999982</v>
          </cell>
        </row>
        <row r="850">
          <cell r="AK850">
            <v>0.56944444444444264</v>
          </cell>
        </row>
        <row r="851">
          <cell r="AK851">
            <v>0.57013888888888709</v>
          </cell>
        </row>
        <row r="852">
          <cell r="AK852">
            <v>0.57083333333333153</v>
          </cell>
        </row>
        <row r="853">
          <cell r="AK853">
            <v>0.57152777777777597</v>
          </cell>
        </row>
        <row r="854">
          <cell r="AK854">
            <v>0.57222222222222041</v>
          </cell>
        </row>
        <row r="855">
          <cell r="AK855">
            <v>0.57291666666666485</v>
          </cell>
        </row>
        <row r="856">
          <cell r="AK856">
            <v>0.5736111111111093</v>
          </cell>
        </row>
        <row r="857">
          <cell r="AK857">
            <v>0.57430555555555374</v>
          </cell>
        </row>
        <row r="858">
          <cell r="AK858">
            <v>0.57499999999999818</v>
          </cell>
        </row>
        <row r="859">
          <cell r="AK859">
            <v>0.57569444444444262</v>
          </cell>
        </row>
        <row r="860">
          <cell r="AK860">
            <v>0.57638888888888706</v>
          </cell>
        </row>
        <row r="861">
          <cell r="AK861">
            <v>0.57708333333333151</v>
          </cell>
        </row>
        <row r="862">
          <cell r="AK862">
            <v>0.57777777777777595</v>
          </cell>
        </row>
        <row r="863">
          <cell r="AK863">
            <v>0.57847222222222039</v>
          </cell>
        </row>
        <row r="864">
          <cell r="AK864">
            <v>0.57916666666666483</v>
          </cell>
        </row>
        <row r="865">
          <cell r="AK865">
            <v>0.57986111111110927</v>
          </cell>
        </row>
        <row r="866">
          <cell r="AK866">
            <v>0.58055555555555372</v>
          </cell>
        </row>
        <row r="867">
          <cell r="AK867">
            <v>0.58124999999999816</v>
          </cell>
        </row>
        <row r="868">
          <cell r="AK868">
            <v>0.5819444444444426</v>
          </cell>
        </row>
        <row r="869">
          <cell r="AK869">
            <v>0.58263888888888704</v>
          </cell>
        </row>
        <row r="870">
          <cell r="AK870">
            <v>0.58333333333333148</v>
          </cell>
        </row>
        <row r="871">
          <cell r="AK871">
            <v>0.58402777777777592</v>
          </cell>
        </row>
        <row r="872">
          <cell r="AK872">
            <v>0.58472222222222037</v>
          </cell>
        </row>
        <row r="873">
          <cell r="AK873">
            <v>0.58541666666666481</v>
          </cell>
        </row>
        <row r="874">
          <cell r="AK874">
            <v>0.58611111111110925</v>
          </cell>
        </row>
        <row r="875">
          <cell r="AK875">
            <v>0.58680555555555369</v>
          </cell>
        </row>
        <row r="876">
          <cell r="AK876">
            <v>0.58749999999999813</v>
          </cell>
        </row>
        <row r="877">
          <cell r="AK877">
            <v>0.58819444444444258</v>
          </cell>
        </row>
        <row r="878">
          <cell r="AK878">
            <v>0.58888888888888702</v>
          </cell>
        </row>
        <row r="879">
          <cell r="AK879">
            <v>0.58958333333333146</v>
          </cell>
        </row>
        <row r="880">
          <cell r="AK880">
            <v>0.5902777777777759</v>
          </cell>
        </row>
        <row r="881">
          <cell r="AK881">
            <v>0.59097222222222034</v>
          </cell>
        </row>
        <row r="882">
          <cell r="AK882">
            <v>0.59166666666666479</v>
          </cell>
        </row>
        <row r="883">
          <cell r="AK883">
            <v>0.59236111111110923</v>
          </cell>
        </row>
        <row r="884">
          <cell r="AK884">
            <v>0.59305555555555367</v>
          </cell>
        </row>
        <row r="885">
          <cell r="AK885">
            <v>0.59374999999999811</v>
          </cell>
        </row>
        <row r="886">
          <cell r="AK886">
            <v>0.59444444444444255</v>
          </cell>
        </row>
        <row r="887">
          <cell r="AK887">
            <v>0.595138888888887</v>
          </cell>
        </row>
        <row r="888">
          <cell r="AK888">
            <v>0.59583333333333144</v>
          </cell>
        </row>
        <row r="889">
          <cell r="AK889">
            <v>0.59652777777777588</v>
          </cell>
        </row>
        <row r="890">
          <cell r="AK890">
            <v>0.59722222222222032</v>
          </cell>
        </row>
        <row r="891">
          <cell r="AK891">
            <v>0.59791666666666476</v>
          </cell>
        </row>
        <row r="892">
          <cell r="AK892">
            <v>0.59861111111110921</v>
          </cell>
        </row>
        <row r="893">
          <cell r="AK893">
            <v>0.59930555555555365</v>
          </cell>
        </row>
        <row r="894">
          <cell r="AK894">
            <v>0.59999999999999809</v>
          </cell>
        </row>
        <row r="895">
          <cell r="AK895">
            <v>0.60069444444444253</v>
          </cell>
        </row>
        <row r="896">
          <cell r="AK896">
            <v>0.60138888888888697</v>
          </cell>
        </row>
        <row r="897">
          <cell r="AK897">
            <v>0.60208333333333142</v>
          </cell>
        </row>
        <row r="898">
          <cell r="AK898">
            <v>0.60277777777777586</v>
          </cell>
        </row>
        <row r="899">
          <cell r="AK899">
            <v>0.6034722222222203</v>
          </cell>
        </row>
        <row r="900">
          <cell r="AK900">
            <v>0.60416666666666474</v>
          </cell>
        </row>
        <row r="901">
          <cell r="AK901">
            <v>0.60486111111110918</v>
          </cell>
        </row>
        <row r="902">
          <cell r="AK902">
            <v>0.60555555555555363</v>
          </cell>
        </row>
        <row r="903">
          <cell r="AK903">
            <v>0.60624999999999807</v>
          </cell>
        </row>
        <row r="904">
          <cell r="AK904">
            <v>0.60694444444444251</v>
          </cell>
        </row>
        <row r="905">
          <cell r="AK905">
            <v>0.60763888888888695</v>
          </cell>
        </row>
        <row r="906">
          <cell r="AK906">
            <v>0.60833333333333139</v>
          </cell>
        </row>
        <row r="907">
          <cell r="AK907">
            <v>0.60902777777777584</v>
          </cell>
        </row>
        <row r="908">
          <cell r="AK908">
            <v>0.60972222222222028</v>
          </cell>
        </row>
        <row r="909">
          <cell r="AK909">
            <v>0.61041666666666472</v>
          </cell>
        </row>
        <row r="910">
          <cell r="AK910">
            <v>0.61111111111110916</v>
          </cell>
        </row>
        <row r="911">
          <cell r="AK911">
            <v>0.6118055555555536</v>
          </cell>
        </row>
        <row r="912">
          <cell r="AK912">
            <v>0.61249999999999805</v>
          </cell>
        </row>
        <row r="913">
          <cell r="AK913">
            <v>0.61319444444444249</v>
          </cell>
        </row>
        <row r="914">
          <cell r="AK914">
            <v>0.61388888888888693</v>
          </cell>
        </row>
        <row r="915">
          <cell r="AK915">
            <v>0.61458333333333137</v>
          </cell>
        </row>
        <row r="916">
          <cell r="AK916">
            <v>0.61527777777777581</v>
          </cell>
        </row>
        <row r="917">
          <cell r="AK917">
            <v>0.61597222222222026</v>
          </cell>
        </row>
        <row r="918">
          <cell r="AK918">
            <v>0.6166666666666647</v>
          </cell>
        </row>
        <row r="919">
          <cell r="AK919">
            <v>0.61736111111110914</v>
          </cell>
        </row>
        <row r="920">
          <cell r="AK920">
            <v>0.61805555555555358</v>
          </cell>
        </row>
        <row r="921">
          <cell r="AK921">
            <v>0.61874999999999802</v>
          </cell>
        </row>
        <row r="922">
          <cell r="AK922">
            <v>0.61944444444444247</v>
          </cell>
        </row>
        <row r="923">
          <cell r="AK923">
            <v>0.62013888888888691</v>
          </cell>
        </row>
        <row r="924">
          <cell r="AK924">
            <v>0.62083333333333135</v>
          </cell>
        </row>
        <row r="925">
          <cell r="AK925">
            <v>0.62152777777777579</v>
          </cell>
        </row>
        <row r="926">
          <cell r="AK926">
            <v>0.62222222222222023</v>
          </cell>
        </row>
        <row r="927">
          <cell r="AK927">
            <v>0.62291666666666468</v>
          </cell>
        </row>
        <row r="928">
          <cell r="AK928">
            <v>0.62361111111110912</v>
          </cell>
        </row>
        <row r="929">
          <cell r="AK929">
            <v>0.62430555555555356</v>
          </cell>
        </row>
        <row r="930">
          <cell r="AK930">
            <v>0.624999999999998</v>
          </cell>
        </row>
        <row r="931">
          <cell r="AK931">
            <v>0.62569444444444244</v>
          </cell>
        </row>
        <row r="932">
          <cell r="AK932">
            <v>0.62638888888888689</v>
          </cell>
        </row>
        <row r="933">
          <cell r="AK933">
            <v>0.62708333333333133</v>
          </cell>
        </row>
        <row r="934">
          <cell r="AK934">
            <v>0.62777777777777577</v>
          </cell>
        </row>
        <row r="935">
          <cell r="AK935">
            <v>0.62847222222222021</v>
          </cell>
        </row>
        <row r="936">
          <cell r="AK936">
            <v>0.62916666666666465</v>
          </cell>
        </row>
        <row r="937">
          <cell r="AK937">
            <v>0.6298611111111091</v>
          </cell>
        </row>
        <row r="938">
          <cell r="AK938">
            <v>0.63055555555555354</v>
          </cell>
        </row>
        <row r="939">
          <cell r="AK939">
            <v>0.63124999999999798</v>
          </cell>
        </row>
        <row r="940">
          <cell r="AK940">
            <v>0.63194444444444242</v>
          </cell>
        </row>
        <row r="941">
          <cell r="AK941">
            <v>0.63263888888888686</v>
          </cell>
        </row>
        <row r="942">
          <cell r="AK942">
            <v>0.63333333333333131</v>
          </cell>
        </row>
        <row r="943">
          <cell r="AK943">
            <v>0.63402777777777575</v>
          </cell>
        </row>
        <row r="944">
          <cell r="AK944">
            <v>0.63472222222222019</v>
          </cell>
        </row>
        <row r="945">
          <cell r="AK945">
            <v>0.63541666666666463</v>
          </cell>
        </row>
        <row r="946">
          <cell r="AK946">
            <v>0.63611111111110907</v>
          </cell>
        </row>
        <row r="947">
          <cell r="AK947">
            <v>0.63680555555555352</v>
          </cell>
        </row>
        <row r="948">
          <cell r="AK948">
            <v>0.63749999999999796</v>
          </cell>
        </row>
        <row r="949">
          <cell r="AK949">
            <v>0.6381944444444424</v>
          </cell>
        </row>
        <row r="950">
          <cell r="AK950">
            <v>0.63888888888888684</v>
          </cell>
        </row>
        <row r="951">
          <cell r="AK951">
            <v>0.63958333333333128</v>
          </cell>
        </row>
        <row r="952">
          <cell r="AK952">
            <v>0.64027777777777573</v>
          </cell>
        </row>
        <row r="953">
          <cell r="AK953">
            <v>0.64097222222222017</v>
          </cell>
        </row>
        <row r="954">
          <cell r="AK954">
            <v>0.64166666666666461</v>
          </cell>
        </row>
        <row r="955">
          <cell r="AK955">
            <v>0.64236111111110905</v>
          </cell>
        </row>
        <row r="956">
          <cell r="AK956">
            <v>0.64305555555555349</v>
          </cell>
        </row>
        <row r="957">
          <cell r="AK957">
            <v>0.64374999999999793</v>
          </cell>
        </row>
        <row r="958">
          <cell r="AK958">
            <v>0.64444444444444238</v>
          </cell>
        </row>
        <row r="959">
          <cell r="AK959">
            <v>0.64513888888888682</v>
          </cell>
        </row>
        <row r="960">
          <cell r="AK960">
            <v>0.64583333333333126</v>
          </cell>
        </row>
        <row r="961">
          <cell r="AK961">
            <v>0.6465277777777757</v>
          </cell>
        </row>
        <row r="962">
          <cell r="AK962">
            <v>0.64722222222222014</v>
          </cell>
        </row>
        <row r="963">
          <cell r="AK963">
            <v>0.64791666666666459</v>
          </cell>
        </row>
        <row r="964">
          <cell r="AK964">
            <v>0.64861111111110903</v>
          </cell>
        </row>
        <row r="965">
          <cell r="AK965">
            <v>0.64930555555555347</v>
          </cell>
        </row>
        <row r="966">
          <cell r="AK966">
            <v>0.64999999999999791</v>
          </cell>
        </row>
        <row r="967">
          <cell r="AK967">
            <v>0.65069444444444235</v>
          </cell>
        </row>
        <row r="968">
          <cell r="AK968">
            <v>0.6513888888888868</v>
          </cell>
        </row>
        <row r="969">
          <cell r="AK969">
            <v>0.65208333333333124</v>
          </cell>
        </row>
        <row r="970">
          <cell r="AK970">
            <v>0.65277777777777568</v>
          </cell>
        </row>
        <row r="971">
          <cell r="AK971">
            <v>0.65347222222222012</v>
          </cell>
        </row>
        <row r="972">
          <cell r="AK972">
            <v>0.65416666666666456</v>
          </cell>
        </row>
        <row r="973">
          <cell r="AK973">
            <v>0.65486111111110901</v>
          </cell>
        </row>
        <row r="974">
          <cell r="AK974">
            <v>0.65555555555555345</v>
          </cell>
        </row>
        <row r="975">
          <cell r="AK975">
            <v>0.65624999999999789</v>
          </cell>
        </row>
        <row r="976">
          <cell r="AK976">
            <v>0.65694444444444233</v>
          </cell>
        </row>
        <row r="977">
          <cell r="AK977">
            <v>0.65763888888888677</v>
          </cell>
        </row>
        <row r="978">
          <cell r="AK978">
            <v>0.65833333333333122</v>
          </cell>
        </row>
        <row r="979">
          <cell r="AK979">
            <v>0.65902777777777566</v>
          </cell>
        </row>
        <row r="980">
          <cell r="AK980">
            <v>0.6597222222222201</v>
          </cell>
        </row>
        <row r="981">
          <cell r="AK981">
            <v>0.66041666666666454</v>
          </cell>
        </row>
        <row r="982">
          <cell r="AK982">
            <v>0.66111111111110898</v>
          </cell>
        </row>
        <row r="983">
          <cell r="AK983">
            <v>0.66180555555555343</v>
          </cell>
        </row>
        <row r="984">
          <cell r="AK984">
            <v>0.66249999999999787</v>
          </cell>
        </row>
        <row r="985">
          <cell r="AK985">
            <v>0.66319444444444231</v>
          </cell>
        </row>
        <row r="986">
          <cell r="AK986">
            <v>0.66388888888888675</v>
          </cell>
        </row>
        <row r="987">
          <cell r="AK987">
            <v>0.66458333333333119</v>
          </cell>
        </row>
        <row r="988">
          <cell r="AK988">
            <v>0.66527777777777564</v>
          </cell>
        </row>
        <row r="989">
          <cell r="AK989">
            <v>0.66597222222222008</v>
          </cell>
        </row>
        <row r="990">
          <cell r="AK990">
            <v>0.66666666666666452</v>
          </cell>
        </row>
        <row r="991">
          <cell r="AK991">
            <v>0.66736111111110896</v>
          </cell>
        </row>
        <row r="992">
          <cell r="AK992">
            <v>0.6680555555555534</v>
          </cell>
        </row>
        <row r="993">
          <cell r="AK993">
            <v>0.66874999999999785</v>
          </cell>
        </row>
        <row r="994">
          <cell r="AK994">
            <v>0.66944444444444229</v>
          </cell>
        </row>
        <row r="995">
          <cell r="AK995">
            <v>0.67013888888888673</v>
          </cell>
        </row>
        <row r="996">
          <cell r="AK996">
            <v>0.67083333333333117</v>
          </cell>
        </row>
        <row r="997">
          <cell r="AK997">
            <v>0.67152777777777561</v>
          </cell>
        </row>
        <row r="998">
          <cell r="AK998">
            <v>0.67222222222222006</v>
          </cell>
        </row>
        <row r="999">
          <cell r="AK999">
            <v>0.6729166666666645</v>
          </cell>
        </row>
        <row r="1000">
          <cell r="AK1000">
            <v>0.67361111111110894</v>
          </cell>
        </row>
        <row r="1001">
          <cell r="AK1001">
            <v>0.67430555555555338</v>
          </cell>
        </row>
        <row r="1002">
          <cell r="AK1002">
            <v>0.67499999999999782</v>
          </cell>
        </row>
        <row r="1003">
          <cell r="AK1003">
            <v>0.67569444444444227</v>
          </cell>
        </row>
        <row r="1004">
          <cell r="AK1004">
            <v>0.67638888888888671</v>
          </cell>
        </row>
        <row r="1005">
          <cell r="AK1005">
            <v>0.67708333333333115</v>
          </cell>
        </row>
        <row r="1006">
          <cell r="AK1006">
            <v>0.67777777777777559</v>
          </cell>
        </row>
        <row r="1007">
          <cell r="AK1007">
            <v>0.67847222222222003</v>
          </cell>
        </row>
        <row r="1008">
          <cell r="AK1008">
            <v>0.67916666666666448</v>
          </cell>
        </row>
        <row r="1009">
          <cell r="AK1009">
            <v>0.67986111111110892</v>
          </cell>
        </row>
        <row r="1010">
          <cell r="AK1010">
            <v>0.68055555555555336</v>
          </cell>
        </row>
        <row r="1011">
          <cell r="AK1011">
            <v>0.6812499999999978</v>
          </cell>
        </row>
        <row r="1012">
          <cell r="AK1012">
            <v>0.68194444444444224</v>
          </cell>
        </row>
        <row r="1013">
          <cell r="AK1013">
            <v>0.68263888888888669</v>
          </cell>
        </row>
        <row r="1014">
          <cell r="AK1014">
            <v>0.68333333333333113</v>
          </cell>
        </row>
        <row r="1015">
          <cell r="AK1015">
            <v>0.68402777777777557</v>
          </cell>
        </row>
        <row r="1016">
          <cell r="AK1016">
            <v>0.68472222222222001</v>
          </cell>
        </row>
        <row r="1017">
          <cell r="AK1017">
            <v>0.68541666666666445</v>
          </cell>
        </row>
        <row r="1018">
          <cell r="AK1018">
            <v>0.6861111111111089</v>
          </cell>
        </row>
        <row r="1019">
          <cell r="AK1019">
            <v>0.68680555555555334</v>
          </cell>
        </row>
        <row r="1020">
          <cell r="AK1020">
            <v>0.68749999999999778</v>
          </cell>
        </row>
        <row r="1021">
          <cell r="AK1021">
            <v>0.68819444444444222</v>
          </cell>
        </row>
        <row r="1022">
          <cell r="AK1022">
            <v>0.68888888888888666</v>
          </cell>
        </row>
        <row r="1023">
          <cell r="AK1023">
            <v>0.68958333333333111</v>
          </cell>
        </row>
        <row r="1024">
          <cell r="AK1024">
            <v>0.69027777777777555</v>
          </cell>
        </row>
        <row r="1025">
          <cell r="AK1025">
            <v>0.69097222222221999</v>
          </cell>
        </row>
        <row r="1026">
          <cell r="AK1026">
            <v>0.69166666666666443</v>
          </cell>
        </row>
        <row r="1027">
          <cell r="AK1027">
            <v>0.69236111111110887</v>
          </cell>
        </row>
        <row r="1028">
          <cell r="AK1028">
            <v>0.69305555555555332</v>
          </cell>
        </row>
        <row r="1029">
          <cell r="AK1029">
            <v>0.69374999999999776</v>
          </cell>
        </row>
        <row r="1030">
          <cell r="AK1030">
            <v>0.6944444444444422</v>
          </cell>
        </row>
        <row r="1031">
          <cell r="AK1031">
            <v>0.69513888888888664</v>
          </cell>
        </row>
        <row r="1032">
          <cell r="AK1032">
            <v>0.69583333333333108</v>
          </cell>
        </row>
        <row r="1033">
          <cell r="AK1033">
            <v>0.69652777777777553</v>
          </cell>
        </row>
        <row r="1034">
          <cell r="AK1034">
            <v>0.69722222222221997</v>
          </cell>
        </row>
        <row r="1035">
          <cell r="AK1035">
            <v>0.69791666666666441</v>
          </cell>
        </row>
        <row r="1036">
          <cell r="AK1036">
            <v>0.69861111111110885</v>
          </cell>
        </row>
        <row r="1037">
          <cell r="AK1037">
            <v>0.69930555555555329</v>
          </cell>
        </row>
        <row r="1038">
          <cell r="AK1038">
            <v>0.69999999999999774</v>
          </cell>
        </row>
        <row r="1039">
          <cell r="AK1039">
            <v>0.70069444444444218</v>
          </cell>
        </row>
        <row r="1040">
          <cell r="AK1040">
            <v>0.70138888888888662</v>
          </cell>
        </row>
        <row r="1041">
          <cell r="AK1041">
            <v>0.70208333333333106</v>
          </cell>
        </row>
        <row r="1042">
          <cell r="AK1042">
            <v>0.7027777777777755</v>
          </cell>
        </row>
        <row r="1043">
          <cell r="AK1043">
            <v>0.70347222222221995</v>
          </cell>
        </row>
        <row r="1044">
          <cell r="AK1044">
            <v>0.70416666666666439</v>
          </cell>
        </row>
        <row r="1045">
          <cell r="AK1045">
            <v>0.70486111111110883</v>
          </cell>
        </row>
        <row r="1046">
          <cell r="AK1046">
            <v>0.70555555555555327</v>
          </cell>
        </row>
        <row r="1047">
          <cell r="AK1047">
            <v>0.70624999999999771</v>
          </cell>
        </row>
        <row r="1048">
          <cell r="AK1048">
            <v>0.70694444444444215</v>
          </cell>
        </row>
        <row r="1049">
          <cell r="AK1049">
            <v>0.7076388888888866</v>
          </cell>
        </row>
        <row r="1050">
          <cell r="AK1050">
            <v>0.70833333333333104</v>
          </cell>
        </row>
        <row r="1051">
          <cell r="AK1051">
            <v>0.70902777777777548</v>
          </cell>
        </row>
        <row r="1052">
          <cell r="AK1052">
            <v>0.70972222222221992</v>
          </cell>
        </row>
        <row r="1053">
          <cell r="AK1053">
            <v>0.71041666666666436</v>
          </cell>
        </row>
        <row r="1054">
          <cell r="AK1054">
            <v>0.71111111111110881</v>
          </cell>
        </row>
        <row r="1055">
          <cell r="AK1055">
            <v>0.71180555555555325</v>
          </cell>
        </row>
        <row r="1056">
          <cell r="AK1056">
            <v>0.71249999999999769</v>
          </cell>
        </row>
        <row r="1057">
          <cell r="AK1057">
            <v>0.71319444444444213</v>
          </cell>
        </row>
        <row r="1058">
          <cell r="AK1058">
            <v>0.71388888888888657</v>
          </cell>
        </row>
        <row r="1059">
          <cell r="AK1059">
            <v>0.71458333333333102</v>
          </cell>
        </row>
        <row r="1060">
          <cell r="AK1060">
            <v>0.71527777777777546</v>
          </cell>
        </row>
        <row r="1061">
          <cell r="AK1061">
            <v>0.7159722222222199</v>
          </cell>
        </row>
        <row r="1062">
          <cell r="AK1062">
            <v>0.71666666666666434</v>
          </cell>
        </row>
        <row r="1063">
          <cell r="AK1063">
            <v>0.71736111111110878</v>
          </cell>
        </row>
        <row r="1064">
          <cell r="AK1064">
            <v>0.71805555555555323</v>
          </cell>
        </row>
        <row r="1065">
          <cell r="AK1065">
            <v>0.71874999999999767</v>
          </cell>
        </row>
        <row r="1066">
          <cell r="AK1066">
            <v>0.71944444444444211</v>
          </cell>
        </row>
        <row r="1067">
          <cell r="AK1067">
            <v>0.72013888888888655</v>
          </cell>
        </row>
        <row r="1068">
          <cell r="AK1068">
            <v>0.72083333333333099</v>
          </cell>
        </row>
        <row r="1069">
          <cell r="AK1069">
            <v>0.72152777777777544</v>
          </cell>
        </row>
        <row r="1070">
          <cell r="AK1070">
            <v>0.72222222222221988</v>
          </cell>
        </row>
        <row r="1071">
          <cell r="AK1071">
            <v>0.72291666666666432</v>
          </cell>
        </row>
        <row r="1072">
          <cell r="AK1072">
            <v>0.72361111111110876</v>
          </cell>
        </row>
        <row r="1073">
          <cell r="AK1073">
            <v>0.7243055555555532</v>
          </cell>
        </row>
        <row r="1074">
          <cell r="AK1074">
            <v>0.72499999999999765</v>
          </cell>
        </row>
        <row r="1075">
          <cell r="AK1075">
            <v>0.72569444444444209</v>
          </cell>
        </row>
        <row r="1076">
          <cell r="AK1076">
            <v>0.72638888888888653</v>
          </cell>
        </row>
        <row r="1077">
          <cell r="AK1077">
            <v>0.72708333333333097</v>
          </cell>
        </row>
        <row r="1078">
          <cell r="AK1078">
            <v>0.72777777777777541</v>
          </cell>
        </row>
        <row r="1079">
          <cell r="AK1079">
            <v>0.72847222222221986</v>
          </cell>
        </row>
        <row r="1080">
          <cell r="AK1080">
            <v>0.7291666666666643</v>
          </cell>
        </row>
        <row r="1081">
          <cell r="AK1081">
            <v>0.72986111111110874</v>
          </cell>
        </row>
        <row r="1082">
          <cell r="AK1082">
            <v>0.73055555555555318</v>
          </cell>
        </row>
        <row r="1083">
          <cell r="AK1083">
            <v>0.73124999999999762</v>
          </cell>
        </row>
        <row r="1084">
          <cell r="AK1084">
            <v>0.73194444444444207</v>
          </cell>
        </row>
        <row r="1085">
          <cell r="AK1085">
            <v>0.73263888888888651</v>
          </cell>
        </row>
        <row r="1086">
          <cell r="AK1086">
            <v>0.73333333333333095</v>
          </cell>
        </row>
        <row r="1087">
          <cell r="AK1087">
            <v>0.73402777777777539</v>
          </cell>
        </row>
        <row r="1088">
          <cell r="AK1088">
            <v>0.73472222222221983</v>
          </cell>
        </row>
        <row r="1089">
          <cell r="AK1089">
            <v>0.73541666666666428</v>
          </cell>
        </row>
        <row r="1090">
          <cell r="AK1090">
            <v>0.73611111111110872</v>
          </cell>
        </row>
        <row r="1091">
          <cell r="AK1091">
            <v>0.73680555555555316</v>
          </cell>
        </row>
        <row r="1092">
          <cell r="AK1092">
            <v>0.7374999999999976</v>
          </cell>
        </row>
        <row r="1093">
          <cell r="AK1093">
            <v>0.73819444444444204</v>
          </cell>
        </row>
        <row r="1094">
          <cell r="AK1094">
            <v>0.73888888888888649</v>
          </cell>
        </row>
        <row r="1095">
          <cell r="AK1095">
            <v>0.73958333333333093</v>
          </cell>
        </row>
        <row r="1096">
          <cell r="AK1096">
            <v>0.74027777777777537</v>
          </cell>
        </row>
        <row r="1097">
          <cell r="AK1097">
            <v>0.74097222222221981</v>
          </cell>
        </row>
        <row r="1098">
          <cell r="AK1098">
            <v>0.74166666666666425</v>
          </cell>
        </row>
        <row r="1099">
          <cell r="AK1099">
            <v>0.7423611111111087</v>
          </cell>
        </row>
        <row r="1100">
          <cell r="AK1100">
            <v>0.74305555555555314</v>
          </cell>
        </row>
        <row r="1101">
          <cell r="AK1101">
            <v>0.74374999999999758</v>
          </cell>
        </row>
        <row r="1102">
          <cell r="AK1102">
            <v>0.74444444444444202</v>
          </cell>
        </row>
        <row r="1103">
          <cell r="AK1103">
            <v>0.74513888888888646</v>
          </cell>
        </row>
        <row r="1104">
          <cell r="AK1104">
            <v>0.74583333333333091</v>
          </cell>
        </row>
        <row r="1105">
          <cell r="AK1105">
            <v>0.74652777777777535</v>
          </cell>
        </row>
        <row r="1106">
          <cell r="AK1106">
            <v>0.74722222222221979</v>
          </cell>
        </row>
        <row r="1107">
          <cell r="AK1107">
            <v>0.74791666666666423</v>
          </cell>
        </row>
        <row r="1108">
          <cell r="AK1108">
            <v>0.74861111111110867</v>
          </cell>
        </row>
        <row r="1109">
          <cell r="AK1109">
            <v>0.74930555555555312</v>
          </cell>
        </row>
        <row r="1110">
          <cell r="AK1110">
            <v>0.74999999999999756</v>
          </cell>
        </row>
        <row r="1111">
          <cell r="AK1111">
            <v>0.750694444444442</v>
          </cell>
        </row>
        <row r="1112">
          <cell r="AK1112">
            <v>0.75138888888888644</v>
          </cell>
        </row>
        <row r="1113">
          <cell r="AK1113">
            <v>0.75208333333333088</v>
          </cell>
        </row>
        <row r="1114">
          <cell r="AK1114">
            <v>0.75277777777777533</v>
          </cell>
        </row>
        <row r="1115">
          <cell r="AK1115">
            <v>0.75347222222221977</v>
          </cell>
        </row>
        <row r="1116">
          <cell r="AK1116">
            <v>0.75416666666666421</v>
          </cell>
        </row>
        <row r="1117">
          <cell r="AK1117">
            <v>0.75486111111110865</v>
          </cell>
        </row>
        <row r="1118">
          <cell r="AK1118">
            <v>0.75555555555555309</v>
          </cell>
        </row>
        <row r="1119">
          <cell r="AK1119">
            <v>0.75624999999999754</v>
          </cell>
        </row>
        <row r="1120">
          <cell r="AK1120">
            <v>0.75694444444444198</v>
          </cell>
        </row>
        <row r="1121">
          <cell r="AK1121">
            <v>0.75763888888888642</v>
          </cell>
        </row>
        <row r="1122">
          <cell r="AK1122">
            <v>0.75833333333333086</v>
          </cell>
        </row>
        <row r="1123">
          <cell r="AK1123">
            <v>0.7590277777777753</v>
          </cell>
        </row>
        <row r="1124">
          <cell r="AK1124">
            <v>0.75972222222221975</v>
          </cell>
        </row>
        <row r="1125">
          <cell r="AK1125">
            <v>0.76041666666666419</v>
          </cell>
        </row>
        <row r="1126">
          <cell r="AK1126">
            <v>0.76111111111110863</v>
          </cell>
        </row>
        <row r="1127">
          <cell r="AK1127">
            <v>0.76180555555555307</v>
          </cell>
        </row>
        <row r="1128">
          <cell r="AK1128">
            <v>0.76249999999999751</v>
          </cell>
        </row>
        <row r="1129">
          <cell r="AK1129">
            <v>0.76319444444444196</v>
          </cell>
        </row>
        <row r="1130">
          <cell r="AK1130">
            <v>0.7638888888888864</v>
          </cell>
        </row>
        <row r="1131">
          <cell r="AK1131">
            <v>0.76458333333333084</v>
          </cell>
        </row>
        <row r="1132">
          <cell r="AK1132">
            <v>0.76527777777777528</v>
          </cell>
        </row>
        <row r="1133">
          <cell r="AK1133">
            <v>0.76597222222221972</v>
          </cell>
        </row>
        <row r="1134">
          <cell r="AK1134">
            <v>0.76666666666666416</v>
          </cell>
        </row>
        <row r="1135">
          <cell r="AK1135">
            <v>0.76736111111110861</v>
          </cell>
        </row>
        <row r="1136">
          <cell r="AK1136">
            <v>0.76805555555555305</v>
          </cell>
        </row>
        <row r="1137">
          <cell r="AK1137">
            <v>0.76874999999999749</v>
          </cell>
        </row>
        <row r="1138">
          <cell r="AK1138">
            <v>0.76944444444444193</v>
          </cell>
        </row>
        <row r="1139">
          <cell r="AK1139">
            <v>0.77013888888888637</v>
          </cell>
        </row>
        <row r="1140">
          <cell r="AK1140">
            <v>0.77083333333333082</v>
          </cell>
        </row>
        <row r="1141">
          <cell r="AK1141">
            <v>0.77152777777777526</v>
          </cell>
        </row>
        <row r="1142">
          <cell r="AK1142">
            <v>0.7722222222222197</v>
          </cell>
        </row>
        <row r="1143">
          <cell r="AK1143">
            <v>0.77291666666666414</v>
          </cell>
        </row>
        <row r="1144">
          <cell r="AK1144">
            <v>0.77361111111110858</v>
          </cell>
        </row>
        <row r="1145">
          <cell r="AK1145">
            <v>0.77430555555555303</v>
          </cell>
        </row>
        <row r="1146">
          <cell r="AK1146">
            <v>0.77499999999999747</v>
          </cell>
        </row>
        <row r="1147">
          <cell r="AK1147">
            <v>0.77569444444444191</v>
          </cell>
        </row>
        <row r="1148">
          <cell r="AK1148">
            <v>0.77638888888888635</v>
          </cell>
        </row>
        <row r="1149">
          <cell r="AK1149">
            <v>0.77708333333333079</v>
          </cell>
        </row>
        <row r="1150">
          <cell r="AK1150">
            <v>0.77777777777777524</v>
          </cell>
        </row>
        <row r="1151">
          <cell r="AK1151">
            <v>0.77847222222221968</v>
          </cell>
        </row>
        <row r="1152">
          <cell r="AK1152">
            <v>0.77916666666666412</v>
          </cell>
        </row>
        <row r="1153">
          <cell r="AK1153">
            <v>0.77986111111110856</v>
          </cell>
        </row>
        <row r="1154">
          <cell r="AK1154">
            <v>0.780555555555553</v>
          </cell>
        </row>
        <row r="1155">
          <cell r="AK1155">
            <v>0.78124999999999745</v>
          </cell>
        </row>
        <row r="1156">
          <cell r="AK1156">
            <v>0.78194444444444189</v>
          </cell>
        </row>
        <row r="1157">
          <cell r="AK1157">
            <v>0.78263888888888633</v>
          </cell>
        </row>
        <row r="1158">
          <cell r="AK1158">
            <v>0.78333333333333077</v>
          </cell>
        </row>
        <row r="1159">
          <cell r="AK1159">
            <v>0.78402777777777521</v>
          </cell>
        </row>
        <row r="1160">
          <cell r="AK1160">
            <v>0.78472222222221966</v>
          </cell>
        </row>
        <row r="1161">
          <cell r="AK1161">
            <v>0.7854166666666641</v>
          </cell>
        </row>
        <row r="1162">
          <cell r="AK1162">
            <v>0.78611111111110854</v>
          </cell>
        </row>
        <row r="1163">
          <cell r="AK1163">
            <v>0.78680555555555298</v>
          </cell>
        </row>
        <row r="1164">
          <cell r="AK1164">
            <v>0.78749999999999742</v>
          </cell>
        </row>
        <row r="1165">
          <cell r="AK1165">
            <v>0.78819444444444187</v>
          </cell>
        </row>
        <row r="1166">
          <cell r="AK1166">
            <v>0.78888888888888631</v>
          </cell>
        </row>
        <row r="1167">
          <cell r="AK1167">
            <v>0.78958333333333075</v>
          </cell>
        </row>
        <row r="1168">
          <cell r="AK1168">
            <v>0.79027777777777519</v>
          </cell>
        </row>
        <row r="1169">
          <cell r="AK1169">
            <v>0.79097222222221963</v>
          </cell>
        </row>
        <row r="1170">
          <cell r="AK1170">
            <v>0.79166666666666408</v>
          </cell>
        </row>
        <row r="1171">
          <cell r="AK1171">
            <v>0.79236111111110852</v>
          </cell>
        </row>
        <row r="1172">
          <cell r="AK1172">
            <v>0.79305555555555296</v>
          </cell>
        </row>
        <row r="1173">
          <cell r="AK1173">
            <v>0.7937499999999974</v>
          </cell>
        </row>
        <row r="1174">
          <cell r="AK1174">
            <v>0.79444444444444184</v>
          </cell>
        </row>
        <row r="1175">
          <cell r="AK1175">
            <v>0.79513888888888629</v>
          </cell>
        </row>
        <row r="1176">
          <cell r="AK1176">
            <v>0.79583333333333073</v>
          </cell>
        </row>
        <row r="1177">
          <cell r="AK1177">
            <v>0.79652777777777517</v>
          </cell>
        </row>
        <row r="1178">
          <cell r="AK1178">
            <v>0.79722222222221961</v>
          </cell>
        </row>
        <row r="1179">
          <cell r="AK1179">
            <v>0.79791666666666405</v>
          </cell>
        </row>
        <row r="1180">
          <cell r="AK1180">
            <v>0.7986111111111085</v>
          </cell>
        </row>
        <row r="1181">
          <cell r="AK1181">
            <v>0.79930555555555294</v>
          </cell>
        </row>
        <row r="1182">
          <cell r="AK1182">
            <v>0.79999999999999738</v>
          </cell>
        </row>
        <row r="1183">
          <cell r="AK1183">
            <v>0.80069444444444182</v>
          </cell>
        </row>
        <row r="1184">
          <cell r="AK1184">
            <v>0.80138888888888626</v>
          </cell>
        </row>
        <row r="1185">
          <cell r="AK1185">
            <v>0.80208333333333071</v>
          </cell>
        </row>
        <row r="1186">
          <cell r="AK1186">
            <v>0.80277777777777515</v>
          </cell>
        </row>
        <row r="1187">
          <cell r="AK1187">
            <v>0.80347222222221959</v>
          </cell>
        </row>
        <row r="1188">
          <cell r="AK1188">
            <v>0.80416666666666403</v>
          </cell>
        </row>
        <row r="1189">
          <cell r="AK1189">
            <v>0.80486111111110847</v>
          </cell>
        </row>
        <row r="1190">
          <cell r="AK1190">
            <v>0.80555555555555292</v>
          </cell>
        </row>
        <row r="1191">
          <cell r="AK1191">
            <v>0.80624999999999736</v>
          </cell>
        </row>
        <row r="1192">
          <cell r="AK1192">
            <v>0.8069444444444418</v>
          </cell>
        </row>
        <row r="1193">
          <cell r="AK1193">
            <v>0.80763888888888624</v>
          </cell>
        </row>
        <row r="1194">
          <cell r="AK1194">
            <v>0.80833333333333068</v>
          </cell>
        </row>
        <row r="1195">
          <cell r="AK1195">
            <v>0.80902777777777513</v>
          </cell>
        </row>
        <row r="1196">
          <cell r="AK1196">
            <v>0.80972222222221957</v>
          </cell>
        </row>
        <row r="1197">
          <cell r="AK1197">
            <v>0.81041666666666401</v>
          </cell>
        </row>
        <row r="1198">
          <cell r="AK1198">
            <v>0.81111111111110845</v>
          </cell>
        </row>
        <row r="1199">
          <cell r="AK1199">
            <v>0.81180555555555289</v>
          </cell>
        </row>
        <row r="1200">
          <cell r="AK1200">
            <v>0.81249999999999734</v>
          </cell>
        </row>
        <row r="1201">
          <cell r="AK1201">
            <v>0.81319444444444178</v>
          </cell>
        </row>
        <row r="1202">
          <cell r="AK1202">
            <v>0.81388888888888622</v>
          </cell>
        </row>
        <row r="1203">
          <cell r="AK1203">
            <v>0.81458333333333066</v>
          </cell>
        </row>
        <row r="1204">
          <cell r="AK1204">
            <v>0.8152777777777751</v>
          </cell>
        </row>
        <row r="1205">
          <cell r="AK1205">
            <v>0.81597222222221955</v>
          </cell>
        </row>
        <row r="1206">
          <cell r="AK1206">
            <v>0.81666666666666399</v>
          </cell>
        </row>
        <row r="1207">
          <cell r="AK1207">
            <v>0.81736111111110843</v>
          </cell>
        </row>
        <row r="1208">
          <cell r="AK1208">
            <v>0.81805555555555287</v>
          </cell>
        </row>
        <row r="1209">
          <cell r="AK1209">
            <v>0.81874999999999731</v>
          </cell>
        </row>
        <row r="1210">
          <cell r="AK1210">
            <v>0.81944444444444176</v>
          </cell>
        </row>
        <row r="1211">
          <cell r="AK1211">
            <v>0.8201388888888862</v>
          </cell>
        </row>
        <row r="1212">
          <cell r="AK1212">
            <v>0.82083333333333064</v>
          </cell>
        </row>
        <row r="1213">
          <cell r="AK1213">
            <v>0.82152777777777508</v>
          </cell>
        </row>
        <row r="1214">
          <cell r="AK1214">
            <v>0.82222222222221952</v>
          </cell>
        </row>
        <row r="1215">
          <cell r="AK1215">
            <v>0.82291666666666397</v>
          </cell>
        </row>
        <row r="1216">
          <cell r="AK1216">
            <v>0.82361111111110841</v>
          </cell>
        </row>
        <row r="1217">
          <cell r="AK1217">
            <v>0.82430555555555285</v>
          </cell>
        </row>
        <row r="1218">
          <cell r="AK1218">
            <v>0.82499999999999729</v>
          </cell>
        </row>
        <row r="1219">
          <cell r="AK1219">
            <v>0.82569444444444173</v>
          </cell>
        </row>
        <row r="1220">
          <cell r="AK1220">
            <v>0.82638888888888618</v>
          </cell>
        </row>
        <row r="1221">
          <cell r="AK1221">
            <v>0.82708333333333062</v>
          </cell>
        </row>
        <row r="1222">
          <cell r="AK1222">
            <v>0.82777777777777506</v>
          </cell>
        </row>
        <row r="1223">
          <cell r="AK1223">
            <v>0.8284722222222195</v>
          </cell>
        </row>
        <row r="1224">
          <cell r="AK1224">
            <v>0.82916666666666394</v>
          </cell>
        </row>
        <row r="1225">
          <cell r="AK1225">
            <v>0.82986111111110838</v>
          </cell>
        </row>
        <row r="1226">
          <cell r="AK1226">
            <v>0.83055555555555283</v>
          </cell>
        </row>
        <row r="1227">
          <cell r="AK1227">
            <v>0.83124999999999727</v>
          </cell>
        </row>
        <row r="1228">
          <cell r="AK1228">
            <v>0.83194444444444171</v>
          </cell>
        </row>
        <row r="1229">
          <cell r="AK1229">
            <v>0.83263888888888615</v>
          </cell>
        </row>
        <row r="1230">
          <cell r="AK1230">
            <v>0.83333333333333059</v>
          </cell>
        </row>
        <row r="1231">
          <cell r="AK1231">
            <v>0.83402777777777504</v>
          </cell>
        </row>
        <row r="1232">
          <cell r="AK1232">
            <v>0.83472222222221948</v>
          </cell>
        </row>
        <row r="1233">
          <cell r="AK1233">
            <v>0.83541666666666392</v>
          </cell>
        </row>
        <row r="1234">
          <cell r="AK1234">
            <v>0.83611111111110836</v>
          </cell>
        </row>
        <row r="1235">
          <cell r="AK1235">
            <v>0.8368055555555528</v>
          </cell>
        </row>
        <row r="1236">
          <cell r="AK1236">
            <v>0.83749999999999725</v>
          </cell>
        </row>
        <row r="1237">
          <cell r="AK1237">
            <v>0.83819444444444169</v>
          </cell>
        </row>
        <row r="1238">
          <cell r="AK1238">
            <v>0.83888888888888613</v>
          </cell>
        </row>
        <row r="1239">
          <cell r="AK1239">
            <v>0.83958333333333057</v>
          </cell>
        </row>
        <row r="1240">
          <cell r="AK1240">
            <v>0.84027777777777501</v>
          </cell>
        </row>
        <row r="1241">
          <cell r="AK1241">
            <v>0.84097222222221946</v>
          </cell>
        </row>
        <row r="1242">
          <cell r="AK1242">
            <v>0.8416666666666639</v>
          </cell>
        </row>
        <row r="1243">
          <cell r="AK1243">
            <v>0.84236111111110834</v>
          </cell>
        </row>
        <row r="1244">
          <cell r="AK1244">
            <v>0.84305555555555278</v>
          </cell>
        </row>
        <row r="1245">
          <cell r="AK1245">
            <v>0.84374999999999722</v>
          </cell>
        </row>
        <row r="1246">
          <cell r="AK1246">
            <v>0.84444444444444167</v>
          </cell>
        </row>
        <row r="1247">
          <cell r="AK1247">
            <v>0.84513888888888611</v>
          </cell>
        </row>
        <row r="1248">
          <cell r="AK1248">
            <v>0.84583333333333055</v>
          </cell>
        </row>
        <row r="1249">
          <cell r="AK1249">
            <v>0.84652777777777499</v>
          </cell>
        </row>
        <row r="1250">
          <cell r="AK1250">
            <v>0.84722222222221943</v>
          </cell>
        </row>
        <row r="1251">
          <cell r="AK1251">
            <v>0.84791666666666388</v>
          </cell>
        </row>
        <row r="1252">
          <cell r="AK1252">
            <v>0.84861111111110832</v>
          </cell>
        </row>
        <row r="1253">
          <cell r="AK1253">
            <v>0.84930555555555276</v>
          </cell>
        </row>
        <row r="1254">
          <cell r="AK1254">
            <v>0.8499999999999972</v>
          </cell>
        </row>
        <row r="1255">
          <cell r="AK1255">
            <v>0.85069444444444164</v>
          </cell>
        </row>
        <row r="1256">
          <cell r="AK1256">
            <v>0.85138888888888609</v>
          </cell>
        </row>
        <row r="1257">
          <cell r="AK1257">
            <v>0.85208333333333053</v>
          </cell>
        </row>
        <row r="1258">
          <cell r="AK1258">
            <v>0.85277777777777497</v>
          </cell>
        </row>
        <row r="1259">
          <cell r="AK1259">
            <v>0.85347222222221941</v>
          </cell>
        </row>
        <row r="1260">
          <cell r="AK1260">
            <v>0.85416666666666385</v>
          </cell>
        </row>
        <row r="1261">
          <cell r="AK1261">
            <v>0.8548611111111083</v>
          </cell>
        </row>
        <row r="1262">
          <cell r="AK1262">
            <v>0.85555555555555274</v>
          </cell>
        </row>
        <row r="1263">
          <cell r="AK1263">
            <v>0.85624999999999718</v>
          </cell>
        </row>
        <row r="1264">
          <cell r="AK1264">
            <v>0.85694444444444162</v>
          </cell>
        </row>
        <row r="1265">
          <cell r="AK1265">
            <v>0.85763888888888606</v>
          </cell>
        </row>
        <row r="1266">
          <cell r="AK1266">
            <v>0.85833333333333051</v>
          </cell>
        </row>
        <row r="1267">
          <cell r="AK1267">
            <v>0.85902777777777495</v>
          </cell>
        </row>
        <row r="1268">
          <cell r="AK1268">
            <v>0.85972222222221939</v>
          </cell>
        </row>
        <row r="1269">
          <cell r="AK1269">
            <v>0.86041666666666383</v>
          </cell>
        </row>
        <row r="1270">
          <cell r="AK1270">
            <v>0.86111111111110827</v>
          </cell>
        </row>
        <row r="1271">
          <cell r="AK1271">
            <v>0.86180555555555272</v>
          </cell>
        </row>
        <row r="1272">
          <cell r="AK1272">
            <v>0.86249999999999716</v>
          </cell>
        </row>
        <row r="1273">
          <cell r="AK1273">
            <v>0.8631944444444416</v>
          </cell>
        </row>
        <row r="1274">
          <cell r="AK1274">
            <v>0.86388888888888604</v>
          </cell>
        </row>
        <row r="1275">
          <cell r="AK1275">
            <v>0.86458333333333048</v>
          </cell>
        </row>
        <row r="1276">
          <cell r="AK1276">
            <v>0.86527777777777493</v>
          </cell>
        </row>
        <row r="1277">
          <cell r="AK1277">
            <v>0.86597222222221937</v>
          </cell>
        </row>
        <row r="1278">
          <cell r="AK1278">
            <v>0.86666666666666381</v>
          </cell>
        </row>
        <row r="1279">
          <cell r="AK1279">
            <v>0.86736111111110825</v>
          </cell>
        </row>
        <row r="1280">
          <cell r="AK1280">
            <v>0.86805555555555269</v>
          </cell>
        </row>
        <row r="1281">
          <cell r="AK1281">
            <v>0.86874999999999714</v>
          </cell>
        </row>
        <row r="1282">
          <cell r="AK1282">
            <v>0.86944444444444158</v>
          </cell>
        </row>
        <row r="1283">
          <cell r="AK1283">
            <v>0.87013888888888602</v>
          </cell>
        </row>
        <row r="1284">
          <cell r="AK1284">
            <v>0.87083333333333046</v>
          </cell>
        </row>
        <row r="1285">
          <cell r="AK1285">
            <v>0.8715277777777749</v>
          </cell>
        </row>
        <row r="1286">
          <cell r="AK1286">
            <v>0.87222222222221935</v>
          </cell>
        </row>
        <row r="1287">
          <cell r="AK1287">
            <v>0.87291666666666379</v>
          </cell>
        </row>
        <row r="1288">
          <cell r="AK1288">
            <v>0.87361111111110823</v>
          </cell>
        </row>
        <row r="1289">
          <cell r="AK1289">
            <v>0.87430555555555267</v>
          </cell>
        </row>
        <row r="1290">
          <cell r="AK1290">
            <v>0.87499999999999711</v>
          </cell>
        </row>
        <row r="1291">
          <cell r="AK1291">
            <v>0.87569444444444156</v>
          </cell>
        </row>
        <row r="1292">
          <cell r="AK1292">
            <v>0.876388888888886</v>
          </cell>
        </row>
        <row r="1293">
          <cell r="AK1293">
            <v>0.87708333333333044</v>
          </cell>
        </row>
        <row r="1294">
          <cell r="AK1294">
            <v>0.87777777777777488</v>
          </cell>
        </row>
        <row r="1295">
          <cell r="AK1295">
            <v>0.87847222222221932</v>
          </cell>
        </row>
        <row r="1296">
          <cell r="AK1296">
            <v>0.87916666666666377</v>
          </cell>
        </row>
        <row r="1297">
          <cell r="AK1297">
            <v>0.87986111111110821</v>
          </cell>
        </row>
        <row r="1298">
          <cell r="AK1298">
            <v>0.88055555555555265</v>
          </cell>
        </row>
        <row r="1299">
          <cell r="AK1299">
            <v>0.88124999999999709</v>
          </cell>
        </row>
        <row r="1300">
          <cell r="AK1300">
            <v>0.88194444444444153</v>
          </cell>
        </row>
        <row r="1301">
          <cell r="AK1301">
            <v>0.88263888888888598</v>
          </cell>
        </row>
        <row r="1302">
          <cell r="AK1302">
            <v>0.88333333333333042</v>
          </cell>
        </row>
        <row r="1303">
          <cell r="AK1303">
            <v>0.88402777777777486</v>
          </cell>
        </row>
        <row r="1304">
          <cell r="AK1304">
            <v>0.8847222222222193</v>
          </cell>
        </row>
        <row r="1305">
          <cell r="AK1305">
            <v>0.88541666666666374</v>
          </cell>
        </row>
        <row r="1306">
          <cell r="AK1306">
            <v>0.88611111111110819</v>
          </cell>
        </row>
        <row r="1307">
          <cell r="AK1307">
            <v>0.88680555555555263</v>
          </cell>
        </row>
        <row r="1308">
          <cell r="AK1308">
            <v>0.88749999999999707</v>
          </cell>
        </row>
        <row r="1309">
          <cell r="AK1309">
            <v>0.88819444444444151</v>
          </cell>
        </row>
        <row r="1310">
          <cell r="AK1310">
            <v>0.88888888888888595</v>
          </cell>
        </row>
        <row r="1311">
          <cell r="AK1311">
            <v>0.88958333333333039</v>
          </cell>
        </row>
        <row r="1312">
          <cell r="AK1312">
            <v>0.89027777777777484</v>
          </cell>
        </row>
        <row r="1313">
          <cell r="AK1313">
            <v>0.89097222222221928</v>
          </cell>
        </row>
        <row r="1314">
          <cell r="AK1314">
            <v>0.89166666666666372</v>
          </cell>
        </row>
        <row r="1315">
          <cell r="AK1315">
            <v>0.89236111111110816</v>
          </cell>
        </row>
        <row r="1316">
          <cell r="AK1316">
            <v>0.8930555555555526</v>
          </cell>
        </row>
        <row r="1317">
          <cell r="AK1317">
            <v>0.89374999999999705</v>
          </cell>
        </row>
        <row r="1318">
          <cell r="AK1318">
            <v>0.89444444444444149</v>
          </cell>
        </row>
        <row r="1319">
          <cell r="AK1319">
            <v>0.89513888888888593</v>
          </cell>
        </row>
        <row r="1320">
          <cell r="AK1320">
            <v>0.89583333333333037</v>
          </cell>
        </row>
        <row r="1321">
          <cell r="AK1321">
            <v>0.89652777777777481</v>
          </cell>
        </row>
        <row r="1322">
          <cell r="AK1322">
            <v>0.89722222222221926</v>
          </cell>
        </row>
        <row r="1323">
          <cell r="AK1323">
            <v>0.8979166666666637</v>
          </cell>
        </row>
        <row r="1324">
          <cell r="AK1324">
            <v>0.89861111111110814</v>
          </cell>
        </row>
        <row r="1325">
          <cell r="AK1325">
            <v>0.89930555555555258</v>
          </cell>
        </row>
        <row r="1326">
          <cell r="AK1326">
            <v>0.89999999999999702</v>
          </cell>
        </row>
        <row r="1327">
          <cell r="AK1327">
            <v>0.90069444444444147</v>
          </cell>
        </row>
        <row r="1328">
          <cell r="AK1328">
            <v>0.90138888888888591</v>
          </cell>
        </row>
        <row r="1329">
          <cell r="AK1329">
            <v>0.90208333333333035</v>
          </cell>
        </row>
        <row r="1330">
          <cell r="AK1330">
            <v>0.90277777777777479</v>
          </cell>
        </row>
        <row r="1331">
          <cell r="AK1331">
            <v>0.90347222222221923</v>
          </cell>
        </row>
        <row r="1332">
          <cell r="AK1332">
            <v>0.90416666666666368</v>
          </cell>
        </row>
        <row r="1333">
          <cell r="AK1333">
            <v>0.90486111111110812</v>
          </cell>
        </row>
        <row r="1334">
          <cell r="AK1334">
            <v>0.90555555555555256</v>
          </cell>
        </row>
        <row r="1335">
          <cell r="AK1335">
            <v>0.906249999999997</v>
          </cell>
        </row>
        <row r="1336">
          <cell r="AK1336">
            <v>0.90694444444444144</v>
          </cell>
        </row>
        <row r="1337">
          <cell r="AK1337">
            <v>0.90763888888888589</v>
          </cell>
        </row>
        <row r="1338">
          <cell r="AK1338">
            <v>0.90833333333333033</v>
          </cell>
        </row>
        <row r="1339">
          <cell r="AK1339">
            <v>0.90902777777777477</v>
          </cell>
        </row>
        <row r="1340">
          <cell r="AK1340">
            <v>0.90972222222221921</v>
          </cell>
        </row>
        <row r="1341">
          <cell r="AK1341">
            <v>0.91041666666666365</v>
          </cell>
        </row>
        <row r="1342">
          <cell r="AK1342">
            <v>0.9111111111111081</v>
          </cell>
        </row>
        <row r="1343">
          <cell r="AK1343">
            <v>0.91180555555555254</v>
          </cell>
        </row>
        <row r="1344">
          <cell r="AK1344">
            <v>0.91249999999999698</v>
          </cell>
        </row>
        <row r="1345">
          <cell r="AK1345">
            <v>0.91319444444444142</v>
          </cell>
        </row>
        <row r="1346">
          <cell r="AK1346">
            <v>0.91388888888888586</v>
          </cell>
        </row>
        <row r="1347">
          <cell r="AK1347">
            <v>0.91458333333333031</v>
          </cell>
        </row>
        <row r="1348">
          <cell r="AK1348">
            <v>0.91527777777777475</v>
          </cell>
        </row>
        <row r="1349">
          <cell r="AK1349">
            <v>0.91597222222221919</v>
          </cell>
        </row>
        <row r="1350">
          <cell r="AK1350">
            <v>0.91666666666666363</v>
          </cell>
        </row>
        <row r="1351">
          <cell r="AK1351">
            <v>0.91736111111110807</v>
          </cell>
        </row>
        <row r="1352">
          <cell r="AK1352">
            <v>0.91805555555555252</v>
          </cell>
        </row>
        <row r="1353">
          <cell r="AK1353">
            <v>0.91874999999999696</v>
          </cell>
        </row>
        <row r="1354">
          <cell r="AK1354">
            <v>0.9194444444444414</v>
          </cell>
        </row>
        <row r="1355">
          <cell r="AK1355">
            <v>0.92013888888888584</v>
          </cell>
        </row>
        <row r="1356">
          <cell r="AK1356">
            <v>0.92083333333333028</v>
          </cell>
        </row>
        <row r="1357">
          <cell r="AK1357">
            <v>0.92152777777777473</v>
          </cell>
        </row>
        <row r="1358">
          <cell r="AK1358">
            <v>0.92222222222221917</v>
          </cell>
        </row>
        <row r="1359">
          <cell r="AK1359">
            <v>0.92291666666666361</v>
          </cell>
        </row>
        <row r="1360">
          <cell r="AK1360">
            <v>0.92361111111110805</v>
          </cell>
        </row>
        <row r="1361">
          <cell r="AK1361">
            <v>0.92430555555555249</v>
          </cell>
        </row>
        <row r="1362">
          <cell r="AK1362">
            <v>0.92499999999999694</v>
          </cell>
        </row>
        <row r="1363">
          <cell r="AK1363">
            <v>0.92569444444444138</v>
          </cell>
        </row>
        <row r="1364">
          <cell r="AK1364">
            <v>0.92638888888888582</v>
          </cell>
        </row>
        <row r="1365">
          <cell r="AK1365">
            <v>0.92708333333333026</v>
          </cell>
        </row>
        <row r="1366">
          <cell r="AK1366">
            <v>0.9277777777777747</v>
          </cell>
        </row>
        <row r="1367">
          <cell r="AK1367">
            <v>0.92847222222221915</v>
          </cell>
        </row>
        <row r="1368">
          <cell r="AK1368">
            <v>0.92916666666666359</v>
          </cell>
        </row>
        <row r="1369">
          <cell r="AK1369">
            <v>0.92986111111110803</v>
          </cell>
        </row>
        <row r="1370">
          <cell r="AK1370">
            <v>0.93055555555555247</v>
          </cell>
        </row>
        <row r="1371">
          <cell r="AK1371">
            <v>0.93124999999999691</v>
          </cell>
        </row>
        <row r="1372">
          <cell r="AK1372">
            <v>0.93194444444444136</v>
          </cell>
        </row>
        <row r="1373">
          <cell r="AK1373">
            <v>0.9326388888888858</v>
          </cell>
        </row>
        <row r="1374">
          <cell r="AK1374">
            <v>0.93333333333333024</v>
          </cell>
        </row>
        <row r="1375">
          <cell r="AK1375">
            <v>0.93402777777777468</v>
          </cell>
        </row>
        <row r="1376">
          <cell r="AK1376">
            <v>0.93472222222221912</v>
          </cell>
        </row>
        <row r="1377">
          <cell r="AK1377">
            <v>0.93541666666666357</v>
          </cell>
        </row>
        <row r="1378">
          <cell r="AK1378">
            <v>0.93611111111110801</v>
          </cell>
        </row>
        <row r="1379">
          <cell r="AK1379">
            <v>0.93680555555555245</v>
          </cell>
        </row>
        <row r="1380">
          <cell r="AK1380">
            <v>0.93749999999999689</v>
          </cell>
        </row>
        <row r="1381">
          <cell r="AK1381">
            <v>0.93819444444444133</v>
          </cell>
        </row>
        <row r="1382">
          <cell r="AK1382">
            <v>0.93888888888888578</v>
          </cell>
        </row>
        <row r="1383">
          <cell r="AK1383">
            <v>0.93958333333333022</v>
          </cell>
        </row>
        <row r="1384">
          <cell r="AK1384">
            <v>0.94027777777777466</v>
          </cell>
        </row>
        <row r="1385">
          <cell r="AK1385">
            <v>0.9409722222222191</v>
          </cell>
        </row>
        <row r="1386">
          <cell r="AK1386">
            <v>0.94166666666666354</v>
          </cell>
        </row>
        <row r="1387">
          <cell r="AK1387">
            <v>0.94236111111110799</v>
          </cell>
        </row>
        <row r="1388">
          <cell r="AK1388">
            <v>0.94305555555555243</v>
          </cell>
        </row>
        <row r="1389">
          <cell r="AK1389">
            <v>0.94374999999999687</v>
          </cell>
        </row>
        <row r="1390">
          <cell r="AK1390">
            <v>0.94444444444444131</v>
          </cell>
        </row>
        <row r="1391">
          <cell r="AK1391">
            <v>0.94513888888888575</v>
          </cell>
        </row>
        <row r="1392">
          <cell r="AK1392">
            <v>0.9458333333333302</v>
          </cell>
        </row>
        <row r="1393">
          <cell r="AK1393">
            <v>0.94652777777777464</v>
          </cell>
        </row>
        <row r="1394">
          <cell r="AK1394">
            <v>0.94722222222221908</v>
          </cell>
        </row>
        <row r="1395">
          <cell r="AK1395">
            <v>0.94791666666666352</v>
          </cell>
        </row>
        <row r="1396">
          <cell r="AK1396">
            <v>0.94861111111110796</v>
          </cell>
        </row>
        <row r="1397">
          <cell r="AK1397">
            <v>0.9493055555555524</v>
          </cell>
        </row>
        <row r="1398">
          <cell r="AK1398">
            <v>0.94999999999999685</v>
          </cell>
        </row>
        <row r="1399">
          <cell r="AK1399">
            <v>0.95069444444444129</v>
          </cell>
        </row>
        <row r="1400">
          <cell r="AK1400">
            <v>0.95138888888888573</v>
          </cell>
        </row>
        <row r="1401">
          <cell r="AK1401">
            <v>0.95208333333333017</v>
          </cell>
        </row>
        <row r="1402">
          <cell r="AK1402">
            <v>0.95277777777777461</v>
          </cell>
        </row>
        <row r="1403">
          <cell r="AK1403">
            <v>0.95347222222221906</v>
          </cell>
        </row>
        <row r="1404">
          <cell r="AK1404">
            <v>0.9541666666666635</v>
          </cell>
        </row>
        <row r="1405">
          <cell r="AK1405">
            <v>0.95486111111110794</v>
          </cell>
        </row>
        <row r="1406">
          <cell r="AK1406">
            <v>0.95555555555555238</v>
          </cell>
        </row>
        <row r="1407">
          <cell r="AK1407">
            <v>0.95624999999999682</v>
          </cell>
        </row>
        <row r="1408">
          <cell r="AK1408">
            <v>0.95694444444444127</v>
          </cell>
        </row>
        <row r="1409">
          <cell r="AK1409">
            <v>0.95763888888888571</v>
          </cell>
        </row>
        <row r="1410">
          <cell r="AK1410">
            <v>0.95833333333333015</v>
          </cell>
        </row>
        <row r="1411">
          <cell r="AK1411">
            <v>0.95902777777777459</v>
          </cell>
        </row>
        <row r="1412">
          <cell r="AK1412">
            <v>0.95972222222221903</v>
          </cell>
        </row>
        <row r="1413">
          <cell r="AK1413">
            <v>0.96041666666666348</v>
          </cell>
        </row>
        <row r="1414">
          <cell r="AK1414">
            <v>0.96111111111110792</v>
          </cell>
        </row>
        <row r="1415">
          <cell r="AK1415">
            <v>0.96180555555555236</v>
          </cell>
        </row>
        <row r="1416">
          <cell r="AK1416">
            <v>0.9624999999999968</v>
          </cell>
        </row>
        <row r="1417">
          <cell r="AK1417">
            <v>0.96319444444444124</v>
          </cell>
        </row>
        <row r="1418">
          <cell r="AK1418">
            <v>0.96388888888888569</v>
          </cell>
        </row>
        <row r="1419">
          <cell r="AK1419">
            <v>0.96458333333333013</v>
          </cell>
        </row>
        <row r="1420">
          <cell r="AK1420">
            <v>0.96527777777777457</v>
          </cell>
        </row>
        <row r="1421">
          <cell r="AK1421">
            <v>0.96597222222221901</v>
          </cell>
        </row>
        <row r="1422">
          <cell r="AK1422">
            <v>0.96666666666666345</v>
          </cell>
        </row>
        <row r="1423">
          <cell r="AK1423">
            <v>0.9673611111111079</v>
          </cell>
        </row>
        <row r="1424">
          <cell r="AK1424">
            <v>0.96805555555555234</v>
          </cell>
        </row>
        <row r="1425">
          <cell r="AK1425">
            <v>0.96874999999999678</v>
          </cell>
        </row>
        <row r="1426">
          <cell r="AK1426">
            <v>0.96944444444444122</v>
          </cell>
        </row>
        <row r="1427">
          <cell r="AK1427">
            <v>0.97013888888888566</v>
          </cell>
        </row>
        <row r="1428">
          <cell r="AK1428">
            <v>0.97083333333333011</v>
          </cell>
        </row>
        <row r="1429">
          <cell r="AK1429">
            <v>0.97152777777777455</v>
          </cell>
        </row>
        <row r="1430">
          <cell r="AK1430">
            <v>0.97222222222221899</v>
          </cell>
        </row>
        <row r="1431">
          <cell r="AK1431">
            <v>0.97291666666666343</v>
          </cell>
        </row>
        <row r="1432">
          <cell r="AK1432">
            <v>0.97361111111110787</v>
          </cell>
        </row>
        <row r="1433">
          <cell r="AK1433">
            <v>0.97430555555555232</v>
          </cell>
        </row>
        <row r="1434">
          <cell r="AK1434">
            <v>0.97499999999999676</v>
          </cell>
        </row>
        <row r="1435">
          <cell r="AK1435">
            <v>0.9756944444444412</v>
          </cell>
        </row>
        <row r="1436">
          <cell r="AK1436">
            <v>0.97638888888888564</v>
          </cell>
        </row>
        <row r="1437">
          <cell r="AK1437">
            <v>0.97708333333333008</v>
          </cell>
        </row>
        <row r="1438">
          <cell r="AK1438">
            <v>0.97777777777777453</v>
          </cell>
        </row>
        <row r="1439">
          <cell r="AK1439">
            <v>0.97847222222221897</v>
          </cell>
        </row>
        <row r="1440">
          <cell r="AK1440">
            <v>0.97916666666666341</v>
          </cell>
        </row>
        <row r="1441">
          <cell r="AK1441">
            <v>0.97986111111110785</v>
          </cell>
        </row>
        <row r="1442">
          <cell r="AK1442">
            <v>0.98055555555555229</v>
          </cell>
        </row>
        <row r="1443">
          <cell r="AK1443">
            <v>0.98124999999999674</v>
          </cell>
        </row>
        <row r="1444">
          <cell r="AK1444">
            <v>0.98194444444444118</v>
          </cell>
        </row>
        <row r="1445">
          <cell r="AK1445">
            <v>0.98263888888888562</v>
          </cell>
        </row>
        <row r="1446">
          <cell r="AK1446">
            <v>0.98333333333333006</v>
          </cell>
        </row>
        <row r="1447">
          <cell r="AK1447">
            <v>0.9840277777777745</v>
          </cell>
        </row>
        <row r="1448">
          <cell r="AK1448">
            <v>0.98472222222221895</v>
          </cell>
        </row>
        <row r="1449">
          <cell r="AK1449">
            <v>0.98541666666666339</v>
          </cell>
        </row>
        <row r="1450">
          <cell r="AK1450">
            <v>0.98611111111110783</v>
          </cell>
        </row>
        <row r="1451">
          <cell r="AK1451">
            <v>0.98680555555555227</v>
          </cell>
        </row>
        <row r="1452">
          <cell r="AK1452">
            <v>0.98749999999999671</v>
          </cell>
        </row>
        <row r="1453">
          <cell r="AK1453">
            <v>0.98819444444444116</v>
          </cell>
        </row>
        <row r="1454">
          <cell r="AK1454">
            <v>0.9888888888888856</v>
          </cell>
        </row>
        <row r="1455">
          <cell r="AK1455">
            <v>0.98958333333333004</v>
          </cell>
        </row>
        <row r="1456">
          <cell r="AK1456">
            <v>0.99027777777777448</v>
          </cell>
        </row>
        <row r="1457">
          <cell r="AK1457">
            <v>0.99097222222221892</v>
          </cell>
        </row>
        <row r="1458">
          <cell r="AK1458">
            <v>0.99166666666666337</v>
          </cell>
        </row>
        <row r="1459">
          <cell r="AK1459">
            <v>0.99236111111110781</v>
          </cell>
        </row>
        <row r="1460">
          <cell r="AK1460">
            <v>0.99305555555555225</v>
          </cell>
        </row>
        <row r="1461">
          <cell r="AK1461">
            <v>0.99374999999999669</v>
          </cell>
        </row>
        <row r="1462">
          <cell r="AK1462">
            <v>0.99444444444444113</v>
          </cell>
        </row>
        <row r="1463">
          <cell r="AK1463">
            <v>0.99513888888888558</v>
          </cell>
        </row>
        <row r="1464">
          <cell r="AK1464">
            <v>0.99583333333333002</v>
          </cell>
        </row>
        <row r="1465">
          <cell r="AK1465">
            <v>0.99652777777777446</v>
          </cell>
        </row>
        <row r="1466">
          <cell r="AK1466">
            <v>0.9972222222222189</v>
          </cell>
        </row>
        <row r="1467">
          <cell r="AK1467">
            <v>0.99791666666666334</v>
          </cell>
        </row>
        <row r="1468">
          <cell r="AK1468">
            <v>0.99861111111110779</v>
          </cell>
        </row>
        <row r="1469">
          <cell r="AK1469">
            <v>0.99930555555555223</v>
          </cell>
        </row>
        <row r="1470">
          <cell r="AK1470">
            <v>0.99999999999999667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rends"/>
      <sheetName val="trend chart"/>
      <sheetName val="Trend %"/>
      <sheetName val="2006 Unit Trends"/>
      <sheetName val="2007 Budget Trends"/>
      <sheetName val="Budget Upload"/>
      <sheetName val="P&amp;P Trends"/>
      <sheetName val="Unit Graphs"/>
      <sheetName val="Sheet1"/>
    </sheetNames>
    <sheetDataSet>
      <sheetData sheetId="0"/>
      <sheetData sheetId="1"/>
      <sheetData sheetId="2" refreshError="1">
        <row r="2">
          <cell r="E2" t="str">
            <v>T162001</v>
          </cell>
          <cell r="F2" t="str">
            <v>TX WOOD POLE RPLCMT</v>
          </cell>
          <cell r="G2">
            <v>7.0994434517782742E-2</v>
          </cell>
          <cell r="H2">
            <v>0.19992645511317078</v>
          </cell>
          <cell r="I2">
            <v>0.29867224656316721</v>
          </cell>
          <cell r="J2">
            <v>0.4005108452362191</v>
          </cell>
          <cell r="K2">
            <v>0.52498616787768604</v>
          </cell>
          <cell r="L2">
            <v>0.60551237176649075</v>
          </cell>
          <cell r="M2">
            <v>0.63681008384804949</v>
          </cell>
          <cell r="N2">
            <v>0.69641694503642981</v>
          </cell>
          <cell r="O2">
            <v>0.78059690982878938</v>
          </cell>
          <cell r="P2">
            <v>0.85834150120960007</v>
          </cell>
          <cell r="Q2">
            <v>0.92307692307692313</v>
          </cell>
          <cell r="R2">
            <v>1</v>
          </cell>
        </row>
        <row r="3">
          <cell r="E3" t="str">
            <v>T164001</v>
          </cell>
          <cell r="F3" t="str">
            <v>TX TOWER COATING</v>
          </cell>
          <cell r="G3">
            <v>2.3864465865696446E-2</v>
          </cell>
          <cell r="H3">
            <v>8.5986660645889237E-2</v>
          </cell>
          <cell r="I3">
            <v>0.12964688542540986</v>
          </cell>
          <cell r="J3">
            <v>0.23263270557536628</v>
          </cell>
          <cell r="K3">
            <v>0.59844680890178836</v>
          </cell>
          <cell r="L3">
            <v>0.87754426104436356</v>
          </cell>
          <cell r="M3">
            <v>0.92564497865439066</v>
          </cell>
          <cell r="N3">
            <v>0.93908529281488007</v>
          </cell>
          <cell r="O3">
            <v>0.95362342220299556</v>
          </cell>
          <cell r="P3">
            <v>0.97011045656221651</v>
          </cell>
          <cell r="Q3">
            <v>0.98499999999999999</v>
          </cell>
          <cell r="R3">
            <v>1</v>
          </cell>
        </row>
        <row r="4">
          <cell r="E4" t="str">
            <v>T166001</v>
          </cell>
          <cell r="F4" t="str">
            <v>TX INSUL REPLACEMENT</v>
          </cell>
          <cell r="G4">
            <v>0.10038835625662867</v>
          </cell>
          <cell r="H4">
            <v>0.24021354859345803</v>
          </cell>
          <cell r="I4">
            <v>0.30056091227420417</v>
          </cell>
          <cell r="J4">
            <v>0.40441333058366025</v>
          </cell>
          <cell r="K4">
            <v>0.58955951920001348</v>
          </cell>
          <cell r="L4">
            <v>0.72377138011144593</v>
          </cell>
          <cell r="M4">
            <v>0.73924797141462273</v>
          </cell>
          <cell r="N4">
            <v>0.77201941044763556</v>
          </cell>
          <cell r="O4">
            <v>0.88085206898873758</v>
          </cell>
          <cell r="P4">
            <v>0.91259574754633765</v>
          </cell>
          <cell r="Q4">
            <v>0.96250000000000002</v>
          </cell>
          <cell r="R4">
            <v>1</v>
          </cell>
        </row>
        <row r="5">
          <cell r="E5" t="str">
            <v>T168001</v>
          </cell>
          <cell r="F5" t="str">
            <v>TX SHLDWIRE REPLCMNT</v>
          </cell>
          <cell r="G5">
            <v>1.8954180014423991E-2</v>
          </cell>
          <cell r="H5">
            <v>8.9793310993383738E-2</v>
          </cell>
          <cell r="I5">
            <v>0.18923120923455797</v>
          </cell>
          <cell r="J5">
            <v>0.24938971043128816</v>
          </cell>
          <cell r="K5">
            <v>0.24800979938970119</v>
          </cell>
          <cell r="L5">
            <v>0.28186716655369748</v>
          </cell>
          <cell r="M5">
            <v>0.28763084643479536</v>
          </cell>
          <cell r="N5">
            <v>0.31091481163061896</v>
          </cell>
          <cell r="O5">
            <v>0.50471466524616515</v>
          </cell>
          <cell r="P5">
            <v>0.70476996768313915</v>
          </cell>
          <cell r="Q5">
            <v>0.92307692307692313</v>
          </cell>
          <cell r="R5">
            <v>1</v>
          </cell>
        </row>
        <row r="7">
          <cell r="E7" t="str">
            <v>T172001</v>
          </cell>
          <cell r="F7" t="str">
            <v>TX EMERGENCY RESTORE</v>
          </cell>
          <cell r="G7">
            <v>4.1136200130267024E-2</v>
          </cell>
          <cell r="H7">
            <v>8.887182763265318E-2</v>
          </cell>
          <cell r="I7">
            <v>0.19525950921447838</v>
          </cell>
          <cell r="J7">
            <v>0.24970198507671218</v>
          </cell>
          <cell r="K7">
            <v>0.37097083340823561</v>
          </cell>
          <cell r="L7">
            <v>0.47872021965952599</v>
          </cell>
          <cell r="M7">
            <v>0.578751045165388</v>
          </cell>
          <cell r="N7">
            <v>0.68924918889484821</v>
          </cell>
          <cell r="O7">
            <v>0.76348322697484172</v>
          </cell>
          <cell r="P7">
            <v>0.81963879003031637</v>
          </cell>
          <cell r="Q7">
            <v>0.92307692307692324</v>
          </cell>
          <cell r="R7">
            <v>1</v>
          </cell>
        </row>
        <row r="8">
          <cell r="E8" t="str">
            <v>T176001</v>
          </cell>
          <cell r="F8" t="str">
            <v>TX AVIATION LIGHTS</v>
          </cell>
          <cell r="G8">
            <v>1.6020143847541631E-3</v>
          </cell>
          <cell r="H8">
            <v>5.5425247672536399E-2</v>
          </cell>
          <cell r="I8">
            <v>6.9899858411709426E-2</v>
          </cell>
          <cell r="J8">
            <v>7.5275848991317146E-2</v>
          </cell>
          <cell r="K8">
            <v>9.430490447176243E-2</v>
          </cell>
          <cell r="L8">
            <v>0.12457544550676471</v>
          </cell>
          <cell r="M8">
            <v>0.43015797784479148</v>
          </cell>
          <cell r="N8">
            <v>0.74449681957641045</v>
          </cell>
          <cell r="O8">
            <v>0.96322141815641982</v>
          </cell>
          <cell r="P8">
            <v>0.98</v>
          </cell>
          <cell r="Q8">
            <v>0.99</v>
          </cell>
          <cell r="R8">
            <v>1</v>
          </cell>
        </row>
        <row r="10">
          <cell r="E10" t="str">
            <v>straight line</v>
          </cell>
          <cell r="F10" t="str">
            <v>TX LINE CAP</v>
          </cell>
          <cell r="G10">
            <v>8.7649402390438239E-2</v>
          </cell>
          <cell r="H10">
            <v>0.16733067729083664</v>
          </cell>
          <cell r="I10">
            <v>0.2549800796812749</v>
          </cell>
          <cell r="J10">
            <v>0.33067729083665337</v>
          </cell>
          <cell r="K10">
            <v>0.41832669322709159</v>
          </cell>
          <cell r="L10">
            <v>0.50199203187250996</v>
          </cell>
          <cell r="M10">
            <v>0.58565737051792821</v>
          </cell>
          <cell r="N10">
            <v>0.67330677290836649</v>
          </cell>
          <cell r="O10">
            <v>0.74900398406374491</v>
          </cell>
          <cell r="P10">
            <v>0.83665338645418319</v>
          </cell>
          <cell r="Q10">
            <v>0.92430278884462158</v>
          </cell>
          <cell r="R10">
            <v>1</v>
          </cell>
        </row>
        <row r="12">
          <cell r="E12" t="str">
            <v>T080001</v>
          </cell>
          <cell r="F12" t="str">
            <v>TX MTCE_TROUBLE CALL</v>
          </cell>
          <cell r="G12">
            <v>9.4591431198887202E-2</v>
          </cell>
          <cell r="H12">
            <v>0.17441154156161509</v>
          </cell>
          <cell r="I12">
            <v>0.24584639427957772</v>
          </cell>
          <cell r="J12">
            <v>0.31326922721952472</v>
          </cell>
          <cell r="K12">
            <v>0.42800935797176426</v>
          </cell>
          <cell r="L12">
            <v>0.57390966045405001</v>
          </cell>
          <cell r="M12">
            <v>0.67173274405057437</v>
          </cell>
          <cell r="N12">
            <v>0.74505774425172444</v>
          </cell>
          <cell r="O12">
            <v>0.80257434149402873</v>
          </cell>
          <cell r="P12">
            <v>0.8237703463235222</v>
          </cell>
          <cell r="Q12">
            <v>0.92307692307692313</v>
          </cell>
          <cell r="R12">
            <v>1</v>
          </cell>
        </row>
        <row r="13">
          <cell r="E13" t="str">
            <v>T082001</v>
          </cell>
          <cell r="F13" t="str">
            <v>TX MTCE ALL FACILITY</v>
          </cell>
          <cell r="G13">
            <v>3.7735033060636268E-2</v>
          </cell>
          <cell r="H13">
            <v>0.14428175920002567</v>
          </cell>
          <cell r="I13">
            <v>0.27197371861370051</v>
          </cell>
          <cell r="J13">
            <v>0.34371733093799284</v>
          </cell>
          <cell r="K13">
            <v>0.44327705188898742</v>
          </cell>
          <cell r="L13">
            <v>0.52158003937334596</v>
          </cell>
          <cell r="M13">
            <v>0.56665188715032366</v>
          </cell>
          <cell r="N13">
            <v>0.65892607837047446</v>
          </cell>
          <cell r="O13">
            <v>0.76922477322500205</v>
          </cell>
          <cell r="P13">
            <v>0.8559280372145287</v>
          </cell>
          <cell r="Q13">
            <v>0.92307692307692313</v>
          </cell>
          <cell r="R13">
            <v>1</v>
          </cell>
        </row>
        <row r="14">
          <cell r="E14" t="str">
            <v>T084001</v>
          </cell>
          <cell r="F14" t="str">
            <v>TX CONDITION ASSESSMENT</v>
          </cell>
          <cell r="G14">
            <v>2.5619584569823616E-2</v>
          </cell>
          <cell r="H14">
            <v>6.8861285080024356E-2</v>
          </cell>
          <cell r="I14">
            <v>0.10794772126994498</v>
          </cell>
          <cell r="J14">
            <v>0.15080302413831723</v>
          </cell>
          <cell r="K14">
            <v>0.27255517930974321</v>
          </cell>
          <cell r="L14">
            <v>0.38125277785374678</v>
          </cell>
          <cell r="M14">
            <v>0.48162770121210302</v>
          </cell>
          <cell r="N14">
            <v>0.5599703960430682</v>
          </cell>
          <cell r="O14">
            <v>0.63695634470580997</v>
          </cell>
          <cell r="P14">
            <v>0.73991641954686216</v>
          </cell>
          <cell r="Q14">
            <v>0.88500000000000001</v>
          </cell>
          <cell r="R14">
            <v>1</v>
          </cell>
        </row>
        <row r="15">
          <cell r="E15" t="str">
            <v>T088001</v>
          </cell>
          <cell r="F15" t="str">
            <v>TX MTCE UNFORESEEN UNDER 50K</v>
          </cell>
          <cell r="G15">
            <v>6.17083038821176E-2</v>
          </cell>
          <cell r="H15">
            <v>0.1514603150409822</v>
          </cell>
          <cell r="I15">
            <v>0.28103578937884094</v>
          </cell>
          <cell r="J15">
            <v>0.35695237205412433</v>
          </cell>
          <cell r="K15">
            <v>0.43838282707918719</v>
          </cell>
          <cell r="L15">
            <v>0.51129714964527728</v>
          </cell>
          <cell r="M15">
            <v>0.59103768299213166</v>
          </cell>
          <cell r="N15">
            <v>0.6529673831793763</v>
          </cell>
          <cell r="O15">
            <v>0.71032085855138194</v>
          </cell>
          <cell r="P15">
            <v>0.7801456246029318</v>
          </cell>
          <cell r="Q15">
            <v>0.92307692307692313</v>
          </cell>
          <cell r="R15">
            <v>1</v>
          </cell>
        </row>
        <row r="16">
          <cell r="E16" t="str">
            <v>T090001</v>
          </cell>
          <cell r="F16" t="str">
            <v>TX MTCE_PLND PROJECTS OVER 10K</v>
          </cell>
          <cell r="G16">
            <v>2.3259306719251617E-2</v>
          </cell>
          <cell r="H16">
            <v>5.0865011848555526E-2</v>
          </cell>
          <cell r="I16">
            <v>0.10115235483774906</v>
          </cell>
          <cell r="J16">
            <v>0.1290473422020513</v>
          </cell>
          <cell r="K16">
            <v>0.16004293358358021</v>
          </cell>
          <cell r="L16">
            <v>0.34253494479891416</v>
          </cell>
          <cell r="M16">
            <v>0.41910995260005596</v>
          </cell>
          <cell r="N16">
            <v>0.48802748947477143</v>
          </cell>
          <cell r="O16">
            <v>0.60792796026494056</v>
          </cell>
          <cell r="P16">
            <v>0.75819052718104885</v>
          </cell>
          <cell r="Q16">
            <v>0.92307692307692313</v>
          </cell>
          <cell r="R16">
            <v>1</v>
          </cell>
        </row>
        <row r="17">
          <cell r="E17" t="str">
            <v>T258001</v>
          </cell>
          <cell r="F17" t="str">
            <v>PUBLIC ELEC SAFTY_SCHOOLS</v>
          </cell>
          <cell r="G17">
            <v>0</v>
          </cell>
          <cell r="H17">
            <v>4.1042119488558668E-2</v>
          </cell>
          <cell r="I17">
            <v>0.12467390107011497</v>
          </cell>
          <cell r="J17">
            <v>0.33704188305843857</v>
          </cell>
          <cell r="K17">
            <v>0.56507873391670682</v>
          </cell>
          <cell r="L17">
            <v>0.6333318108666508</v>
          </cell>
          <cell r="M17">
            <v>0.6333318108666508</v>
          </cell>
          <cell r="N17">
            <v>0.69510455316050657</v>
          </cell>
          <cell r="O17">
            <v>0.71983299436060433</v>
          </cell>
          <cell r="P17">
            <v>0.77</v>
          </cell>
          <cell r="Q17">
            <v>0.92307692307692313</v>
          </cell>
          <cell r="R17">
            <v>1</v>
          </cell>
        </row>
        <row r="18">
          <cell r="E18" t="str">
            <v>T258002</v>
          </cell>
          <cell r="F18" t="str">
            <v>PUBLIC ELEC SAFTY_EMF MEASURE</v>
          </cell>
          <cell r="G18">
            <v>2.1902138330595053E-2</v>
          </cell>
          <cell r="H18">
            <v>0.22969450655334711</v>
          </cell>
          <cell r="I18">
            <v>0.35858729354794877</v>
          </cell>
          <cell r="J18">
            <v>0.42744376227594477</v>
          </cell>
          <cell r="K18">
            <v>0.45968548875245524</v>
          </cell>
          <cell r="L18">
            <v>0.57360625563612566</v>
          </cell>
          <cell r="M18">
            <v>0.60584798211263613</v>
          </cell>
          <cell r="N18">
            <v>0.69178885992761063</v>
          </cell>
          <cell r="O18">
            <v>0.73366604489135412</v>
          </cell>
          <cell r="P18">
            <v>0.87578905757804115</v>
          </cell>
          <cell r="Q18">
            <v>0.92307692307692313</v>
          </cell>
          <cell r="R18">
            <v>1</v>
          </cell>
        </row>
        <row r="20">
          <cell r="E20" t="str">
            <v>straight line</v>
          </cell>
          <cell r="F20" t="str">
            <v>TX LINE OMA</v>
          </cell>
          <cell r="G20">
            <v>8.7649402390438239E-2</v>
          </cell>
          <cell r="H20">
            <v>0.16733067729083664</v>
          </cell>
          <cell r="I20">
            <v>0.2549800796812749</v>
          </cell>
          <cell r="J20">
            <v>0.33067729083665337</v>
          </cell>
          <cell r="K20">
            <v>0.41832669322709159</v>
          </cell>
          <cell r="L20">
            <v>0.50199203187250996</v>
          </cell>
          <cell r="M20">
            <v>0.58565737051792821</v>
          </cell>
          <cell r="N20">
            <v>0.67330677290836649</v>
          </cell>
          <cell r="O20">
            <v>0.74900398406374491</v>
          </cell>
          <cell r="P20">
            <v>0.83665338645418319</v>
          </cell>
          <cell r="Q20">
            <v>0.92430278884462158</v>
          </cell>
          <cell r="R20">
            <v>1</v>
          </cell>
        </row>
        <row r="22">
          <cell r="E22" t="str">
            <v>D051_DC202</v>
          </cell>
          <cell r="F22" t="str">
            <v>D051_DC201</v>
          </cell>
          <cell r="G22">
            <v>6.0524134455666033E-2</v>
          </cell>
          <cell r="H22">
            <v>0.16526921055994076</v>
          </cell>
          <cell r="I22">
            <v>0.25818549585774747</v>
          </cell>
          <cell r="J22">
            <v>0.35500429284434676</v>
          </cell>
          <cell r="K22">
            <v>0.48127544088847862</v>
          </cell>
          <cell r="L22">
            <v>0.56395429473489322</v>
          </cell>
          <cell r="M22">
            <v>0.62473463083494352</v>
          </cell>
          <cell r="N22">
            <v>0.68665214694370347</v>
          </cell>
          <cell r="O22">
            <v>0.73857388744598906</v>
          </cell>
          <cell r="P22">
            <v>0.79006793255051666</v>
          </cell>
          <cell r="Q22">
            <v>0.89503396627525833</v>
          </cell>
          <cell r="R22">
            <v>1</v>
          </cell>
        </row>
        <row r="23">
          <cell r="E23" t="str">
            <v>D051_DC107</v>
          </cell>
          <cell r="F23" t="str">
            <v>D051_DC107</v>
          </cell>
          <cell r="G23">
            <v>6.8058752364620778E-2</v>
          </cell>
          <cell r="H23">
            <v>0.14517455853775477</v>
          </cell>
          <cell r="I23">
            <v>0.24498866357623278</v>
          </cell>
          <cell r="J23">
            <v>0.38558359762526273</v>
          </cell>
          <cell r="K23">
            <v>0.48145820420866997</v>
          </cell>
          <cell r="L23">
            <v>0.56139125551303948</v>
          </cell>
          <cell r="M23">
            <v>0.6000204167569112</v>
          </cell>
          <cell r="N23">
            <v>0.67050133385580035</v>
          </cell>
          <cell r="O23">
            <v>0.72405906513196072</v>
          </cell>
          <cell r="P23">
            <v>0.79183774147228658</v>
          </cell>
          <cell r="Q23">
            <v>0.89591887073614329</v>
          </cell>
          <cell r="R23">
            <v>1</v>
          </cell>
        </row>
        <row r="24">
          <cell r="E24" t="str">
            <v>D004001</v>
          </cell>
          <cell r="F24" t="str">
            <v>PLANNED MTCE_POLE REPLAC PGRM</v>
          </cell>
          <cell r="G24">
            <v>6.4046305404726486E-2</v>
          </cell>
          <cell r="H24">
            <v>0.13555294590961436</v>
          </cell>
          <cell r="I24">
            <v>0.26996017085622143</v>
          </cell>
          <cell r="J24">
            <v>0.37450982917334014</v>
          </cell>
          <cell r="K24">
            <v>0.46982810613919462</v>
          </cell>
          <cell r="L24">
            <v>0.57203439859800165</v>
          </cell>
          <cell r="M24">
            <v>0.6286686372706648</v>
          </cell>
          <cell r="N24">
            <v>0.69043032695599327</v>
          </cell>
          <cell r="O24">
            <v>0.76294280714076046</v>
          </cell>
          <cell r="P24">
            <v>0.82</v>
          </cell>
          <cell r="Q24">
            <v>0.92307692307692313</v>
          </cell>
          <cell r="R24">
            <v>1</v>
          </cell>
        </row>
        <row r="25">
          <cell r="E25" t="str">
            <v>D001001</v>
          </cell>
          <cell r="F25" t="str">
            <v>TRBLE CALL_UNPLANNED EQU MTCE</v>
          </cell>
          <cell r="G25">
            <v>7.9096913797276569E-2</v>
          </cell>
          <cell r="H25">
            <v>0.10966949813062403</v>
          </cell>
          <cell r="I25">
            <v>0.19458801254574515</v>
          </cell>
          <cell r="J25">
            <v>0.29453172572014569</v>
          </cell>
          <cell r="K25">
            <v>0.41</v>
          </cell>
          <cell r="L25">
            <v>0.49711399932798706</v>
          </cell>
          <cell r="M25">
            <v>0.61649022918574792</v>
          </cell>
          <cell r="N25">
            <v>0.70747546944059092</v>
          </cell>
          <cell r="O25">
            <v>0.7803983472426157</v>
          </cell>
          <cell r="P25">
            <v>0.83214662127797012</v>
          </cell>
          <cell r="Q25">
            <v>0.92307692307692324</v>
          </cell>
          <cell r="R25">
            <v>1</v>
          </cell>
        </row>
        <row r="26">
          <cell r="E26" t="str">
            <v>D046001</v>
          </cell>
          <cell r="F26" t="str">
            <v>STORM DAMAGE</v>
          </cell>
          <cell r="G26">
            <v>1.401001960603687E-2</v>
          </cell>
          <cell r="H26">
            <v>0.1042881449771112</v>
          </cell>
          <cell r="I26">
            <v>0.12012060548149008</v>
          </cell>
          <cell r="J26">
            <v>0.13450928730831266</v>
          </cell>
          <cell r="K26">
            <v>0.15334583582047431</v>
          </cell>
          <cell r="L26">
            <v>0.17646393317227488</v>
          </cell>
          <cell r="M26">
            <v>0.38494146410556374</v>
          </cell>
          <cell r="N26">
            <v>0.65930494016750862</v>
          </cell>
          <cell r="O26">
            <v>0.80091211402278917</v>
          </cell>
          <cell r="P26">
            <v>0.88771277368978474</v>
          </cell>
          <cell r="Q26">
            <v>0.92307692307692313</v>
          </cell>
          <cell r="R26">
            <v>1</v>
          </cell>
        </row>
        <row r="27">
          <cell r="E27" t="str">
            <v>D001004</v>
          </cell>
          <cell r="F27" t="str">
            <v>TROUBLE CALL_SUB CABLE</v>
          </cell>
          <cell r="G27">
            <v>5.5746481546101713E-2</v>
          </cell>
          <cell r="H27">
            <v>9.2778003525223987E-2</v>
          </cell>
          <cell r="I27">
            <v>0.13439489106292629</v>
          </cell>
          <cell r="J27">
            <v>0.18615866715331519</v>
          </cell>
          <cell r="K27">
            <v>0.33785176010442175</v>
          </cell>
          <cell r="L27">
            <v>0.43792203528051588</v>
          </cell>
          <cell r="M27">
            <v>0.51950482553630106</v>
          </cell>
          <cell r="N27">
            <v>0.62579879016406392</v>
          </cell>
          <cell r="O27">
            <v>0.68522031665117944</v>
          </cell>
          <cell r="P27">
            <v>0.8379347243424391</v>
          </cell>
          <cell r="Q27">
            <v>0.92307692307692324</v>
          </cell>
          <cell r="R27">
            <v>1</v>
          </cell>
        </row>
        <row r="28">
          <cell r="E28" t="str">
            <v>D001002</v>
          </cell>
          <cell r="F28" t="str">
            <v>TROUBLE CALL_POST TROUBLE</v>
          </cell>
          <cell r="G28">
            <v>3.4508397525701326E-2</v>
          </cell>
          <cell r="H28">
            <v>0.1028666840085798</v>
          </cell>
          <cell r="I28">
            <v>0.16463495215776311</v>
          </cell>
          <cell r="J28">
            <v>0.21473750671473898</v>
          </cell>
          <cell r="K28">
            <v>0.35901788502969284</v>
          </cell>
          <cell r="L28">
            <v>0.45914201649820191</v>
          </cell>
          <cell r="M28">
            <v>0.50296325430385569</v>
          </cell>
          <cell r="N28">
            <v>0.63472868138454785</v>
          </cell>
          <cell r="O28">
            <v>0.69307163623690715</v>
          </cell>
          <cell r="P28">
            <v>0.78379907240175661</v>
          </cell>
          <cell r="Q28">
            <v>0.92307692307692313</v>
          </cell>
          <cell r="R28">
            <v>1</v>
          </cell>
        </row>
        <row r="29">
          <cell r="E29" t="str">
            <v>D047007</v>
          </cell>
          <cell r="F29" t="str">
            <v>SMAL EX DMND_ASSET CHG UND 50</v>
          </cell>
          <cell r="G29">
            <v>2.598660589379265E-3</v>
          </cell>
          <cell r="H29">
            <v>7.4934064161994149E-2</v>
          </cell>
          <cell r="I29">
            <v>0.15478825021890011</v>
          </cell>
          <cell r="J29">
            <v>0.23779143148156426</v>
          </cell>
          <cell r="K29">
            <v>0.37410807787113537</v>
          </cell>
          <cell r="L29">
            <v>0.4951270664079967</v>
          </cell>
          <cell r="M29">
            <v>0.54582599318224911</v>
          </cell>
          <cell r="N29">
            <v>0.64898920827967077</v>
          </cell>
          <cell r="O29">
            <v>0.72436766079238002</v>
          </cell>
          <cell r="P29">
            <v>0.78684769889586148</v>
          </cell>
          <cell r="Q29">
            <v>0.92307692307692313</v>
          </cell>
          <cell r="R29">
            <v>1</v>
          </cell>
        </row>
        <row r="30">
          <cell r="E30" t="str">
            <v>D063</v>
          </cell>
          <cell r="F30" t="str">
            <v>JOINT USE &amp; RELOCATES OVER 20K</v>
          </cell>
          <cell r="G30">
            <v>8.4775201443423043E-2</v>
          </cell>
          <cell r="H30">
            <v>0.15246923336498355</v>
          </cell>
          <cell r="I30">
            <v>0.26849205894281208</v>
          </cell>
          <cell r="J30">
            <v>0.38671321224703104</v>
          </cell>
          <cell r="K30">
            <v>0.52193159281866819</v>
          </cell>
          <cell r="L30">
            <v>0.61477688268686204</v>
          </cell>
          <cell r="M30">
            <v>0.65192312904107008</v>
          </cell>
          <cell r="N30">
            <v>0.72849309503006687</v>
          </cell>
          <cell r="O30">
            <v>0.79775372925457122</v>
          </cell>
          <cell r="P30">
            <v>0.8584012885855562</v>
          </cell>
          <cell r="Q30">
            <v>0.95788185391505476</v>
          </cell>
          <cell r="R30">
            <v>1</v>
          </cell>
        </row>
        <row r="31">
          <cell r="E31" t="str">
            <v>D043001</v>
          </cell>
          <cell r="F31" t="str">
            <v>NCONS_CONNECT SERVICE</v>
          </cell>
          <cell r="G31">
            <v>6.3819826362776472E-2</v>
          </cell>
          <cell r="H31">
            <v>8.5071065763378931E-2</v>
          </cell>
          <cell r="I31">
            <v>0.18256783927976711</v>
          </cell>
          <cell r="J31">
            <v>0.25365882608341001</v>
          </cell>
          <cell r="K31">
            <v>0.3385768784872224</v>
          </cell>
          <cell r="L31">
            <v>0.43622337838677205</v>
          </cell>
          <cell r="M31">
            <v>0.53901800524268273</v>
          </cell>
          <cell r="N31">
            <v>0.65995692617097301</v>
          </cell>
          <cell r="O31">
            <v>0.76340549237475996</v>
          </cell>
          <cell r="P31">
            <v>0.86053175913954572</v>
          </cell>
          <cell r="Q31">
            <v>0.95347313663168209</v>
          </cell>
          <cell r="R31">
            <v>1</v>
          </cell>
        </row>
        <row r="32">
          <cell r="E32" t="str">
            <v>D044001</v>
          </cell>
          <cell r="F32" t="str">
            <v>SERV UPGRADE_CONNECT SERVICE</v>
          </cell>
          <cell r="G32">
            <v>6.1858657320750292E-2</v>
          </cell>
          <cell r="H32">
            <v>9.4669437566496095E-2</v>
          </cell>
          <cell r="I32">
            <v>0.20409299909496631</v>
          </cell>
          <cell r="J32">
            <v>0.28657191940155952</v>
          </cell>
          <cell r="K32">
            <v>0.36213480687570271</v>
          </cell>
          <cell r="L32">
            <v>0.48230626912666674</v>
          </cell>
          <cell r="M32">
            <v>0.55882344023035813</v>
          </cell>
          <cell r="N32">
            <v>0.65925782676894651</v>
          </cell>
          <cell r="O32">
            <v>0.76257945262873283</v>
          </cell>
          <cell r="P32">
            <v>0.80573099097229028</v>
          </cell>
          <cell r="Q32">
            <v>0.94693387132653872</v>
          </cell>
          <cell r="R32">
            <v>1</v>
          </cell>
        </row>
        <row r="33">
          <cell r="E33" t="str">
            <v>D048001</v>
          </cell>
          <cell r="F33" t="str">
            <v>REPLC PCB CONTAM INSERV TRANS</v>
          </cell>
          <cell r="G33">
            <v>2.9841195389975879E-2</v>
          </cell>
          <cell r="H33">
            <v>0.15672406861431251</v>
          </cell>
          <cell r="I33">
            <v>0.21682859823103726</v>
          </cell>
          <cell r="J33">
            <v>0.27452090592334494</v>
          </cell>
          <cell r="K33">
            <v>0.45594009648887701</v>
          </cell>
          <cell r="L33">
            <v>0.63659541677834364</v>
          </cell>
          <cell r="M33">
            <v>0.79141986062717773</v>
          </cell>
          <cell r="N33">
            <v>0.83083958724202633</v>
          </cell>
          <cell r="O33">
            <v>0.84586571964620749</v>
          </cell>
          <cell r="P33">
            <v>0.84970517287590464</v>
          </cell>
          <cell r="Q33">
            <v>0.92307692307692313</v>
          </cell>
          <cell r="R33">
            <v>1</v>
          </cell>
        </row>
        <row r="34">
          <cell r="E34" t="str">
            <v>D043_Other</v>
          </cell>
          <cell r="F34" t="str">
            <v>NCONS_CONNECT SERVICE</v>
          </cell>
          <cell r="G34">
            <v>4.3726287375376434E-2</v>
          </cell>
          <cell r="H34">
            <v>0.10148605010061568</v>
          </cell>
          <cell r="I34">
            <v>0.16592347765593091</v>
          </cell>
          <cell r="J34">
            <v>0.23093469605741876</v>
          </cell>
          <cell r="K34">
            <v>0.36071626451583327</v>
          </cell>
          <cell r="L34">
            <v>0.46305781530218848</v>
          </cell>
          <cell r="M34">
            <v>0.5500944982150191</v>
          </cell>
          <cell r="N34">
            <v>0.67823211610281042</v>
          </cell>
          <cell r="O34">
            <v>0.78591666703697849</v>
          </cell>
          <cell r="P34">
            <v>0.87131743904355707</v>
          </cell>
          <cell r="Q34">
            <v>0.97275790424718811</v>
          </cell>
          <cell r="R34">
            <v>1</v>
          </cell>
        </row>
        <row r="35">
          <cell r="E35" t="str">
            <v>D044_Other</v>
          </cell>
          <cell r="F35" t="str">
            <v>SERV UPGRADE_CONNECT SERVICE</v>
          </cell>
          <cell r="G35">
            <v>5.5462193229994503E-2</v>
          </cell>
          <cell r="H35">
            <v>0.11588131764936661</v>
          </cell>
          <cell r="I35">
            <v>0.12482815583922117</v>
          </cell>
          <cell r="J35">
            <v>0.18203380998905028</v>
          </cell>
          <cell r="K35">
            <v>0.32889097572529735</v>
          </cell>
          <cell r="L35">
            <v>0.43907911454874976</v>
          </cell>
          <cell r="M35">
            <v>0.5143365083722321</v>
          </cell>
          <cell r="N35">
            <v>0.63392661652157478</v>
          </cell>
          <cell r="O35">
            <v>0.74891714496522743</v>
          </cell>
          <cell r="P35">
            <v>0.82951471649682473</v>
          </cell>
          <cell r="Q35">
            <v>0.95927266552869128</v>
          </cell>
          <cell r="R35">
            <v>1</v>
          </cell>
        </row>
        <row r="36">
          <cell r="E36" t="str">
            <v>D043002</v>
          </cell>
          <cell r="F36" t="str">
            <v>NCONS_ENG INVESTIGATIONS</v>
          </cell>
          <cell r="G36">
            <v>5.3008415550846379E-2</v>
          </cell>
          <cell r="H36">
            <v>9.0244397474122259E-2</v>
          </cell>
          <cell r="I36">
            <v>0.15859387261008792</v>
          </cell>
          <cell r="J36">
            <v>0.20722258644430128</v>
          </cell>
          <cell r="K36">
            <v>0.32301808304274787</v>
          </cell>
          <cell r="L36">
            <v>0.43150827047869711</v>
          </cell>
          <cell r="M36">
            <v>0.5195800438785616</v>
          </cell>
          <cell r="N36">
            <v>0.64335173361645315</v>
          </cell>
          <cell r="O36">
            <v>0.7464143953923924</v>
          </cell>
          <cell r="P36">
            <v>0.82617632678684239</v>
          </cell>
          <cell r="Q36">
            <v>0.92307692307692313</v>
          </cell>
          <cell r="R36">
            <v>1</v>
          </cell>
        </row>
        <row r="37">
          <cell r="E37" t="str">
            <v>D044002</v>
          </cell>
          <cell r="F37" t="str">
            <v>SERV UPGRADE_ENG INVESTIGATION</v>
          </cell>
          <cell r="G37">
            <v>5.1808001671761889E-2</v>
          </cell>
          <cell r="H37">
            <v>0.10925945857825967</v>
          </cell>
          <cell r="I37">
            <v>0.17945130206710588</v>
          </cell>
          <cell r="J37">
            <v>0.23932731725647258</v>
          </cell>
          <cell r="K37">
            <v>0.35510412949105047</v>
          </cell>
          <cell r="L37">
            <v>0.44586468673662133</v>
          </cell>
          <cell r="M37">
            <v>0.51421381557621337</v>
          </cell>
          <cell r="N37">
            <v>0.63232052005893968</v>
          </cell>
          <cell r="O37">
            <v>0.73889131218831494</v>
          </cell>
          <cell r="P37">
            <v>0.81853037275380602</v>
          </cell>
          <cell r="Q37">
            <v>0.92307692307692313</v>
          </cell>
          <cell r="R37">
            <v>1</v>
          </cell>
        </row>
        <row r="38">
          <cell r="E38" t="str">
            <v>D085001</v>
          </cell>
          <cell r="F38" t="str">
            <v>DIST NTWK LOSS REDUCTION</v>
          </cell>
          <cell r="G38">
            <v>1.9506453889092765E-2</v>
          </cell>
          <cell r="H38">
            <v>4.8648301228025437E-2</v>
          </cell>
          <cell r="I38">
            <v>9.1708323053138405E-2</v>
          </cell>
          <cell r="J38">
            <v>0.11504122271774489</v>
          </cell>
          <cell r="K38">
            <v>0.15886512176934076</v>
          </cell>
          <cell r="L38">
            <v>0.36183590804702559</v>
          </cell>
          <cell r="M38">
            <v>0.60424877864373305</v>
          </cell>
          <cell r="N38">
            <v>0.87781668701972482</v>
          </cell>
          <cell r="O38">
            <v>1</v>
          </cell>
          <cell r="P38">
            <v>1</v>
          </cell>
          <cell r="Q38">
            <v>1</v>
          </cell>
          <cell r="R38">
            <v>1</v>
          </cell>
        </row>
        <row r="61">
          <cell r="E61" t="str">
            <v>straight line</v>
          </cell>
          <cell r="F61" t="str">
            <v>DX LINE CAP</v>
          </cell>
          <cell r="G61">
            <v>8.7649402390438239E-2</v>
          </cell>
          <cell r="H61">
            <v>0.16733067729083664</v>
          </cell>
          <cell r="I61">
            <v>0.2549800796812749</v>
          </cell>
          <cell r="J61">
            <v>0.33067729083665337</v>
          </cell>
          <cell r="K61">
            <v>0.41832669322709159</v>
          </cell>
          <cell r="L61">
            <v>0.50199203187250996</v>
          </cell>
          <cell r="M61">
            <v>0.58565737051792821</v>
          </cell>
          <cell r="N61">
            <v>0.67330677290836649</v>
          </cell>
          <cell r="O61">
            <v>0.74900398406374491</v>
          </cell>
          <cell r="P61">
            <v>0.83665338645418319</v>
          </cell>
          <cell r="Q61">
            <v>0.92430278884462158</v>
          </cell>
          <cell r="R61">
            <v>1</v>
          </cell>
        </row>
        <row r="63">
          <cell r="E63" t="str">
            <v>D036001</v>
          </cell>
          <cell r="F63" t="str">
            <v>PUBLIC ELEC SAFTY_FAIRS &amp;EVENT</v>
          </cell>
          <cell r="G63">
            <v>0</v>
          </cell>
          <cell r="H63">
            <v>0</v>
          </cell>
          <cell r="I63">
            <v>1.0474898236092265E-2</v>
          </cell>
          <cell r="J63">
            <v>0.15188602442333785</v>
          </cell>
          <cell r="K63">
            <v>0.28020352781546809</v>
          </cell>
          <cell r="L63">
            <v>0.29329715061058342</v>
          </cell>
          <cell r="M63">
            <v>0.31817503392130253</v>
          </cell>
          <cell r="N63">
            <v>0.43470827679782897</v>
          </cell>
          <cell r="O63">
            <v>0.90084124830393475</v>
          </cell>
          <cell r="P63">
            <v>0.91917232021709627</v>
          </cell>
          <cell r="Q63">
            <v>0.96499999999999997</v>
          </cell>
          <cell r="R63">
            <v>1</v>
          </cell>
        </row>
        <row r="64">
          <cell r="E64" t="str">
            <v>D001008</v>
          </cell>
          <cell r="F64" t="str">
            <v>TROUBLE CALL_OMASP</v>
          </cell>
          <cell r="G64">
            <v>6.3073701539765187E-2</v>
          </cell>
          <cell r="H64">
            <v>0.14285447084224503</v>
          </cell>
          <cell r="I64">
            <v>0.22673750223848366</v>
          </cell>
          <cell r="J64">
            <v>0.29802633124434569</v>
          </cell>
          <cell r="K64">
            <v>0.37600673901656867</v>
          </cell>
          <cell r="L64">
            <v>0.49184532210203469</v>
          </cell>
          <cell r="M64">
            <v>0.58171995762051554</v>
          </cell>
          <cell r="N64">
            <v>0.66959739835899423</v>
          </cell>
          <cell r="O64">
            <v>0.74948607975970127</v>
          </cell>
          <cell r="P64">
            <v>0.8263502352923896</v>
          </cell>
          <cell r="Q64">
            <v>0.92307692307692313</v>
          </cell>
          <cell r="R64">
            <v>1</v>
          </cell>
        </row>
        <row r="65">
          <cell r="E65" t="str">
            <v>D003001</v>
          </cell>
          <cell r="F65" t="str">
            <v>DISCONNECT/RECONNECT</v>
          </cell>
          <cell r="G65">
            <v>4.1005095144184205E-2</v>
          </cell>
          <cell r="H65">
            <v>8.6829879602384405E-2</v>
          </cell>
          <cell r="I65">
            <v>0.1494600178304146</v>
          </cell>
          <cell r="J65">
            <v>0.22103764192351028</v>
          </cell>
          <cell r="K65">
            <v>0.33464648684561293</v>
          </cell>
          <cell r="L65">
            <v>0.43484302117233342</v>
          </cell>
          <cell r="M65">
            <v>0.50972756789011942</v>
          </cell>
          <cell r="N65">
            <v>0.61428443756298412</v>
          </cell>
          <cell r="O65">
            <v>0.70258289216610148</v>
          </cell>
          <cell r="P65">
            <v>0.79420717065830726</v>
          </cell>
          <cell r="Q65">
            <v>0.92307692307692313</v>
          </cell>
          <cell r="R65">
            <v>1</v>
          </cell>
        </row>
        <row r="66">
          <cell r="E66" t="str">
            <v>D002001</v>
          </cell>
          <cell r="F66" t="str">
            <v>CABLE LOCATE REQUESTS</v>
          </cell>
          <cell r="G66">
            <v>3.9941890895241673E-2</v>
          </cell>
          <cell r="H66">
            <v>8.8517549308145732E-2</v>
          </cell>
          <cell r="I66">
            <v>0.14970632980271834</v>
          </cell>
          <cell r="J66">
            <v>0.23249219046487163</v>
          </cell>
          <cell r="K66">
            <v>0.34748600680356218</v>
          </cell>
          <cell r="L66">
            <v>0.45279318185194556</v>
          </cell>
          <cell r="M66">
            <v>0.53484440660731558</v>
          </cell>
          <cell r="N66">
            <v>0.63858276842633466</v>
          </cell>
          <cell r="O66">
            <v>0.72314352343584931</v>
          </cell>
          <cell r="P66">
            <v>0.81283393029534867</v>
          </cell>
          <cell r="Q66">
            <v>0.92307692307692313</v>
          </cell>
          <cell r="R66">
            <v>1</v>
          </cell>
        </row>
        <row r="67">
          <cell r="E67" t="str">
            <v>D001006</v>
          </cell>
          <cell r="F67" t="str">
            <v>TROUBLE CALL_FORESTRY TRANSFER</v>
          </cell>
          <cell r="G67">
            <v>7.1592777073620538E-3</v>
          </cell>
          <cell r="H67">
            <v>7.3390417436246885E-2</v>
          </cell>
          <cell r="I67">
            <v>9.6612768452852965E-2</v>
          </cell>
          <cell r="J67">
            <v>0.11011352351294659</v>
          </cell>
          <cell r="K67">
            <v>0.12487341467961466</v>
          </cell>
          <cell r="L67">
            <v>0.1385996061980298</v>
          </cell>
          <cell r="M67">
            <v>0.36915471149412565</v>
          </cell>
          <cell r="N67">
            <v>0.72431490080699856</v>
          </cell>
          <cell r="O67">
            <v>0.83191162645109751</v>
          </cell>
          <cell r="P67">
            <v>0.92409173268881561</v>
          </cell>
          <cell r="Q67">
            <v>0.96</v>
          </cell>
          <cell r="R67">
            <v>1</v>
          </cell>
        </row>
        <row r="68">
          <cell r="E68" t="str">
            <v>D004003</v>
          </cell>
          <cell r="F68" t="str">
            <v>PLANNED MTCE_DEFECT CORRECTIN</v>
          </cell>
          <cell r="G68">
            <v>6.2273278007693035E-2</v>
          </cell>
          <cell r="H68">
            <v>0.1172826327608565</v>
          </cell>
          <cell r="I68">
            <v>0.22182777765612949</v>
          </cell>
          <cell r="J68">
            <v>0.32358139851735068</v>
          </cell>
          <cell r="K68">
            <v>0.41946488135642707</v>
          </cell>
          <cell r="L68">
            <v>0.51722630960461879</v>
          </cell>
          <cell r="M68">
            <v>0.58553455906145913</v>
          </cell>
          <cell r="N68">
            <v>0.64</v>
          </cell>
          <cell r="O68">
            <v>0.72894693945078237</v>
          </cell>
          <cell r="P68">
            <v>0.83457140876013636</v>
          </cell>
          <cell r="Q68">
            <v>0.92307692307692313</v>
          </cell>
          <cell r="R68">
            <v>1</v>
          </cell>
        </row>
        <row r="69">
          <cell r="E69" t="str">
            <v>D004004</v>
          </cell>
          <cell r="F69" t="str">
            <v>PLANNED MTCE_EPAC INSL DEMAND</v>
          </cell>
          <cell r="G69">
            <v>4.6284912790089533E-2</v>
          </cell>
          <cell r="H69">
            <v>0.15122774020004448</v>
          </cell>
          <cell r="I69">
            <v>0.32411699083847134</v>
          </cell>
          <cell r="J69">
            <v>0.41879828338708491</v>
          </cell>
          <cell r="K69">
            <v>0.53433736668932197</v>
          </cell>
          <cell r="L69">
            <v>0.55530997454076814</v>
          </cell>
          <cell r="M69">
            <v>0.60119010840971998</v>
          </cell>
          <cell r="N69">
            <v>0.70345516757214865</v>
          </cell>
          <cell r="O69">
            <v>0.79431246694751445</v>
          </cell>
          <cell r="P69">
            <v>0.82062504287396931</v>
          </cell>
          <cell r="Q69">
            <v>0.92307692307692313</v>
          </cell>
          <cell r="R69">
            <v>1</v>
          </cell>
        </row>
        <row r="70">
          <cell r="E70" t="str">
            <v>D004006</v>
          </cell>
          <cell r="F70" t="str">
            <v>PLANNED MTCE_PATROL &amp; INSPECT</v>
          </cell>
          <cell r="G70">
            <v>3.170938117524081E-2</v>
          </cell>
          <cell r="H70">
            <v>4.6862569942593017E-2</v>
          </cell>
          <cell r="I70">
            <v>8.2746640656224849E-2</v>
          </cell>
          <cell r="J70">
            <v>0.17103954870872823</v>
          </cell>
          <cell r="K70">
            <v>0.30656907016559687</v>
          </cell>
          <cell r="L70">
            <v>0.43466107123083719</v>
          </cell>
          <cell r="M70">
            <v>0.51214231774600316</v>
          </cell>
          <cell r="N70">
            <v>0.61028827321796864</v>
          </cell>
          <cell r="O70">
            <v>0.7197409527598948</v>
          </cell>
          <cell r="P70">
            <v>0.81160336983181069</v>
          </cell>
          <cell r="Q70">
            <v>0.92307692307692313</v>
          </cell>
          <cell r="R70">
            <v>1</v>
          </cell>
        </row>
        <row r="71">
          <cell r="E71" t="str">
            <v>D026001</v>
          </cell>
          <cell r="F71" t="str">
            <v>ENGINEERING TECHNICAL SERVICES</v>
          </cell>
          <cell r="G71">
            <v>9.9929760709204909E-2</v>
          </cell>
          <cell r="H71">
            <v>0.2150978036766846</v>
          </cell>
          <cell r="I71">
            <v>0.27279129295028959</v>
          </cell>
          <cell r="J71">
            <v>0.35730896460394079</v>
          </cell>
          <cell r="K71">
            <v>0.43043344823385615</v>
          </cell>
          <cell r="L71">
            <v>0.50879531002177614</v>
          </cell>
          <cell r="M71">
            <v>0.55907548200512669</v>
          </cell>
          <cell r="N71">
            <v>0.60261499949611275</v>
          </cell>
          <cell r="O71">
            <v>0.70550496439476285</v>
          </cell>
          <cell r="P71">
            <v>0.78938229521633385</v>
          </cell>
          <cell r="Q71">
            <v>0.92307692307692313</v>
          </cell>
          <cell r="R71">
            <v>1</v>
          </cell>
        </row>
        <row r="72">
          <cell r="E72" t="str">
            <v>D057002</v>
          </cell>
          <cell r="F72" t="str">
            <v>DATA COLL_ERA ANNUAL SURVEY</v>
          </cell>
          <cell r="G72">
            <v>0.23243179470412095</v>
          </cell>
          <cell r="H72">
            <v>0.46299626487094275</v>
          </cell>
          <cell r="I72">
            <v>0.56669210254771918</v>
          </cell>
          <cell r="J72">
            <v>0.605552266607712</v>
          </cell>
          <cell r="K72">
            <v>0.61707645826171598</v>
          </cell>
          <cell r="L72">
            <v>0.63500000000000001</v>
          </cell>
          <cell r="M72">
            <v>0.71765394459828957</v>
          </cell>
          <cell r="N72">
            <v>0.83730786174157101</v>
          </cell>
          <cell r="O72">
            <v>0.89716822710629118</v>
          </cell>
          <cell r="P72">
            <v>0.90172537446567136</v>
          </cell>
          <cell r="Q72">
            <v>0.92307692307692313</v>
          </cell>
          <cell r="R72">
            <v>1</v>
          </cell>
        </row>
        <row r="73">
          <cell r="E73" t="str">
            <v>D004012</v>
          </cell>
          <cell r="F73" t="str">
            <v>PLANNED MTCE_RECLOSURES &amp; REG</v>
          </cell>
          <cell r="G73">
            <v>3.6607958151646552E-2</v>
          </cell>
          <cell r="H73">
            <v>0.12764822483999294</v>
          </cell>
          <cell r="I73">
            <v>0.29294908140952081</v>
          </cell>
          <cell r="J73">
            <v>0.42761357684858203</v>
          </cell>
          <cell r="K73">
            <v>0.54198544505222856</v>
          </cell>
          <cell r="L73">
            <v>0.61549487485375798</v>
          </cell>
          <cell r="M73">
            <v>0.64660939920103766</v>
          </cell>
          <cell r="N73">
            <v>0.72510185916306791</v>
          </cell>
          <cell r="O73">
            <v>0.78021833468424451</v>
          </cell>
          <cell r="P73">
            <v>0.83201697716686907</v>
          </cell>
          <cell r="Q73">
            <v>0.92307692307692324</v>
          </cell>
          <cell r="R73">
            <v>1</v>
          </cell>
        </row>
        <row r="74">
          <cell r="E74" t="str">
            <v>D004011</v>
          </cell>
          <cell r="F74" t="str">
            <v>PLANNED MTCE_AIR LOAD BREAKER</v>
          </cell>
          <cell r="G74">
            <v>9.4726427642689542E-2</v>
          </cell>
          <cell r="H74">
            <v>0.19371164681442513</v>
          </cell>
          <cell r="I74">
            <v>0.29753194542003558</v>
          </cell>
          <cell r="J74">
            <v>0.36063666661684923</v>
          </cell>
          <cell r="K74">
            <v>0.58412398559280243</v>
          </cell>
          <cell r="L74">
            <v>0.66587078357818597</v>
          </cell>
          <cell r="M74">
            <v>0.67445053877538819</v>
          </cell>
          <cell r="N74">
            <v>0.69831985772145089</v>
          </cell>
          <cell r="O74">
            <v>0.81570324759755497</v>
          </cell>
          <cell r="P74">
            <v>0.85088789586166702</v>
          </cell>
          <cell r="Q74">
            <v>0.92307692307692313</v>
          </cell>
          <cell r="R74">
            <v>1</v>
          </cell>
        </row>
        <row r="75">
          <cell r="E75" t="str">
            <v>D004013</v>
          </cell>
          <cell r="F75" t="str">
            <v>PLANNED MTCE_UG &amp; SUBMARINE</v>
          </cell>
          <cell r="G75">
            <v>0</v>
          </cell>
          <cell r="H75">
            <v>0</v>
          </cell>
          <cell r="I75">
            <v>2.5607349309251754E-2</v>
          </cell>
          <cell r="J75">
            <v>6.0045232981865794E-2</v>
          </cell>
          <cell r="K75">
            <v>9.7363943451770657E-2</v>
          </cell>
          <cell r="L75">
            <v>0.22</v>
          </cell>
          <cell r="M75">
            <v>0.27189803473596924</v>
          </cell>
          <cell r="N75">
            <v>0.35540200037410735</v>
          </cell>
          <cell r="O75">
            <v>0.58435971123712505</v>
          </cell>
          <cell r="P75">
            <v>0.81148889731352902</v>
          </cell>
          <cell r="Q75">
            <v>0.92307692307692313</v>
          </cell>
          <cell r="R75">
            <v>1</v>
          </cell>
        </row>
        <row r="76">
          <cell r="E76" t="str">
            <v>D004015</v>
          </cell>
          <cell r="F76" t="str">
            <v>PLANNED MTCE_MISC</v>
          </cell>
          <cell r="G76">
            <v>8.7348148918803496E-3</v>
          </cell>
          <cell r="H76">
            <v>2.9168804996692978E-2</v>
          </cell>
          <cell r="I76">
            <v>7.7989839318224119E-2</v>
          </cell>
          <cell r="J76">
            <v>0.10659551154968126</v>
          </cell>
          <cell r="K76">
            <v>0.18901900922740272</v>
          </cell>
          <cell r="L76">
            <v>0.30909363720091854</v>
          </cell>
          <cell r="M76">
            <v>0.38741767557197543</v>
          </cell>
          <cell r="N76">
            <v>0.41850481257677902</v>
          </cell>
          <cell r="O76">
            <v>0.64898658799329789</v>
          </cell>
          <cell r="P76">
            <v>0.88880606161506726</v>
          </cell>
          <cell r="Q76">
            <v>0.92307692307692313</v>
          </cell>
          <cell r="R76">
            <v>1</v>
          </cell>
        </row>
        <row r="77">
          <cell r="E77" t="str">
            <v>D004008</v>
          </cell>
          <cell r="F77" t="str">
            <v>PLANNED MTCE_SENTINEL LIGHT</v>
          </cell>
          <cell r="G77">
            <v>8.1235932588743495E-2</v>
          </cell>
          <cell r="H77">
            <v>0.1743562840688955</v>
          </cell>
          <cell r="I77">
            <v>0.24395891927049579</v>
          </cell>
          <cell r="J77">
            <v>0.3144213645180432</v>
          </cell>
          <cell r="K77">
            <v>0.38161698136084993</v>
          </cell>
          <cell r="L77">
            <v>0.47761735916753101</v>
          </cell>
          <cell r="M77">
            <v>0.53283110698294567</v>
          </cell>
          <cell r="N77">
            <v>0.61853025579973553</v>
          </cell>
          <cell r="O77">
            <v>0.70534033616673775</v>
          </cell>
          <cell r="P77">
            <v>0.79049451383845037</v>
          </cell>
          <cell r="Q77">
            <v>0.92307692307692313</v>
          </cell>
          <cell r="R77">
            <v>1</v>
          </cell>
        </row>
        <row r="78">
          <cell r="E78" t="str">
            <v>D004005</v>
          </cell>
          <cell r="F78" t="str">
            <v>PLANNED MTCE_POLE TESTING</v>
          </cell>
          <cell r="G78">
            <v>1.526045019814931E-2</v>
          </cell>
          <cell r="H78">
            <v>3.8058941022077103E-2</v>
          </cell>
          <cell r="I78">
            <v>7.1746013122905822E-2</v>
          </cell>
          <cell r="J78">
            <v>0.09</v>
          </cell>
          <cell r="K78">
            <v>0.12428467484495234</v>
          </cell>
          <cell r="L78">
            <v>0.28307445761534988</v>
          </cell>
          <cell r="M78">
            <v>0.47272089771997522</v>
          </cell>
          <cell r="N78">
            <v>0.68674080442982888</v>
          </cell>
          <cell r="O78">
            <v>0.78232826350269369</v>
          </cell>
          <cell r="P78">
            <v>0.83863540486623178</v>
          </cell>
          <cell r="Q78">
            <v>0.92307692307692313</v>
          </cell>
          <cell r="R78">
            <v>1</v>
          </cell>
        </row>
        <row r="79">
          <cell r="E79" t="str">
            <v>D004016</v>
          </cell>
          <cell r="F79" t="str">
            <v>PLANNED MTCE_INSULATOR WASHING</v>
          </cell>
          <cell r="G79">
            <v>0</v>
          </cell>
          <cell r="H79">
            <v>0</v>
          </cell>
          <cell r="I79">
            <v>3.1578525839662704E-3</v>
          </cell>
          <cell r="J79">
            <v>5.8469852614476923E-2</v>
          </cell>
          <cell r="K79">
            <v>0.20165253324230989</v>
          </cell>
          <cell r="L79">
            <v>0.32175390488685313</v>
          </cell>
          <cell r="M79">
            <v>0.48402099895691703</v>
          </cell>
          <cell r="N79">
            <v>0.5269761845284292</v>
          </cell>
          <cell r="O79">
            <v>0.57309685034715407</v>
          </cell>
          <cell r="P79">
            <v>0.83675465811859873</v>
          </cell>
          <cell r="Q79">
            <v>0.92307692307692313</v>
          </cell>
          <cell r="R79">
            <v>1</v>
          </cell>
        </row>
        <row r="80">
          <cell r="E80" t="str">
            <v>D090001</v>
          </cell>
          <cell r="F80" t="str">
            <v>FLD METER READ_SCHEDULED RDS</v>
          </cell>
          <cell r="G80">
            <v>7.2298327315306374E-2</v>
          </cell>
          <cell r="H80">
            <v>0.14897367318838842</v>
          </cell>
          <cell r="I80">
            <v>0.25132150803385012</v>
          </cell>
          <cell r="J80">
            <v>0.33472200594588047</v>
          </cell>
          <cell r="K80">
            <v>0.43080333360152606</v>
          </cell>
          <cell r="L80">
            <v>0.52596290133620616</v>
          </cell>
          <cell r="M80">
            <v>0.60103932305281871</v>
          </cell>
          <cell r="N80">
            <v>0.69694579049713978</v>
          </cell>
          <cell r="O80">
            <v>0.78301225472439062</v>
          </cell>
          <cell r="P80">
            <v>0.83620179556304453</v>
          </cell>
          <cell r="Q80">
            <v>0.92307692307692313</v>
          </cell>
          <cell r="R80">
            <v>1</v>
          </cell>
        </row>
        <row r="81">
          <cell r="E81" t="str">
            <v>D090003</v>
          </cell>
          <cell r="F81" t="str">
            <v>FLD METER READ_OTHER</v>
          </cell>
          <cell r="G81">
            <v>7.9337650550901181E-2</v>
          </cell>
          <cell r="H81">
            <v>0.16105728973140615</v>
          </cell>
          <cell r="I81">
            <v>0.26806591869360935</v>
          </cell>
          <cell r="J81">
            <v>0.35920540092556552</v>
          </cell>
          <cell r="K81">
            <v>0.4599188103090851</v>
          </cell>
          <cell r="L81">
            <v>0.53272026385260263</v>
          </cell>
          <cell r="M81">
            <v>0.59248418175154216</v>
          </cell>
          <cell r="N81">
            <v>0.66632936562565592</v>
          </cell>
          <cell r="O81">
            <v>0.7395172924038812</v>
          </cell>
          <cell r="P81">
            <v>0.80596846024769142</v>
          </cell>
          <cell r="Q81">
            <v>0.92307692307692313</v>
          </cell>
          <cell r="R81">
            <v>1</v>
          </cell>
        </row>
        <row r="82">
          <cell r="E82" t="str">
            <v>D093001</v>
          </cell>
          <cell r="F82" t="str">
            <v>FLD COLLECT_FIELD COLLECTIONS</v>
          </cell>
          <cell r="G82">
            <v>6.5440897587957902E-2</v>
          </cell>
          <cell r="H82">
            <v>0.1376190373574345</v>
          </cell>
          <cell r="I82">
            <v>0.23494559132904705</v>
          </cell>
          <cell r="J82">
            <v>0.34525421035337073</v>
          </cell>
          <cell r="K82">
            <v>0.44273159144495638</v>
          </cell>
          <cell r="L82">
            <v>0.5305750018067833</v>
          </cell>
          <cell r="M82">
            <v>0.59810873724288804</v>
          </cell>
          <cell r="N82">
            <v>0.68069171712009224</v>
          </cell>
          <cell r="O82">
            <v>0.75326142729719126</v>
          </cell>
          <cell r="P82">
            <v>0.81872552905745266</v>
          </cell>
          <cell r="Q82">
            <v>0.92307692307692313</v>
          </cell>
          <cell r="R82">
            <v>1</v>
          </cell>
        </row>
        <row r="83">
          <cell r="E83" t="str">
            <v>D093002</v>
          </cell>
          <cell r="F83" t="str">
            <v>FLD COLLECT_SPEC INVESTIGATION</v>
          </cell>
          <cell r="G83">
            <v>6.6751787223281095E-2</v>
          </cell>
          <cell r="H83">
            <v>0.13162302696101108</v>
          </cell>
          <cell r="I83">
            <v>0.22350881737939712</v>
          </cell>
          <cell r="J83">
            <v>0.3081788518593907</v>
          </cell>
          <cell r="K83">
            <v>0.4113355908785305</v>
          </cell>
          <cell r="L83">
            <v>0.5041688101009727</v>
          </cell>
          <cell r="M83">
            <v>0.57438068626906735</v>
          </cell>
          <cell r="N83">
            <v>0.66609376831171396</v>
          </cell>
          <cell r="O83">
            <v>0.75297693726368253</v>
          </cell>
          <cell r="P83">
            <v>0.82052762408788393</v>
          </cell>
          <cell r="Q83">
            <v>0.92307692307692313</v>
          </cell>
          <cell r="R83">
            <v>1</v>
          </cell>
        </row>
        <row r="84">
          <cell r="E84" t="str">
            <v>D027004</v>
          </cell>
          <cell r="F84" t="str">
            <v>FLD METER SERV_METER REPLCEMNT</v>
          </cell>
          <cell r="G84">
            <v>0.1533316626198889</v>
          </cell>
          <cell r="H84">
            <v>0.40558505120847355</v>
          </cell>
          <cell r="I84">
            <v>0.57546673482292376</v>
          </cell>
          <cell r="J84">
            <v>0.6210141451894241</v>
          </cell>
          <cell r="K84">
            <v>0.68667650285376669</v>
          </cell>
          <cell r="L84">
            <v>0.72804159744546815</v>
          </cell>
          <cell r="M84">
            <v>0.76709646046632829</v>
          </cell>
          <cell r="N84">
            <v>0.79957911298393303</v>
          </cell>
          <cell r="O84">
            <v>0.83889288126704253</v>
          </cell>
          <cell r="P84">
            <v>0.87358618640846952</v>
          </cell>
          <cell r="Q84">
            <v>0.92307692307692313</v>
          </cell>
          <cell r="R84">
            <v>1</v>
          </cell>
        </row>
        <row r="85">
          <cell r="E85" t="str">
            <v>D058001</v>
          </cell>
          <cell r="F85" t="str">
            <v>DATA COLL_ORMS</v>
          </cell>
          <cell r="G85">
            <v>3.6335901247727329E-2</v>
          </cell>
          <cell r="H85">
            <v>0.10914870647825736</v>
          </cell>
          <cell r="I85">
            <v>0.25508905518725355</v>
          </cell>
          <cell r="J85">
            <v>0.35325465576553261</v>
          </cell>
          <cell r="K85">
            <v>0.45669526937922084</v>
          </cell>
          <cell r="L85">
            <v>0.50853643567327234</v>
          </cell>
          <cell r="M85">
            <v>0.56420230115624348</v>
          </cell>
          <cell r="N85">
            <v>0.64411560126021206</v>
          </cell>
          <cell r="O85">
            <v>0.72017902311542614</v>
          </cell>
          <cell r="P85">
            <v>0.81543392437679207</v>
          </cell>
          <cell r="Q85">
            <v>0.92307692307692313</v>
          </cell>
          <cell r="R85">
            <v>1</v>
          </cell>
        </row>
        <row r="86">
          <cell r="E86" t="str">
            <v>D004014</v>
          </cell>
          <cell r="F86" t="str">
            <v>PLANNED MTCE_EPAC INSL PROGRAM</v>
          </cell>
          <cell r="G86">
            <v>8.7649402390438239E-2</v>
          </cell>
          <cell r="H86">
            <v>0.16733067729083664</v>
          </cell>
          <cell r="I86">
            <v>0.2549800796812749</v>
          </cell>
          <cell r="J86">
            <v>0.33067729083665337</v>
          </cell>
          <cell r="K86">
            <v>0.41832669322709159</v>
          </cell>
          <cell r="L86">
            <v>0.50199203187250996</v>
          </cell>
          <cell r="M86">
            <v>0.58565737051792821</v>
          </cell>
          <cell r="N86">
            <v>0.67330677290836649</v>
          </cell>
          <cell r="O86">
            <v>0.74900398406374491</v>
          </cell>
          <cell r="P86">
            <v>0.83665338645418319</v>
          </cell>
          <cell r="Q86">
            <v>0.92430278884462158</v>
          </cell>
          <cell r="R86">
            <v>1</v>
          </cell>
        </row>
        <row r="111">
          <cell r="E111" t="str">
            <v>straight line</v>
          </cell>
          <cell r="F111" t="str">
            <v>DX LINE OMA</v>
          </cell>
          <cell r="G111">
            <v>8.7649402390438239E-2</v>
          </cell>
          <cell r="H111">
            <v>0.16733067729083664</v>
          </cell>
          <cell r="I111">
            <v>0.2549800796812749</v>
          </cell>
          <cell r="J111">
            <v>0.33067729083665337</v>
          </cell>
          <cell r="K111">
            <v>0.41832669322709159</v>
          </cell>
          <cell r="L111">
            <v>0.50199203187250996</v>
          </cell>
          <cell r="M111">
            <v>0.58565737051792821</v>
          </cell>
          <cell r="N111">
            <v>0.67330677290836649</v>
          </cell>
          <cell r="O111">
            <v>0.74900398406374491</v>
          </cell>
          <cell r="P111">
            <v>0.83665338645418319</v>
          </cell>
          <cell r="Q111">
            <v>0.92430278884462158</v>
          </cell>
          <cell r="R111">
            <v>1</v>
          </cell>
        </row>
        <row r="113">
          <cell r="E113" t="str">
            <v>T095001</v>
          </cell>
          <cell r="F113" t="str">
            <v>TX CONDITION PATROL</v>
          </cell>
          <cell r="G113">
            <v>2.6845879545610265E-2</v>
          </cell>
          <cell r="H113">
            <v>0.18482576411923962</v>
          </cell>
          <cell r="I113">
            <v>0.44705835997308208</v>
          </cell>
          <cell r="J113">
            <v>0.6154854341944701</v>
          </cell>
          <cell r="K113">
            <v>0.82180379048415608</v>
          </cell>
          <cell r="L113">
            <v>0.86166965361001935</v>
          </cell>
          <cell r="M113">
            <v>0.86166965361001935</v>
          </cell>
          <cell r="N113">
            <v>0.86169645354681612</v>
          </cell>
          <cell r="O113">
            <v>0.86169645354681612</v>
          </cell>
          <cell r="P113">
            <v>0.86169645354681612</v>
          </cell>
          <cell r="Q113">
            <v>0.92307692307692313</v>
          </cell>
          <cell r="R113">
            <v>1</v>
          </cell>
        </row>
        <row r="114">
          <cell r="E114" t="str">
            <v>T096001</v>
          </cell>
          <cell r="F114" t="str">
            <v>TX LINE CLEARING</v>
          </cell>
          <cell r="G114">
            <v>0.05</v>
          </cell>
          <cell r="H114">
            <v>0.20300000000000001</v>
          </cell>
          <cell r="I114">
            <v>0.42300000000000004</v>
          </cell>
          <cell r="J114">
            <v>0.56700000000000006</v>
          </cell>
          <cell r="K114">
            <v>0.68700000000000006</v>
          </cell>
          <cell r="L114">
            <v>0.74700000000000011</v>
          </cell>
          <cell r="M114">
            <v>0.79501754987019579</v>
          </cell>
          <cell r="N114">
            <v>0.83501754987019583</v>
          </cell>
          <cell r="O114">
            <v>0.88301754987019587</v>
          </cell>
          <cell r="P114">
            <v>0.92801754987019591</v>
          </cell>
          <cell r="Q114">
            <v>0.96888819911684199</v>
          </cell>
          <cell r="R114">
            <v>0.999988199116842</v>
          </cell>
        </row>
        <row r="115">
          <cell r="E115" t="str">
            <v>T097001</v>
          </cell>
          <cell r="F115" t="str">
            <v>TX BRUSH CONTROL</v>
          </cell>
          <cell r="G115">
            <v>1.2427686058627894E-2</v>
          </cell>
          <cell r="H115">
            <v>4.8376882111084443E-2</v>
          </cell>
          <cell r="I115">
            <v>0.13137688211108445</v>
          </cell>
          <cell r="J115">
            <v>0.21893965575404459</v>
          </cell>
          <cell r="K115">
            <v>0.31116969656557147</v>
          </cell>
          <cell r="L115">
            <v>0.47116969656557151</v>
          </cell>
          <cell r="M115">
            <v>0.62116969656557153</v>
          </cell>
          <cell r="N115">
            <v>0.80116969656557147</v>
          </cell>
          <cell r="O115">
            <v>0.91996969656557148</v>
          </cell>
          <cell r="P115">
            <v>0.97996969656557154</v>
          </cell>
          <cell r="Q115">
            <v>0.98996969656557154</v>
          </cell>
          <cell r="R115">
            <v>0.99996969656557155</v>
          </cell>
        </row>
        <row r="116">
          <cell r="E116" t="str">
            <v>T097002</v>
          </cell>
          <cell r="F116" t="str">
            <v>TX PROGRAM DEVELOPMENT</v>
          </cell>
          <cell r="G116">
            <v>2.234190857578466E-2</v>
          </cell>
          <cell r="H116">
            <v>2.234190857578466E-2</v>
          </cell>
          <cell r="I116">
            <v>2.234190857578466E-2</v>
          </cell>
          <cell r="J116">
            <v>0.11411255099138375</v>
          </cell>
          <cell r="K116">
            <v>0.27057976857088722</v>
          </cell>
          <cell r="L116">
            <v>0.39811329132538692</v>
          </cell>
          <cell r="M116">
            <v>0.51590816868888345</v>
          </cell>
          <cell r="N116">
            <v>0.67261542330267221</v>
          </cell>
          <cell r="O116">
            <v>0.76991746858526311</v>
          </cell>
          <cell r="P116">
            <v>0.85555002112413836</v>
          </cell>
          <cell r="Q116">
            <v>0.92307692307692313</v>
          </cell>
          <cell r="R116">
            <v>1</v>
          </cell>
        </row>
        <row r="117">
          <cell r="E117" t="str">
            <v>T099001</v>
          </cell>
          <cell r="F117" t="str">
            <v>TX UNPLANNED WORK</v>
          </cell>
          <cell r="G117">
            <v>3.1848990223047983E-2</v>
          </cell>
          <cell r="H117">
            <v>0.19254754290394388</v>
          </cell>
          <cell r="I117">
            <v>0.28676925485332039</v>
          </cell>
          <cell r="J117">
            <v>0.35760119615532371</v>
          </cell>
          <cell r="K117">
            <v>0.40974736978370507</v>
          </cell>
          <cell r="L117">
            <v>0.45029039945601651</v>
          </cell>
          <cell r="M117">
            <v>0.50558620159127698</v>
          </cell>
          <cell r="N117">
            <v>0.57446162750929086</v>
          </cell>
          <cell r="O117">
            <v>0.70948685757374508</v>
          </cell>
          <cell r="P117">
            <v>0.79298100898233559</v>
          </cell>
          <cell r="Q117">
            <v>0.92307692307692313</v>
          </cell>
          <cell r="R117">
            <v>1</v>
          </cell>
        </row>
        <row r="118">
          <cell r="E118" t="str">
            <v>T097003</v>
          </cell>
          <cell r="F118" t="str">
            <v>TX CUSTOMER NOTIFICATION</v>
          </cell>
          <cell r="G118">
            <v>0.2213811816084969</v>
          </cell>
          <cell r="H118">
            <v>0.37273891374130824</v>
          </cell>
          <cell r="I118">
            <v>0.59591208165618714</v>
          </cell>
          <cell r="J118">
            <v>0.69188994630379297</v>
          </cell>
          <cell r="K118">
            <v>0.75318394480144391</v>
          </cell>
          <cell r="L118">
            <v>0.79084216249916217</v>
          </cell>
          <cell r="M118">
            <v>0.84784922269472873</v>
          </cell>
          <cell r="N118">
            <v>0.88976095901421937</v>
          </cell>
          <cell r="O118">
            <v>0.91309826749688328</v>
          </cell>
          <cell r="P118">
            <v>0.91618901172435374</v>
          </cell>
          <cell r="Q118">
            <v>0.92307692307692313</v>
          </cell>
          <cell r="R118">
            <v>1</v>
          </cell>
        </row>
        <row r="119">
          <cell r="E119" t="str">
            <v>straight line</v>
          </cell>
          <cell r="F119" t="str">
            <v>TX FORESTRY</v>
          </cell>
          <cell r="G119">
            <v>8.7649402390438239E-2</v>
          </cell>
          <cell r="H119">
            <v>0.16733067729083664</v>
          </cell>
          <cell r="I119">
            <v>0.2549800796812749</v>
          </cell>
          <cell r="J119">
            <v>0.33067729083665337</v>
          </cell>
          <cell r="K119">
            <v>0.41832669322709159</v>
          </cell>
          <cell r="L119">
            <v>0.50199203187250996</v>
          </cell>
          <cell r="M119">
            <v>0.58565737051792821</v>
          </cell>
          <cell r="N119">
            <v>0.67330677290836649</v>
          </cell>
          <cell r="O119">
            <v>0.74900398406374491</v>
          </cell>
          <cell r="P119">
            <v>0.83665338645418319</v>
          </cell>
          <cell r="Q119">
            <v>0.92430278884462158</v>
          </cell>
          <cell r="R119">
            <v>1</v>
          </cell>
        </row>
        <row r="122">
          <cell r="E122" t="str">
            <v>D038001</v>
          </cell>
          <cell r="F122" t="str">
            <v>DX CUSTOMER REQUEST INSPECTION</v>
          </cell>
          <cell r="G122">
            <v>3.4827674597441335E-2</v>
          </cell>
          <cell r="H122">
            <v>8.5442950465670853E-2</v>
          </cell>
          <cell r="I122">
            <v>0.15905296763218604</v>
          </cell>
          <cell r="J122">
            <v>0.23417301672375893</v>
          </cell>
          <cell r="K122">
            <v>0.34206883694917622</v>
          </cell>
          <cell r="L122">
            <v>0.41777798491521606</v>
          </cell>
          <cell r="M122">
            <v>0.50873783391202354</v>
          </cell>
          <cell r="N122">
            <v>0.62486612448442203</v>
          </cell>
          <cell r="O122">
            <v>0.72994570409899096</v>
          </cell>
          <cell r="P122">
            <v>0.78295093173008956</v>
          </cell>
          <cell r="Q122">
            <v>0.92307692307692313</v>
          </cell>
          <cell r="R122">
            <v>1</v>
          </cell>
        </row>
        <row r="123">
          <cell r="E123" t="str">
            <v>D039001</v>
          </cell>
          <cell r="F123" t="str">
            <v>DX CUSTOMER NOTIFICATION</v>
          </cell>
          <cell r="G123">
            <v>5.7168602474242061E-2</v>
          </cell>
          <cell r="H123">
            <v>0.13054604358960264</v>
          </cell>
          <cell r="I123">
            <v>0.23069351090794216</v>
          </cell>
          <cell r="J123">
            <v>0.33484859214003543</v>
          </cell>
          <cell r="K123">
            <v>0.44643415376682494</v>
          </cell>
          <cell r="L123">
            <v>0.53730070307981637</v>
          </cell>
          <cell r="M123">
            <v>0.61894279374604222</v>
          </cell>
          <cell r="N123">
            <v>0.68864079990285187</v>
          </cell>
          <cell r="O123">
            <v>0.78746283017781316</v>
          </cell>
          <cell r="P123">
            <v>0.81303906255071601</v>
          </cell>
          <cell r="Q123">
            <v>0.92307692307692313</v>
          </cell>
          <cell r="R123">
            <v>1</v>
          </cell>
        </row>
        <row r="124">
          <cell r="E124" t="str">
            <v>D040001</v>
          </cell>
          <cell r="F124" t="str">
            <v>DX UNPLANNED WORK</v>
          </cell>
          <cell r="G124">
            <v>2.018748236708277E-2</v>
          </cell>
          <cell r="H124">
            <v>7.1336169518970025E-2</v>
          </cell>
          <cell r="I124">
            <v>0.14280085453212929</v>
          </cell>
          <cell r="J124">
            <v>0.21118308582645134</v>
          </cell>
          <cell r="K124">
            <v>0.2894168929141448</v>
          </cell>
          <cell r="L124">
            <v>0.33041813091476979</v>
          </cell>
          <cell r="M124">
            <v>0.52894819498869494</v>
          </cell>
          <cell r="N124">
            <v>0.57434533424018819</v>
          </cell>
          <cell r="O124">
            <v>0.68998434316833857</v>
          </cell>
          <cell r="P124">
            <v>0.76642996265218266</v>
          </cell>
          <cell r="Q124">
            <v>0.92307692307692313</v>
          </cell>
          <cell r="R124">
            <v>1</v>
          </cell>
        </row>
        <row r="125">
          <cell r="E125" t="str">
            <v>D041001</v>
          </cell>
          <cell r="F125" t="str">
            <v>DX BRUSH CONTROL</v>
          </cell>
          <cell r="G125">
            <v>0</v>
          </cell>
          <cell r="H125">
            <v>0</v>
          </cell>
          <cell r="I125">
            <v>0</v>
          </cell>
          <cell r="J125">
            <v>6.3200000000000006E-2</v>
          </cell>
          <cell r="K125">
            <v>0.17020000000000002</v>
          </cell>
          <cell r="L125">
            <v>0.32</v>
          </cell>
          <cell r="M125">
            <v>0.4</v>
          </cell>
          <cell r="N125">
            <v>0.59</v>
          </cell>
          <cell r="O125">
            <v>0.79</v>
          </cell>
          <cell r="P125">
            <v>1</v>
          </cell>
          <cell r="Q125">
            <v>1</v>
          </cell>
          <cell r="R125">
            <v>1</v>
          </cell>
        </row>
        <row r="126">
          <cell r="E126" t="str">
            <v>D042001</v>
          </cell>
          <cell r="F126" t="str">
            <v>DX LINE CLEARING</v>
          </cell>
          <cell r="G126">
            <v>4.4999999999999998E-2</v>
          </cell>
          <cell r="H126">
            <v>0.11799999999999999</v>
          </cell>
          <cell r="I126">
            <v>0.22552657901180448</v>
          </cell>
          <cell r="J126">
            <v>0.30052657901180446</v>
          </cell>
          <cell r="K126">
            <v>0.39152657901180443</v>
          </cell>
          <cell r="L126">
            <v>0.4844638002831077</v>
          </cell>
          <cell r="M126">
            <v>0.5444638002831077</v>
          </cell>
          <cell r="N126">
            <v>0.63446380028310767</v>
          </cell>
          <cell r="O126">
            <v>0.73446380028310765</v>
          </cell>
          <cell r="P126">
            <v>0.83446380028310763</v>
          </cell>
          <cell r="Q126">
            <v>0.94446380028310761</v>
          </cell>
          <cell r="R126">
            <v>0.99996380028310761</v>
          </cell>
        </row>
        <row r="127">
          <cell r="E127" t="str">
            <v>D042002</v>
          </cell>
          <cell r="F127" t="str">
            <v>DX PROGRAM DEVELOPMENT</v>
          </cell>
          <cell r="G127">
            <v>0</v>
          </cell>
          <cell r="H127">
            <v>7.1758630062516982E-2</v>
          </cell>
          <cell r="I127">
            <v>0.19932952795143608</v>
          </cell>
          <cell r="J127">
            <v>0.2683865016020493</v>
          </cell>
          <cell r="K127">
            <v>0.38798421837291097</v>
          </cell>
          <cell r="L127">
            <v>0.51021769749684942</v>
          </cell>
          <cell r="M127">
            <v>0.60190928035451008</v>
          </cell>
          <cell r="N127">
            <v>0.60190928035451008</v>
          </cell>
          <cell r="O127">
            <v>0.63248412365020135</v>
          </cell>
          <cell r="P127">
            <v>0.63248412365020135</v>
          </cell>
          <cell r="Q127">
            <v>0.92307692307692313</v>
          </cell>
          <cell r="R127">
            <v>1</v>
          </cell>
        </row>
        <row r="128">
          <cell r="E128" t="str">
            <v>D101001</v>
          </cell>
          <cell r="F128" t="str">
            <v>DX CONDITION ASSESSMENT</v>
          </cell>
          <cell r="G128">
            <v>0</v>
          </cell>
          <cell r="H128">
            <v>0</v>
          </cell>
          <cell r="I128">
            <v>0</v>
          </cell>
          <cell r="J128">
            <v>0.1101821000731867</v>
          </cell>
          <cell r="K128">
            <v>0.31234592273024919</v>
          </cell>
          <cell r="L128">
            <v>0.50812516852201384</v>
          </cell>
          <cell r="M128">
            <v>0.5646354146604522</v>
          </cell>
          <cell r="N128">
            <v>0.58618456530950269</v>
          </cell>
          <cell r="O128">
            <v>0.68876391510342438</v>
          </cell>
          <cell r="P128">
            <v>0.69655685451253802</v>
          </cell>
          <cell r="Q128">
            <v>0.92307692307692313</v>
          </cell>
          <cell r="R128">
            <v>1</v>
          </cell>
        </row>
        <row r="129">
          <cell r="E129" t="str">
            <v>straight line</v>
          </cell>
          <cell r="F129" t="str">
            <v>DX FORESTRY</v>
          </cell>
          <cell r="G129">
            <v>8.7649402390438239E-2</v>
          </cell>
          <cell r="H129">
            <v>0.16733067729083664</v>
          </cell>
          <cell r="I129">
            <v>0.2549800796812749</v>
          </cell>
          <cell r="J129">
            <v>0.33067729083665337</v>
          </cell>
          <cell r="K129">
            <v>0.41832669322709159</v>
          </cell>
          <cell r="L129">
            <v>0.50199203187250996</v>
          </cell>
          <cell r="M129">
            <v>0.58565737051792821</v>
          </cell>
          <cell r="N129">
            <v>0.67330677290836649</v>
          </cell>
          <cell r="O129">
            <v>0.74900398406374491</v>
          </cell>
          <cell r="P129">
            <v>0.83665338645418319</v>
          </cell>
          <cell r="Q129">
            <v>0.92430278884462158</v>
          </cell>
          <cell r="R129">
            <v>1</v>
          </cell>
        </row>
      </sheetData>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Org Table"/>
      <sheetName val="Scenarios"/>
      <sheetName val="Accured Exp"/>
      <sheetName val="Ratio_Worksheet"/>
      <sheetName val="S&amp;U"/>
      <sheetName val="Claims_Parent"/>
      <sheetName val="Claims_NWC"/>
      <sheetName val="Claims_ComTel"/>
      <sheetName val="Claims_Media"/>
      <sheetName val="Reorg_BS_Consol"/>
      <sheetName val="Reorg_BS_Parent"/>
      <sheetName val="Reorg_BS_NWC"/>
      <sheetName val="Reorg_BS_ComTel"/>
      <sheetName val="Reorg_BS_Media"/>
      <sheetName val="IS_Consol"/>
      <sheetName val="IS_NWC"/>
      <sheetName val="IS_ComTel"/>
      <sheetName val="IS_Media"/>
      <sheetName val="BS_Consol"/>
      <sheetName val="BS_Parent"/>
      <sheetName val="BS_NWC"/>
      <sheetName val="BS_ComTel"/>
      <sheetName val="BS_Media"/>
      <sheetName val="CF_NWC"/>
      <sheetName val="Debt_ NWC"/>
      <sheetName val="DCF_NWC"/>
      <sheetName val="CapEx_NWC"/>
      <sheetName val="BSProj_NWC"/>
      <sheetName val="Pivot"/>
      <sheetName val="Detail Debt Schedule"/>
      <sheetName val="AP"/>
      <sheetName val="Cash Use"/>
      <sheetName val="Lookups"/>
      <sheetName val="Data_ALL"/>
      <sheetName val="SOURCES &amp; USES"/>
    </sheetNames>
    <sheetDataSet>
      <sheetData sheetId="0" refreshError="1"/>
      <sheetData sheetId="1" refreshError="1"/>
      <sheetData sheetId="2" refreshError="1"/>
      <sheetData sheetId="3" refreshError="1"/>
      <sheetData sheetId="4" refreshError="1">
        <row r="20">
          <cell r="D20">
            <v>0.92659178284181742</v>
          </cell>
        </row>
        <row r="23">
          <cell r="D2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_"/>
      <sheetName val="adj to PP"/>
      <sheetName val="pricing"/>
      <sheetName val="ICAP&amp;Anc"/>
      <sheetName val="2004-rev"/>
      <sheetName val="OPEX"/>
      <sheetName val="CAPEX"/>
      <sheetName val="NPV-ups"/>
      <sheetName val="upsides"/>
      <sheetName val="stress test"/>
      <sheetName val="Plant info"/>
      <sheetName val="Carr Station"/>
      <sheetName val="Financial Statements"/>
      <sheetName val="Opening BS"/>
      <sheetName val="OTHER ---&gt;"/>
      <sheetName val="Competitor bid"/>
      <sheetName val="NYPA"/>
      <sheetName val="Tax 4 Comp bid"/>
      <sheetName val="Ratio_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refreshError="1">
        <row r="19">
          <cell r="A19" t="str">
            <v>HONI Corporate Services</v>
          </cell>
          <cell r="B19">
            <v>4355298</v>
          </cell>
          <cell r="C19">
            <v>8608390</v>
          </cell>
          <cell r="D19">
            <v>13195612</v>
          </cell>
          <cell r="E19">
            <v>17550910</v>
          </cell>
          <cell r="F19">
            <v>21804002</v>
          </cell>
          <cell r="G19">
            <v>26391224</v>
          </cell>
          <cell r="H19">
            <v>30746522</v>
          </cell>
          <cell r="I19">
            <v>34999614</v>
          </cell>
          <cell r="J19">
            <v>39586836</v>
          </cell>
          <cell r="K19">
            <v>43942134</v>
          </cell>
          <cell r="L19">
            <v>48637992</v>
          </cell>
          <cell r="M19">
            <v>53327421</v>
          </cell>
        </row>
        <row r="20">
          <cell r="A20" t="str">
            <v>Networks Human Resources</v>
          </cell>
          <cell r="B20">
            <v>578514</v>
          </cell>
          <cell r="C20">
            <v>1157028</v>
          </cell>
          <cell r="D20">
            <v>1887196</v>
          </cell>
          <cell r="E20">
            <v>2465710</v>
          </cell>
          <cell r="F20">
            <v>3044224</v>
          </cell>
          <cell r="G20">
            <v>3774393</v>
          </cell>
          <cell r="H20">
            <v>4352907</v>
          </cell>
          <cell r="I20">
            <v>4931421</v>
          </cell>
          <cell r="J20">
            <v>5661590</v>
          </cell>
          <cell r="K20">
            <v>6240104</v>
          </cell>
          <cell r="L20">
            <v>7021874</v>
          </cell>
          <cell r="M20">
            <v>7752043</v>
          </cell>
        </row>
        <row r="21">
          <cell r="A21" t="str">
            <v>Corporate Services SVP</v>
          </cell>
          <cell r="B21">
            <v>49698</v>
          </cell>
          <cell r="C21">
            <v>99396</v>
          </cell>
          <cell r="D21">
            <v>178506</v>
          </cell>
          <cell r="E21">
            <v>228204</v>
          </cell>
          <cell r="F21">
            <v>277902</v>
          </cell>
          <cell r="G21">
            <v>357012</v>
          </cell>
          <cell r="H21">
            <v>406710</v>
          </cell>
          <cell r="I21">
            <v>456408</v>
          </cell>
          <cell r="J21">
            <v>535518</v>
          </cell>
          <cell r="K21">
            <v>585216</v>
          </cell>
          <cell r="L21">
            <v>659024</v>
          </cell>
          <cell r="M21">
            <v>738134</v>
          </cell>
        </row>
        <row r="22">
          <cell r="A22" t="str">
            <v>Labour Relations</v>
          </cell>
          <cell r="B22">
            <v>106375</v>
          </cell>
          <cell r="C22">
            <v>212750</v>
          </cell>
          <cell r="D22">
            <v>354550</v>
          </cell>
          <cell r="E22">
            <v>460925</v>
          </cell>
          <cell r="F22">
            <v>567300</v>
          </cell>
          <cell r="G22">
            <v>709100</v>
          </cell>
          <cell r="H22">
            <v>815475</v>
          </cell>
          <cell r="I22">
            <v>921850</v>
          </cell>
          <cell r="J22">
            <v>1063650</v>
          </cell>
          <cell r="K22">
            <v>1170025</v>
          </cell>
          <cell r="L22">
            <v>1338601</v>
          </cell>
          <cell r="M22">
            <v>1480401</v>
          </cell>
        </row>
        <row r="23">
          <cell r="A23" t="str">
            <v>Unassigned Corporate Services</v>
          </cell>
          <cell r="B23">
            <v>0</v>
          </cell>
          <cell r="C23">
            <v>0</v>
          </cell>
          <cell r="D23">
            <v>0</v>
          </cell>
          <cell r="E23">
            <v>0</v>
          </cell>
          <cell r="F23">
            <v>0</v>
          </cell>
          <cell r="G23">
            <v>0</v>
          </cell>
          <cell r="H23">
            <v>0</v>
          </cell>
          <cell r="I23">
            <v>0</v>
          </cell>
          <cell r="J23">
            <v>0</v>
          </cell>
          <cell r="K23">
            <v>0</v>
          </cell>
          <cell r="L23">
            <v>0</v>
          </cell>
          <cell r="M23">
            <v>0</v>
          </cell>
        </row>
        <row r="24">
          <cell r="A24" t="str">
            <v>Corporate Communications</v>
          </cell>
          <cell r="B24">
            <v>546078</v>
          </cell>
          <cell r="C24">
            <v>1060358</v>
          </cell>
          <cell r="D24">
            <v>1612654</v>
          </cell>
          <cell r="E24">
            <v>2158732</v>
          </cell>
          <cell r="F24">
            <v>2673012</v>
          </cell>
          <cell r="G24">
            <v>3225308</v>
          </cell>
          <cell r="H24">
            <v>3771386</v>
          </cell>
          <cell r="I24">
            <v>4285666</v>
          </cell>
          <cell r="J24">
            <v>4837962</v>
          </cell>
          <cell r="K24">
            <v>5384040</v>
          </cell>
          <cell r="L24">
            <v>5936412</v>
          </cell>
          <cell r="M24">
            <v>6520506</v>
          </cell>
        </row>
        <row r="25">
          <cell r="A25" t="str">
            <v>Land Bldgs Services Security</v>
          </cell>
          <cell r="B25">
            <v>3074634</v>
          </cell>
          <cell r="C25">
            <v>6078859</v>
          </cell>
          <cell r="D25">
            <v>9162706</v>
          </cell>
          <cell r="E25">
            <v>12237340</v>
          </cell>
          <cell r="F25">
            <v>15241565</v>
          </cell>
          <cell r="G25">
            <v>18325412</v>
          </cell>
          <cell r="H25">
            <v>21400046</v>
          </cell>
          <cell r="I25">
            <v>24404271</v>
          </cell>
          <cell r="J25">
            <v>27488118</v>
          </cell>
          <cell r="K25">
            <v>30562752</v>
          </cell>
          <cell r="L25">
            <v>33682084</v>
          </cell>
          <cell r="M25">
            <v>36836340</v>
          </cell>
        </row>
        <row r="26">
          <cell r="A26" t="str">
            <v>Land Build Serv Sec VP</v>
          </cell>
          <cell r="B26">
            <v>31470</v>
          </cell>
          <cell r="C26">
            <v>62940</v>
          </cell>
          <cell r="D26">
            <v>113835</v>
          </cell>
          <cell r="E26">
            <v>145305</v>
          </cell>
          <cell r="F26">
            <v>176775</v>
          </cell>
          <cell r="G26">
            <v>227670</v>
          </cell>
          <cell r="H26">
            <v>259140</v>
          </cell>
          <cell r="I26">
            <v>290610</v>
          </cell>
          <cell r="J26">
            <v>341505</v>
          </cell>
          <cell r="K26">
            <v>372975</v>
          </cell>
          <cell r="L26">
            <v>434904</v>
          </cell>
          <cell r="M26">
            <v>485799</v>
          </cell>
        </row>
        <row r="27">
          <cell r="A27" t="str">
            <v>Real Estate Services</v>
          </cell>
          <cell r="B27">
            <v>417110</v>
          </cell>
          <cell r="C27">
            <v>784685</v>
          </cell>
          <cell r="D27">
            <v>1158260</v>
          </cell>
          <cell r="E27">
            <v>1575370</v>
          </cell>
          <cell r="F27">
            <v>1942945</v>
          </cell>
          <cell r="G27">
            <v>2316520</v>
          </cell>
          <cell r="H27">
            <v>2733630</v>
          </cell>
          <cell r="I27">
            <v>3101205</v>
          </cell>
          <cell r="J27">
            <v>3474780</v>
          </cell>
          <cell r="K27">
            <v>3891890</v>
          </cell>
          <cell r="L27">
            <v>4284859</v>
          </cell>
          <cell r="M27">
            <v>4707969</v>
          </cell>
        </row>
        <row r="28">
          <cell r="A28" t="str">
            <v>LARP</v>
          </cell>
          <cell r="B28">
            <v>250000</v>
          </cell>
          <cell r="C28">
            <v>500000</v>
          </cell>
          <cell r="D28">
            <v>750000</v>
          </cell>
          <cell r="E28">
            <v>1000000</v>
          </cell>
          <cell r="F28">
            <v>1250000</v>
          </cell>
          <cell r="G28">
            <v>1500000</v>
          </cell>
          <cell r="H28">
            <v>1750000</v>
          </cell>
          <cell r="I28">
            <v>2000000</v>
          </cell>
          <cell r="J28">
            <v>2250000</v>
          </cell>
          <cell r="K28">
            <v>2500000</v>
          </cell>
          <cell r="L28">
            <v>2750000</v>
          </cell>
          <cell r="M28">
            <v>3000000</v>
          </cell>
        </row>
        <row r="29">
          <cell r="A29" t="str">
            <v>Facility Costs</v>
          </cell>
          <cell r="B29">
            <v>2068089</v>
          </cell>
          <cell r="C29">
            <v>4126100</v>
          </cell>
          <cell r="D29">
            <v>6184111</v>
          </cell>
          <cell r="E29">
            <v>8252200</v>
          </cell>
          <cell r="F29">
            <v>10310211</v>
          </cell>
          <cell r="G29">
            <v>12368222</v>
          </cell>
          <cell r="H29">
            <v>14436311</v>
          </cell>
          <cell r="I29">
            <v>16494322</v>
          </cell>
          <cell r="J29">
            <v>18552333</v>
          </cell>
          <cell r="K29">
            <v>20620422</v>
          </cell>
          <cell r="L29">
            <v>22678433</v>
          </cell>
          <cell r="M29">
            <v>24746522</v>
          </cell>
        </row>
        <row r="30">
          <cell r="A30" t="str">
            <v>7236-Facilities</v>
          </cell>
          <cell r="B30">
            <v>2068089</v>
          </cell>
          <cell r="C30">
            <v>4126100</v>
          </cell>
          <cell r="D30">
            <v>6184111</v>
          </cell>
          <cell r="E30">
            <v>8252200</v>
          </cell>
          <cell r="F30">
            <v>10310211</v>
          </cell>
          <cell r="G30">
            <v>12368222</v>
          </cell>
          <cell r="H30">
            <v>14436311</v>
          </cell>
          <cell r="I30">
            <v>16494322</v>
          </cell>
          <cell r="J30">
            <v>18552333</v>
          </cell>
          <cell r="K30">
            <v>20620422</v>
          </cell>
          <cell r="L30">
            <v>22678433</v>
          </cell>
          <cell r="M30">
            <v>24746522</v>
          </cell>
        </row>
        <row r="31">
          <cell r="A31" t="str">
            <v>Support Services</v>
          </cell>
          <cell r="B31">
            <v>212331</v>
          </cell>
          <cell r="C31">
            <v>413866</v>
          </cell>
          <cell r="D31">
            <v>615401</v>
          </cell>
          <cell r="E31">
            <v>827732</v>
          </cell>
          <cell r="F31">
            <v>1029267</v>
          </cell>
          <cell r="G31">
            <v>1230802</v>
          </cell>
          <cell r="H31">
            <v>1443133</v>
          </cell>
          <cell r="I31">
            <v>1644668</v>
          </cell>
          <cell r="J31">
            <v>1846203</v>
          </cell>
          <cell r="K31">
            <v>2058534</v>
          </cell>
          <cell r="L31">
            <v>2260069</v>
          </cell>
          <cell r="M31">
            <v>2472400</v>
          </cell>
        </row>
        <row r="32">
          <cell r="A32" t="str">
            <v>Security</v>
          </cell>
          <cell r="B32">
            <v>95634</v>
          </cell>
          <cell r="C32">
            <v>191268</v>
          </cell>
          <cell r="D32">
            <v>341099</v>
          </cell>
          <cell r="E32">
            <v>436733</v>
          </cell>
          <cell r="F32">
            <v>532367</v>
          </cell>
          <cell r="G32">
            <v>682198</v>
          </cell>
          <cell r="H32">
            <v>777832</v>
          </cell>
          <cell r="I32">
            <v>873466</v>
          </cell>
          <cell r="J32">
            <v>1023297</v>
          </cell>
          <cell r="K32">
            <v>1118931</v>
          </cell>
          <cell r="L32">
            <v>1273819</v>
          </cell>
          <cell r="M32">
            <v>1423650</v>
          </cell>
        </row>
        <row r="33">
          <cell r="A33" t="str">
            <v>Unassigned LBSS</v>
          </cell>
        </row>
      </sheetData>
      <sheetData sheetId="5" refreshError="1">
        <row r="3">
          <cell r="A3">
            <v>100000210</v>
          </cell>
          <cell r="B3" t="str">
            <v>100000210-ARNPRIOR S.C.-300</v>
          </cell>
          <cell r="C3">
            <v>4906</v>
          </cell>
          <cell r="D3">
            <v>5495</v>
          </cell>
          <cell r="E3">
            <v>7326</v>
          </cell>
          <cell r="F3">
            <v>7863</v>
          </cell>
          <cell r="G3">
            <v>6837</v>
          </cell>
          <cell r="H3">
            <v>5664</v>
          </cell>
          <cell r="I3">
            <v>3924</v>
          </cell>
          <cell r="J3">
            <v>3401</v>
          </cell>
          <cell r="K3">
            <v>2124</v>
          </cell>
          <cell r="L3">
            <v>2393</v>
          </cell>
          <cell r="M3">
            <v>0</v>
          </cell>
          <cell r="N3">
            <v>0</v>
          </cell>
          <cell r="O3">
            <v>49932</v>
          </cell>
          <cell r="P3">
            <v>49932</v>
          </cell>
          <cell r="Q3">
            <v>0</v>
          </cell>
          <cell r="R3">
            <v>49932</v>
          </cell>
        </row>
        <row r="4">
          <cell r="A4">
            <v>100000211</v>
          </cell>
          <cell r="B4" t="str">
            <v>100000211-BANCROFT-300</v>
          </cell>
          <cell r="C4">
            <v>9091</v>
          </cell>
          <cell r="D4">
            <v>7239</v>
          </cell>
          <cell r="E4">
            <v>11215</v>
          </cell>
          <cell r="F4">
            <v>14072</v>
          </cell>
          <cell r="G4">
            <v>11923</v>
          </cell>
          <cell r="H4">
            <v>13466</v>
          </cell>
          <cell r="I4">
            <v>6077</v>
          </cell>
          <cell r="J4">
            <v>4692</v>
          </cell>
          <cell r="K4">
            <v>3047</v>
          </cell>
          <cell r="L4">
            <v>4387</v>
          </cell>
          <cell r="M4">
            <v>0</v>
          </cell>
          <cell r="N4">
            <v>0</v>
          </cell>
          <cell r="O4">
            <v>85210</v>
          </cell>
          <cell r="P4">
            <v>85210</v>
          </cell>
          <cell r="Q4">
            <v>0</v>
          </cell>
          <cell r="R4">
            <v>85210</v>
          </cell>
        </row>
        <row r="5">
          <cell r="A5">
            <v>100000212</v>
          </cell>
          <cell r="B5" t="str">
            <v>100000212-BARRIE O.C.-300</v>
          </cell>
          <cell r="C5">
            <v>16281</v>
          </cell>
          <cell r="D5">
            <v>12182</v>
          </cell>
          <cell r="E5">
            <v>45195</v>
          </cell>
          <cell r="F5">
            <v>24716</v>
          </cell>
          <cell r="G5">
            <v>22431</v>
          </cell>
          <cell r="H5">
            <v>17162</v>
          </cell>
          <cell r="I5">
            <v>4184</v>
          </cell>
          <cell r="J5">
            <v>8342</v>
          </cell>
          <cell r="K5">
            <v>7562</v>
          </cell>
          <cell r="L5">
            <v>5784</v>
          </cell>
          <cell r="M5">
            <v>0</v>
          </cell>
          <cell r="N5">
            <v>0</v>
          </cell>
          <cell r="O5">
            <v>163839</v>
          </cell>
          <cell r="P5">
            <v>163839</v>
          </cell>
          <cell r="Q5">
            <v>0</v>
          </cell>
          <cell r="R5">
            <v>163839</v>
          </cell>
        </row>
        <row r="6">
          <cell r="A6">
            <v>100000213</v>
          </cell>
          <cell r="B6" t="str">
            <v>100000213-BARRYS BAY SUB-AREA SC-300</v>
          </cell>
          <cell r="C6">
            <v>1111</v>
          </cell>
          <cell r="D6">
            <v>1717</v>
          </cell>
          <cell r="E6">
            <v>2132</v>
          </cell>
          <cell r="F6">
            <v>3413</v>
          </cell>
          <cell r="G6">
            <v>1059</v>
          </cell>
          <cell r="H6">
            <v>1445</v>
          </cell>
          <cell r="I6">
            <v>4887</v>
          </cell>
          <cell r="J6">
            <v>2213</v>
          </cell>
          <cell r="K6">
            <v>3635</v>
          </cell>
          <cell r="L6">
            <v>1045</v>
          </cell>
          <cell r="M6">
            <v>0</v>
          </cell>
          <cell r="N6">
            <v>0</v>
          </cell>
          <cell r="O6">
            <v>22657</v>
          </cell>
          <cell r="P6">
            <v>22657</v>
          </cell>
          <cell r="Q6">
            <v>0</v>
          </cell>
          <cell r="R6">
            <v>22657</v>
          </cell>
        </row>
        <row r="7">
          <cell r="A7">
            <v>100000214</v>
          </cell>
          <cell r="B7" t="str">
            <v>100000214-BAYWOOD TRAVEL-LINE CREW FACIL-300</v>
          </cell>
          <cell r="C7">
            <v>5562</v>
          </cell>
          <cell r="D7">
            <v>1303</v>
          </cell>
          <cell r="E7">
            <v>1056</v>
          </cell>
          <cell r="F7">
            <v>5954</v>
          </cell>
          <cell r="G7">
            <v>2764</v>
          </cell>
          <cell r="H7">
            <v>2296</v>
          </cell>
          <cell r="I7">
            <v>-17838</v>
          </cell>
          <cell r="J7">
            <v>1277</v>
          </cell>
          <cell r="K7">
            <v>1131</v>
          </cell>
          <cell r="L7">
            <v>1155</v>
          </cell>
          <cell r="M7">
            <v>0</v>
          </cell>
          <cell r="N7">
            <v>0</v>
          </cell>
          <cell r="O7">
            <v>4661</v>
          </cell>
          <cell r="P7">
            <v>4661</v>
          </cell>
          <cell r="Q7">
            <v>0</v>
          </cell>
          <cell r="R7">
            <v>4661</v>
          </cell>
        </row>
        <row r="8">
          <cell r="A8">
            <v>100000215</v>
          </cell>
          <cell r="B8" t="str">
            <v>100000215-BEACHVILLE O.C. INC PY-300</v>
          </cell>
          <cell r="C8">
            <v>6335</v>
          </cell>
          <cell r="D8">
            <v>7111</v>
          </cell>
          <cell r="E8">
            <v>7413</v>
          </cell>
          <cell r="F8">
            <v>13570</v>
          </cell>
          <cell r="G8">
            <v>7243</v>
          </cell>
          <cell r="H8">
            <v>5421</v>
          </cell>
          <cell r="I8">
            <v>21872</v>
          </cell>
          <cell r="J8">
            <v>10503</v>
          </cell>
          <cell r="K8">
            <v>5191</v>
          </cell>
          <cell r="L8">
            <v>5829</v>
          </cell>
          <cell r="M8">
            <v>0</v>
          </cell>
          <cell r="N8">
            <v>0</v>
          </cell>
          <cell r="O8">
            <v>90487</v>
          </cell>
          <cell r="P8">
            <v>90487</v>
          </cell>
          <cell r="Q8">
            <v>1600</v>
          </cell>
          <cell r="R8">
            <v>88887</v>
          </cell>
        </row>
        <row r="9">
          <cell r="A9">
            <v>100000216</v>
          </cell>
          <cell r="B9" t="str">
            <v>100000216-BES ADMIN. OFFICE-LONDON-300</v>
          </cell>
          <cell r="C9">
            <v>1851</v>
          </cell>
          <cell r="D9">
            <v>1172</v>
          </cell>
          <cell r="E9">
            <v>607</v>
          </cell>
          <cell r="F9">
            <v>1573</v>
          </cell>
          <cell r="G9">
            <v>1373</v>
          </cell>
          <cell r="H9">
            <v>1243</v>
          </cell>
          <cell r="I9">
            <v>4534</v>
          </cell>
          <cell r="J9">
            <v>1352</v>
          </cell>
          <cell r="K9">
            <v>908</v>
          </cell>
          <cell r="L9">
            <v>739</v>
          </cell>
          <cell r="M9">
            <v>0</v>
          </cell>
          <cell r="N9">
            <v>0</v>
          </cell>
          <cell r="O9">
            <v>15351</v>
          </cell>
          <cell r="P9">
            <v>15351</v>
          </cell>
          <cell r="Q9">
            <v>0</v>
          </cell>
          <cell r="R9">
            <v>15351</v>
          </cell>
        </row>
        <row r="10">
          <cell r="A10">
            <v>100000217</v>
          </cell>
          <cell r="B10" t="str">
            <v>100000217-BOWMANVILLE S.C.-300</v>
          </cell>
          <cell r="C10">
            <v>11389</v>
          </cell>
          <cell r="D10">
            <v>7574</v>
          </cell>
          <cell r="E10">
            <v>3659</v>
          </cell>
          <cell r="F10">
            <v>5778</v>
          </cell>
          <cell r="G10">
            <v>8612</v>
          </cell>
          <cell r="H10">
            <v>5197</v>
          </cell>
          <cell r="I10">
            <v>4666</v>
          </cell>
          <cell r="J10">
            <v>6914</v>
          </cell>
          <cell r="K10">
            <v>3950</v>
          </cell>
          <cell r="L10">
            <v>9498</v>
          </cell>
          <cell r="M10">
            <v>0</v>
          </cell>
          <cell r="N10">
            <v>0</v>
          </cell>
          <cell r="O10">
            <v>67238</v>
          </cell>
          <cell r="P10">
            <v>67238</v>
          </cell>
          <cell r="Q10">
            <v>0</v>
          </cell>
          <cell r="R10">
            <v>67238</v>
          </cell>
        </row>
        <row r="11">
          <cell r="A11">
            <v>100000218</v>
          </cell>
          <cell r="B11" t="str">
            <v>100000218-BROCKVILLE S.C.-300</v>
          </cell>
          <cell r="C11">
            <v>-46948</v>
          </cell>
          <cell r="D11">
            <v>7498</v>
          </cell>
          <cell r="E11">
            <v>59139</v>
          </cell>
          <cell r="F11">
            <v>11546</v>
          </cell>
          <cell r="G11">
            <v>6431</v>
          </cell>
          <cell r="H11">
            <v>5018</v>
          </cell>
          <cell r="I11">
            <v>5926</v>
          </cell>
          <cell r="J11">
            <v>4587</v>
          </cell>
          <cell r="K11">
            <v>6335</v>
          </cell>
          <cell r="L11">
            <v>3728</v>
          </cell>
          <cell r="M11">
            <v>0</v>
          </cell>
          <cell r="N11">
            <v>0</v>
          </cell>
          <cell r="O11">
            <v>63261</v>
          </cell>
          <cell r="P11">
            <v>63261</v>
          </cell>
          <cell r="Q11">
            <v>0</v>
          </cell>
          <cell r="R11">
            <v>63261</v>
          </cell>
        </row>
        <row r="12">
          <cell r="A12">
            <v>100000219</v>
          </cell>
          <cell r="B12" t="str">
            <v>100000219-THUNDER BAY-255 BURWOOD MTCE C-300</v>
          </cell>
          <cell r="C12">
            <v>6183</v>
          </cell>
          <cell r="D12">
            <v>24264</v>
          </cell>
          <cell r="E12">
            <v>16386</v>
          </cell>
          <cell r="F12">
            <v>8454</v>
          </cell>
          <cell r="G12">
            <v>27536</v>
          </cell>
          <cell r="H12">
            <v>13298</v>
          </cell>
          <cell r="I12">
            <v>10967</v>
          </cell>
          <cell r="J12">
            <v>14830</v>
          </cell>
          <cell r="K12">
            <v>4001</v>
          </cell>
          <cell r="L12">
            <v>22679</v>
          </cell>
          <cell r="M12">
            <v>0</v>
          </cell>
          <cell r="N12">
            <v>0</v>
          </cell>
          <cell r="O12">
            <v>148596</v>
          </cell>
          <cell r="P12">
            <v>148596</v>
          </cell>
          <cell r="Q12">
            <v>0</v>
          </cell>
          <cell r="R12">
            <v>148596</v>
          </cell>
        </row>
        <row r="13">
          <cell r="A13">
            <v>100000220</v>
          </cell>
          <cell r="B13" t="str">
            <v>100000220-CAYUGA S.C.-300</v>
          </cell>
          <cell r="C13">
            <v>0</v>
          </cell>
          <cell r="D13">
            <v>658</v>
          </cell>
          <cell r="E13">
            <v>458</v>
          </cell>
          <cell r="F13">
            <v>726</v>
          </cell>
          <cell r="G13">
            <v>263</v>
          </cell>
          <cell r="H13">
            <v>835</v>
          </cell>
          <cell r="I13">
            <v>229</v>
          </cell>
          <cell r="J13">
            <v>144</v>
          </cell>
          <cell r="K13">
            <v>48</v>
          </cell>
          <cell r="L13">
            <v>136</v>
          </cell>
          <cell r="M13">
            <v>0</v>
          </cell>
          <cell r="N13">
            <v>0</v>
          </cell>
          <cell r="O13">
            <v>3496</v>
          </cell>
          <cell r="P13">
            <v>3496</v>
          </cell>
          <cell r="Q13">
            <v>0</v>
          </cell>
          <cell r="R13">
            <v>3496</v>
          </cell>
        </row>
        <row r="14">
          <cell r="A14">
            <v>100000221</v>
          </cell>
          <cell r="B14" t="str">
            <v>100000221-CENTRAL MAINTENANCE SHOPS-PICK-300</v>
          </cell>
          <cell r="C14">
            <v>83826</v>
          </cell>
          <cell r="D14">
            <v>220644</v>
          </cell>
          <cell r="E14">
            <v>193805</v>
          </cell>
          <cell r="F14">
            <v>60747</v>
          </cell>
          <cell r="G14">
            <v>107098</v>
          </cell>
          <cell r="H14">
            <v>74315</v>
          </cell>
          <cell r="I14">
            <v>-45460</v>
          </cell>
          <cell r="J14">
            <v>164757</v>
          </cell>
          <cell r="K14">
            <v>59168</v>
          </cell>
          <cell r="L14">
            <v>664325</v>
          </cell>
          <cell r="M14">
            <v>0</v>
          </cell>
          <cell r="N14">
            <v>0</v>
          </cell>
          <cell r="O14">
            <v>1583225</v>
          </cell>
          <cell r="P14">
            <v>1583225</v>
          </cell>
          <cell r="Q14">
            <v>0</v>
          </cell>
          <cell r="R14">
            <v>1583225</v>
          </cell>
        </row>
        <row r="15">
          <cell r="A15">
            <v>100000222</v>
          </cell>
          <cell r="B15" t="str">
            <v>100000222-CLINTON CUSTOMER O.C.-300</v>
          </cell>
          <cell r="C15">
            <v>5747</v>
          </cell>
          <cell r="D15">
            <v>6482</v>
          </cell>
          <cell r="E15">
            <v>4035</v>
          </cell>
          <cell r="F15">
            <v>2934</v>
          </cell>
          <cell r="G15">
            <v>10663</v>
          </cell>
          <cell r="H15">
            <v>4713</v>
          </cell>
          <cell r="I15">
            <v>7050</v>
          </cell>
          <cell r="J15">
            <v>3078</v>
          </cell>
          <cell r="K15">
            <v>1905</v>
          </cell>
          <cell r="L15">
            <v>9321</v>
          </cell>
          <cell r="M15">
            <v>0</v>
          </cell>
          <cell r="N15">
            <v>0</v>
          </cell>
          <cell r="O15">
            <v>55928</v>
          </cell>
          <cell r="P15">
            <v>55928</v>
          </cell>
          <cell r="Q15">
            <v>0</v>
          </cell>
          <cell r="R15">
            <v>55928</v>
          </cell>
        </row>
        <row r="16">
          <cell r="A16">
            <v>100000224</v>
          </cell>
          <cell r="B16" t="str">
            <v>100000224-CLOYNE SUB-AREA S.C.-300</v>
          </cell>
          <cell r="C16">
            <v>116</v>
          </cell>
          <cell r="D16">
            <v>0</v>
          </cell>
          <cell r="E16">
            <v>406</v>
          </cell>
          <cell r="F16">
            <v>973</v>
          </cell>
          <cell r="G16">
            <v>401</v>
          </cell>
          <cell r="H16">
            <v>824</v>
          </cell>
          <cell r="I16">
            <v>1871</v>
          </cell>
          <cell r="J16">
            <v>1491</v>
          </cell>
          <cell r="K16">
            <v>1718</v>
          </cell>
          <cell r="L16">
            <v>945</v>
          </cell>
          <cell r="M16">
            <v>0</v>
          </cell>
          <cell r="N16">
            <v>0</v>
          </cell>
          <cell r="O16">
            <v>8745</v>
          </cell>
          <cell r="P16">
            <v>8745</v>
          </cell>
          <cell r="Q16">
            <v>0</v>
          </cell>
          <cell r="R16">
            <v>8745</v>
          </cell>
        </row>
        <row r="17">
          <cell r="A17">
            <v>100000225</v>
          </cell>
          <cell r="B17" t="str">
            <v>100000225-COBDEN S.C.-300</v>
          </cell>
          <cell r="C17">
            <v>8490</v>
          </cell>
          <cell r="D17">
            <v>2379</v>
          </cell>
          <cell r="E17">
            <v>13805</v>
          </cell>
          <cell r="F17">
            <v>10870</v>
          </cell>
          <cell r="G17">
            <v>10392</v>
          </cell>
          <cell r="H17">
            <v>6628</v>
          </cell>
          <cell r="I17">
            <v>11913</v>
          </cell>
          <cell r="J17">
            <v>4325</v>
          </cell>
          <cell r="K17">
            <v>6240</v>
          </cell>
          <cell r="L17">
            <v>4002</v>
          </cell>
          <cell r="M17">
            <v>0</v>
          </cell>
          <cell r="N17">
            <v>0</v>
          </cell>
          <cell r="O17">
            <v>79043</v>
          </cell>
          <cell r="P17">
            <v>79043</v>
          </cell>
          <cell r="Q17">
            <v>0</v>
          </cell>
          <cell r="R17">
            <v>79043</v>
          </cell>
        </row>
        <row r="18">
          <cell r="A18">
            <v>100000227</v>
          </cell>
          <cell r="B18" t="str">
            <v>100000227-DRYDEN S.C. INC.-300</v>
          </cell>
          <cell r="C18">
            <v>6912</v>
          </cell>
          <cell r="D18">
            <v>4046</v>
          </cell>
          <cell r="E18">
            <v>12811</v>
          </cell>
          <cell r="F18">
            <v>10126</v>
          </cell>
          <cell r="G18">
            <v>4387</v>
          </cell>
          <cell r="H18">
            <v>2797</v>
          </cell>
          <cell r="I18">
            <v>-1557</v>
          </cell>
          <cell r="J18">
            <v>656</v>
          </cell>
          <cell r="K18">
            <v>14865</v>
          </cell>
          <cell r="L18">
            <v>5178</v>
          </cell>
          <cell r="M18">
            <v>0</v>
          </cell>
          <cell r="N18">
            <v>0</v>
          </cell>
          <cell r="O18">
            <v>60221</v>
          </cell>
          <cell r="P18">
            <v>60221</v>
          </cell>
          <cell r="Q18">
            <v>0</v>
          </cell>
          <cell r="R18">
            <v>60221</v>
          </cell>
        </row>
        <row r="19">
          <cell r="A19">
            <v>100000228</v>
          </cell>
          <cell r="B19" t="str">
            <v>100000228-DUNDAS S.C.-300</v>
          </cell>
          <cell r="C19">
            <v>15060</v>
          </cell>
          <cell r="D19">
            <v>9790</v>
          </cell>
          <cell r="E19">
            <v>9427</v>
          </cell>
          <cell r="F19">
            <v>9975</v>
          </cell>
          <cell r="G19">
            <v>12227</v>
          </cell>
          <cell r="H19">
            <v>7348</v>
          </cell>
          <cell r="I19">
            <v>7550</v>
          </cell>
          <cell r="J19">
            <v>14465</v>
          </cell>
          <cell r="K19">
            <v>30460</v>
          </cell>
          <cell r="L19">
            <v>9566</v>
          </cell>
          <cell r="M19">
            <v>0</v>
          </cell>
          <cell r="N19">
            <v>0</v>
          </cell>
          <cell r="O19">
            <v>125867</v>
          </cell>
          <cell r="P19">
            <v>125867</v>
          </cell>
          <cell r="Q19">
            <v>0</v>
          </cell>
          <cell r="R19">
            <v>125867</v>
          </cell>
        </row>
        <row r="20">
          <cell r="A20">
            <v>100000229</v>
          </cell>
          <cell r="B20" t="str">
            <v>100000229-EAST ELGIN O.C.-300</v>
          </cell>
          <cell r="C20">
            <v>2345</v>
          </cell>
          <cell r="D20">
            <v>2759</v>
          </cell>
          <cell r="E20">
            <v>1729</v>
          </cell>
          <cell r="F20">
            <v>5131</v>
          </cell>
          <cell r="G20">
            <v>2314</v>
          </cell>
          <cell r="H20">
            <v>3253</v>
          </cell>
          <cell r="I20">
            <v>7291</v>
          </cell>
          <cell r="J20">
            <v>2877</v>
          </cell>
          <cell r="K20">
            <v>5270</v>
          </cell>
          <cell r="L20">
            <v>2702</v>
          </cell>
          <cell r="M20">
            <v>0</v>
          </cell>
          <cell r="N20">
            <v>0</v>
          </cell>
          <cell r="O20">
            <v>35672</v>
          </cell>
          <cell r="P20">
            <v>35672</v>
          </cell>
          <cell r="Q20">
            <v>0</v>
          </cell>
          <cell r="R20">
            <v>35672</v>
          </cell>
        </row>
        <row r="21">
          <cell r="A21">
            <v>100000230</v>
          </cell>
          <cell r="B21" t="str">
            <v>100000230-ESSEX CUSTOMER O.C. INC PY-300</v>
          </cell>
          <cell r="C21">
            <v>7073</v>
          </cell>
          <cell r="D21">
            <v>7878</v>
          </cell>
          <cell r="E21">
            <v>9908</v>
          </cell>
          <cell r="F21">
            <v>6343</v>
          </cell>
          <cell r="G21">
            <v>4351</v>
          </cell>
          <cell r="H21">
            <v>4690</v>
          </cell>
          <cell r="I21">
            <v>10908</v>
          </cell>
          <cell r="J21">
            <v>13163</v>
          </cell>
          <cell r="K21">
            <v>4081</v>
          </cell>
          <cell r="L21">
            <v>3976</v>
          </cell>
          <cell r="M21">
            <v>0</v>
          </cell>
          <cell r="N21">
            <v>0</v>
          </cell>
          <cell r="O21">
            <v>72371</v>
          </cell>
          <cell r="P21">
            <v>72371</v>
          </cell>
          <cell r="Q21">
            <v>61</v>
          </cell>
          <cell r="R21">
            <v>72310</v>
          </cell>
        </row>
        <row r="22">
          <cell r="A22">
            <v>100000232</v>
          </cell>
          <cell r="B22" t="str">
            <v>100000232-FENLON FALLS S.C.-300</v>
          </cell>
          <cell r="C22">
            <v>13940</v>
          </cell>
          <cell r="D22">
            <v>5104</v>
          </cell>
          <cell r="E22">
            <v>49486</v>
          </cell>
          <cell r="F22">
            <v>24403</v>
          </cell>
          <cell r="G22">
            <v>9093</v>
          </cell>
          <cell r="H22">
            <v>11085</v>
          </cell>
          <cell r="I22">
            <v>10133</v>
          </cell>
          <cell r="J22">
            <v>5475</v>
          </cell>
          <cell r="K22">
            <v>28591</v>
          </cell>
          <cell r="L22">
            <v>6615</v>
          </cell>
          <cell r="M22">
            <v>0</v>
          </cell>
          <cell r="N22">
            <v>0</v>
          </cell>
          <cell r="O22">
            <v>163927</v>
          </cell>
          <cell r="P22">
            <v>163927</v>
          </cell>
          <cell r="Q22">
            <v>0</v>
          </cell>
          <cell r="R22">
            <v>163927</v>
          </cell>
        </row>
        <row r="23">
          <cell r="A23">
            <v>100000235</v>
          </cell>
          <cell r="B23" t="str">
            <v>100000235-FORT FRANCES S.C. INC PY-300</v>
          </cell>
          <cell r="C23">
            <v>8588</v>
          </cell>
          <cell r="D23">
            <v>6056</v>
          </cell>
          <cell r="E23">
            <v>12835</v>
          </cell>
          <cell r="F23">
            <v>7179</v>
          </cell>
          <cell r="G23">
            <v>6219</v>
          </cell>
          <cell r="H23">
            <v>303</v>
          </cell>
          <cell r="I23">
            <v>-3569</v>
          </cell>
          <cell r="J23">
            <v>16971</v>
          </cell>
          <cell r="K23">
            <v>3990</v>
          </cell>
          <cell r="L23">
            <v>5748</v>
          </cell>
          <cell r="M23">
            <v>0</v>
          </cell>
          <cell r="N23">
            <v>0</v>
          </cell>
          <cell r="O23">
            <v>64320</v>
          </cell>
          <cell r="P23">
            <v>64320</v>
          </cell>
          <cell r="Q23">
            <v>0</v>
          </cell>
          <cell r="R23">
            <v>64320</v>
          </cell>
        </row>
        <row r="24">
          <cell r="A24">
            <v>100000236</v>
          </cell>
          <cell r="B24" t="str">
            <v>100000236-GERALDTON FALLS S.C.-300</v>
          </cell>
          <cell r="C24">
            <v>5562</v>
          </cell>
          <cell r="D24">
            <v>1761</v>
          </cell>
          <cell r="E24">
            <v>5184</v>
          </cell>
          <cell r="F24">
            <v>5686</v>
          </cell>
          <cell r="G24">
            <v>6269</v>
          </cell>
          <cell r="H24">
            <v>2203</v>
          </cell>
          <cell r="I24">
            <v>12712</v>
          </cell>
          <cell r="J24">
            <v>3821</v>
          </cell>
          <cell r="K24">
            <v>4138</v>
          </cell>
          <cell r="L24">
            <v>7645</v>
          </cell>
          <cell r="M24">
            <v>0</v>
          </cell>
          <cell r="N24">
            <v>0</v>
          </cell>
          <cell r="O24">
            <v>54982</v>
          </cell>
          <cell r="P24">
            <v>54982</v>
          </cell>
          <cell r="Q24">
            <v>0</v>
          </cell>
          <cell r="R24">
            <v>54982</v>
          </cell>
        </row>
        <row r="25">
          <cell r="A25">
            <v>100000237</v>
          </cell>
          <cell r="B25" t="str">
            <v>100000237-GUELPH S.C.-300</v>
          </cell>
          <cell r="C25">
            <v>24054</v>
          </cell>
          <cell r="D25">
            <v>4415</v>
          </cell>
          <cell r="E25">
            <v>7705</v>
          </cell>
          <cell r="F25">
            <v>7621</v>
          </cell>
          <cell r="G25">
            <v>5520</v>
          </cell>
          <cell r="H25">
            <v>4367</v>
          </cell>
          <cell r="I25">
            <v>7676</v>
          </cell>
          <cell r="J25">
            <v>3306</v>
          </cell>
          <cell r="K25">
            <v>2128</v>
          </cell>
          <cell r="L25">
            <v>11626</v>
          </cell>
          <cell r="M25">
            <v>0</v>
          </cell>
          <cell r="N25">
            <v>0</v>
          </cell>
          <cell r="O25">
            <v>78420</v>
          </cell>
          <cell r="P25">
            <v>78420</v>
          </cell>
          <cell r="Q25">
            <v>9346</v>
          </cell>
          <cell r="R25">
            <v>69074</v>
          </cell>
        </row>
        <row r="26">
          <cell r="A26">
            <v>100000238</v>
          </cell>
          <cell r="B26" t="str">
            <v>100000238-INGERSOLL GARAGE-BEACHVILLE OC-300</v>
          </cell>
          <cell r="C26">
            <v>97</v>
          </cell>
          <cell r="D26">
            <v>176</v>
          </cell>
          <cell r="E26">
            <v>246</v>
          </cell>
          <cell r="F26">
            <v>227</v>
          </cell>
          <cell r="G26">
            <v>98</v>
          </cell>
          <cell r="H26">
            <v>66</v>
          </cell>
          <cell r="I26">
            <v>159</v>
          </cell>
          <cell r="J26">
            <v>0</v>
          </cell>
          <cell r="K26">
            <v>0</v>
          </cell>
          <cell r="L26">
            <v>103</v>
          </cell>
          <cell r="M26">
            <v>0</v>
          </cell>
          <cell r="N26">
            <v>0</v>
          </cell>
          <cell r="O26">
            <v>1172</v>
          </cell>
          <cell r="P26">
            <v>1172</v>
          </cell>
          <cell r="Q26">
            <v>0</v>
          </cell>
          <cell r="R26">
            <v>1172</v>
          </cell>
        </row>
        <row r="27">
          <cell r="A27">
            <v>100000239</v>
          </cell>
          <cell r="B27" t="str">
            <v>100000239-KAPUSKASING O.C.-300</v>
          </cell>
          <cell r="C27">
            <v>8129</v>
          </cell>
          <cell r="D27">
            <v>6838</v>
          </cell>
          <cell r="E27">
            <v>8779</v>
          </cell>
          <cell r="F27">
            <v>1616</v>
          </cell>
          <cell r="G27">
            <v>6276</v>
          </cell>
          <cell r="H27">
            <v>5170</v>
          </cell>
          <cell r="I27">
            <v>13248</v>
          </cell>
          <cell r="J27">
            <v>710</v>
          </cell>
          <cell r="K27">
            <v>4823</v>
          </cell>
          <cell r="L27">
            <v>4439</v>
          </cell>
          <cell r="M27">
            <v>0</v>
          </cell>
          <cell r="N27">
            <v>0</v>
          </cell>
          <cell r="O27">
            <v>60028</v>
          </cell>
          <cell r="P27">
            <v>60028</v>
          </cell>
          <cell r="Q27">
            <v>0</v>
          </cell>
          <cell r="R27">
            <v>60028</v>
          </cell>
        </row>
        <row r="28">
          <cell r="A28">
            <v>100000240</v>
          </cell>
          <cell r="B28" t="str">
            <v>100000240-KENORA SC INC PY-300</v>
          </cell>
          <cell r="C28">
            <v>6315</v>
          </cell>
          <cell r="D28">
            <v>5891</v>
          </cell>
          <cell r="E28">
            <v>16531</v>
          </cell>
          <cell r="F28">
            <v>12035</v>
          </cell>
          <cell r="G28">
            <v>11820</v>
          </cell>
          <cell r="H28">
            <v>8765</v>
          </cell>
          <cell r="I28">
            <v>7131</v>
          </cell>
          <cell r="J28">
            <v>7407</v>
          </cell>
          <cell r="K28">
            <v>1574</v>
          </cell>
          <cell r="L28">
            <v>9292</v>
          </cell>
          <cell r="M28">
            <v>0</v>
          </cell>
          <cell r="N28">
            <v>0</v>
          </cell>
          <cell r="O28">
            <v>86761</v>
          </cell>
          <cell r="P28">
            <v>86761</v>
          </cell>
          <cell r="Q28">
            <v>1537</v>
          </cell>
          <cell r="R28">
            <v>85224</v>
          </cell>
        </row>
        <row r="29">
          <cell r="A29">
            <v>100000241</v>
          </cell>
          <cell r="B29" t="str">
            <v>100000241-KENT CS-300</v>
          </cell>
          <cell r="C29">
            <v>9738</v>
          </cell>
          <cell r="D29">
            <v>1938</v>
          </cell>
          <cell r="E29">
            <v>9768</v>
          </cell>
          <cell r="F29">
            <v>9301</v>
          </cell>
          <cell r="G29">
            <v>11823</v>
          </cell>
          <cell r="H29">
            <v>77011</v>
          </cell>
          <cell r="I29">
            <v>-70605</v>
          </cell>
          <cell r="J29">
            <v>17078</v>
          </cell>
          <cell r="K29">
            <v>1298</v>
          </cell>
          <cell r="L29">
            <v>6173</v>
          </cell>
          <cell r="M29">
            <v>0</v>
          </cell>
          <cell r="N29">
            <v>0</v>
          </cell>
          <cell r="O29">
            <v>73524</v>
          </cell>
          <cell r="P29">
            <v>73524</v>
          </cell>
          <cell r="Q29">
            <v>0</v>
          </cell>
          <cell r="R29">
            <v>73524</v>
          </cell>
        </row>
        <row r="30">
          <cell r="A30">
            <v>100000242</v>
          </cell>
          <cell r="B30" t="str">
            <v>100000242-KINGSTON SC-300</v>
          </cell>
          <cell r="C30">
            <v>6798</v>
          </cell>
          <cell r="D30">
            <v>10241</v>
          </cell>
          <cell r="E30">
            <v>11270</v>
          </cell>
          <cell r="F30">
            <v>12543</v>
          </cell>
          <cell r="G30">
            <v>11738</v>
          </cell>
          <cell r="H30">
            <v>6393</v>
          </cell>
          <cell r="I30">
            <v>13886</v>
          </cell>
          <cell r="J30">
            <v>3675</v>
          </cell>
          <cell r="K30">
            <v>6196</v>
          </cell>
          <cell r="L30">
            <v>25507</v>
          </cell>
          <cell r="M30">
            <v>0</v>
          </cell>
          <cell r="N30">
            <v>0</v>
          </cell>
          <cell r="O30">
            <v>108248</v>
          </cell>
          <cell r="P30">
            <v>108248</v>
          </cell>
          <cell r="Q30">
            <v>0</v>
          </cell>
          <cell r="R30">
            <v>108248</v>
          </cell>
        </row>
        <row r="31">
          <cell r="A31">
            <v>100000243</v>
          </cell>
          <cell r="B31" t="str">
            <v>100000243-KIRKLAND LAKE SC-300</v>
          </cell>
          <cell r="C31">
            <v>11128</v>
          </cell>
          <cell r="D31">
            <v>5574</v>
          </cell>
          <cell r="E31">
            <v>17913</v>
          </cell>
          <cell r="F31">
            <v>3579</v>
          </cell>
          <cell r="G31">
            <v>6293</v>
          </cell>
          <cell r="H31">
            <v>3970</v>
          </cell>
          <cell r="I31">
            <v>3404</v>
          </cell>
          <cell r="J31">
            <v>2354</v>
          </cell>
          <cell r="K31">
            <v>2057</v>
          </cell>
          <cell r="L31">
            <v>2173</v>
          </cell>
          <cell r="M31">
            <v>0</v>
          </cell>
          <cell r="N31">
            <v>0</v>
          </cell>
          <cell r="O31">
            <v>58443</v>
          </cell>
          <cell r="P31">
            <v>58443</v>
          </cell>
          <cell r="Q31">
            <v>0</v>
          </cell>
          <cell r="R31">
            <v>58443</v>
          </cell>
        </row>
        <row r="32">
          <cell r="A32">
            <v>100000244</v>
          </cell>
          <cell r="B32" t="str">
            <v>100000244-LAMBTON CS INC PY-300</v>
          </cell>
          <cell r="C32">
            <v>5077</v>
          </cell>
          <cell r="D32">
            <v>4883</v>
          </cell>
          <cell r="E32">
            <v>7070</v>
          </cell>
          <cell r="F32">
            <v>7053</v>
          </cell>
          <cell r="G32">
            <v>4446</v>
          </cell>
          <cell r="H32">
            <v>6185</v>
          </cell>
          <cell r="I32">
            <v>3342</v>
          </cell>
          <cell r="J32">
            <v>-448</v>
          </cell>
          <cell r="K32">
            <v>2522</v>
          </cell>
          <cell r="L32">
            <v>1538</v>
          </cell>
          <cell r="M32">
            <v>0</v>
          </cell>
          <cell r="N32">
            <v>0</v>
          </cell>
          <cell r="O32">
            <v>41667</v>
          </cell>
          <cell r="P32">
            <v>41667</v>
          </cell>
          <cell r="Q32">
            <v>0</v>
          </cell>
          <cell r="R32">
            <v>41667</v>
          </cell>
        </row>
        <row r="33">
          <cell r="A33">
            <v>100000245</v>
          </cell>
          <cell r="B33" t="str">
            <v>100000245-LINCOLN SC-300</v>
          </cell>
          <cell r="C33">
            <v>2101</v>
          </cell>
          <cell r="D33">
            <v>3432</v>
          </cell>
          <cell r="E33">
            <v>2383</v>
          </cell>
          <cell r="F33">
            <v>2816</v>
          </cell>
          <cell r="G33">
            <v>1069</v>
          </cell>
          <cell r="H33">
            <v>2011</v>
          </cell>
          <cell r="I33">
            <v>-13554</v>
          </cell>
          <cell r="J33">
            <v>2551</v>
          </cell>
          <cell r="K33">
            <v>980</v>
          </cell>
          <cell r="L33">
            <v>2971</v>
          </cell>
          <cell r="M33">
            <v>0</v>
          </cell>
          <cell r="N33">
            <v>0</v>
          </cell>
          <cell r="O33">
            <v>6760</v>
          </cell>
          <cell r="P33">
            <v>6760</v>
          </cell>
          <cell r="Q33">
            <v>0</v>
          </cell>
          <cell r="R33">
            <v>6760</v>
          </cell>
        </row>
        <row r="34">
          <cell r="A34">
            <v>100000246</v>
          </cell>
          <cell r="B34" t="str">
            <v>100000246-LISTOWEL SC-300</v>
          </cell>
          <cell r="C34">
            <v>11089</v>
          </cell>
          <cell r="D34">
            <v>7362</v>
          </cell>
          <cell r="E34">
            <v>7407</v>
          </cell>
          <cell r="F34">
            <v>1450</v>
          </cell>
          <cell r="G34">
            <v>3783</v>
          </cell>
          <cell r="H34">
            <v>1391</v>
          </cell>
          <cell r="I34">
            <v>5436</v>
          </cell>
          <cell r="J34">
            <v>746</v>
          </cell>
          <cell r="K34">
            <v>671</v>
          </cell>
          <cell r="L34">
            <v>3581</v>
          </cell>
          <cell r="M34">
            <v>0</v>
          </cell>
          <cell r="N34">
            <v>0</v>
          </cell>
          <cell r="O34">
            <v>42916</v>
          </cell>
          <cell r="P34">
            <v>42916</v>
          </cell>
          <cell r="Q34">
            <v>0</v>
          </cell>
          <cell r="R34">
            <v>42916</v>
          </cell>
        </row>
        <row r="35">
          <cell r="A35">
            <v>100000247</v>
          </cell>
          <cell r="B35" t="str">
            <v>100000247-MANITOULIN-300</v>
          </cell>
          <cell r="C35">
            <v>7487</v>
          </cell>
          <cell r="D35">
            <v>98</v>
          </cell>
          <cell r="E35">
            <v>5616</v>
          </cell>
          <cell r="F35">
            <v>11774</v>
          </cell>
          <cell r="G35">
            <v>7476</v>
          </cell>
          <cell r="H35">
            <v>8270</v>
          </cell>
          <cell r="I35">
            <v>9214</v>
          </cell>
          <cell r="J35">
            <v>70</v>
          </cell>
          <cell r="K35">
            <v>20222</v>
          </cell>
          <cell r="L35">
            <v>7384</v>
          </cell>
          <cell r="M35">
            <v>0</v>
          </cell>
          <cell r="N35">
            <v>0</v>
          </cell>
          <cell r="O35">
            <v>77612</v>
          </cell>
          <cell r="P35">
            <v>77612</v>
          </cell>
          <cell r="Q35">
            <v>84</v>
          </cell>
          <cell r="R35">
            <v>77527</v>
          </cell>
        </row>
        <row r="36">
          <cell r="A36">
            <v>100000248</v>
          </cell>
          <cell r="B36" t="str">
            <v>100000248-MARATHON SC-300</v>
          </cell>
          <cell r="C36">
            <v>9164</v>
          </cell>
          <cell r="D36">
            <v>-817</v>
          </cell>
          <cell r="E36">
            <v>7582</v>
          </cell>
          <cell r="F36">
            <v>7568</v>
          </cell>
          <cell r="G36">
            <v>6982</v>
          </cell>
          <cell r="H36">
            <v>9791</v>
          </cell>
          <cell r="I36">
            <v>5577</v>
          </cell>
          <cell r="J36">
            <v>2000</v>
          </cell>
          <cell r="K36">
            <v>3537</v>
          </cell>
          <cell r="L36">
            <v>3716</v>
          </cell>
          <cell r="M36">
            <v>0</v>
          </cell>
          <cell r="N36">
            <v>0</v>
          </cell>
          <cell r="O36">
            <v>55101</v>
          </cell>
          <cell r="P36">
            <v>55101</v>
          </cell>
          <cell r="Q36">
            <v>0</v>
          </cell>
          <cell r="R36">
            <v>55101</v>
          </cell>
        </row>
        <row r="37">
          <cell r="A37">
            <v>100000250</v>
          </cell>
          <cell r="B37" t="str">
            <v>100000250-MINDEN SC-300</v>
          </cell>
          <cell r="C37">
            <v>7369</v>
          </cell>
          <cell r="D37">
            <v>5795</v>
          </cell>
          <cell r="E37">
            <v>9200</v>
          </cell>
          <cell r="F37">
            <v>15243</v>
          </cell>
          <cell r="G37">
            <v>10171</v>
          </cell>
          <cell r="H37">
            <v>10811</v>
          </cell>
          <cell r="I37">
            <v>4927</v>
          </cell>
          <cell r="J37">
            <v>-3625</v>
          </cell>
          <cell r="K37">
            <v>5345</v>
          </cell>
          <cell r="L37">
            <v>1673</v>
          </cell>
          <cell r="M37">
            <v>0</v>
          </cell>
          <cell r="N37">
            <v>0</v>
          </cell>
          <cell r="O37">
            <v>66909</v>
          </cell>
          <cell r="P37">
            <v>66909</v>
          </cell>
          <cell r="Q37">
            <v>0</v>
          </cell>
          <cell r="R37">
            <v>66909</v>
          </cell>
        </row>
        <row r="38">
          <cell r="A38">
            <v>100000251</v>
          </cell>
          <cell r="B38" t="str">
            <v>100000251-MUSKOKA SC-300</v>
          </cell>
          <cell r="C38">
            <v>29795</v>
          </cell>
          <cell r="D38">
            <v>17825</v>
          </cell>
          <cell r="E38">
            <v>25017</v>
          </cell>
          <cell r="F38">
            <v>29378</v>
          </cell>
          <cell r="G38">
            <v>7890</v>
          </cell>
          <cell r="H38">
            <v>23181</v>
          </cell>
          <cell r="I38">
            <v>25721</v>
          </cell>
          <cell r="J38">
            <v>12236</v>
          </cell>
          <cell r="K38">
            <v>5403</v>
          </cell>
          <cell r="L38">
            <v>35077</v>
          </cell>
          <cell r="M38">
            <v>0</v>
          </cell>
          <cell r="N38">
            <v>0</v>
          </cell>
          <cell r="O38">
            <v>211523</v>
          </cell>
          <cell r="P38">
            <v>211523</v>
          </cell>
          <cell r="Q38">
            <v>0</v>
          </cell>
          <cell r="R38">
            <v>211523</v>
          </cell>
        </row>
        <row r="39">
          <cell r="A39">
            <v>100000252</v>
          </cell>
          <cell r="B39" t="str">
            <v>100000252-NEW LISKEARD OC-300</v>
          </cell>
          <cell r="C39">
            <v>10670</v>
          </cell>
          <cell r="D39">
            <v>8531</v>
          </cell>
          <cell r="E39">
            <v>13008</v>
          </cell>
          <cell r="F39">
            <v>1587</v>
          </cell>
          <cell r="G39">
            <v>4061</v>
          </cell>
          <cell r="H39">
            <v>13428</v>
          </cell>
          <cell r="I39">
            <v>5798</v>
          </cell>
          <cell r="J39">
            <v>5259</v>
          </cell>
          <cell r="K39">
            <v>4491</v>
          </cell>
          <cell r="L39">
            <v>13769</v>
          </cell>
          <cell r="M39">
            <v>0</v>
          </cell>
          <cell r="N39">
            <v>0</v>
          </cell>
          <cell r="O39">
            <v>80602</v>
          </cell>
          <cell r="P39">
            <v>80602</v>
          </cell>
          <cell r="Q39">
            <v>0</v>
          </cell>
          <cell r="R39">
            <v>80602</v>
          </cell>
        </row>
        <row r="40">
          <cell r="A40">
            <v>100000253</v>
          </cell>
          <cell r="B40" t="str">
            <v>100000253-NEWMARKET SC-300</v>
          </cell>
          <cell r="C40">
            <v>-1339</v>
          </cell>
          <cell r="D40">
            <v>921</v>
          </cell>
          <cell r="E40">
            <v>3527</v>
          </cell>
          <cell r="F40">
            <v>-55</v>
          </cell>
          <cell r="G40">
            <v>-317</v>
          </cell>
          <cell r="H40">
            <v>0</v>
          </cell>
          <cell r="I40">
            <v>-2822</v>
          </cell>
          <cell r="J40">
            <v>0</v>
          </cell>
          <cell r="K40">
            <v>0</v>
          </cell>
          <cell r="L40">
            <v>0</v>
          </cell>
          <cell r="M40">
            <v>0</v>
          </cell>
          <cell r="N40">
            <v>0</v>
          </cell>
          <cell r="O40">
            <v>-84</v>
          </cell>
          <cell r="P40">
            <v>-84</v>
          </cell>
          <cell r="Q40">
            <v>4837</v>
          </cell>
          <cell r="R40">
            <v>-4921</v>
          </cell>
        </row>
        <row r="41">
          <cell r="A41">
            <v>100000254</v>
          </cell>
          <cell r="B41" t="str">
            <v>100000254-NIPISSING OC-300</v>
          </cell>
          <cell r="C41">
            <v>7714</v>
          </cell>
          <cell r="D41">
            <v>14128</v>
          </cell>
          <cell r="E41">
            <v>11486</v>
          </cell>
          <cell r="F41">
            <v>9415</v>
          </cell>
          <cell r="G41">
            <v>6760</v>
          </cell>
          <cell r="H41">
            <v>6041</v>
          </cell>
          <cell r="I41">
            <v>8052</v>
          </cell>
          <cell r="J41">
            <v>3846</v>
          </cell>
          <cell r="K41">
            <v>4068</v>
          </cell>
          <cell r="L41">
            <v>6041</v>
          </cell>
          <cell r="M41">
            <v>0</v>
          </cell>
          <cell r="N41">
            <v>0</v>
          </cell>
          <cell r="O41">
            <v>77551</v>
          </cell>
          <cell r="P41">
            <v>77551</v>
          </cell>
          <cell r="Q41">
            <v>0</v>
          </cell>
          <cell r="R41">
            <v>77551</v>
          </cell>
        </row>
        <row r="42">
          <cell r="A42">
            <v>100000255</v>
          </cell>
          <cell r="B42" t="str">
            <v>100000255-NORTH SHORE OC-300</v>
          </cell>
          <cell r="C42">
            <v>3088</v>
          </cell>
          <cell r="D42">
            <v>5451</v>
          </cell>
          <cell r="E42">
            <v>9221</v>
          </cell>
          <cell r="F42">
            <v>14222</v>
          </cell>
          <cell r="G42">
            <v>14876</v>
          </cell>
          <cell r="H42">
            <v>37838</v>
          </cell>
          <cell r="I42">
            <v>14900</v>
          </cell>
          <cell r="J42">
            <v>8491</v>
          </cell>
          <cell r="K42">
            <v>2286</v>
          </cell>
          <cell r="L42">
            <v>5862</v>
          </cell>
          <cell r="M42">
            <v>0</v>
          </cell>
          <cell r="N42">
            <v>0</v>
          </cell>
          <cell r="O42">
            <v>116234</v>
          </cell>
          <cell r="P42">
            <v>116234</v>
          </cell>
          <cell r="Q42">
            <v>0</v>
          </cell>
          <cell r="R42">
            <v>116234</v>
          </cell>
        </row>
        <row r="43">
          <cell r="A43">
            <v>100000256</v>
          </cell>
          <cell r="B43" t="str">
            <v>100000256-ORANGEVILLE GARAGE-300</v>
          </cell>
          <cell r="C43">
            <v>1814</v>
          </cell>
          <cell r="D43">
            <v>6733</v>
          </cell>
          <cell r="E43">
            <v>6585</v>
          </cell>
          <cell r="F43">
            <v>2873</v>
          </cell>
          <cell r="G43">
            <v>3544</v>
          </cell>
          <cell r="H43">
            <v>3993</v>
          </cell>
          <cell r="I43">
            <v>4073</v>
          </cell>
          <cell r="J43">
            <v>556</v>
          </cell>
          <cell r="K43">
            <v>1495</v>
          </cell>
          <cell r="L43">
            <v>581</v>
          </cell>
          <cell r="M43">
            <v>0</v>
          </cell>
          <cell r="N43">
            <v>0</v>
          </cell>
          <cell r="O43">
            <v>32247</v>
          </cell>
          <cell r="P43">
            <v>32247</v>
          </cell>
          <cell r="Q43">
            <v>0</v>
          </cell>
          <cell r="R43">
            <v>32247</v>
          </cell>
        </row>
        <row r="44">
          <cell r="A44">
            <v>100000257</v>
          </cell>
          <cell r="B44" t="str">
            <v>100000257-ORANGEVILLE SC-300</v>
          </cell>
          <cell r="C44">
            <v>14617</v>
          </cell>
          <cell r="D44">
            <v>12690</v>
          </cell>
          <cell r="E44">
            <v>15447</v>
          </cell>
          <cell r="F44">
            <v>10541</v>
          </cell>
          <cell r="G44">
            <v>16649</v>
          </cell>
          <cell r="H44">
            <v>11890</v>
          </cell>
          <cell r="I44">
            <v>36347</v>
          </cell>
          <cell r="J44">
            <v>32601</v>
          </cell>
          <cell r="K44">
            <v>18225</v>
          </cell>
          <cell r="L44">
            <v>17062</v>
          </cell>
          <cell r="M44">
            <v>0</v>
          </cell>
          <cell r="N44">
            <v>0</v>
          </cell>
          <cell r="O44">
            <v>186069</v>
          </cell>
          <cell r="P44">
            <v>186069</v>
          </cell>
          <cell r="Q44">
            <v>0</v>
          </cell>
          <cell r="R44">
            <v>186069</v>
          </cell>
        </row>
        <row r="45">
          <cell r="A45">
            <v>100000258</v>
          </cell>
          <cell r="B45" t="str">
            <v>100000258-ORILLIA SC-300</v>
          </cell>
          <cell r="C45">
            <v>2413</v>
          </cell>
          <cell r="D45">
            <v>4384</v>
          </cell>
          <cell r="E45">
            <v>3022</v>
          </cell>
          <cell r="F45">
            <v>6186</v>
          </cell>
          <cell r="G45">
            <v>1593</v>
          </cell>
          <cell r="H45">
            <v>1266</v>
          </cell>
          <cell r="I45">
            <v>-17997</v>
          </cell>
          <cell r="J45">
            <v>567</v>
          </cell>
          <cell r="K45">
            <v>851</v>
          </cell>
          <cell r="L45">
            <v>521</v>
          </cell>
          <cell r="M45">
            <v>0</v>
          </cell>
          <cell r="N45">
            <v>0</v>
          </cell>
          <cell r="O45">
            <v>2805</v>
          </cell>
          <cell r="P45">
            <v>2805</v>
          </cell>
          <cell r="Q45">
            <v>0</v>
          </cell>
          <cell r="R45">
            <v>2805</v>
          </cell>
        </row>
        <row r="46">
          <cell r="A46">
            <v>100000259</v>
          </cell>
          <cell r="B46" t="str">
            <v>100000259-ORO SC-300</v>
          </cell>
          <cell r="C46">
            <v>2476</v>
          </cell>
          <cell r="D46">
            <v>3725</v>
          </cell>
          <cell r="E46">
            <v>6763</v>
          </cell>
          <cell r="F46">
            <v>9094</v>
          </cell>
          <cell r="G46">
            <v>5379</v>
          </cell>
          <cell r="H46">
            <v>19605</v>
          </cell>
          <cell r="I46">
            <v>7241</v>
          </cell>
          <cell r="J46">
            <v>2364</v>
          </cell>
          <cell r="K46">
            <v>2621</v>
          </cell>
          <cell r="L46">
            <v>7079</v>
          </cell>
          <cell r="M46">
            <v>0</v>
          </cell>
          <cell r="N46">
            <v>0</v>
          </cell>
          <cell r="O46">
            <v>66347</v>
          </cell>
          <cell r="P46">
            <v>66347</v>
          </cell>
          <cell r="Q46">
            <v>0</v>
          </cell>
          <cell r="R46">
            <v>66347</v>
          </cell>
        </row>
        <row r="47">
          <cell r="A47">
            <v>100000260</v>
          </cell>
          <cell r="B47" t="str">
            <v>100000260-OWEN SOUND SC-300</v>
          </cell>
          <cell r="C47">
            <v>3055</v>
          </cell>
          <cell r="D47">
            <v>9137</v>
          </cell>
          <cell r="E47">
            <v>6113</v>
          </cell>
          <cell r="F47">
            <v>4844</v>
          </cell>
          <cell r="G47">
            <v>3703</v>
          </cell>
          <cell r="H47">
            <v>3474</v>
          </cell>
          <cell r="I47">
            <v>2866</v>
          </cell>
          <cell r="J47">
            <v>237</v>
          </cell>
          <cell r="K47">
            <v>463</v>
          </cell>
          <cell r="L47">
            <v>2851</v>
          </cell>
          <cell r="M47">
            <v>0</v>
          </cell>
          <cell r="N47">
            <v>0</v>
          </cell>
          <cell r="O47">
            <v>36742</v>
          </cell>
          <cell r="P47">
            <v>36742</v>
          </cell>
          <cell r="Q47">
            <v>0</v>
          </cell>
          <cell r="R47">
            <v>36742</v>
          </cell>
        </row>
        <row r="48">
          <cell r="A48">
            <v>100000261</v>
          </cell>
          <cell r="B48" t="str">
            <v>100000261-PARRY SOUND SC-300</v>
          </cell>
          <cell r="C48">
            <v>19310</v>
          </cell>
          <cell r="D48">
            <v>16007</v>
          </cell>
          <cell r="E48">
            <v>17120</v>
          </cell>
          <cell r="F48">
            <v>7989</v>
          </cell>
          <cell r="G48">
            <v>14451</v>
          </cell>
          <cell r="H48">
            <v>5623</v>
          </cell>
          <cell r="I48">
            <v>18243</v>
          </cell>
          <cell r="J48">
            <v>6619</v>
          </cell>
          <cell r="K48">
            <v>7165</v>
          </cell>
          <cell r="L48">
            <v>7959</v>
          </cell>
          <cell r="M48">
            <v>0</v>
          </cell>
          <cell r="N48">
            <v>0</v>
          </cell>
          <cell r="O48">
            <v>120487</v>
          </cell>
          <cell r="P48">
            <v>120487</v>
          </cell>
          <cell r="Q48">
            <v>0</v>
          </cell>
          <cell r="R48">
            <v>120487</v>
          </cell>
        </row>
        <row r="49">
          <cell r="A49">
            <v>100000262</v>
          </cell>
          <cell r="B49" t="str">
            <v>100000262-PENETANG SC-300</v>
          </cell>
          <cell r="C49">
            <v>2755</v>
          </cell>
          <cell r="D49">
            <v>11567</v>
          </cell>
          <cell r="E49">
            <v>3375</v>
          </cell>
          <cell r="F49">
            <v>3686</v>
          </cell>
          <cell r="G49">
            <v>5355</v>
          </cell>
          <cell r="H49">
            <v>2882</v>
          </cell>
          <cell r="I49">
            <v>2164</v>
          </cell>
          <cell r="J49">
            <v>1625</v>
          </cell>
          <cell r="K49">
            <v>1411</v>
          </cell>
          <cell r="L49">
            <v>6488</v>
          </cell>
          <cell r="M49">
            <v>0</v>
          </cell>
          <cell r="N49">
            <v>0</v>
          </cell>
          <cell r="O49">
            <v>41308</v>
          </cell>
          <cell r="P49">
            <v>41308</v>
          </cell>
          <cell r="Q49">
            <v>1283</v>
          </cell>
          <cell r="R49">
            <v>40026</v>
          </cell>
        </row>
        <row r="50">
          <cell r="A50">
            <v>100000263</v>
          </cell>
          <cell r="B50" t="str">
            <v>100000263-PERTH SC-300</v>
          </cell>
          <cell r="C50">
            <v>6160</v>
          </cell>
          <cell r="D50">
            <v>27239</v>
          </cell>
          <cell r="E50">
            <v>15542</v>
          </cell>
          <cell r="F50">
            <v>18945</v>
          </cell>
          <cell r="G50">
            <v>12197</v>
          </cell>
          <cell r="H50">
            <v>9336</v>
          </cell>
          <cell r="I50">
            <v>8398</v>
          </cell>
          <cell r="J50">
            <v>4177</v>
          </cell>
          <cell r="K50">
            <v>5259</v>
          </cell>
          <cell r="L50">
            <v>8002</v>
          </cell>
          <cell r="M50">
            <v>0</v>
          </cell>
          <cell r="N50">
            <v>0</v>
          </cell>
          <cell r="O50">
            <v>115257</v>
          </cell>
          <cell r="P50">
            <v>115257</v>
          </cell>
          <cell r="Q50">
            <v>0</v>
          </cell>
          <cell r="R50">
            <v>115257</v>
          </cell>
        </row>
        <row r="51">
          <cell r="A51">
            <v>100000264</v>
          </cell>
          <cell r="B51" t="str">
            <v>100000264-PETERBOROUGH SC-300</v>
          </cell>
          <cell r="C51">
            <v>9532</v>
          </cell>
          <cell r="D51">
            <v>15428</v>
          </cell>
          <cell r="E51">
            <v>14992</v>
          </cell>
          <cell r="F51">
            <v>24545</v>
          </cell>
          <cell r="G51">
            <v>14176</v>
          </cell>
          <cell r="H51">
            <v>13069</v>
          </cell>
          <cell r="I51">
            <v>15053</v>
          </cell>
          <cell r="J51">
            <v>20467</v>
          </cell>
          <cell r="K51">
            <v>22077</v>
          </cell>
          <cell r="L51">
            <v>12932</v>
          </cell>
          <cell r="M51">
            <v>0</v>
          </cell>
          <cell r="N51">
            <v>0</v>
          </cell>
          <cell r="O51">
            <v>162270</v>
          </cell>
          <cell r="P51">
            <v>162270</v>
          </cell>
          <cell r="Q51">
            <v>0</v>
          </cell>
          <cell r="R51">
            <v>162270</v>
          </cell>
        </row>
        <row r="52">
          <cell r="A52">
            <v>100000265</v>
          </cell>
          <cell r="B52" t="str">
            <v>100000265-PETERBOROUGH ZONE-300</v>
          </cell>
          <cell r="C52">
            <v>2702</v>
          </cell>
          <cell r="D52">
            <v>333</v>
          </cell>
          <cell r="E52">
            <v>400</v>
          </cell>
          <cell r="F52">
            <v>-111</v>
          </cell>
          <cell r="G52">
            <v>400</v>
          </cell>
          <cell r="H52">
            <v>400</v>
          </cell>
          <cell r="I52">
            <v>-3724</v>
          </cell>
          <cell r="J52">
            <v>400</v>
          </cell>
          <cell r="K52">
            <v>400</v>
          </cell>
          <cell r="L52">
            <v>400</v>
          </cell>
          <cell r="M52">
            <v>0</v>
          </cell>
          <cell r="N52">
            <v>0</v>
          </cell>
          <cell r="O52">
            <v>1600</v>
          </cell>
          <cell r="P52">
            <v>1600</v>
          </cell>
          <cell r="Q52">
            <v>2201</v>
          </cell>
          <cell r="R52">
            <v>-601</v>
          </cell>
        </row>
        <row r="53">
          <cell r="A53">
            <v>100000266</v>
          </cell>
          <cell r="B53" t="str">
            <v>100000266-PICTON SC-300</v>
          </cell>
          <cell r="C53">
            <v>2201</v>
          </cell>
          <cell r="D53">
            <v>679</v>
          </cell>
          <cell r="E53">
            <v>1529</v>
          </cell>
          <cell r="F53">
            <v>2851</v>
          </cell>
          <cell r="G53">
            <v>911</v>
          </cell>
          <cell r="H53">
            <v>1077</v>
          </cell>
          <cell r="I53">
            <v>-1648</v>
          </cell>
          <cell r="J53">
            <v>930</v>
          </cell>
          <cell r="K53">
            <v>849</v>
          </cell>
          <cell r="L53">
            <v>50</v>
          </cell>
          <cell r="M53">
            <v>0</v>
          </cell>
          <cell r="N53">
            <v>0</v>
          </cell>
          <cell r="O53">
            <v>9429</v>
          </cell>
          <cell r="P53">
            <v>9429</v>
          </cell>
          <cell r="Q53">
            <v>0</v>
          </cell>
          <cell r="R53">
            <v>9429</v>
          </cell>
        </row>
        <row r="54">
          <cell r="A54">
            <v>100000267</v>
          </cell>
          <cell r="B54" t="str">
            <v>100000267-KIPLING WEST YARD (REMOTE COMM-300</v>
          </cell>
          <cell r="C54">
            <v>17621</v>
          </cell>
          <cell r="D54">
            <v>14119</v>
          </cell>
          <cell r="E54">
            <v>7281</v>
          </cell>
          <cell r="F54">
            <v>-6673</v>
          </cell>
          <cell r="G54">
            <v>-6569</v>
          </cell>
          <cell r="H54">
            <v>3138</v>
          </cell>
          <cell r="I54">
            <v>14356</v>
          </cell>
          <cell r="J54">
            <v>28137</v>
          </cell>
          <cell r="K54">
            <v>8446</v>
          </cell>
          <cell r="L54">
            <v>75946</v>
          </cell>
          <cell r="M54">
            <v>0</v>
          </cell>
          <cell r="N54">
            <v>0</v>
          </cell>
          <cell r="O54">
            <v>155801</v>
          </cell>
          <cell r="P54">
            <v>155801</v>
          </cell>
          <cell r="Q54">
            <v>0</v>
          </cell>
          <cell r="R54">
            <v>155801</v>
          </cell>
        </row>
        <row r="55">
          <cell r="A55">
            <v>100000268</v>
          </cell>
          <cell r="B55" t="str">
            <v>100000268-ROCKFORD POLE YARD &amp; SC-300</v>
          </cell>
          <cell r="C55">
            <v>19542</v>
          </cell>
          <cell r="D55">
            <v>17754</v>
          </cell>
          <cell r="E55">
            <v>29489</v>
          </cell>
          <cell r="F55">
            <v>30797</v>
          </cell>
          <cell r="G55">
            <v>9399</v>
          </cell>
          <cell r="H55">
            <v>21827</v>
          </cell>
          <cell r="I55">
            <v>11132</v>
          </cell>
          <cell r="J55">
            <v>7065</v>
          </cell>
          <cell r="K55">
            <v>5366</v>
          </cell>
          <cell r="L55">
            <v>9529</v>
          </cell>
          <cell r="M55">
            <v>0</v>
          </cell>
          <cell r="N55">
            <v>0</v>
          </cell>
          <cell r="O55">
            <v>161900</v>
          </cell>
          <cell r="P55">
            <v>161900</v>
          </cell>
          <cell r="Q55">
            <v>0</v>
          </cell>
          <cell r="R55">
            <v>161900</v>
          </cell>
        </row>
        <row r="56">
          <cell r="A56">
            <v>100000269</v>
          </cell>
          <cell r="B56" t="str">
            <v>100000269-SIMCOE SC-300</v>
          </cell>
          <cell r="C56">
            <v>15431</v>
          </cell>
          <cell r="D56">
            <v>1769</v>
          </cell>
          <cell r="E56">
            <v>17439</v>
          </cell>
          <cell r="F56">
            <v>16789</v>
          </cell>
          <cell r="G56">
            <v>11056</v>
          </cell>
          <cell r="H56">
            <v>6947</v>
          </cell>
          <cell r="I56">
            <v>11696</v>
          </cell>
          <cell r="J56">
            <v>9548</v>
          </cell>
          <cell r="K56">
            <v>8423</v>
          </cell>
          <cell r="L56">
            <v>11024</v>
          </cell>
          <cell r="M56">
            <v>0</v>
          </cell>
          <cell r="N56">
            <v>0</v>
          </cell>
          <cell r="O56">
            <v>110121</v>
          </cell>
          <cell r="P56">
            <v>110121</v>
          </cell>
          <cell r="Q56">
            <v>0</v>
          </cell>
          <cell r="R56">
            <v>110121</v>
          </cell>
        </row>
        <row r="57">
          <cell r="A57">
            <v>100000270</v>
          </cell>
          <cell r="B57" t="str">
            <v>100000270-SMITH FALLS SATELLITE-300</v>
          </cell>
          <cell r="C57">
            <v>1570</v>
          </cell>
          <cell r="D57">
            <v>4558</v>
          </cell>
          <cell r="E57">
            <v>3855</v>
          </cell>
          <cell r="F57">
            <v>3020</v>
          </cell>
          <cell r="G57">
            <v>2085</v>
          </cell>
          <cell r="H57">
            <v>7600</v>
          </cell>
          <cell r="I57">
            <v>3029</v>
          </cell>
          <cell r="J57">
            <v>5140</v>
          </cell>
          <cell r="K57">
            <v>4714</v>
          </cell>
          <cell r="L57">
            <v>3874</v>
          </cell>
          <cell r="M57">
            <v>0</v>
          </cell>
          <cell r="N57">
            <v>0</v>
          </cell>
          <cell r="O57">
            <v>39444</v>
          </cell>
          <cell r="P57">
            <v>39444</v>
          </cell>
          <cell r="Q57">
            <v>0</v>
          </cell>
          <cell r="R57">
            <v>39444</v>
          </cell>
        </row>
        <row r="58">
          <cell r="A58">
            <v>100000273</v>
          </cell>
          <cell r="B58" t="str">
            <v>100000273-SUDBURY SC-300</v>
          </cell>
          <cell r="C58">
            <v>14214</v>
          </cell>
          <cell r="D58">
            <v>23324</v>
          </cell>
          <cell r="E58">
            <v>17817</v>
          </cell>
          <cell r="F58">
            <v>22092</v>
          </cell>
          <cell r="G58">
            <v>21472</v>
          </cell>
          <cell r="H58">
            <v>12800</v>
          </cell>
          <cell r="I58">
            <v>6672</v>
          </cell>
          <cell r="J58">
            <v>25634</v>
          </cell>
          <cell r="K58">
            <v>4275</v>
          </cell>
          <cell r="L58">
            <v>14911</v>
          </cell>
          <cell r="M58">
            <v>0</v>
          </cell>
          <cell r="N58">
            <v>0</v>
          </cell>
          <cell r="O58">
            <v>163212</v>
          </cell>
          <cell r="P58">
            <v>163212</v>
          </cell>
          <cell r="Q58">
            <v>1212</v>
          </cell>
          <cell r="R58">
            <v>162000</v>
          </cell>
        </row>
        <row r="59">
          <cell r="A59">
            <v>100000274</v>
          </cell>
          <cell r="B59" t="str">
            <v>100000274-SUNNIDALE INFORMATION CENTRE-300</v>
          </cell>
          <cell r="C59">
            <v>33</v>
          </cell>
          <cell r="D59">
            <v>0</v>
          </cell>
          <cell r="E59">
            <v>33</v>
          </cell>
          <cell r="F59">
            <v>33</v>
          </cell>
          <cell r="G59">
            <v>33</v>
          </cell>
          <cell r="H59">
            <v>77</v>
          </cell>
          <cell r="I59">
            <v>33</v>
          </cell>
          <cell r="J59">
            <v>33</v>
          </cell>
          <cell r="K59">
            <v>283</v>
          </cell>
          <cell r="L59">
            <v>81</v>
          </cell>
          <cell r="M59">
            <v>0</v>
          </cell>
          <cell r="N59">
            <v>0</v>
          </cell>
          <cell r="O59">
            <v>640</v>
          </cell>
          <cell r="P59">
            <v>640</v>
          </cell>
          <cell r="Q59">
            <v>0</v>
          </cell>
          <cell r="R59">
            <v>640</v>
          </cell>
        </row>
        <row r="60">
          <cell r="A60">
            <v>100000275</v>
          </cell>
          <cell r="B60" t="str">
            <v>100000275-THUNDER BAY SC- 205 BURWOOD-300</v>
          </cell>
          <cell r="C60">
            <v>9489</v>
          </cell>
          <cell r="D60">
            <v>11072</v>
          </cell>
          <cell r="E60">
            <v>7445</v>
          </cell>
          <cell r="F60">
            <v>5997</v>
          </cell>
          <cell r="G60">
            <v>5030</v>
          </cell>
          <cell r="H60">
            <v>905</v>
          </cell>
          <cell r="I60">
            <v>-37706</v>
          </cell>
          <cell r="J60">
            <v>7382</v>
          </cell>
          <cell r="K60">
            <v>567</v>
          </cell>
          <cell r="L60">
            <v>3543</v>
          </cell>
          <cell r="M60">
            <v>0</v>
          </cell>
          <cell r="N60">
            <v>0</v>
          </cell>
          <cell r="O60">
            <v>13723</v>
          </cell>
          <cell r="P60">
            <v>13723</v>
          </cell>
          <cell r="Q60">
            <v>0</v>
          </cell>
          <cell r="R60">
            <v>13723</v>
          </cell>
        </row>
        <row r="61">
          <cell r="A61">
            <v>100000277</v>
          </cell>
          <cell r="B61" t="str">
            <v>100000277-GOULBOURN TRANS&amp;STNS PRJ-EAST-300</v>
          </cell>
          <cell r="C61">
            <v>2145</v>
          </cell>
          <cell r="D61">
            <v>3689</v>
          </cell>
          <cell r="E61">
            <v>2814</v>
          </cell>
          <cell r="F61">
            <v>3345</v>
          </cell>
          <cell r="G61">
            <v>0</v>
          </cell>
          <cell r="H61">
            <v>1267</v>
          </cell>
          <cell r="I61">
            <v>1857</v>
          </cell>
          <cell r="J61">
            <v>2966</v>
          </cell>
          <cell r="K61">
            <v>3355</v>
          </cell>
          <cell r="L61">
            <v>4677</v>
          </cell>
          <cell r="M61">
            <v>0</v>
          </cell>
          <cell r="N61">
            <v>0</v>
          </cell>
          <cell r="O61">
            <v>26115</v>
          </cell>
          <cell r="P61">
            <v>26115</v>
          </cell>
          <cell r="Q61">
            <v>0</v>
          </cell>
          <cell r="R61">
            <v>26115</v>
          </cell>
        </row>
        <row r="62">
          <cell r="A62">
            <v>100000278</v>
          </cell>
          <cell r="B62" t="str">
            <v>100000278-TWEED SC-300</v>
          </cell>
          <cell r="C62">
            <v>15499</v>
          </cell>
          <cell r="D62">
            <v>19760</v>
          </cell>
          <cell r="E62">
            <v>14714</v>
          </cell>
          <cell r="F62">
            <v>24882</v>
          </cell>
          <cell r="G62">
            <v>42427</v>
          </cell>
          <cell r="H62">
            <v>15538</v>
          </cell>
          <cell r="I62">
            <v>17144</v>
          </cell>
          <cell r="J62">
            <v>8528</v>
          </cell>
          <cell r="K62">
            <v>3965</v>
          </cell>
          <cell r="L62">
            <v>9122</v>
          </cell>
          <cell r="M62">
            <v>0</v>
          </cell>
          <cell r="N62">
            <v>0</v>
          </cell>
          <cell r="O62">
            <v>171579</v>
          </cell>
          <cell r="P62">
            <v>171579</v>
          </cell>
          <cell r="Q62">
            <v>0</v>
          </cell>
          <cell r="R62">
            <v>171579</v>
          </cell>
        </row>
        <row r="63">
          <cell r="A63">
            <v>100000279</v>
          </cell>
          <cell r="B63" t="str">
            <v>100000279-VANLEEK HILL SC INS PY-300</v>
          </cell>
          <cell r="C63">
            <v>7441</v>
          </cell>
          <cell r="D63">
            <v>2049</v>
          </cell>
          <cell r="E63">
            <v>6199</v>
          </cell>
          <cell r="F63">
            <v>9663</v>
          </cell>
          <cell r="G63">
            <v>3410</v>
          </cell>
          <cell r="H63">
            <v>5775</v>
          </cell>
          <cell r="I63">
            <v>2393</v>
          </cell>
          <cell r="J63">
            <v>2449</v>
          </cell>
          <cell r="K63">
            <v>1412</v>
          </cell>
          <cell r="L63">
            <v>2717</v>
          </cell>
          <cell r="M63">
            <v>0</v>
          </cell>
          <cell r="N63">
            <v>0</v>
          </cell>
          <cell r="O63">
            <v>43508</v>
          </cell>
          <cell r="P63">
            <v>43508</v>
          </cell>
          <cell r="Q63">
            <v>0</v>
          </cell>
          <cell r="R63">
            <v>43508</v>
          </cell>
        </row>
        <row r="64">
          <cell r="A64">
            <v>100000280</v>
          </cell>
          <cell r="B64" t="str">
            <v>100000280-WALKERTON SC-300</v>
          </cell>
          <cell r="C64">
            <v>7885</v>
          </cell>
          <cell r="D64">
            <v>13492</v>
          </cell>
          <cell r="E64">
            <v>13262</v>
          </cell>
          <cell r="F64">
            <v>11379</v>
          </cell>
          <cell r="G64">
            <v>9770</v>
          </cell>
          <cell r="H64">
            <v>10490</v>
          </cell>
          <cell r="I64">
            <v>15912</v>
          </cell>
          <cell r="J64">
            <v>6245</v>
          </cell>
          <cell r="K64">
            <v>2380</v>
          </cell>
          <cell r="L64">
            <v>6023</v>
          </cell>
          <cell r="M64">
            <v>0</v>
          </cell>
          <cell r="N64">
            <v>0</v>
          </cell>
          <cell r="O64">
            <v>96839</v>
          </cell>
          <cell r="P64">
            <v>96839</v>
          </cell>
          <cell r="Q64">
            <v>0</v>
          </cell>
          <cell r="R64">
            <v>96839</v>
          </cell>
        </row>
        <row r="65">
          <cell r="A65">
            <v>100000281</v>
          </cell>
          <cell r="B65" t="str">
            <v>100000281-WARREN SC-300</v>
          </cell>
          <cell r="C65">
            <v>812</v>
          </cell>
          <cell r="D65">
            <v>2146</v>
          </cell>
          <cell r="E65">
            <v>-2022</v>
          </cell>
          <cell r="F65">
            <v>-316</v>
          </cell>
          <cell r="G65">
            <v>212</v>
          </cell>
          <cell r="H65">
            <v>-119</v>
          </cell>
          <cell r="I65">
            <v>-806</v>
          </cell>
          <cell r="J65">
            <v>0</v>
          </cell>
          <cell r="K65">
            <v>0</v>
          </cell>
          <cell r="L65">
            <v>0</v>
          </cell>
          <cell r="M65">
            <v>0</v>
          </cell>
          <cell r="N65">
            <v>0</v>
          </cell>
          <cell r="O65">
            <v>-93</v>
          </cell>
          <cell r="P65">
            <v>-93</v>
          </cell>
          <cell r="Q65">
            <v>86</v>
          </cell>
          <cell r="R65">
            <v>-178</v>
          </cell>
        </row>
        <row r="66">
          <cell r="A66">
            <v>200000009</v>
          </cell>
          <cell r="B66" t="str">
            <v>200000009-NEWMARKET SC NORBETT DR-300</v>
          </cell>
          <cell r="C66">
            <v>8875</v>
          </cell>
          <cell r="D66">
            <v>12467</v>
          </cell>
          <cell r="E66">
            <v>9918</v>
          </cell>
          <cell r="F66">
            <v>9918</v>
          </cell>
          <cell r="G66">
            <v>11303</v>
          </cell>
          <cell r="H66">
            <v>9941</v>
          </cell>
          <cell r="I66">
            <v>10168</v>
          </cell>
          <cell r="J66">
            <v>8401</v>
          </cell>
          <cell r="K66">
            <v>8401</v>
          </cell>
          <cell r="L66">
            <v>10100</v>
          </cell>
          <cell r="M66">
            <v>0</v>
          </cell>
          <cell r="N66">
            <v>0</v>
          </cell>
          <cell r="O66">
            <v>99493</v>
          </cell>
          <cell r="P66">
            <v>99493</v>
          </cell>
          <cell r="Q66">
            <v>0</v>
          </cell>
          <cell r="R66">
            <v>99493</v>
          </cell>
        </row>
        <row r="67">
          <cell r="A67">
            <v>200000041</v>
          </cell>
          <cell r="B67" t="str">
            <v>200000041-THOROLD SC MEU LEASED-300</v>
          </cell>
          <cell r="C67">
            <v>5827</v>
          </cell>
          <cell r="D67">
            <v>10657</v>
          </cell>
          <cell r="E67">
            <v>7966</v>
          </cell>
          <cell r="F67">
            <v>7960</v>
          </cell>
          <cell r="G67">
            <v>10704</v>
          </cell>
          <cell r="H67">
            <v>3402</v>
          </cell>
          <cell r="I67">
            <v>6294</v>
          </cell>
          <cell r="J67">
            <v>5756</v>
          </cell>
          <cell r="K67">
            <v>2960</v>
          </cell>
          <cell r="L67">
            <v>4011</v>
          </cell>
          <cell r="M67">
            <v>0</v>
          </cell>
          <cell r="N67">
            <v>0</v>
          </cell>
          <cell r="O67">
            <v>65537</v>
          </cell>
          <cell r="P67">
            <v>65537</v>
          </cell>
          <cell r="Q67">
            <v>0</v>
          </cell>
          <cell r="R67">
            <v>65537</v>
          </cell>
        </row>
        <row r="68">
          <cell r="A68">
            <v>200000042</v>
          </cell>
          <cell r="B68" t="str">
            <v>200000042-WEST LORNE SC MEU OWNED-300</v>
          </cell>
          <cell r="C68">
            <v>385</v>
          </cell>
          <cell r="D68">
            <v>23</v>
          </cell>
          <cell r="E68">
            <v>862</v>
          </cell>
          <cell r="F68">
            <v>377</v>
          </cell>
          <cell r="G68">
            <v>423</v>
          </cell>
          <cell r="H68">
            <v>236</v>
          </cell>
          <cell r="I68">
            <v>-1921</v>
          </cell>
          <cell r="J68">
            <v>31</v>
          </cell>
          <cell r="K68">
            <v>220</v>
          </cell>
          <cell r="L68">
            <v>291</v>
          </cell>
          <cell r="M68">
            <v>0</v>
          </cell>
          <cell r="N68">
            <v>0</v>
          </cell>
          <cell r="O68">
            <v>927</v>
          </cell>
          <cell r="P68">
            <v>927</v>
          </cell>
          <cell r="Q68">
            <v>0</v>
          </cell>
          <cell r="R68">
            <v>927</v>
          </cell>
        </row>
        <row r="69">
          <cell r="A69">
            <v>200000043</v>
          </cell>
          <cell r="B69" t="str">
            <v>200000043-ARNPRIOR SC MEU OWNED-300</v>
          </cell>
          <cell r="C69">
            <v>1408</v>
          </cell>
          <cell r="D69">
            <v>-4</v>
          </cell>
          <cell r="E69">
            <v>2397</v>
          </cell>
          <cell r="F69">
            <v>0</v>
          </cell>
          <cell r="G69">
            <v>0</v>
          </cell>
          <cell r="H69">
            <v>175</v>
          </cell>
          <cell r="I69">
            <v>1305</v>
          </cell>
          <cell r="J69">
            <v>219</v>
          </cell>
          <cell r="K69">
            <v>0</v>
          </cell>
          <cell r="L69">
            <v>4032</v>
          </cell>
          <cell r="M69">
            <v>0</v>
          </cell>
          <cell r="N69">
            <v>0</v>
          </cell>
          <cell r="O69">
            <v>9531</v>
          </cell>
          <cell r="P69">
            <v>9531</v>
          </cell>
          <cell r="Q69">
            <v>0</v>
          </cell>
          <cell r="R69">
            <v>9531</v>
          </cell>
        </row>
        <row r="70">
          <cell r="A70">
            <v>200000044</v>
          </cell>
          <cell r="B70" t="str">
            <v>200000044-CLARENCE ROCKLAND MEU OWNED-300</v>
          </cell>
          <cell r="C70">
            <v>5008</v>
          </cell>
          <cell r="D70">
            <v>503</v>
          </cell>
          <cell r="E70">
            <v>2664</v>
          </cell>
          <cell r="F70">
            <v>1607</v>
          </cell>
          <cell r="G70">
            <v>3309</v>
          </cell>
          <cell r="H70">
            <v>753</v>
          </cell>
          <cell r="I70">
            <v>4650</v>
          </cell>
          <cell r="J70">
            <v>918</v>
          </cell>
          <cell r="K70">
            <v>855</v>
          </cell>
          <cell r="L70">
            <v>1234</v>
          </cell>
          <cell r="M70">
            <v>0</v>
          </cell>
          <cell r="N70">
            <v>0</v>
          </cell>
          <cell r="O70">
            <v>21501</v>
          </cell>
          <cell r="P70">
            <v>21501</v>
          </cell>
          <cell r="Q70">
            <v>0</v>
          </cell>
          <cell r="R70">
            <v>21501</v>
          </cell>
        </row>
        <row r="71">
          <cell r="A71">
            <v>200000064</v>
          </cell>
          <cell r="B71" t="str">
            <v>200000064-LINDSAY SERVICE CENTRE MEU-300</v>
          </cell>
          <cell r="C71">
            <v>13211</v>
          </cell>
          <cell r="D71">
            <v>7218</v>
          </cell>
          <cell r="E71">
            <v>9800</v>
          </cell>
          <cell r="F71">
            <v>13767</v>
          </cell>
          <cell r="G71">
            <v>13843</v>
          </cell>
          <cell r="H71">
            <v>8412</v>
          </cell>
          <cell r="I71">
            <v>17088</v>
          </cell>
          <cell r="J71">
            <v>4065</v>
          </cell>
          <cell r="K71">
            <v>2406</v>
          </cell>
          <cell r="L71">
            <v>2903</v>
          </cell>
          <cell r="M71">
            <v>0</v>
          </cell>
          <cell r="N71">
            <v>0</v>
          </cell>
          <cell r="O71">
            <v>92714</v>
          </cell>
          <cell r="P71">
            <v>92714</v>
          </cell>
          <cell r="Q71">
            <v>0</v>
          </cell>
          <cell r="R71">
            <v>92714</v>
          </cell>
        </row>
        <row r="72">
          <cell r="A72">
            <v>200000065</v>
          </cell>
          <cell r="B72" t="str">
            <v>200000065-SMITH FALLS MEU-300</v>
          </cell>
          <cell r="C72">
            <v>967</v>
          </cell>
          <cell r="D72">
            <v>218</v>
          </cell>
          <cell r="E72">
            <v>-7</v>
          </cell>
          <cell r="F72">
            <v>61</v>
          </cell>
          <cell r="G72">
            <v>240</v>
          </cell>
          <cell r="H72">
            <v>20</v>
          </cell>
          <cell r="I72">
            <v>-1371</v>
          </cell>
          <cell r="J72">
            <v>1534</v>
          </cell>
          <cell r="K72">
            <v>230</v>
          </cell>
          <cell r="L72">
            <v>125</v>
          </cell>
          <cell r="M72">
            <v>0</v>
          </cell>
          <cell r="N72">
            <v>0</v>
          </cell>
          <cell r="O72">
            <v>2016</v>
          </cell>
          <cell r="P72">
            <v>2016</v>
          </cell>
          <cell r="Q72">
            <v>641</v>
          </cell>
          <cell r="R72">
            <v>1376</v>
          </cell>
        </row>
        <row r="73">
          <cell r="A73">
            <v>200000066</v>
          </cell>
          <cell r="B73" t="str">
            <v>200000066-NAPANEE SERVICE CENTRE MEU-300</v>
          </cell>
          <cell r="C73">
            <v>1930</v>
          </cell>
          <cell r="D73">
            <v>681</v>
          </cell>
          <cell r="E73">
            <v>4425</v>
          </cell>
          <cell r="F73">
            <v>3826</v>
          </cell>
          <cell r="G73">
            <v>1376</v>
          </cell>
          <cell r="H73">
            <v>1394</v>
          </cell>
          <cell r="I73">
            <v>1346</v>
          </cell>
          <cell r="J73">
            <v>1097</v>
          </cell>
          <cell r="K73">
            <v>449</v>
          </cell>
          <cell r="L73">
            <v>1026</v>
          </cell>
          <cell r="M73">
            <v>0</v>
          </cell>
          <cell r="N73">
            <v>0</v>
          </cell>
          <cell r="O73">
            <v>17551</v>
          </cell>
          <cell r="P73">
            <v>17551</v>
          </cell>
          <cell r="Q73">
            <v>0</v>
          </cell>
          <cell r="R73">
            <v>17551</v>
          </cell>
        </row>
        <row r="74">
          <cell r="A74">
            <v>200000067</v>
          </cell>
          <cell r="B74" t="str">
            <v>200000067-NAPANEE MEU-300</v>
          </cell>
          <cell r="C74">
            <v>44</v>
          </cell>
          <cell r="D74">
            <v>-1</v>
          </cell>
          <cell r="E74">
            <v>54</v>
          </cell>
          <cell r="F74">
            <v>900</v>
          </cell>
          <cell r="G74">
            <v>463</v>
          </cell>
          <cell r="H74">
            <v>539</v>
          </cell>
          <cell r="I74">
            <v>-1948</v>
          </cell>
          <cell r="J74">
            <v>91</v>
          </cell>
          <cell r="K74">
            <v>51</v>
          </cell>
          <cell r="L74">
            <v>452</v>
          </cell>
          <cell r="M74">
            <v>0</v>
          </cell>
          <cell r="N74">
            <v>0</v>
          </cell>
          <cell r="O74">
            <v>646</v>
          </cell>
          <cell r="P74">
            <v>646</v>
          </cell>
          <cell r="Q74">
            <v>0</v>
          </cell>
          <cell r="R74">
            <v>646</v>
          </cell>
        </row>
        <row r="75">
          <cell r="A75">
            <v>200000068</v>
          </cell>
          <cell r="B75" t="str">
            <v>200000068-NIPIGON MEU-300</v>
          </cell>
          <cell r="C75">
            <v>3010</v>
          </cell>
          <cell r="D75">
            <v>3422</v>
          </cell>
          <cell r="E75">
            <v>4352</v>
          </cell>
          <cell r="F75">
            <v>4475</v>
          </cell>
          <cell r="G75">
            <v>4334</v>
          </cell>
          <cell r="H75">
            <v>2304</v>
          </cell>
          <cell r="I75">
            <v>-19292</v>
          </cell>
          <cell r="J75">
            <v>3865</v>
          </cell>
          <cell r="K75">
            <v>3561</v>
          </cell>
          <cell r="L75">
            <v>2904</v>
          </cell>
          <cell r="M75">
            <v>0</v>
          </cell>
          <cell r="N75">
            <v>0</v>
          </cell>
          <cell r="O75">
            <v>12935</v>
          </cell>
          <cell r="P75">
            <v>12935</v>
          </cell>
          <cell r="Q75">
            <v>0</v>
          </cell>
          <cell r="R75">
            <v>12935</v>
          </cell>
        </row>
        <row r="76">
          <cell r="A76">
            <v>200000071</v>
          </cell>
          <cell r="B76" t="str">
            <v>200000071-TIMMINS GARAGE-300</v>
          </cell>
          <cell r="C76">
            <v>4734</v>
          </cell>
          <cell r="D76">
            <v>6011</v>
          </cell>
          <cell r="E76">
            <v>5174</v>
          </cell>
          <cell r="F76">
            <v>11028</v>
          </cell>
          <cell r="G76">
            <v>5458</v>
          </cell>
          <cell r="H76">
            <v>5466</v>
          </cell>
          <cell r="I76">
            <v>5941</v>
          </cell>
          <cell r="J76">
            <v>5792</v>
          </cell>
          <cell r="K76">
            <v>5204</v>
          </cell>
          <cell r="L76">
            <v>5482</v>
          </cell>
          <cell r="M76">
            <v>0</v>
          </cell>
          <cell r="N76">
            <v>0</v>
          </cell>
          <cell r="O76">
            <v>60290</v>
          </cell>
          <cell r="P76">
            <v>60290</v>
          </cell>
          <cell r="Q76">
            <v>0</v>
          </cell>
          <cell r="R76">
            <v>60290</v>
          </cell>
        </row>
        <row r="77">
          <cell r="A77">
            <v>200000079</v>
          </cell>
          <cell r="B77" t="str">
            <v>200000079-QUINTE WEST SC-300</v>
          </cell>
          <cell r="C77">
            <v>4254</v>
          </cell>
          <cell r="D77">
            <v>4254</v>
          </cell>
          <cell r="E77">
            <v>4254</v>
          </cell>
          <cell r="F77">
            <v>4254</v>
          </cell>
          <cell r="G77">
            <v>4254</v>
          </cell>
          <cell r="H77">
            <v>4254</v>
          </cell>
          <cell r="I77">
            <v>4254</v>
          </cell>
          <cell r="J77">
            <v>4254</v>
          </cell>
          <cell r="K77">
            <v>4254</v>
          </cell>
          <cell r="L77">
            <v>4254</v>
          </cell>
          <cell r="M77">
            <v>0</v>
          </cell>
          <cell r="N77">
            <v>0</v>
          </cell>
          <cell r="O77">
            <v>42540</v>
          </cell>
          <cell r="P77">
            <v>42540</v>
          </cell>
          <cell r="Q77">
            <v>0</v>
          </cell>
          <cell r="R77">
            <v>42540</v>
          </cell>
        </row>
        <row r="78">
          <cell r="A78">
            <v>200000086</v>
          </cell>
          <cell r="B78" t="str">
            <v>200000086-NIPIGON SC LEASED-300</v>
          </cell>
          <cell r="C78">
            <v>1400</v>
          </cell>
          <cell r="D78">
            <v>1400</v>
          </cell>
          <cell r="E78">
            <v>1400</v>
          </cell>
          <cell r="F78">
            <v>4109</v>
          </cell>
          <cell r="G78">
            <v>1400</v>
          </cell>
          <cell r="H78">
            <v>1400</v>
          </cell>
          <cell r="I78">
            <v>1400</v>
          </cell>
          <cell r="J78">
            <v>1400</v>
          </cell>
          <cell r="K78">
            <v>1400</v>
          </cell>
          <cell r="L78">
            <v>1400</v>
          </cell>
          <cell r="M78">
            <v>0</v>
          </cell>
          <cell r="N78">
            <v>0</v>
          </cell>
          <cell r="O78">
            <v>16709</v>
          </cell>
          <cell r="P78">
            <v>16709</v>
          </cell>
          <cell r="Q78">
            <v>0</v>
          </cell>
          <cell r="R78">
            <v>16709</v>
          </cell>
        </row>
        <row r="79">
          <cell r="A79">
            <v>200000087</v>
          </cell>
          <cell r="B79" t="str">
            <v>200000087-CAMPBELLFORD MEU SC-300</v>
          </cell>
          <cell r="C79">
            <v>5504</v>
          </cell>
          <cell r="D79">
            <v>1823</v>
          </cell>
          <cell r="E79">
            <v>3600</v>
          </cell>
          <cell r="F79">
            <v>2944</v>
          </cell>
          <cell r="G79">
            <v>2547</v>
          </cell>
          <cell r="H79">
            <v>6160</v>
          </cell>
          <cell r="I79">
            <v>11712</v>
          </cell>
          <cell r="J79">
            <v>6037</v>
          </cell>
          <cell r="K79">
            <v>21327</v>
          </cell>
          <cell r="L79">
            <v>4972</v>
          </cell>
          <cell r="M79">
            <v>0</v>
          </cell>
          <cell r="N79">
            <v>0</v>
          </cell>
          <cell r="O79">
            <v>66626</v>
          </cell>
          <cell r="P79">
            <v>66626</v>
          </cell>
          <cell r="Q79">
            <v>0</v>
          </cell>
          <cell r="R79">
            <v>66626</v>
          </cell>
        </row>
        <row r="80">
          <cell r="A80">
            <v>200000088</v>
          </cell>
          <cell r="B80" t="str">
            <v>200000088-PICTON SC MEU-300</v>
          </cell>
          <cell r="C80">
            <v>16920</v>
          </cell>
          <cell r="D80">
            <v>4617</v>
          </cell>
          <cell r="E80">
            <v>5118</v>
          </cell>
          <cell r="F80">
            <v>14996</v>
          </cell>
          <cell r="G80">
            <v>11193</v>
          </cell>
          <cell r="H80">
            <v>11825</v>
          </cell>
          <cell r="I80">
            <v>4806</v>
          </cell>
          <cell r="J80">
            <v>1815</v>
          </cell>
          <cell r="K80">
            <v>7513</v>
          </cell>
          <cell r="L80">
            <v>2649</v>
          </cell>
          <cell r="M80">
            <v>0</v>
          </cell>
          <cell r="N80">
            <v>0</v>
          </cell>
          <cell r="O80">
            <v>81453</v>
          </cell>
          <cell r="P80">
            <v>81453</v>
          </cell>
          <cell r="Q80">
            <v>0</v>
          </cell>
          <cell r="R80">
            <v>81453</v>
          </cell>
        </row>
        <row r="81">
          <cell r="A81">
            <v>200000089</v>
          </cell>
          <cell r="B81" t="str">
            <v>200000089-PICTON OFFICE MEU-300</v>
          </cell>
          <cell r="C81">
            <v>1794</v>
          </cell>
          <cell r="D81">
            <v>29</v>
          </cell>
          <cell r="E81">
            <v>1813</v>
          </cell>
          <cell r="F81">
            <v>572</v>
          </cell>
          <cell r="G81">
            <v>1426</v>
          </cell>
          <cell r="H81">
            <v>0</v>
          </cell>
          <cell r="I81">
            <v>-4986</v>
          </cell>
          <cell r="J81">
            <v>72</v>
          </cell>
          <cell r="K81">
            <v>72</v>
          </cell>
          <cell r="L81">
            <v>565</v>
          </cell>
          <cell r="M81">
            <v>0</v>
          </cell>
          <cell r="N81">
            <v>0</v>
          </cell>
          <cell r="O81">
            <v>1358</v>
          </cell>
          <cell r="P81">
            <v>1358</v>
          </cell>
          <cell r="Q81">
            <v>0</v>
          </cell>
          <cell r="R81">
            <v>1358</v>
          </cell>
        </row>
        <row r="82">
          <cell r="A82">
            <v>300000509</v>
          </cell>
          <cell r="B82" t="str">
            <v>300000509-140 ALLSTATE PARKWAY-300</v>
          </cell>
          <cell r="C82">
            <v>28973</v>
          </cell>
          <cell r="D82">
            <v>9126</v>
          </cell>
          <cell r="E82">
            <v>-127859</v>
          </cell>
          <cell r="F82">
            <v>706</v>
          </cell>
          <cell r="G82">
            <v>1174</v>
          </cell>
          <cell r="H82">
            <v>7151</v>
          </cell>
          <cell r="I82">
            <v>-1174</v>
          </cell>
          <cell r="J82">
            <v>0</v>
          </cell>
          <cell r="K82">
            <v>6210</v>
          </cell>
          <cell r="L82">
            <v>0</v>
          </cell>
          <cell r="M82">
            <v>0</v>
          </cell>
          <cell r="N82">
            <v>0</v>
          </cell>
          <cell r="O82">
            <v>-75693</v>
          </cell>
          <cell r="P82">
            <v>-75693</v>
          </cell>
          <cell r="Q82">
            <v>0</v>
          </cell>
          <cell r="R82">
            <v>-75693</v>
          </cell>
        </row>
        <row r="83">
          <cell r="A83">
            <v>300000511</v>
          </cell>
          <cell r="B83" t="str">
            <v>300000511-81 THE EAST MALL-300</v>
          </cell>
          <cell r="C83">
            <v>20110</v>
          </cell>
          <cell r="D83">
            <v>9082</v>
          </cell>
          <cell r="E83">
            <v>0</v>
          </cell>
          <cell r="F83">
            <v>60265</v>
          </cell>
          <cell r="G83">
            <v>7171</v>
          </cell>
          <cell r="H83">
            <v>1600</v>
          </cell>
          <cell r="I83">
            <v>829</v>
          </cell>
          <cell r="J83">
            <v>0</v>
          </cell>
          <cell r="K83">
            <v>0</v>
          </cell>
          <cell r="L83">
            <v>0</v>
          </cell>
          <cell r="M83">
            <v>0</v>
          </cell>
          <cell r="N83">
            <v>0</v>
          </cell>
          <cell r="O83">
            <v>99057</v>
          </cell>
          <cell r="P83">
            <v>99057</v>
          </cell>
          <cell r="Q83">
            <v>0</v>
          </cell>
          <cell r="R83">
            <v>99057</v>
          </cell>
        </row>
        <row r="84">
          <cell r="A84">
            <v>300000513</v>
          </cell>
          <cell r="B84" t="str">
            <v>300000513-ALLISTON OC-300</v>
          </cell>
          <cell r="C84">
            <v>11351</v>
          </cell>
          <cell r="D84">
            <v>13686</v>
          </cell>
          <cell r="E84">
            <v>18707</v>
          </cell>
          <cell r="F84">
            <v>19018</v>
          </cell>
          <cell r="G84">
            <v>19432</v>
          </cell>
          <cell r="H84">
            <v>12947</v>
          </cell>
          <cell r="I84">
            <v>15325</v>
          </cell>
          <cell r="J84">
            <v>18751</v>
          </cell>
          <cell r="K84">
            <v>10059</v>
          </cell>
          <cell r="L84">
            <v>14218</v>
          </cell>
          <cell r="M84">
            <v>0</v>
          </cell>
          <cell r="N84">
            <v>0</v>
          </cell>
          <cell r="O84">
            <v>153493</v>
          </cell>
          <cell r="P84">
            <v>153493</v>
          </cell>
          <cell r="Q84">
            <v>0</v>
          </cell>
          <cell r="R84">
            <v>153493</v>
          </cell>
        </row>
        <row r="85">
          <cell r="A85">
            <v>300000516</v>
          </cell>
          <cell r="B85" t="str">
            <v>300000516-BELLEVILLE REPAIR GARAGE-300</v>
          </cell>
          <cell r="C85">
            <v>14998</v>
          </cell>
          <cell r="D85">
            <v>10343</v>
          </cell>
          <cell r="E85">
            <v>9710</v>
          </cell>
          <cell r="F85">
            <v>7266</v>
          </cell>
          <cell r="G85">
            <v>6270</v>
          </cell>
          <cell r="H85">
            <v>8836</v>
          </cell>
          <cell r="I85">
            <v>9663</v>
          </cell>
          <cell r="J85">
            <v>7820</v>
          </cell>
          <cell r="K85">
            <v>5646</v>
          </cell>
          <cell r="L85">
            <v>7102</v>
          </cell>
          <cell r="M85">
            <v>0</v>
          </cell>
          <cell r="N85">
            <v>0</v>
          </cell>
          <cell r="O85">
            <v>87653</v>
          </cell>
          <cell r="P85">
            <v>87653</v>
          </cell>
          <cell r="Q85">
            <v>0</v>
          </cell>
          <cell r="R85">
            <v>87653</v>
          </cell>
        </row>
        <row r="86">
          <cell r="A86">
            <v>300000517</v>
          </cell>
          <cell r="B86" t="str">
            <v>300000517-BELLEVILLE TRAVELLING LN CREW-300</v>
          </cell>
          <cell r="C86">
            <v>17278</v>
          </cell>
          <cell r="D86">
            <v>24601</v>
          </cell>
          <cell r="E86">
            <v>16048</v>
          </cell>
          <cell r="F86">
            <v>13124</v>
          </cell>
          <cell r="G86">
            <v>7924</v>
          </cell>
          <cell r="H86">
            <v>6231</v>
          </cell>
          <cell r="I86">
            <v>18171</v>
          </cell>
          <cell r="J86">
            <v>6675</v>
          </cell>
          <cell r="K86">
            <v>7529</v>
          </cell>
          <cell r="L86">
            <v>8293</v>
          </cell>
          <cell r="M86">
            <v>0</v>
          </cell>
          <cell r="N86">
            <v>0</v>
          </cell>
          <cell r="O86">
            <v>125873</v>
          </cell>
          <cell r="P86">
            <v>125873</v>
          </cell>
          <cell r="Q86">
            <v>0</v>
          </cell>
          <cell r="R86">
            <v>125873</v>
          </cell>
        </row>
        <row r="87">
          <cell r="A87">
            <v>300000520</v>
          </cell>
          <cell r="B87" t="str">
            <v>300000520-RENTAL TOOLS - LOGISTICS-300</v>
          </cell>
          <cell r="C87">
            <v>15418</v>
          </cell>
          <cell r="D87">
            <v>13803</v>
          </cell>
          <cell r="E87">
            <v>14902</v>
          </cell>
          <cell r="F87">
            <v>14915</v>
          </cell>
          <cell r="G87">
            <v>13222</v>
          </cell>
          <cell r="H87">
            <v>10363</v>
          </cell>
          <cell r="I87">
            <v>11575</v>
          </cell>
          <cell r="J87">
            <v>9751</v>
          </cell>
          <cell r="K87">
            <v>11294</v>
          </cell>
          <cell r="L87">
            <v>11487</v>
          </cell>
          <cell r="M87">
            <v>0</v>
          </cell>
          <cell r="N87">
            <v>0</v>
          </cell>
          <cell r="O87">
            <v>126730</v>
          </cell>
          <cell r="P87">
            <v>126730</v>
          </cell>
          <cell r="Q87">
            <v>0</v>
          </cell>
          <cell r="R87">
            <v>126730</v>
          </cell>
        </row>
        <row r="88">
          <cell r="A88">
            <v>300000522</v>
          </cell>
          <cell r="B88" t="str">
            <v>300000522-EAR FALLS SERVICE CENTRE-300</v>
          </cell>
          <cell r="C88">
            <v>0</v>
          </cell>
          <cell r="D88">
            <v>0</v>
          </cell>
          <cell r="E88">
            <v>-76695</v>
          </cell>
          <cell r="F88">
            <v>115951</v>
          </cell>
          <cell r="G88">
            <v>0</v>
          </cell>
          <cell r="H88">
            <v>0</v>
          </cell>
          <cell r="I88">
            <v>0</v>
          </cell>
          <cell r="J88">
            <v>0</v>
          </cell>
          <cell r="K88">
            <v>0</v>
          </cell>
          <cell r="L88">
            <v>0</v>
          </cell>
          <cell r="M88">
            <v>0</v>
          </cell>
          <cell r="N88">
            <v>0</v>
          </cell>
          <cell r="O88">
            <v>39257</v>
          </cell>
          <cell r="P88">
            <v>39257</v>
          </cell>
          <cell r="Q88">
            <v>0</v>
          </cell>
          <cell r="R88">
            <v>39257</v>
          </cell>
        </row>
        <row r="89">
          <cell r="A89">
            <v>300000524</v>
          </cell>
          <cell r="B89" t="str">
            <v>300000524-ELLIOT LAKE MTCE GARAGE-300</v>
          </cell>
          <cell r="C89">
            <v>1703</v>
          </cell>
          <cell r="D89">
            <v>3743</v>
          </cell>
          <cell r="E89">
            <v>-609</v>
          </cell>
          <cell r="F89">
            <v>3605</v>
          </cell>
          <cell r="G89">
            <v>-1213</v>
          </cell>
          <cell r="H89">
            <v>525</v>
          </cell>
          <cell r="I89">
            <v>-505</v>
          </cell>
          <cell r="J89">
            <v>797</v>
          </cell>
          <cell r="K89">
            <v>534</v>
          </cell>
          <cell r="L89">
            <v>1575</v>
          </cell>
          <cell r="M89">
            <v>0</v>
          </cell>
          <cell r="N89">
            <v>0</v>
          </cell>
          <cell r="O89">
            <v>10154</v>
          </cell>
          <cell r="P89">
            <v>10154</v>
          </cell>
          <cell r="Q89">
            <v>0</v>
          </cell>
          <cell r="R89">
            <v>10154</v>
          </cell>
        </row>
        <row r="90">
          <cell r="A90">
            <v>300000525</v>
          </cell>
          <cell r="B90" t="str">
            <v>300000525-ENVIRO EAST CHERRYWOOD DISTR-300</v>
          </cell>
          <cell r="C90">
            <v>0</v>
          </cell>
          <cell r="D90">
            <v>0</v>
          </cell>
          <cell r="E90">
            <v>0</v>
          </cell>
          <cell r="F90">
            <v>469</v>
          </cell>
          <cell r="G90">
            <v>-408</v>
          </cell>
          <cell r="H90">
            <v>-461</v>
          </cell>
          <cell r="I90">
            <v>0</v>
          </cell>
          <cell r="J90">
            <v>0</v>
          </cell>
          <cell r="K90">
            <v>567</v>
          </cell>
          <cell r="L90">
            <v>-506</v>
          </cell>
          <cell r="M90">
            <v>0</v>
          </cell>
          <cell r="N90">
            <v>0</v>
          </cell>
          <cell r="O90">
            <v>-340</v>
          </cell>
          <cell r="P90">
            <v>-340</v>
          </cell>
          <cell r="Q90">
            <v>0</v>
          </cell>
          <cell r="R90">
            <v>-340</v>
          </cell>
        </row>
        <row r="91">
          <cell r="A91">
            <v>300000529</v>
          </cell>
          <cell r="B91" t="str">
            <v>300000529-HORNEPAYNE STORAGE BLDG-300</v>
          </cell>
          <cell r="C91">
            <v>263</v>
          </cell>
          <cell r="D91">
            <v>0</v>
          </cell>
          <cell r="E91">
            <v>129</v>
          </cell>
          <cell r="F91">
            <v>0</v>
          </cell>
          <cell r="G91">
            <v>115</v>
          </cell>
          <cell r="H91">
            <v>115</v>
          </cell>
          <cell r="I91">
            <v>1699</v>
          </cell>
          <cell r="J91">
            <v>73</v>
          </cell>
          <cell r="K91">
            <v>2203</v>
          </cell>
          <cell r="L91">
            <v>954</v>
          </cell>
          <cell r="M91">
            <v>0</v>
          </cell>
          <cell r="N91">
            <v>0</v>
          </cell>
          <cell r="O91">
            <v>5550</v>
          </cell>
          <cell r="P91">
            <v>5550</v>
          </cell>
          <cell r="Q91">
            <v>0</v>
          </cell>
          <cell r="R91">
            <v>5550</v>
          </cell>
        </row>
        <row r="92">
          <cell r="A92">
            <v>300000530</v>
          </cell>
          <cell r="B92" t="str">
            <v>300000530-HUNTSVILLE SC-300</v>
          </cell>
          <cell r="C92">
            <v>30176</v>
          </cell>
          <cell r="D92">
            <v>35281</v>
          </cell>
          <cell r="E92">
            <v>27815</v>
          </cell>
          <cell r="F92">
            <v>29349</v>
          </cell>
          <cell r="G92">
            <v>28585</v>
          </cell>
          <cell r="H92">
            <v>31172</v>
          </cell>
          <cell r="I92">
            <v>35903</v>
          </cell>
          <cell r="J92">
            <v>24728</v>
          </cell>
          <cell r="K92">
            <v>21555</v>
          </cell>
          <cell r="L92">
            <v>27903</v>
          </cell>
          <cell r="M92">
            <v>0</v>
          </cell>
          <cell r="N92">
            <v>0</v>
          </cell>
          <cell r="O92">
            <v>292469</v>
          </cell>
          <cell r="P92">
            <v>292469</v>
          </cell>
          <cell r="Q92">
            <v>0</v>
          </cell>
          <cell r="R92">
            <v>292469</v>
          </cell>
        </row>
        <row r="93">
          <cell r="A93">
            <v>300000531</v>
          </cell>
          <cell r="B93" t="str">
            <v>300000531-KLEINBURG TRAINING CNTRE-300</v>
          </cell>
          <cell r="C93">
            <v>10086</v>
          </cell>
          <cell r="D93">
            <v>14564</v>
          </cell>
          <cell r="E93">
            <v>14420</v>
          </cell>
          <cell r="F93">
            <v>14525</v>
          </cell>
          <cell r="G93">
            <v>8641</v>
          </cell>
          <cell r="H93">
            <v>17540</v>
          </cell>
          <cell r="I93">
            <v>9759</v>
          </cell>
          <cell r="J93">
            <v>5436</v>
          </cell>
          <cell r="K93">
            <v>10655</v>
          </cell>
          <cell r="L93">
            <v>9289</v>
          </cell>
          <cell r="M93">
            <v>0</v>
          </cell>
          <cell r="N93">
            <v>0</v>
          </cell>
          <cell r="O93">
            <v>114913</v>
          </cell>
          <cell r="P93">
            <v>114913</v>
          </cell>
          <cell r="Q93">
            <v>0</v>
          </cell>
          <cell r="R93">
            <v>114913</v>
          </cell>
        </row>
        <row r="94">
          <cell r="A94">
            <v>300000532</v>
          </cell>
          <cell r="B94" t="str">
            <v>300000532-LENNOX SWITCHYARD SERVICE CTR-300</v>
          </cell>
          <cell r="C94">
            <v>1617</v>
          </cell>
          <cell r="D94">
            <v>0</v>
          </cell>
          <cell r="E94">
            <v>436</v>
          </cell>
          <cell r="F94">
            <v>-25369</v>
          </cell>
          <cell r="G94">
            <v>3947</v>
          </cell>
          <cell r="H94">
            <v>1449</v>
          </cell>
          <cell r="I94">
            <v>722</v>
          </cell>
          <cell r="J94">
            <v>191</v>
          </cell>
          <cell r="K94">
            <v>0</v>
          </cell>
          <cell r="L94">
            <v>470</v>
          </cell>
          <cell r="M94">
            <v>0</v>
          </cell>
          <cell r="N94">
            <v>0</v>
          </cell>
          <cell r="O94">
            <v>-16538</v>
          </cell>
          <cell r="P94">
            <v>-16538</v>
          </cell>
          <cell r="Q94">
            <v>0</v>
          </cell>
          <cell r="R94">
            <v>-16538</v>
          </cell>
        </row>
        <row r="95">
          <cell r="A95">
            <v>300000533</v>
          </cell>
          <cell r="B95" t="str">
            <v>300000533-LIONS HEAD SC INC PY-300</v>
          </cell>
          <cell r="C95">
            <v>1706</v>
          </cell>
          <cell r="D95">
            <v>3455</v>
          </cell>
          <cell r="E95">
            <v>2917</v>
          </cell>
          <cell r="F95">
            <v>3426</v>
          </cell>
          <cell r="G95">
            <v>3321</v>
          </cell>
          <cell r="H95">
            <v>2038</v>
          </cell>
          <cell r="I95">
            <v>2145</v>
          </cell>
          <cell r="J95">
            <v>2757</v>
          </cell>
          <cell r="K95">
            <v>2377</v>
          </cell>
          <cell r="L95">
            <v>2539</v>
          </cell>
          <cell r="M95">
            <v>0</v>
          </cell>
          <cell r="N95">
            <v>0</v>
          </cell>
          <cell r="O95">
            <v>26680</v>
          </cell>
          <cell r="P95">
            <v>26680</v>
          </cell>
          <cell r="Q95">
            <v>0</v>
          </cell>
          <cell r="R95">
            <v>26680</v>
          </cell>
        </row>
        <row r="96">
          <cell r="A96">
            <v>300000535</v>
          </cell>
          <cell r="B96" t="str">
            <v>300000535-LONDON HUB OFFICES-300</v>
          </cell>
          <cell r="C96">
            <v>358</v>
          </cell>
          <cell r="D96">
            <v>-358</v>
          </cell>
          <cell r="E96">
            <v>0</v>
          </cell>
          <cell r="F96">
            <v>0</v>
          </cell>
          <cell r="G96">
            <v>0</v>
          </cell>
          <cell r="H96">
            <v>0</v>
          </cell>
          <cell r="I96">
            <v>0</v>
          </cell>
          <cell r="J96">
            <v>0</v>
          </cell>
          <cell r="K96">
            <v>0</v>
          </cell>
          <cell r="L96">
            <v>0</v>
          </cell>
          <cell r="M96">
            <v>0</v>
          </cell>
          <cell r="N96">
            <v>0</v>
          </cell>
          <cell r="O96">
            <v>0</v>
          </cell>
          <cell r="P96">
            <v>0</v>
          </cell>
          <cell r="Q96">
            <v>0</v>
          </cell>
          <cell r="R96">
            <v>0</v>
          </cell>
        </row>
        <row r="97">
          <cell r="A97">
            <v>300000536</v>
          </cell>
          <cell r="B97" t="str">
            <v>300000536-MILTON CONST COMPLEX-FLEET MTC-300</v>
          </cell>
          <cell r="C97">
            <v>10615</v>
          </cell>
          <cell r="D97">
            <v>17125</v>
          </cell>
          <cell r="E97">
            <v>18739</v>
          </cell>
          <cell r="F97">
            <v>7003</v>
          </cell>
          <cell r="G97">
            <v>6947</v>
          </cell>
          <cell r="H97">
            <v>9482</v>
          </cell>
          <cell r="I97">
            <v>9434</v>
          </cell>
          <cell r="J97">
            <v>4081</v>
          </cell>
          <cell r="K97">
            <v>2607</v>
          </cell>
          <cell r="L97">
            <v>8483</v>
          </cell>
          <cell r="M97">
            <v>0</v>
          </cell>
          <cell r="N97">
            <v>0</v>
          </cell>
          <cell r="O97">
            <v>94514</v>
          </cell>
          <cell r="P97">
            <v>94514</v>
          </cell>
          <cell r="Q97">
            <v>0</v>
          </cell>
          <cell r="R97">
            <v>94514</v>
          </cell>
        </row>
        <row r="98">
          <cell r="A98">
            <v>300000537</v>
          </cell>
          <cell r="B98" t="str">
            <v>300000537-MILTON CONST COMPLEX-LINE CONS-300</v>
          </cell>
          <cell r="C98">
            <v>18673</v>
          </cell>
          <cell r="D98">
            <v>10161</v>
          </cell>
          <cell r="E98">
            <v>27433</v>
          </cell>
          <cell r="F98">
            <v>7194</v>
          </cell>
          <cell r="G98">
            <v>25168</v>
          </cell>
          <cell r="H98">
            <v>8727</v>
          </cell>
          <cell r="I98">
            <v>18889</v>
          </cell>
          <cell r="J98">
            <v>14637</v>
          </cell>
          <cell r="K98">
            <v>7989</v>
          </cell>
          <cell r="L98">
            <v>14563</v>
          </cell>
          <cell r="M98">
            <v>0</v>
          </cell>
          <cell r="N98">
            <v>0</v>
          </cell>
          <cell r="O98">
            <v>153433</v>
          </cell>
          <cell r="P98">
            <v>153433</v>
          </cell>
          <cell r="Q98">
            <v>0</v>
          </cell>
          <cell r="R98">
            <v>153433</v>
          </cell>
        </row>
        <row r="99">
          <cell r="A99">
            <v>300000539</v>
          </cell>
          <cell r="B99" t="str">
            <v>300000539-MOOSONEE SC-300</v>
          </cell>
          <cell r="C99">
            <v>3918</v>
          </cell>
          <cell r="D99">
            <v>3482</v>
          </cell>
          <cell r="E99">
            <v>3348</v>
          </cell>
          <cell r="F99">
            <v>3515</v>
          </cell>
          <cell r="G99">
            <v>3868</v>
          </cell>
          <cell r="H99">
            <v>3841</v>
          </cell>
          <cell r="I99">
            <v>2920</v>
          </cell>
          <cell r="J99">
            <v>2288</v>
          </cell>
          <cell r="K99">
            <v>3401</v>
          </cell>
          <cell r="L99">
            <v>1444</v>
          </cell>
          <cell r="M99">
            <v>0</v>
          </cell>
          <cell r="N99">
            <v>0</v>
          </cell>
          <cell r="O99">
            <v>32024</v>
          </cell>
          <cell r="P99">
            <v>32024</v>
          </cell>
          <cell r="Q99">
            <v>0</v>
          </cell>
          <cell r="R99">
            <v>32024</v>
          </cell>
        </row>
        <row r="100">
          <cell r="A100">
            <v>300000549</v>
          </cell>
          <cell r="B100" t="str">
            <v>300000549-STRATHROY CC-300</v>
          </cell>
          <cell r="C100">
            <v>18916</v>
          </cell>
          <cell r="D100">
            <v>16609</v>
          </cell>
          <cell r="E100">
            <v>20896</v>
          </cell>
          <cell r="F100">
            <v>20892</v>
          </cell>
          <cell r="G100">
            <v>21259</v>
          </cell>
          <cell r="H100">
            <v>19085</v>
          </cell>
          <cell r="I100">
            <v>28250</v>
          </cell>
          <cell r="J100">
            <v>29494</v>
          </cell>
          <cell r="K100">
            <v>16276</v>
          </cell>
          <cell r="L100">
            <v>18329</v>
          </cell>
          <cell r="M100">
            <v>0</v>
          </cell>
          <cell r="N100">
            <v>0</v>
          </cell>
          <cell r="O100">
            <v>210005</v>
          </cell>
          <cell r="P100">
            <v>210005</v>
          </cell>
          <cell r="Q100">
            <v>0</v>
          </cell>
          <cell r="R100">
            <v>210005</v>
          </cell>
        </row>
        <row r="101">
          <cell r="A101">
            <v>300000550</v>
          </cell>
          <cell r="B101" t="str">
            <v>300000550-THUNDER BAY CONST CTR-255 BURW-300</v>
          </cell>
          <cell r="C101">
            <v>4485</v>
          </cell>
          <cell r="D101">
            <v>4913</v>
          </cell>
          <cell r="E101">
            <v>2002</v>
          </cell>
          <cell r="F101">
            <v>4102</v>
          </cell>
          <cell r="G101">
            <v>4970</v>
          </cell>
          <cell r="H101">
            <v>3178</v>
          </cell>
          <cell r="I101">
            <v>4778</v>
          </cell>
          <cell r="J101">
            <v>6851</v>
          </cell>
          <cell r="K101">
            <v>2779</v>
          </cell>
          <cell r="L101">
            <v>8523</v>
          </cell>
          <cell r="M101">
            <v>0</v>
          </cell>
          <cell r="N101">
            <v>0</v>
          </cell>
          <cell r="O101">
            <v>46581</v>
          </cell>
          <cell r="P101">
            <v>46581</v>
          </cell>
          <cell r="Q101">
            <v>0</v>
          </cell>
          <cell r="R101">
            <v>46581</v>
          </cell>
        </row>
        <row r="102">
          <cell r="A102">
            <v>300000552</v>
          </cell>
          <cell r="B102" t="str">
            <v>300000552-TIMMINS 740 PINE ST S MOBILE-300</v>
          </cell>
          <cell r="C102">
            <v>5511</v>
          </cell>
          <cell r="D102">
            <v>1404</v>
          </cell>
          <cell r="E102">
            <v>1404</v>
          </cell>
          <cell r="F102">
            <v>1404</v>
          </cell>
          <cell r="G102">
            <v>1404</v>
          </cell>
          <cell r="H102">
            <v>1404</v>
          </cell>
          <cell r="I102">
            <v>1404</v>
          </cell>
          <cell r="J102">
            <v>1404</v>
          </cell>
          <cell r="K102">
            <v>1404</v>
          </cell>
          <cell r="L102">
            <v>3977</v>
          </cell>
          <cell r="M102">
            <v>0</v>
          </cell>
          <cell r="N102">
            <v>0</v>
          </cell>
          <cell r="O102">
            <v>20721</v>
          </cell>
          <cell r="P102">
            <v>20721</v>
          </cell>
          <cell r="Q102">
            <v>0</v>
          </cell>
          <cell r="R102">
            <v>20721</v>
          </cell>
        </row>
        <row r="103">
          <cell r="A103">
            <v>300000555</v>
          </cell>
          <cell r="B103" t="str">
            <v>300000555-WINCHESTER SC-300</v>
          </cell>
          <cell r="C103">
            <v>10500</v>
          </cell>
          <cell r="D103">
            <v>6000</v>
          </cell>
          <cell r="E103">
            <v>7500</v>
          </cell>
          <cell r="F103">
            <v>7500</v>
          </cell>
          <cell r="G103">
            <v>7524</v>
          </cell>
          <cell r="H103">
            <v>6000</v>
          </cell>
          <cell r="I103">
            <v>7500</v>
          </cell>
          <cell r="J103">
            <v>7500</v>
          </cell>
          <cell r="K103">
            <v>7500</v>
          </cell>
          <cell r="L103">
            <v>6000</v>
          </cell>
          <cell r="M103">
            <v>0</v>
          </cell>
          <cell r="N103">
            <v>0</v>
          </cell>
          <cell r="O103">
            <v>73524</v>
          </cell>
          <cell r="P103">
            <v>73524</v>
          </cell>
          <cell r="Q103">
            <v>0</v>
          </cell>
          <cell r="R103">
            <v>73524</v>
          </cell>
        </row>
        <row r="104">
          <cell r="A104">
            <v>300001259</v>
          </cell>
          <cell r="B104" t="str">
            <v>300001259-CAMPELL ROAD SERVICE CTR-300</v>
          </cell>
          <cell r="C104">
            <v>0</v>
          </cell>
          <cell r="D104">
            <v>55</v>
          </cell>
          <cell r="E104">
            <v>-67490</v>
          </cell>
          <cell r="F104">
            <v>101261</v>
          </cell>
          <cell r="G104">
            <v>0</v>
          </cell>
          <cell r="H104">
            <v>0</v>
          </cell>
          <cell r="I104">
            <v>0</v>
          </cell>
          <cell r="J104">
            <v>0</v>
          </cell>
          <cell r="K104">
            <v>90</v>
          </cell>
          <cell r="L104">
            <v>188</v>
          </cell>
          <cell r="M104">
            <v>0</v>
          </cell>
          <cell r="N104">
            <v>0</v>
          </cell>
          <cell r="O104">
            <v>34105</v>
          </cell>
          <cell r="P104">
            <v>34105</v>
          </cell>
          <cell r="Q104">
            <v>0</v>
          </cell>
          <cell r="R104">
            <v>34105</v>
          </cell>
        </row>
        <row r="105">
          <cell r="A105">
            <v>300001262</v>
          </cell>
          <cell r="B105" t="str">
            <v>300001262-CHENAUX GS GARAGE SERVICES-300</v>
          </cell>
          <cell r="C105">
            <v>0</v>
          </cell>
          <cell r="D105">
            <v>130</v>
          </cell>
          <cell r="E105">
            <v>-66278</v>
          </cell>
          <cell r="F105">
            <v>77593</v>
          </cell>
          <cell r="G105">
            <v>126</v>
          </cell>
          <cell r="H105">
            <v>0</v>
          </cell>
          <cell r="I105">
            <v>0</v>
          </cell>
          <cell r="J105">
            <v>0</v>
          </cell>
          <cell r="K105">
            <v>0</v>
          </cell>
          <cell r="L105">
            <v>0</v>
          </cell>
          <cell r="M105">
            <v>0</v>
          </cell>
          <cell r="N105">
            <v>0</v>
          </cell>
          <cell r="O105">
            <v>11571</v>
          </cell>
          <cell r="P105">
            <v>11571</v>
          </cell>
          <cell r="Q105">
            <v>0</v>
          </cell>
          <cell r="R105">
            <v>11571</v>
          </cell>
        </row>
        <row r="106">
          <cell r="A106">
            <v>300001263</v>
          </cell>
          <cell r="B106" t="str">
            <v>300001263-CHERRYWOOD TS DISTRICT OFFICE-300</v>
          </cell>
          <cell r="C106">
            <v>676</v>
          </cell>
          <cell r="D106">
            <v>-559</v>
          </cell>
          <cell r="E106">
            <v>45</v>
          </cell>
          <cell r="F106">
            <v>-101</v>
          </cell>
          <cell r="G106">
            <v>58</v>
          </cell>
          <cell r="H106">
            <v>260</v>
          </cell>
          <cell r="I106">
            <v>154</v>
          </cell>
          <cell r="J106">
            <v>-84</v>
          </cell>
          <cell r="K106">
            <v>-307</v>
          </cell>
          <cell r="L106">
            <v>-226</v>
          </cell>
          <cell r="M106">
            <v>0</v>
          </cell>
          <cell r="N106">
            <v>0</v>
          </cell>
          <cell r="O106">
            <v>-86</v>
          </cell>
          <cell r="P106">
            <v>-86</v>
          </cell>
          <cell r="Q106">
            <v>0</v>
          </cell>
          <cell r="R106">
            <v>-86</v>
          </cell>
        </row>
        <row r="107">
          <cell r="A107">
            <v>300001270</v>
          </cell>
          <cell r="B107" t="str">
            <v>300001270-EGANVILLE FORESTRY ZONE C-300</v>
          </cell>
          <cell r="C107">
            <v>3491</v>
          </cell>
          <cell r="D107">
            <v>3383</v>
          </cell>
          <cell r="E107">
            <v>3143</v>
          </cell>
          <cell r="F107">
            <v>3528</v>
          </cell>
          <cell r="G107">
            <v>3150</v>
          </cell>
          <cell r="H107">
            <v>3492</v>
          </cell>
          <cell r="I107">
            <v>4350</v>
          </cell>
          <cell r="J107">
            <v>7060</v>
          </cell>
          <cell r="K107">
            <v>3778</v>
          </cell>
          <cell r="L107">
            <v>5025</v>
          </cell>
          <cell r="M107">
            <v>0</v>
          </cell>
          <cell r="N107">
            <v>0</v>
          </cell>
          <cell r="O107">
            <v>40399</v>
          </cell>
          <cell r="P107">
            <v>40399</v>
          </cell>
          <cell r="Q107">
            <v>3371</v>
          </cell>
          <cell r="R107">
            <v>37029</v>
          </cell>
        </row>
        <row r="108">
          <cell r="A108">
            <v>300001274</v>
          </cell>
          <cell r="B108" t="str">
            <v>300001274-HANMER TS SERVICE CENTRE-300</v>
          </cell>
          <cell r="C108">
            <v>5395</v>
          </cell>
          <cell r="D108">
            <v>2869</v>
          </cell>
          <cell r="E108">
            <v>9793</v>
          </cell>
          <cell r="F108">
            <v>10342</v>
          </cell>
          <cell r="G108">
            <v>8044</v>
          </cell>
          <cell r="H108">
            <v>14387</v>
          </cell>
          <cell r="I108">
            <v>2614</v>
          </cell>
          <cell r="J108">
            <v>9656</v>
          </cell>
          <cell r="K108">
            <v>1995</v>
          </cell>
          <cell r="L108">
            <v>1561</v>
          </cell>
          <cell r="M108">
            <v>0</v>
          </cell>
          <cell r="N108">
            <v>0</v>
          </cell>
          <cell r="O108">
            <v>66657</v>
          </cell>
          <cell r="P108">
            <v>66657</v>
          </cell>
          <cell r="Q108">
            <v>0</v>
          </cell>
          <cell r="R108">
            <v>66657</v>
          </cell>
        </row>
        <row r="109">
          <cell r="A109">
            <v>300001280</v>
          </cell>
          <cell r="B109" t="str">
            <v>300001280-LIVELY 259 FIELDING RD-HELIPO-300</v>
          </cell>
          <cell r="C109">
            <v>0</v>
          </cell>
          <cell r="D109">
            <v>0</v>
          </cell>
          <cell r="E109">
            <v>0</v>
          </cell>
          <cell r="F109">
            <v>-64</v>
          </cell>
          <cell r="G109">
            <v>0</v>
          </cell>
          <cell r="H109">
            <v>0</v>
          </cell>
          <cell r="I109">
            <v>0</v>
          </cell>
          <cell r="J109">
            <v>0</v>
          </cell>
          <cell r="K109">
            <v>0</v>
          </cell>
          <cell r="L109">
            <v>0</v>
          </cell>
          <cell r="M109">
            <v>0</v>
          </cell>
          <cell r="N109">
            <v>0</v>
          </cell>
          <cell r="O109">
            <v>-64</v>
          </cell>
          <cell r="P109">
            <v>-64</v>
          </cell>
          <cell r="Q109">
            <v>0</v>
          </cell>
          <cell r="R109">
            <v>-64</v>
          </cell>
        </row>
        <row r="110">
          <cell r="A110">
            <v>300001281</v>
          </cell>
          <cell r="B110" t="str">
            <v>300001281-LONDON 999 PROGRESS AVE-300</v>
          </cell>
          <cell r="C110">
            <v>7027</v>
          </cell>
          <cell r="D110">
            <v>10336</v>
          </cell>
          <cell r="E110">
            <v>8886</v>
          </cell>
          <cell r="F110">
            <v>12678</v>
          </cell>
          <cell r="G110">
            <v>7566</v>
          </cell>
          <cell r="H110">
            <v>7242</v>
          </cell>
          <cell r="I110">
            <v>6309</v>
          </cell>
          <cell r="J110">
            <v>14769</v>
          </cell>
          <cell r="K110">
            <v>6020</v>
          </cell>
          <cell r="L110">
            <v>5864</v>
          </cell>
          <cell r="M110">
            <v>0</v>
          </cell>
          <cell r="N110">
            <v>0</v>
          </cell>
          <cell r="O110">
            <v>86696</v>
          </cell>
          <cell r="P110">
            <v>86696</v>
          </cell>
          <cell r="Q110">
            <v>0</v>
          </cell>
          <cell r="R110">
            <v>86696</v>
          </cell>
        </row>
        <row r="111">
          <cell r="A111">
            <v>300001285</v>
          </cell>
          <cell r="B111" t="str">
            <v>300001285-MATHESON S.C.-300</v>
          </cell>
          <cell r="C111">
            <v>841</v>
          </cell>
          <cell r="D111">
            <v>0</v>
          </cell>
          <cell r="E111">
            <v>444</v>
          </cell>
          <cell r="F111">
            <v>1327</v>
          </cell>
          <cell r="G111">
            <v>1818</v>
          </cell>
          <cell r="H111">
            <v>84</v>
          </cell>
          <cell r="I111">
            <v>-4019</v>
          </cell>
          <cell r="J111">
            <v>0</v>
          </cell>
          <cell r="K111">
            <v>0</v>
          </cell>
          <cell r="L111">
            <v>606</v>
          </cell>
          <cell r="M111">
            <v>0</v>
          </cell>
          <cell r="N111">
            <v>0</v>
          </cell>
          <cell r="O111">
            <v>1100</v>
          </cell>
          <cell r="P111">
            <v>1100</v>
          </cell>
          <cell r="Q111">
            <v>0</v>
          </cell>
          <cell r="R111">
            <v>1100</v>
          </cell>
        </row>
        <row r="112">
          <cell r="A112">
            <v>300001288</v>
          </cell>
          <cell r="B112" t="str">
            <v>300001288-WESLEYVILLE STORAGE-300</v>
          </cell>
          <cell r="C112">
            <v>9356</v>
          </cell>
          <cell r="D112">
            <v>9356</v>
          </cell>
          <cell r="E112">
            <v>9356</v>
          </cell>
          <cell r="F112">
            <v>9356</v>
          </cell>
          <cell r="G112">
            <v>9356</v>
          </cell>
          <cell r="H112">
            <v>9356</v>
          </cell>
          <cell r="I112">
            <v>9356</v>
          </cell>
          <cell r="J112">
            <v>9356</v>
          </cell>
          <cell r="K112">
            <v>9356</v>
          </cell>
          <cell r="L112">
            <v>9356</v>
          </cell>
          <cell r="M112">
            <v>0</v>
          </cell>
          <cell r="N112">
            <v>0</v>
          </cell>
          <cell r="O112">
            <v>93562</v>
          </cell>
          <cell r="P112">
            <v>93562</v>
          </cell>
          <cell r="Q112">
            <v>0</v>
          </cell>
          <cell r="R112">
            <v>93562</v>
          </cell>
        </row>
        <row r="113">
          <cell r="A113">
            <v>300001289</v>
          </cell>
          <cell r="B113" t="str">
            <v>300001289-MISSISSAUGA 6115 DANVILLE RD-300</v>
          </cell>
          <cell r="C113">
            <v>28177</v>
          </cell>
          <cell r="D113">
            <v>32337</v>
          </cell>
          <cell r="E113">
            <v>24351</v>
          </cell>
          <cell r="F113">
            <v>61848</v>
          </cell>
          <cell r="G113">
            <v>29535</v>
          </cell>
          <cell r="H113">
            <v>31002</v>
          </cell>
          <cell r="I113">
            <v>23623</v>
          </cell>
          <cell r="J113">
            <v>20587</v>
          </cell>
          <cell r="K113">
            <v>56920</v>
          </cell>
          <cell r="L113">
            <v>29640</v>
          </cell>
          <cell r="M113">
            <v>0</v>
          </cell>
          <cell r="N113">
            <v>0</v>
          </cell>
          <cell r="O113">
            <v>338020</v>
          </cell>
          <cell r="P113">
            <v>338020</v>
          </cell>
          <cell r="Q113">
            <v>0</v>
          </cell>
          <cell r="R113">
            <v>338020</v>
          </cell>
        </row>
        <row r="114">
          <cell r="A114">
            <v>300001291</v>
          </cell>
          <cell r="B114" t="str">
            <v>300001291-THUNDER BAY HELIPORT-300</v>
          </cell>
          <cell r="C114">
            <v>1871</v>
          </cell>
          <cell r="D114">
            <v>569</v>
          </cell>
          <cell r="E114">
            <v>-18</v>
          </cell>
          <cell r="F114">
            <v>770</v>
          </cell>
          <cell r="G114">
            <v>0</v>
          </cell>
          <cell r="H114">
            <v>0</v>
          </cell>
          <cell r="I114">
            <v>0</v>
          </cell>
          <cell r="J114">
            <v>0</v>
          </cell>
          <cell r="K114">
            <v>0</v>
          </cell>
          <cell r="L114">
            <v>0</v>
          </cell>
          <cell r="M114">
            <v>0</v>
          </cell>
          <cell r="N114">
            <v>0</v>
          </cell>
          <cell r="O114">
            <v>3192</v>
          </cell>
          <cell r="P114">
            <v>3192</v>
          </cell>
          <cell r="Q114">
            <v>0</v>
          </cell>
          <cell r="R114">
            <v>3192</v>
          </cell>
        </row>
        <row r="115">
          <cell r="A115">
            <v>300001300</v>
          </cell>
          <cell r="B115" t="str">
            <v>300001300-THUNDER BAY GARAGE 2714 ARTHU-300</v>
          </cell>
          <cell r="C115">
            <v>13157</v>
          </cell>
          <cell r="D115">
            <v>11822</v>
          </cell>
          <cell r="E115">
            <v>12072</v>
          </cell>
          <cell r="F115">
            <v>24239</v>
          </cell>
          <cell r="G115">
            <v>4236</v>
          </cell>
          <cell r="H115">
            <v>14409</v>
          </cell>
          <cell r="I115">
            <v>5852</v>
          </cell>
          <cell r="J115">
            <v>9587</v>
          </cell>
          <cell r="K115">
            <v>8677</v>
          </cell>
          <cell r="L115">
            <v>13640</v>
          </cell>
          <cell r="M115">
            <v>0</v>
          </cell>
          <cell r="N115">
            <v>0</v>
          </cell>
          <cell r="O115">
            <v>117690</v>
          </cell>
          <cell r="P115">
            <v>117690</v>
          </cell>
          <cell r="Q115">
            <v>0</v>
          </cell>
          <cell r="R115">
            <v>117690</v>
          </cell>
        </row>
        <row r="116">
          <cell r="A116">
            <v>300001302</v>
          </cell>
          <cell r="B116" t="str">
            <v>300001302-TORONTO POWER-NIAGARA REG SERV-300</v>
          </cell>
          <cell r="C116">
            <v>1908</v>
          </cell>
          <cell r="D116">
            <v>851</v>
          </cell>
          <cell r="E116">
            <v>1599</v>
          </cell>
          <cell r="F116">
            <v>1926</v>
          </cell>
          <cell r="G116">
            <v>5975</v>
          </cell>
          <cell r="H116">
            <v>1416</v>
          </cell>
          <cell r="I116">
            <v>-11619</v>
          </cell>
          <cell r="J116">
            <v>160</v>
          </cell>
          <cell r="K116">
            <v>2236</v>
          </cell>
          <cell r="L116">
            <v>228</v>
          </cell>
          <cell r="M116">
            <v>0</v>
          </cell>
          <cell r="N116">
            <v>0</v>
          </cell>
          <cell r="O116">
            <v>4681</v>
          </cell>
          <cell r="P116">
            <v>4681</v>
          </cell>
          <cell r="Q116">
            <v>0</v>
          </cell>
          <cell r="R116">
            <v>4681</v>
          </cell>
        </row>
        <row r="117">
          <cell r="A117">
            <v>300001303</v>
          </cell>
          <cell r="B117" t="str">
            <v>300001303-TORONTO 2330 YONGE ST S 1105-300</v>
          </cell>
          <cell r="C117">
            <v>3678</v>
          </cell>
          <cell r="D117">
            <v>5422</v>
          </cell>
          <cell r="E117">
            <v>0</v>
          </cell>
          <cell r="F117">
            <v>3808</v>
          </cell>
          <cell r="G117">
            <v>3808</v>
          </cell>
          <cell r="H117">
            <v>3808</v>
          </cell>
          <cell r="I117">
            <v>4189</v>
          </cell>
          <cell r="J117">
            <v>3856</v>
          </cell>
          <cell r="K117">
            <v>3856</v>
          </cell>
          <cell r="L117">
            <v>3929</v>
          </cell>
          <cell r="M117">
            <v>0</v>
          </cell>
          <cell r="N117">
            <v>0</v>
          </cell>
          <cell r="O117">
            <v>36355</v>
          </cell>
          <cell r="P117">
            <v>36355</v>
          </cell>
          <cell r="Q117">
            <v>0</v>
          </cell>
          <cell r="R117">
            <v>36355</v>
          </cell>
        </row>
        <row r="118">
          <cell r="A118">
            <v>300001305</v>
          </cell>
          <cell r="B118" t="str">
            <v>300001305-TRINITY SQUARE - OHSC HEAD OFF-300</v>
          </cell>
          <cell r="C118">
            <v>754563</v>
          </cell>
          <cell r="D118">
            <v>-60108</v>
          </cell>
          <cell r="E118">
            <v>1661176</v>
          </cell>
          <cell r="F118">
            <v>864484</v>
          </cell>
          <cell r="G118">
            <v>795949</v>
          </cell>
          <cell r="H118">
            <v>725751</v>
          </cell>
          <cell r="I118">
            <v>775239</v>
          </cell>
          <cell r="J118">
            <v>757055</v>
          </cell>
          <cell r="K118">
            <v>798711</v>
          </cell>
          <cell r="L118">
            <v>770904</v>
          </cell>
          <cell r="M118">
            <v>0</v>
          </cell>
          <cell r="N118">
            <v>0</v>
          </cell>
          <cell r="O118">
            <v>7843725</v>
          </cell>
          <cell r="P118">
            <v>7843725</v>
          </cell>
          <cell r="Q118">
            <v>76212</v>
          </cell>
          <cell r="R118">
            <v>7767513</v>
          </cell>
        </row>
        <row r="119">
          <cell r="A119">
            <v>300003366</v>
          </cell>
          <cell r="B119" t="str">
            <v>300003366-TIMMINS - 569-571 MONETA AVE-300</v>
          </cell>
          <cell r="C119">
            <v>13007</v>
          </cell>
          <cell r="D119">
            <v>14918</v>
          </cell>
          <cell r="E119">
            <v>10266</v>
          </cell>
          <cell r="F119">
            <v>15639</v>
          </cell>
          <cell r="G119">
            <v>8079</v>
          </cell>
          <cell r="H119">
            <v>13836</v>
          </cell>
          <cell r="I119">
            <v>11806</v>
          </cell>
          <cell r="J119">
            <v>7093</v>
          </cell>
          <cell r="K119">
            <v>8305</v>
          </cell>
          <cell r="L119">
            <v>9497</v>
          </cell>
          <cell r="M119">
            <v>0</v>
          </cell>
          <cell r="N119">
            <v>0</v>
          </cell>
          <cell r="O119">
            <v>112445</v>
          </cell>
          <cell r="P119">
            <v>112445</v>
          </cell>
          <cell r="Q119">
            <v>0</v>
          </cell>
          <cell r="R119">
            <v>112445</v>
          </cell>
        </row>
        <row r="120">
          <cell r="A120">
            <v>300003452</v>
          </cell>
          <cell r="B120" t="str">
            <v>300003452-TIMMINS SMS WAREHOUSE-300</v>
          </cell>
          <cell r="C120">
            <v>15905</v>
          </cell>
          <cell r="D120">
            <v>26594</v>
          </cell>
          <cell r="E120">
            <v>16892</v>
          </cell>
          <cell r="F120">
            <v>13881</v>
          </cell>
          <cell r="G120">
            <v>9887</v>
          </cell>
          <cell r="H120">
            <v>12111</v>
          </cell>
          <cell r="I120">
            <v>10905</v>
          </cell>
          <cell r="J120">
            <v>20041</v>
          </cell>
          <cell r="K120">
            <v>7665</v>
          </cell>
          <cell r="L120">
            <v>10954</v>
          </cell>
          <cell r="M120">
            <v>0</v>
          </cell>
          <cell r="N120">
            <v>0</v>
          </cell>
          <cell r="O120">
            <v>144836</v>
          </cell>
          <cell r="P120">
            <v>144836</v>
          </cell>
          <cell r="Q120">
            <v>0</v>
          </cell>
          <cell r="R120">
            <v>144836</v>
          </cell>
        </row>
        <row r="121">
          <cell r="A121">
            <v>300003453</v>
          </cell>
          <cell r="B121" t="str">
            <v>300003453-KAPUSKASING NEPG-FLEET GARAGE-300</v>
          </cell>
          <cell r="C121">
            <v>0</v>
          </cell>
          <cell r="D121">
            <v>0</v>
          </cell>
          <cell r="E121">
            <v>-7680</v>
          </cell>
          <cell r="F121">
            <v>5760</v>
          </cell>
          <cell r="G121">
            <v>0</v>
          </cell>
          <cell r="H121">
            <v>0</v>
          </cell>
          <cell r="I121">
            <v>0</v>
          </cell>
          <cell r="J121">
            <v>0</v>
          </cell>
          <cell r="K121">
            <v>0</v>
          </cell>
          <cell r="L121">
            <v>0</v>
          </cell>
          <cell r="M121">
            <v>0</v>
          </cell>
          <cell r="N121">
            <v>0</v>
          </cell>
          <cell r="O121">
            <v>-1920</v>
          </cell>
          <cell r="P121">
            <v>-1920</v>
          </cell>
          <cell r="Q121">
            <v>0</v>
          </cell>
          <cell r="R121">
            <v>-1920</v>
          </cell>
        </row>
        <row r="122">
          <cell r="A122">
            <v>300003778</v>
          </cell>
          <cell r="B122" t="str">
            <v>300003778-THUNDER BAY SMS WAREHOUSE-300</v>
          </cell>
          <cell r="C122">
            <v>9835</v>
          </cell>
          <cell r="D122">
            <v>19254</v>
          </cell>
          <cell r="E122">
            <v>9493</v>
          </cell>
          <cell r="F122">
            <v>14015</v>
          </cell>
          <cell r="G122">
            <v>12948</v>
          </cell>
          <cell r="H122">
            <v>11471</v>
          </cell>
          <cell r="I122">
            <v>10756</v>
          </cell>
          <cell r="J122">
            <v>20224</v>
          </cell>
          <cell r="K122">
            <v>11980</v>
          </cell>
          <cell r="L122">
            <v>11987</v>
          </cell>
          <cell r="M122">
            <v>0</v>
          </cell>
          <cell r="N122">
            <v>0</v>
          </cell>
          <cell r="O122">
            <v>131963</v>
          </cell>
          <cell r="P122">
            <v>131963</v>
          </cell>
          <cell r="Q122">
            <v>0</v>
          </cell>
          <cell r="R122">
            <v>131963</v>
          </cell>
        </row>
        <row r="123">
          <cell r="A123">
            <v>300003779</v>
          </cell>
          <cell r="B123" t="str">
            <v>300003779-DRYDEN SMS WAREHOUSE-300</v>
          </cell>
          <cell r="C123">
            <v>7861</v>
          </cell>
          <cell r="D123">
            <v>7807</v>
          </cell>
          <cell r="E123">
            <v>7584</v>
          </cell>
          <cell r="F123">
            <v>6288</v>
          </cell>
          <cell r="G123">
            <v>6336</v>
          </cell>
          <cell r="H123">
            <v>6124</v>
          </cell>
          <cell r="I123">
            <v>6571</v>
          </cell>
          <cell r="J123">
            <v>6571</v>
          </cell>
          <cell r="K123">
            <v>7782</v>
          </cell>
          <cell r="L123">
            <v>6176</v>
          </cell>
          <cell r="M123">
            <v>0</v>
          </cell>
          <cell r="N123">
            <v>0</v>
          </cell>
          <cell r="O123">
            <v>69100</v>
          </cell>
          <cell r="P123">
            <v>69100</v>
          </cell>
          <cell r="Q123">
            <v>0</v>
          </cell>
          <cell r="R123">
            <v>69100</v>
          </cell>
        </row>
        <row r="124">
          <cell r="A124">
            <v>300003780</v>
          </cell>
          <cell r="B124" t="str">
            <v>300003780-SUDBURY SMS WAREHOUSE-300</v>
          </cell>
          <cell r="C124">
            <v>13198</v>
          </cell>
          <cell r="D124">
            <v>34274</v>
          </cell>
          <cell r="E124">
            <v>17276</v>
          </cell>
          <cell r="F124">
            <v>21197</v>
          </cell>
          <cell r="G124">
            <v>18699</v>
          </cell>
          <cell r="H124">
            <v>30784</v>
          </cell>
          <cell r="I124">
            <v>11947</v>
          </cell>
          <cell r="J124">
            <v>14485</v>
          </cell>
          <cell r="K124">
            <v>11001</v>
          </cell>
          <cell r="L124">
            <v>11284</v>
          </cell>
          <cell r="M124">
            <v>0</v>
          </cell>
          <cell r="N124">
            <v>0</v>
          </cell>
          <cell r="O124">
            <v>184145</v>
          </cell>
          <cell r="P124">
            <v>184145</v>
          </cell>
          <cell r="Q124">
            <v>0</v>
          </cell>
          <cell r="R124">
            <v>184145</v>
          </cell>
        </row>
        <row r="125">
          <cell r="A125">
            <v>300003781</v>
          </cell>
          <cell r="B125" t="str">
            <v>300003781-BRANTFORD SMS WAREHOUSE-300</v>
          </cell>
          <cell r="C125">
            <v>15537</v>
          </cell>
          <cell r="D125">
            <v>17280</v>
          </cell>
          <cell r="E125">
            <v>17534</v>
          </cell>
          <cell r="F125">
            <v>13621</v>
          </cell>
          <cell r="G125">
            <v>11221</v>
          </cell>
          <cell r="H125">
            <v>14078</v>
          </cell>
          <cell r="I125">
            <v>10834</v>
          </cell>
          <cell r="J125">
            <v>11122</v>
          </cell>
          <cell r="K125">
            <v>11325</v>
          </cell>
          <cell r="L125">
            <v>11906</v>
          </cell>
          <cell r="M125">
            <v>0</v>
          </cell>
          <cell r="N125">
            <v>0</v>
          </cell>
          <cell r="O125">
            <v>134457</v>
          </cell>
          <cell r="P125">
            <v>134457</v>
          </cell>
          <cell r="Q125">
            <v>0</v>
          </cell>
          <cell r="R125">
            <v>134457</v>
          </cell>
        </row>
        <row r="126">
          <cell r="A126">
            <v>300003865</v>
          </cell>
          <cell r="B126" t="str">
            <v>300003865-STAYNER SC LEASED-300</v>
          </cell>
          <cell r="C126">
            <v>3302</v>
          </cell>
          <cell r="D126">
            <v>5157</v>
          </cell>
          <cell r="E126">
            <v>3751</v>
          </cell>
          <cell r="F126">
            <v>4519</v>
          </cell>
          <cell r="G126">
            <v>2041</v>
          </cell>
          <cell r="H126">
            <v>3413</v>
          </cell>
          <cell r="I126">
            <v>7138</v>
          </cell>
          <cell r="J126">
            <v>2586</v>
          </cell>
          <cell r="K126">
            <v>2575</v>
          </cell>
          <cell r="L126">
            <v>2271</v>
          </cell>
          <cell r="M126">
            <v>0</v>
          </cell>
          <cell r="N126">
            <v>0</v>
          </cell>
          <cell r="O126">
            <v>36754</v>
          </cell>
          <cell r="P126">
            <v>36754</v>
          </cell>
          <cell r="Q126">
            <v>0</v>
          </cell>
          <cell r="R126">
            <v>36754</v>
          </cell>
        </row>
        <row r="127">
          <cell r="A127">
            <v>300003930</v>
          </cell>
          <cell r="B127" t="str">
            <v>300003930-MARKHAM CLEGG RD OWNED-300</v>
          </cell>
          <cell r="C127">
            <v>-17130</v>
          </cell>
          <cell r="D127">
            <v>85909</v>
          </cell>
          <cell r="E127">
            <v>39272</v>
          </cell>
          <cell r="F127">
            <v>86443</v>
          </cell>
          <cell r="G127">
            <v>92345</v>
          </cell>
          <cell r="H127">
            <v>57505</v>
          </cell>
          <cell r="I127">
            <v>22198</v>
          </cell>
          <cell r="J127">
            <v>43414</v>
          </cell>
          <cell r="K127">
            <v>62868</v>
          </cell>
          <cell r="L127">
            <v>77396</v>
          </cell>
          <cell r="M127">
            <v>0</v>
          </cell>
          <cell r="N127">
            <v>0</v>
          </cell>
          <cell r="O127">
            <v>550221</v>
          </cell>
          <cell r="P127">
            <v>550221</v>
          </cell>
          <cell r="Q127">
            <v>14000</v>
          </cell>
          <cell r="R127">
            <v>536221</v>
          </cell>
        </row>
        <row r="128">
          <cell r="A128">
            <v>300003931</v>
          </cell>
          <cell r="B128" t="str">
            <v>300003931-LONDON 727 EXETER RD LEASED-300</v>
          </cell>
          <cell r="C128">
            <v>18235</v>
          </cell>
          <cell r="D128">
            <v>21201</v>
          </cell>
          <cell r="E128">
            <v>29943</v>
          </cell>
          <cell r="F128">
            <v>29245</v>
          </cell>
          <cell r="G128">
            <v>22857</v>
          </cell>
          <cell r="H128">
            <v>45427</v>
          </cell>
          <cell r="I128">
            <v>18460</v>
          </cell>
          <cell r="J128">
            <v>21951</v>
          </cell>
          <cell r="K128">
            <v>18147</v>
          </cell>
          <cell r="L128">
            <v>19736</v>
          </cell>
          <cell r="M128">
            <v>0</v>
          </cell>
          <cell r="N128">
            <v>0</v>
          </cell>
          <cell r="O128">
            <v>245202</v>
          </cell>
          <cell r="P128">
            <v>245202</v>
          </cell>
          <cell r="Q128">
            <v>0</v>
          </cell>
          <cell r="R128">
            <v>245202</v>
          </cell>
        </row>
        <row r="129">
          <cell r="A129">
            <v>300004044</v>
          </cell>
          <cell r="B129" t="str">
            <v>300004044-BELLEVILLE REID ST SURPLUS-300</v>
          </cell>
          <cell r="C129">
            <v>108</v>
          </cell>
          <cell r="D129">
            <v>-3</v>
          </cell>
          <cell r="E129">
            <v>0</v>
          </cell>
          <cell r="F129">
            <v>0</v>
          </cell>
          <cell r="G129">
            <v>0</v>
          </cell>
          <cell r="H129">
            <v>0</v>
          </cell>
          <cell r="I129">
            <v>3188</v>
          </cell>
          <cell r="J129">
            <v>105</v>
          </cell>
          <cell r="K129">
            <v>0</v>
          </cell>
          <cell r="L129">
            <v>754</v>
          </cell>
          <cell r="M129">
            <v>0</v>
          </cell>
          <cell r="N129">
            <v>0</v>
          </cell>
          <cell r="O129">
            <v>4152</v>
          </cell>
          <cell r="P129">
            <v>4152</v>
          </cell>
          <cell r="Q129">
            <v>0</v>
          </cell>
          <cell r="R129">
            <v>4152</v>
          </cell>
        </row>
        <row r="130">
          <cell r="A130">
            <v>300004045</v>
          </cell>
          <cell r="B130" t="str">
            <v>300004045-NORTH DUNDAS WINCHESTER SURP-300</v>
          </cell>
          <cell r="C130">
            <v>745</v>
          </cell>
          <cell r="D130">
            <v>3235</v>
          </cell>
          <cell r="E130">
            <v>1304</v>
          </cell>
          <cell r="F130">
            <v>1269</v>
          </cell>
          <cell r="G130">
            <v>5645</v>
          </cell>
          <cell r="H130">
            <v>3578</v>
          </cell>
          <cell r="I130">
            <v>1218</v>
          </cell>
          <cell r="J130">
            <v>503</v>
          </cell>
          <cell r="K130">
            <v>517</v>
          </cell>
          <cell r="L130">
            <v>3587</v>
          </cell>
          <cell r="M130">
            <v>0</v>
          </cell>
          <cell r="N130">
            <v>0</v>
          </cell>
          <cell r="O130">
            <v>21601</v>
          </cell>
          <cell r="P130">
            <v>21601</v>
          </cell>
          <cell r="Q130">
            <v>0</v>
          </cell>
          <cell r="R130">
            <v>21601</v>
          </cell>
        </row>
        <row r="131">
          <cell r="A131">
            <v>300004676</v>
          </cell>
          <cell r="B131" t="str">
            <v>300004676-COLLEGE PARK-300</v>
          </cell>
          <cell r="C131">
            <v>18449</v>
          </cell>
          <cell r="D131">
            <v>18442</v>
          </cell>
          <cell r="E131">
            <v>18589</v>
          </cell>
          <cell r="F131">
            <v>18862</v>
          </cell>
          <cell r="G131">
            <v>18903</v>
          </cell>
          <cell r="H131">
            <v>18446</v>
          </cell>
          <cell r="I131">
            <v>18446</v>
          </cell>
          <cell r="J131">
            <v>20778</v>
          </cell>
          <cell r="K131">
            <v>18459</v>
          </cell>
          <cell r="L131">
            <v>18446</v>
          </cell>
          <cell r="M131">
            <v>0</v>
          </cell>
          <cell r="N131">
            <v>0</v>
          </cell>
          <cell r="O131">
            <v>187821</v>
          </cell>
          <cell r="P131">
            <v>187821</v>
          </cell>
          <cell r="Q131">
            <v>0</v>
          </cell>
          <cell r="R131">
            <v>187821</v>
          </cell>
        </row>
        <row r="132">
          <cell r="A132">
            <v>300004753</v>
          </cell>
          <cell r="B132" t="str">
            <v>300004753-BARRIE SMS WAREHOUSE-300</v>
          </cell>
          <cell r="C132">
            <v>21606</v>
          </cell>
          <cell r="D132">
            <v>20597</v>
          </cell>
          <cell r="E132">
            <v>16486</v>
          </cell>
          <cell r="F132">
            <v>20673</v>
          </cell>
          <cell r="G132">
            <v>19111</v>
          </cell>
          <cell r="H132">
            <v>17276</v>
          </cell>
          <cell r="I132">
            <v>17087</v>
          </cell>
          <cell r="J132">
            <v>16451</v>
          </cell>
          <cell r="K132">
            <v>20505</v>
          </cell>
          <cell r="L132">
            <v>19793</v>
          </cell>
          <cell r="M132">
            <v>0</v>
          </cell>
          <cell r="N132">
            <v>0</v>
          </cell>
          <cell r="O132">
            <v>189587</v>
          </cell>
          <cell r="P132">
            <v>189587</v>
          </cell>
          <cell r="Q132">
            <v>0</v>
          </cell>
          <cell r="R132">
            <v>189587</v>
          </cell>
        </row>
        <row r="133">
          <cell r="A133">
            <v>300004764</v>
          </cell>
          <cell r="B133" t="str">
            <v>300004764-ORANGEVILLE WORK METHOD TRNG-300</v>
          </cell>
          <cell r="C133">
            <v>9379</v>
          </cell>
          <cell r="D133">
            <v>9030</v>
          </cell>
          <cell r="E133">
            <v>9134</v>
          </cell>
          <cell r="F133">
            <v>9685</v>
          </cell>
          <cell r="G133">
            <v>9468</v>
          </cell>
          <cell r="H133">
            <v>1759</v>
          </cell>
          <cell r="I133">
            <v>1330</v>
          </cell>
          <cell r="J133">
            <v>10185</v>
          </cell>
          <cell r="K133">
            <v>37</v>
          </cell>
          <cell r="L133">
            <v>0</v>
          </cell>
          <cell r="M133">
            <v>0</v>
          </cell>
          <cell r="N133">
            <v>0</v>
          </cell>
          <cell r="O133">
            <v>60007</v>
          </cell>
          <cell r="P133">
            <v>60007</v>
          </cell>
          <cell r="Q133">
            <v>0</v>
          </cell>
          <cell r="R133">
            <v>60007</v>
          </cell>
        </row>
        <row r="134">
          <cell r="A134">
            <v>300004986</v>
          </cell>
          <cell r="B134" t="str">
            <v>300004986-CARLTON PLACE SMS WAREHOUSE-300</v>
          </cell>
          <cell r="C134">
            <v>6142</v>
          </cell>
          <cell r="D134">
            <v>16518</v>
          </cell>
          <cell r="E134">
            <v>6530</v>
          </cell>
          <cell r="F134">
            <v>6665</v>
          </cell>
          <cell r="G134">
            <v>8801</v>
          </cell>
          <cell r="H134">
            <v>21317</v>
          </cell>
          <cell r="I134">
            <v>27007</v>
          </cell>
          <cell r="J134">
            <v>6437</v>
          </cell>
          <cell r="K134">
            <v>7191</v>
          </cell>
          <cell r="L134">
            <v>6631</v>
          </cell>
          <cell r="M134">
            <v>0</v>
          </cell>
          <cell r="N134">
            <v>0</v>
          </cell>
          <cell r="O134">
            <v>113239</v>
          </cell>
          <cell r="P134">
            <v>113239</v>
          </cell>
          <cell r="Q134">
            <v>0</v>
          </cell>
          <cell r="R134">
            <v>113239</v>
          </cell>
        </row>
        <row r="135">
          <cell r="A135">
            <v>300004987</v>
          </cell>
          <cell r="B135" t="str">
            <v>300004987-LAKE SIMCOE HELIPORT-300</v>
          </cell>
          <cell r="C135">
            <v>11412</v>
          </cell>
          <cell r="D135">
            <v>7779</v>
          </cell>
          <cell r="E135">
            <v>10966</v>
          </cell>
          <cell r="F135">
            <v>10950</v>
          </cell>
          <cell r="G135">
            <v>7508</v>
          </cell>
          <cell r="H135">
            <v>12543</v>
          </cell>
          <cell r="I135">
            <v>9394</v>
          </cell>
          <cell r="J135">
            <v>9607</v>
          </cell>
          <cell r="K135">
            <v>10444</v>
          </cell>
          <cell r="L135">
            <v>9253</v>
          </cell>
          <cell r="M135">
            <v>0</v>
          </cell>
          <cell r="N135">
            <v>0</v>
          </cell>
          <cell r="O135">
            <v>99857</v>
          </cell>
          <cell r="P135">
            <v>99857</v>
          </cell>
          <cell r="Q135">
            <v>0</v>
          </cell>
          <cell r="R135">
            <v>99857</v>
          </cell>
        </row>
        <row r="136">
          <cell r="A136">
            <v>300005701</v>
          </cell>
          <cell r="B136" t="str">
            <v>300005701-CARLTON PLACE SC MEU-300</v>
          </cell>
          <cell r="C136">
            <v>965</v>
          </cell>
          <cell r="D136">
            <v>837</v>
          </cell>
          <cell r="E136">
            <v>815</v>
          </cell>
          <cell r="F136">
            <v>4958</v>
          </cell>
          <cell r="G136">
            <v>0</v>
          </cell>
          <cell r="H136">
            <v>2406</v>
          </cell>
          <cell r="I136">
            <v>197</v>
          </cell>
          <cell r="J136">
            <v>99</v>
          </cell>
          <cell r="K136">
            <v>99</v>
          </cell>
          <cell r="L136">
            <v>461</v>
          </cell>
          <cell r="M136">
            <v>0</v>
          </cell>
          <cell r="N136">
            <v>0</v>
          </cell>
          <cell r="O136">
            <v>10836</v>
          </cell>
          <cell r="P136">
            <v>10836</v>
          </cell>
          <cell r="Q136">
            <v>0</v>
          </cell>
          <cell r="R136">
            <v>10836</v>
          </cell>
        </row>
        <row r="137">
          <cell r="A137">
            <v>300006057</v>
          </cell>
          <cell r="B137" t="str">
            <v>300006057-BARRIE FLD OFFICE MORROW RD-300</v>
          </cell>
          <cell r="C137">
            <v>8882</v>
          </cell>
          <cell r="D137">
            <v>7216</v>
          </cell>
          <cell r="E137">
            <v>7277</v>
          </cell>
          <cell r="F137">
            <v>7295</v>
          </cell>
          <cell r="G137">
            <v>4400</v>
          </cell>
          <cell r="H137">
            <v>5490</v>
          </cell>
          <cell r="I137">
            <v>6178</v>
          </cell>
          <cell r="J137">
            <v>4010</v>
          </cell>
          <cell r="K137">
            <v>7575</v>
          </cell>
          <cell r="L137">
            <v>4783</v>
          </cell>
          <cell r="M137">
            <v>0</v>
          </cell>
          <cell r="N137">
            <v>0</v>
          </cell>
          <cell r="O137">
            <v>63107</v>
          </cell>
          <cell r="P137">
            <v>63107</v>
          </cell>
          <cell r="Q137">
            <v>0</v>
          </cell>
          <cell r="R137">
            <v>63107</v>
          </cell>
        </row>
        <row r="138">
          <cell r="A138">
            <v>300006261</v>
          </cell>
          <cell r="B138" t="str">
            <v>300006261-WESLEYVILLE SMS WAREHOUSE-300</v>
          </cell>
          <cell r="C138">
            <v>9650</v>
          </cell>
          <cell r="D138">
            <v>10216</v>
          </cell>
          <cell r="E138">
            <v>11061</v>
          </cell>
          <cell r="F138">
            <v>9807</v>
          </cell>
          <cell r="G138">
            <v>10690</v>
          </cell>
          <cell r="H138">
            <v>10200</v>
          </cell>
          <cell r="I138">
            <v>10388</v>
          </cell>
          <cell r="J138">
            <v>14778</v>
          </cell>
          <cell r="K138">
            <v>10200</v>
          </cell>
          <cell r="L138">
            <v>28200</v>
          </cell>
          <cell r="M138">
            <v>0</v>
          </cell>
          <cell r="N138">
            <v>0</v>
          </cell>
          <cell r="O138">
            <v>125188</v>
          </cell>
          <cell r="P138">
            <v>125188</v>
          </cell>
          <cell r="Q138">
            <v>0</v>
          </cell>
          <cell r="R138">
            <v>125188</v>
          </cell>
        </row>
        <row r="139">
          <cell r="A139">
            <v>300006959</v>
          </cell>
          <cell r="B139" t="str">
            <v>300006959-DEEP RIVER SC MEU-300</v>
          </cell>
          <cell r="C139">
            <v>419</v>
          </cell>
          <cell r="D139">
            <v>734</v>
          </cell>
          <cell r="E139">
            <v>1666</v>
          </cell>
          <cell r="F139">
            <v>1433</v>
          </cell>
          <cell r="G139">
            <v>1278</v>
          </cell>
          <cell r="H139">
            <v>1146</v>
          </cell>
          <cell r="I139">
            <v>986</v>
          </cell>
          <cell r="J139">
            <v>320</v>
          </cell>
          <cell r="K139">
            <v>320</v>
          </cell>
          <cell r="L139">
            <v>782</v>
          </cell>
          <cell r="M139">
            <v>0</v>
          </cell>
          <cell r="N139">
            <v>0</v>
          </cell>
          <cell r="O139">
            <v>9084</v>
          </cell>
          <cell r="P139">
            <v>9084</v>
          </cell>
          <cell r="Q139">
            <v>107</v>
          </cell>
          <cell r="R139">
            <v>8977</v>
          </cell>
        </row>
        <row r="140">
          <cell r="A140">
            <v>300006963</v>
          </cell>
          <cell r="B140" t="str">
            <v>300006963-DRYDEN POLE YARD MECH GARAGE-300</v>
          </cell>
          <cell r="C140">
            <v>2824</v>
          </cell>
          <cell r="D140">
            <v>2799</v>
          </cell>
          <cell r="E140">
            <v>6114</v>
          </cell>
          <cell r="F140">
            <v>2441</v>
          </cell>
          <cell r="G140">
            <v>1437</v>
          </cell>
          <cell r="H140">
            <v>839</v>
          </cell>
          <cell r="I140">
            <v>7026</v>
          </cell>
          <cell r="J140">
            <v>988</v>
          </cell>
          <cell r="K140">
            <v>2081</v>
          </cell>
          <cell r="L140">
            <v>1880</v>
          </cell>
          <cell r="M140">
            <v>0</v>
          </cell>
          <cell r="N140">
            <v>0</v>
          </cell>
          <cell r="O140">
            <v>28430</v>
          </cell>
          <cell r="P140">
            <v>28430</v>
          </cell>
          <cell r="Q140">
            <v>0</v>
          </cell>
          <cell r="R140">
            <v>28430</v>
          </cell>
        </row>
        <row r="141">
          <cell r="A141">
            <v>300015783</v>
          </cell>
          <cell r="B141" t="str">
            <v>300015783-BRACEBRIDGE FORESTRY SRV CENTR-300</v>
          </cell>
          <cell r="C141">
            <v>0</v>
          </cell>
          <cell r="D141">
            <v>0</v>
          </cell>
          <cell r="E141">
            <v>0</v>
          </cell>
          <cell r="F141">
            <v>0</v>
          </cell>
          <cell r="G141">
            <v>2400</v>
          </cell>
          <cell r="H141">
            <v>1200</v>
          </cell>
          <cell r="I141">
            <v>6916</v>
          </cell>
          <cell r="J141">
            <v>1200</v>
          </cell>
          <cell r="K141">
            <v>3519</v>
          </cell>
          <cell r="L141">
            <v>1860</v>
          </cell>
          <cell r="M141">
            <v>0</v>
          </cell>
          <cell r="N141">
            <v>0</v>
          </cell>
          <cell r="O141">
            <v>17095</v>
          </cell>
          <cell r="P141">
            <v>17095</v>
          </cell>
          <cell r="Q141">
            <v>0</v>
          </cell>
          <cell r="R141">
            <v>17095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PSR Report"/>
      <sheetName val="Actuals"/>
      <sheetName val="Budget"/>
      <sheetName val="Forecast"/>
      <sheetName val="Month rev"/>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row>
        <row r="2">
          <cell r="B2" t="str">
            <v xml:space="preserve"> </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A3">
            <v>12565</v>
          </cell>
          <cell r="B3" t="str">
            <v>12565 - Smart Network (smart metering)</v>
          </cell>
          <cell r="K3">
            <v>2186897</v>
          </cell>
          <cell r="L3">
            <v>3099283</v>
          </cell>
          <cell r="M3">
            <v>3099283</v>
          </cell>
        </row>
        <row r="4">
          <cell r="B4" t="str">
            <v>M020-Smart Meter Network + M060-Smart Meter Strategy &amp; Reqrmts + M070-PMO - OMA + M080-Meter Processes Redesign + M090-Change Management + M100-Smart Meter Projects Communica + M110-Smart Meter Ops &amp; Sustainment</v>
          </cell>
          <cell r="C4">
            <v>0</v>
          </cell>
          <cell r="K4">
            <v>2186897</v>
          </cell>
        </row>
        <row r="5">
          <cell r="A5" t="str">
            <v>OM&amp;A Check</v>
          </cell>
          <cell r="B5" t="str">
            <v>OM&amp;A Check (Should = 0)</v>
          </cell>
          <cell r="K5">
            <v>0</v>
          </cell>
        </row>
        <row r="6">
          <cell r="A6" t="str">
            <v>M060</v>
          </cell>
          <cell r="B6" t="str">
            <v>M060-Smart Meter Strategy &amp; Reqrmts</v>
          </cell>
          <cell r="K6">
            <v>1107657</v>
          </cell>
          <cell r="L6">
            <v>1630396</v>
          </cell>
          <cell r="M6">
            <v>1630396</v>
          </cell>
        </row>
        <row r="7">
          <cell r="A7" t="str">
            <v>M070</v>
          </cell>
          <cell r="B7" t="str">
            <v>M070-PMO - OMA</v>
          </cell>
          <cell r="K7">
            <v>381257</v>
          </cell>
          <cell r="L7">
            <v>535804</v>
          </cell>
          <cell r="M7">
            <v>535804</v>
          </cell>
        </row>
        <row r="8">
          <cell r="A8" t="str">
            <v>M080</v>
          </cell>
          <cell r="B8" t="str">
            <v>M080-Meter Processes Redesign</v>
          </cell>
          <cell r="K8">
            <v>202305</v>
          </cell>
          <cell r="L8">
            <v>255255</v>
          </cell>
          <cell r="M8">
            <v>255255</v>
          </cell>
        </row>
        <row r="9">
          <cell r="A9" t="str">
            <v>M090</v>
          </cell>
          <cell r="B9" t="str">
            <v>M090-Change Management</v>
          </cell>
          <cell r="K9">
            <v>51520</v>
          </cell>
          <cell r="L9">
            <v>51520</v>
          </cell>
          <cell r="M9">
            <v>51520</v>
          </cell>
        </row>
        <row r="10">
          <cell r="A10" t="str">
            <v>M100</v>
          </cell>
          <cell r="B10" t="str">
            <v>M100-Smart Meter Projects Communica</v>
          </cell>
          <cell r="K10">
            <v>208932</v>
          </cell>
          <cell r="L10">
            <v>325680</v>
          </cell>
          <cell r="M10">
            <v>325680</v>
          </cell>
        </row>
        <row r="11">
          <cell r="A11" t="str">
            <v>M110</v>
          </cell>
          <cell r="B11" t="str">
            <v>M110-Smart Meter Ops &amp; Sustainment</v>
          </cell>
          <cell r="K11">
            <v>235225</v>
          </cell>
          <cell r="L11">
            <v>300628</v>
          </cell>
          <cell r="M11">
            <v>300628</v>
          </cell>
        </row>
        <row r="12">
          <cell r="A12">
            <v>12625</v>
          </cell>
          <cell r="B12" t="str">
            <v>12625 - Smart Meter Program</v>
          </cell>
          <cell r="K12">
            <v>8537286</v>
          </cell>
          <cell r="L12">
            <v>9720131</v>
          </cell>
          <cell r="M12">
            <v>9720131</v>
          </cell>
        </row>
        <row r="13">
          <cell r="B13" t="str">
            <v>M004-New Billig Systems + M010-Meter Costs + M020-Smart Meter Network + M030-ARM Systems &amp; Infrastructure + M040-Billing System &amp; Infrastructur</v>
          </cell>
          <cell r="C13">
            <v>0</v>
          </cell>
          <cell r="K13">
            <v>8537286</v>
          </cell>
        </row>
        <row r="14">
          <cell r="A14" t="str">
            <v>Capital Check</v>
          </cell>
          <cell r="B14" t="str">
            <v>Capital Check (Should = 0)</v>
          </cell>
          <cell r="K14">
            <v>0</v>
          </cell>
        </row>
        <row r="15">
          <cell r="A15" t="str">
            <v>M004</v>
          </cell>
          <cell r="B15" t="str">
            <v>M004-New Billig Systems</v>
          </cell>
          <cell r="K15">
            <v>0</v>
          </cell>
          <cell r="L15">
            <v>0</v>
          </cell>
          <cell r="M15">
            <v>0</v>
          </cell>
        </row>
        <row r="16">
          <cell r="A16" t="str">
            <v>M010</v>
          </cell>
          <cell r="B16" t="str">
            <v>M010-Meter Costs</v>
          </cell>
          <cell r="K16">
            <v>6247774</v>
          </cell>
          <cell r="L16">
            <v>7316831</v>
          </cell>
          <cell r="M16">
            <v>7316831</v>
          </cell>
        </row>
        <row r="17">
          <cell r="A17" t="str">
            <v>M020C</v>
          </cell>
          <cell r="B17" t="str">
            <v>M020-Smart Meter Network</v>
          </cell>
          <cell r="K17">
            <v>859848</v>
          </cell>
          <cell r="L17">
            <v>838119</v>
          </cell>
          <cell r="M17">
            <v>838119</v>
          </cell>
        </row>
        <row r="18">
          <cell r="A18" t="str">
            <v>M030</v>
          </cell>
          <cell r="B18" t="str">
            <v>M030-ARM Systems &amp; Infrastructure</v>
          </cell>
          <cell r="K18">
            <v>238974</v>
          </cell>
          <cell r="L18">
            <v>259927</v>
          </cell>
          <cell r="M18">
            <v>259927</v>
          </cell>
        </row>
        <row r="19">
          <cell r="A19" t="str">
            <v>M040</v>
          </cell>
          <cell r="B19" t="str">
            <v>M040-Billing System &amp; Infrastructur</v>
          </cell>
          <cell r="K19">
            <v>1190689</v>
          </cell>
          <cell r="L19">
            <v>1305254</v>
          </cell>
          <cell r="M19">
            <v>1305254</v>
          </cell>
        </row>
        <row r="20">
          <cell r="A20" t="str">
            <v>M050</v>
          </cell>
          <cell r="B20" t="str">
            <v>M050-PMO - Capital</v>
          </cell>
          <cell r="K20">
            <v>0</v>
          </cell>
          <cell r="L20">
            <v>0</v>
          </cell>
          <cell r="M20">
            <v>0</v>
          </cell>
        </row>
        <row r="22">
          <cell r="K22">
            <v>10724183</v>
          </cell>
          <cell r="L22">
            <v>12819414</v>
          </cell>
          <cell r="M22">
            <v>12819414</v>
          </cell>
          <cell r="N22">
            <v>0</v>
          </cell>
        </row>
        <row r="24">
          <cell r="J24" t="str">
            <v xml:space="preserve">Monthly </v>
          </cell>
          <cell r="L24">
            <v>2095231</v>
          </cell>
          <cell r="M24">
            <v>0</v>
          </cell>
          <cell r="N24">
            <v>-12819414</v>
          </cell>
        </row>
        <row r="28">
          <cell r="A28" t="str">
            <v/>
          </cell>
        </row>
        <row r="29">
          <cell r="A29" t="str">
            <v/>
          </cell>
        </row>
        <row r="30">
          <cell r="A30" t="str">
            <v/>
          </cell>
        </row>
        <row r="31">
          <cell r="A31" t="str">
            <v/>
          </cell>
        </row>
        <row r="32">
          <cell r="A32" t="str">
            <v xml:space="preserve">End of Powerplay Report inputs.  Any additional  rows required must be inserted manually above this row </v>
          </cell>
        </row>
        <row r="33">
          <cell r="A33" t="str">
            <v>OM&amp;A</v>
          </cell>
          <cell r="B33" t="str">
            <v>CDM Smart Metering</v>
          </cell>
        </row>
        <row r="34">
          <cell r="A34" t="str">
            <v>Capital</v>
          </cell>
          <cell r="B34" t="str">
            <v>CDM SMART METERS</v>
          </cell>
        </row>
        <row r="37">
          <cell r="A37" t="str">
            <v/>
          </cell>
        </row>
        <row r="38">
          <cell r="A38" t="str">
            <v xml:space="preserve">End of Calculations and Manual Actual inputs.  Any additional  rows required must be inserted manually above this row </v>
          </cell>
        </row>
      </sheetData>
      <sheetData sheetId="3"/>
      <sheetData sheetId="4"/>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2_Data_Access"/>
      <sheetName val="Pivot All Data"/>
      <sheetName val="All Data"/>
      <sheetName val="AZNMNV"/>
      <sheetName val="CALIF"/>
      <sheetName val="ECAR"/>
      <sheetName val="ERCOT"/>
      <sheetName val="FRCC"/>
      <sheetName val="MAIN"/>
      <sheetName val="MAAC"/>
      <sheetName val="MAPP-US"/>
      <sheetName val="NEPOOL"/>
      <sheetName val="NYPP"/>
      <sheetName val="NWPA-US"/>
      <sheetName val="RMPA"/>
      <sheetName val="SERC"/>
      <sheetName val="SPP"/>
      <sheetName val="notes"/>
      <sheetName val="lookups"/>
      <sheetName val="sub_region"/>
      <sheetName val="region"/>
      <sheetName val="TOTAL"/>
      <sheetName val="ICAP&amp;Anc"/>
      <sheetName val="Ratio_Worksheet"/>
      <sheetName val="Lookup"/>
      <sheetName val="Model_Ratios"/>
      <sheetName val="Control"/>
      <sheetName val="Reg_Building_Blocks"/>
      <sheetName va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Prime Mover Abb</v>
          </cell>
          <cell r="B3" t="str">
            <v>Prime Mover</v>
          </cell>
        </row>
        <row r="4">
          <cell r="A4" t="str">
            <v>CC</v>
          </cell>
          <cell r="B4" t="str">
            <v>CC</v>
          </cell>
        </row>
        <row r="5">
          <cell r="A5" t="str">
            <v>GT</v>
          </cell>
          <cell r="B5" t="str">
            <v>GT</v>
          </cell>
        </row>
        <row r="6">
          <cell r="A6" t="str">
            <v>HY</v>
          </cell>
          <cell r="B6" t="str">
            <v>HYDRO</v>
          </cell>
        </row>
        <row r="7">
          <cell r="A7" t="str">
            <v>NU</v>
          </cell>
          <cell r="B7" t="str">
            <v>NUCLEAR</v>
          </cell>
        </row>
        <row r="8">
          <cell r="A8" t="str">
            <v>ST</v>
          </cell>
          <cell r="B8" t="str">
            <v>STEAM</v>
          </cell>
        </row>
        <row r="9">
          <cell r="A9" t="str">
            <v>OTHER</v>
          </cell>
          <cell r="B9" t="str">
            <v>OTHER</v>
          </cell>
        </row>
      </sheetData>
      <sheetData sheetId="19">
        <row r="2">
          <cell r="A2" t="str">
            <v>AZNMNV1997CC</v>
          </cell>
          <cell r="B2" t="str">
            <v>AZNMNV</v>
          </cell>
          <cell r="C2">
            <v>1997</v>
          </cell>
          <cell r="D2">
            <v>32.520000000000003</v>
          </cell>
          <cell r="E2">
            <v>39.79</v>
          </cell>
          <cell r="F2" t="str">
            <v>CC</v>
          </cell>
          <cell r="G2">
            <v>4362445</v>
          </cell>
          <cell r="H2" t="str">
            <v>CC</v>
          </cell>
        </row>
        <row r="3">
          <cell r="A3" t="str">
            <v>AZNMNV1997HYDRO</v>
          </cell>
          <cell r="B3" t="str">
            <v>AZNMNV</v>
          </cell>
          <cell r="C3">
            <v>1997</v>
          </cell>
          <cell r="D3">
            <v>1.08</v>
          </cell>
          <cell r="E3">
            <v>4.2</v>
          </cell>
          <cell r="F3" t="str">
            <v>HY</v>
          </cell>
          <cell r="G3">
            <v>16069359</v>
          </cell>
          <cell r="H3" t="str">
            <v>HYDRO</v>
          </cell>
        </row>
        <row r="4">
          <cell r="A4" t="str">
            <v>AZNMNV1997NUCLEAR</v>
          </cell>
          <cell r="B4" t="str">
            <v>AZNMNV</v>
          </cell>
          <cell r="C4">
            <v>1997</v>
          </cell>
          <cell r="D4">
            <v>7.04</v>
          </cell>
          <cell r="E4">
            <v>18.75</v>
          </cell>
          <cell r="F4" t="str">
            <v>NU</v>
          </cell>
          <cell r="G4">
            <v>29314200</v>
          </cell>
          <cell r="H4" t="str">
            <v>NUCLEAR</v>
          </cell>
        </row>
        <row r="5">
          <cell r="A5" t="str">
            <v>AZNMNV1997STEAM</v>
          </cell>
          <cell r="B5" t="str">
            <v>AZNMNV</v>
          </cell>
          <cell r="C5">
            <v>1997</v>
          </cell>
          <cell r="D5">
            <v>18.239999999999998</v>
          </cell>
          <cell r="E5">
            <v>23.91</v>
          </cell>
          <cell r="F5" t="str">
            <v>ST</v>
          </cell>
          <cell r="G5">
            <v>67771946</v>
          </cell>
          <cell r="H5" t="str">
            <v>STEAM</v>
          </cell>
        </row>
        <row r="6">
          <cell r="A6" t="str">
            <v>AZNMNV1998CC</v>
          </cell>
          <cell r="B6" t="str">
            <v>AZNMNV</v>
          </cell>
          <cell r="C6">
            <v>1998</v>
          </cell>
          <cell r="D6">
            <v>24.01</v>
          </cell>
          <cell r="E6">
            <v>29.06</v>
          </cell>
          <cell r="F6" t="str">
            <v>CC</v>
          </cell>
          <cell r="G6">
            <v>5107689</v>
          </cell>
          <cell r="H6" t="str">
            <v>CC</v>
          </cell>
        </row>
        <row r="7">
          <cell r="A7" t="str">
            <v>AZNMNV1998HYDRO</v>
          </cell>
          <cell r="B7" t="str">
            <v>AZNMNV</v>
          </cell>
          <cell r="C7">
            <v>1998</v>
          </cell>
          <cell r="D7">
            <v>1.1599999999999999</v>
          </cell>
          <cell r="E7">
            <v>4.5199999999999996</v>
          </cell>
          <cell r="F7" t="str">
            <v>HY</v>
          </cell>
          <cell r="G7">
            <v>15623752</v>
          </cell>
          <cell r="H7" t="str">
            <v>HYDRO</v>
          </cell>
        </row>
        <row r="8">
          <cell r="A8" t="str">
            <v>AZNMNV1998NUCLEAR</v>
          </cell>
          <cell r="B8" t="str">
            <v>AZNMNV</v>
          </cell>
          <cell r="C8">
            <v>1998</v>
          </cell>
          <cell r="D8">
            <v>7.07</v>
          </cell>
          <cell r="E8">
            <v>19.22</v>
          </cell>
          <cell r="F8" t="str">
            <v>NU</v>
          </cell>
          <cell r="G8">
            <v>30301047</v>
          </cell>
          <cell r="H8" t="str">
            <v>NUCLEAR</v>
          </cell>
        </row>
        <row r="9">
          <cell r="A9" t="str">
            <v>AZNMNV1998STEAM</v>
          </cell>
          <cell r="B9" t="str">
            <v>AZNMNV</v>
          </cell>
          <cell r="C9">
            <v>1998</v>
          </cell>
          <cell r="D9">
            <v>16.45</v>
          </cell>
          <cell r="E9">
            <v>21.88</v>
          </cell>
          <cell r="F9" t="str">
            <v>ST</v>
          </cell>
          <cell r="G9">
            <v>72368595</v>
          </cell>
          <cell r="H9" t="str">
            <v>STEAM</v>
          </cell>
        </row>
        <row r="10">
          <cell r="A10" t="str">
            <v>AZNMNV1999CC</v>
          </cell>
          <cell r="B10" t="str">
            <v>AZNMNV</v>
          </cell>
          <cell r="C10">
            <v>1999</v>
          </cell>
          <cell r="D10">
            <v>24.48</v>
          </cell>
          <cell r="E10">
            <v>27.98</v>
          </cell>
          <cell r="F10" t="str">
            <v>CC</v>
          </cell>
          <cell r="G10">
            <v>8738822</v>
          </cell>
          <cell r="H10" t="str">
            <v>CC</v>
          </cell>
        </row>
        <row r="11">
          <cell r="A11" t="str">
            <v>AZNMNV1999HYDRO</v>
          </cell>
          <cell r="B11" t="str">
            <v>AZNMNV</v>
          </cell>
          <cell r="C11">
            <v>1999</v>
          </cell>
          <cell r="D11">
            <v>1.18</v>
          </cell>
          <cell r="E11">
            <v>5.01</v>
          </cell>
          <cell r="F11" t="str">
            <v>HY</v>
          </cell>
          <cell r="G11">
            <v>13801046</v>
          </cell>
          <cell r="H11" t="str">
            <v>HYDRO</v>
          </cell>
        </row>
        <row r="12">
          <cell r="A12" t="str">
            <v>AZNMNV1999NUCLEAR</v>
          </cell>
          <cell r="B12" t="str">
            <v>AZNMNV</v>
          </cell>
          <cell r="C12">
            <v>1999</v>
          </cell>
          <cell r="D12">
            <v>7.39</v>
          </cell>
          <cell r="E12">
            <v>18.09</v>
          </cell>
          <cell r="F12" t="str">
            <v>NU</v>
          </cell>
          <cell r="G12">
            <v>30415572</v>
          </cell>
          <cell r="H12" t="str">
            <v>NUCLEAR</v>
          </cell>
        </row>
        <row r="13">
          <cell r="A13" t="str">
            <v>AZNMNV1999STEAM</v>
          </cell>
          <cell r="B13" t="str">
            <v>AZNMNV</v>
          </cell>
          <cell r="C13">
            <v>1999</v>
          </cell>
          <cell r="D13">
            <v>16.899999999999999</v>
          </cell>
          <cell r="E13">
            <v>22.44</v>
          </cell>
          <cell r="F13" t="str">
            <v>ST</v>
          </cell>
          <cell r="G13">
            <v>75062783</v>
          </cell>
          <cell r="H13" t="str">
            <v>STEAM</v>
          </cell>
        </row>
        <row r="14">
          <cell r="A14" t="str">
            <v>AZNMNV2000CC</v>
          </cell>
          <cell r="B14" t="str">
            <v>AZNMNV</v>
          </cell>
          <cell r="C14">
            <v>2000</v>
          </cell>
          <cell r="D14">
            <v>37.07</v>
          </cell>
          <cell r="E14">
            <v>40.85</v>
          </cell>
          <cell r="F14" t="str">
            <v>CC</v>
          </cell>
          <cell r="G14">
            <v>12160074</v>
          </cell>
          <cell r="H14" t="str">
            <v>CC</v>
          </cell>
        </row>
        <row r="15">
          <cell r="A15" t="str">
            <v>AZNMNV2000HYDRO</v>
          </cell>
          <cell r="B15" t="str">
            <v>AZNMNV</v>
          </cell>
          <cell r="C15">
            <v>2000</v>
          </cell>
          <cell r="D15">
            <v>1.36</v>
          </cell>
          <cell r="E15">
            <v>5.75</v>
          </cell>
          <cell r="F15" t="str">
            <v>HY</v>
          </cell>
          <cell r="G15">
            <v>11889968</v>
          </cell>
          <cell r="H15" t="str">
            <v>HYDRO</v>
          </cell>
        </row>
        <row r="16">
          <cell r="A16" t="str">
            <v>AZNMNV2000NUCLEAR</v>
          </cell>
          <cell r="B16" t="str">
            <v>AZNMNV</v>
          </cell>
          <cell r="C16">
            <v>2000</v>
          </cell>
          <cell r="D16">
            <v>7.19</v>
          </cell>
          <cell r="E16">
            <v>18.41</v>
          </cell>
          <cell r="F16" t="str">
            <v>NU</v>
          </cell>
          <cell r="G16">
            <v>30380567</v>
          </cell>
          <cell r="H16" t="str">
            <v>NUCLEAR</v>
          </cell>
        </row>
        <row r="17">
          <cell r="A17" t="str">
            <v>AZNMNV2000STEAM</v>
          </cell>
          <cell r="B17" t="str">
            <v>AZNMNV</v>
          </cell>
          <cell r="C17">
            <v>2000</v>
          </cell>
          <cell r="D17">
            <v>18.62</v>
          </cell>
          <cell r="E17">
            <v>23.96</v>
          </cell>
          <cell r="F17" t="str">
            <v>ST</v>
          </cell>
          <cell r="G17">
            <v>81853592</v>
          </cell>
          <cell r="H17" t="str">
            <v>STEAM</v>
          </cell>
        </row>
        <row r="18">
          <cell r="A18" t="str">
            <v>AZNMNV2001CC</v>
          </cell>
          <cell r="B18" t="str">
            <v>AZNMNV</v>
          </cell>
          <cell r="C18">
            <v>2001</v>
          </cell>
          <cell r="D18">
            <v>60.12</v>
          </cell>
          <cell r="E18">
            <v>62.87</v>
          </cell>
          <cell r="F18" t="str">
            <v>CC</v>
          </cell>
          <cell r="G18">
            <v>14443056</v>
          </cell>
          <cell r="H18" t="str">
            <v>CC</v>
          </cell>
        </row>
        <row r="19">
          <cell r="A19" t="str">
            <v>AZNMNV2001HYDRO</v>
          </cell>
          <cell r="B19" t="str">
            <v>AZNMNV</v>
          </cell>
          <cell r="C19">
            <v>2001</v>
          </cell>
          <cell r="D19">
            <v>1.1599999999999999</v>
          </cell>
          <cell r="E19">
            <v>6.03</v>
          </cell>
          <cell r="F19" t="str">
            <v>HY</v>
          </cell>
          <cell r="G19">
            <v>10900694</v>
          </cell>
          <cell r="H19" t="str">
            <v>HYDRO</v>
          </cell>
        </row>
        <row r="20">
          <cell r="A20" t="str">
            <v>AZNMNV2001NUCLEAR</v>
          </cell>
          <cell r="B20" t="str">
            <v>AZNMNV</v>
          </cell>
          <cell r="C20">
            <v>2001</v>
          </cell>
          <cell r="D20">
            <v>6.76</v>
          </cell>
          <cell r="E20">
            <v>19.559999999999999</v>
          </cell>
          <cell r="F20" t="str">
            <v>NU</v>
          </cell>
          <cell r="G20">
            <v>28724072</v>
          </cell>
          <cell r="H20" t="str">
            <v>NUCLEAR</v>
          </cell>
        </row>
        <row r="21">
          <cell r="A21" t="str">
            <v>AZNMNV2001STEAM</v>
          </cell>
          <cell r="B21" t="str">
            <v>AZNMNV</v>
          </cell>
          <cell r="C21">
            <v>2001</v>
          </cell>
          <cell r="D21">
            <v>19.059999999999999</v>
          </cell>
          <cell r="E21">
            <v>24.72</v>
          </cell>
          <cell r="F21" t="str">
            <v>ST</v>
          </cell>
          <cell r="G21">
            <v>80434027</v>
          </cell>
          <cell r="H21" t="str">
            <v>STEAM</v>
          </cell>
        </row>
        <row r="22">
          <cell r="A22" t="str">
            <v>CAMX1997CC</v>
          </cell>
          <cell r="B22" t="str">
            <v>CAMX</v>
          </cell>
          <cell r="C22">
            <v>1997</v>
          </cell>
          <cell r="D22">
            <v>38.880000000000003</v>
          </cell>
          <cell r="E22">
            <v>50.06</v>
          </cell>
          <cell r="F22" t="str">
            <v>CC</v>
          </cell>
          <cell r="G22">
            <v>2075909</v>
          </cell>
          <cell r="H22" t="str">
            <v>CC</v>
          </cell>
        </row>
        <row r="23">
          <cell r="A23" t="str">
            <v>CAMX1997HYDRO</v>
          </cell>
          <cell r="B23" t="str">
            <v>CAMX</v>
          </cell>
          <cell r="C23">
            <v>1997</v>
          </cell>
          <cell r="D23">
            <v>1.29</v>
          </cell>
          <cell r="E23">
            <v>5.72</v>
          </cell>
          <cell r="F23" t="str">
            <v>HY</v>
          </cell>
          <cell r="G23">
            <v>38355967</v>
          </cell>
          <cell r="H23" t="str">
            <v>HYDRO</v>
          </cell>
        </row>
        <row r="24">
          <cell r="A24" t="str">
            <v>CAMX1997NUCLEAR</v>
          </cell>
          <cell r="B24" t="str">
            <v>CAMX</v>
          </cell>
          <cell r="C24">
            <v>1997</v>
          </cell>
          <cell r="D24">
            <v>8.4700000000000006</v>
          </cell>
          <cell r="E24">
            <v>23.33</v>
          </cell>
          <cell r="F24" t="str">
            <v>NU</v>
          </cell>
          <cell r="G24">
            <v>30512117</v>
          </cell>
          <cell r="H24" t="str">
            <v>NUCLEAR</v>
          </cell>
        </row>
        <row r="25">
          <cell r="A25" t="str">
            <v>CAMX1997STEAM</v>
          </cell>
          <cell r="B25" t="str">
            <v>CAMX</v>
          </cell>
          <cell r="C25">
            <v>1997</v>
          </cell>
          <cell r="D25">
            <v>26.33</v>
          </cell>
          <cell r="E25">
            <v>31.37</v>
          </cell>
          <cell r="F25" t="str">
            <v>ST</v>
          </cell>
          <cell r="G25">
            <v>56404580</v>
          </cell>
          <cell r="H25" t="str">
            <v>STEAM</v>
          </cell>
        </row>
        <row r="26">
          <cell r="A26" t="str">
            <v>CAMX1998CC</v>
          </cell>
          <cell r="B26" t="str">
            <v>CAMX</v>
          </cell>
          <cell r="C26">
            <v>1998</v>
          </cell>
          <cell r="D26">
            <v>24.89</v>
          </cell>
          <cell r="E26">
            <v>32.590000000000003</v>
          </cell>
          <cell r="F26" t="str">
            <v>CC</v>
          </cell>
          <cell r="G26">
            <v>2684256</v>
          </cell>
          <cell r="H26" t="str">
            <v>CC</v>
          </cell>
        </row>
        <row r="27">
          <cell r="A27" t="str">
            <v>CAMX1998HYDRO</v>
          </cell>
          <cell r="B27" t="str">
            <v>CAMX</v>
          </cell>
          <cell r="C27">
            <v>1998</v>
          </cell>
          <cell r="D27">
            <v>1</v>
          </cell>
          <cell r="E27">
            <v>4.18</v>
          </cell>
          <cell r="F27" t="str">
            <v>HY</v>
          </cell>
          <cell r="G27">
            <v>46653006</v>
          </cell>
          <cell r="H27" t="str">
            <v>HYDRO</v>
          </cell>
        </row>
        <row r="28">
          <cell r="A28" t="str">
            <v>CAMX1998NUCLEAR</v>
          </cell>
          <cell r="B28" t="str">
            <v>CAMX</v>
          </cell>
          <cell r="C28">
            <v>1998</v>
          </cell>
          <cell r="D28">
            <v>7.9</v>
          </cell>
          <cell r="E28">
            <v>20.100000000000001</v>
          </cell>
          <cell r="F28" t="str">
            <v>NU</v>
          </cell>
          <cell r="G28">
            <v>34594210</v>
          </cell>
          <cell r="H28" t="str">
            <v>NUCLEAR</v>
          </cell>
        </row>
        <row r="29">
          <cell r="A29" t="str">
            <v>CAMX1998STEAM</v>
          </cell>
          <cell r="B29" t="str">
            <v>CAMX</v>
          </cell>
          <cell r="C29">
            <v>1998</v>
          </cell>
          <cell r="D29">
            <v>21.51</v>
          </cell>
          <cell r="E29">
            <v>26.46</v>
          </cell>
          <cell r="F29" t="str">
            <v>ST</v>
          </cell>
          <cell r="G29">
            <v>45667803</v>
          </cell>
          <cell r="H29" t="str">
            <v>STEAM</v>
          </cell>
        </row>
        <row r="30">
          <cell r="A30" t="str">
            <v>CAMX1999CC</v>
          </cell>
          <cell r="B30" t="str">
            <v>CAMX</v>
          </cell>
          <cell r="C30">
            <v>1999</v>
          </cell>
          <cell r="D30">
            <v>28.52</v>
          </cell>
          <cell r="E30">
            <v>31.64</v>
          </cell>
          <cell r="F30" t="str">
            <v>CC</v>
          </cell>
          <cell r="G30">
            <v>13745616</v>
          </cell>
          <cell r="H30" t="str">
            <v>CC</v>
          </cell>
        </row>
        <row r="31">
          <cell r="A31" t="str">
            <v>CAMX1999HYDRO</v>
          </cell>
          <cell r="B31" t="str">
            <v>CAMX</v>
          </cell>
          <cell r="C31">
            <v>1999</v>
          </cell>
          <cell r="D31">
            <v>1.2</v>
          </cell>
          <cell r="E31">
            <v>5.32</v>
          </cell>
          <cell r="F31" t="str">
            <v>HY</v>
          </cell>
          <cell r="G31">
            <v>37111655</v>
          </cell>
          <cell r="H31" t="str">
            <v>HYDRO</v>
          </cell>
        </row>
        <row r="32">
          <cell r="A32" t="str">
            <v>CAMX1999NUCLEAR</v>
          </cell>
          <cell r="B32" t="str">
            <v>CAMX</v>
          </cell>
          <cell r="C32">
            <v>1999</v>
          </cell>
          <cell r="D32">
            <v>7.57</v>
          </cell>
          <cell r="E32">
            <v>19.98</v>
          </cell>
          <cell r="F32" t="str">
            <v>NU</v>
          </cell>
          <cell r="G32">
            <v>33371858</v>
          </cell>
          <cell r="H32" t="str">
            <v>NUCLEAR</v>
          </cell>
        </row>
        <row r="33">
          <cell r="A33" t="str">
            <v>CAMX1999STEAM</v>
          </cell>
          <cell r="B33" t="str">
            <v>CAMX</v>
          </cell>
          <cell r="C33">
            <v>1999</v>
          </cell>
          <cell r="D33">
            <v>22.85</v>
          </cell>
          <cell r="E33">
            <v>27.02</v>
          </cell>
          <cell r="F33" t="str">
            <v>ST</v>
          </cell>
          <cell r="G33">
            <v>65805128</v>
          </cell>
          <cell r="H33" t="str">
            <v>STEAM</v>
          </cell>
        </row>
        <row r="34">
          <cell r="A34" t="str">
            <v>CAMX2000CC</v>
          </cell>
          <cell r="B34" t="str">
            <v>CAMX</v>
          </cell>
          <cell r="C34">
            <v>2000</v>
          </cell>
          <cell r="D34">
            <v>51.3</v>
          </cell>
          <cell r="E34">
            <v>54.62</v>
          </cell>
          <cell r="F34" t="str">
            <v>CC</v>
          </cell>
          <cell r="G34">
            <v>14731259</v>
          </cell>
          <cell r="H34" t="str">
            <v>CC</v>
          </cell>
        </row>
        <row r="35">
          <cell r="A35" t="str">
            <v>CAMX2000HYDRO</v>
          </cell>
          <cell r="B35" t="str">
            <v>CAMX</v>
          </cell>
          <cell r="C35">
            <v>2000</v>
          </cell>
          <cell r="D35">
            <v>1.2</v>
          </cell>
          <cell r="E35">
            <v>5.6</v>
          </cell>
          <cell r="F35" t="str">
            <v>HY</v>
          </cell>
          <cell r="G35">
            <v>36333775</v>
          </cell>
          <cell r="H35" t="str">
            <v>HYDRO</v>
          </cell>
        </row>
        <row r="36">
          <cell r="A36" t="str">
            <v>CAMX2000NUCLEAR</v>
          </cell>
          <cell r="B36" t="str">
            <v>CAMX</v>
          </cell>
          <cell r="C36">
            <v>2000</v>
          </cell>
          <cell r="D36">
            <v>7.3</v>
          </cell>
          <cell r="E36">
            <v>17.68</v>
          </cell>
          <cell r="F36" t="str">
            <v>NU</v>
          </cell>
          <cell r="G36">
            <v>35175507</v>
          </cell>
          <cell r="H36" t="str">
            <v>NUCLEAR</v>
          </cell>
        </row>
        <row r="37">
          <cell r="A37" t="str">
            <v>CAMX2000STEAM</v>
          </cell>
          <cell r="B37" t="str">
            <v>CAMX</v>
          </cell>
          <cell r="C37">
            <v>2000</v>
          </cell>
          <cell r="D37">
            <v>40.04</v>
          </cell>
          <cell r="E37">
            <v>43.61</v>
          </cell>
          <cell r="F37" t="str">
            <v>ST</v>
          </cell>
          <cell r="G37">
            <v>85982607</v>
          </cell>
          <cell r="H37" t="str">
            <v>STEAM</v>
          </cell>
        </row>
        <row r="38">
          <cell r="A38" t="str">
            <v>CAMX2001CC</v>
          </cell>
          <cell r="B38" t="str">
            <v>CAMX</v>
          </cell>
          <cell r="C38">
            <v>2001</v>
          </cell>
          <cell r="D38">
            <v>85.6</v>
          </cell>
          <cell r="E38">
            <v>88.53</v>
          </cell>
          <cell r="F38" t="str">
            <v>CC</v>
          </cell>
          <cell r="G38">
            <v>16705458</v>
          </cell>
          <cell r="H38" t="str">
            <v>CC</v>
          </cell>
        </row>
        <row r="39">
          <cell r="A39" t="str">
            <v>CAMX2001HYDRO</v>
          </cell>
          <cell r="B39" t="str">
            <v>CAMX</v>
          </cell>
          <cell r="C39">
            <v>2001</v>
          </cell>
          <cell r="D39">
            <v>1.68</v>
          </cell>
          <cell r="E39">
            <v>8.3800000000000008</v>
          </cell>
          <cell r="F39" t="str">
            <v>HY</v>
          </cell>
          <cell r="G39">
            <v>22742061</v>
          </cell>
          <cell r="H39" t="str">
            <v>HYDRO</v>
          </cell>
        </row>
        <row r="40">
          <cell r="A40" t="str">
            <v>CAMX2001NUCLEAR</v>
          </cell>
          <cell r="B40" t="str">
            <v>CAMX</v>
          </cell>
          <cell r="C40">
            <v>2001</v>
          </cell>
          <cell r="D40">
            <v>7.37</v>
          </cell>
          <cell r="E40">
            <v>18.28</v>
          </cell>
          <cell r="F40" t="str">
            <v>NU</v>
          </cell>
          <cell r="G40">
            <v>32391225</v>
          </cell>
          <cell r="H40" t="str">
            <v>NUCLEAR</v>
          </cell>
        </row>
        <row r="41">
          <cell r="A41" t="str">
            <v>CAMX2001STEAM</v>
          </cell>
          <cell r="B41" t="str">
            <v>CAMX</v>
          </cell>
          <cell r="C41">
            <v>2001</v>
          </cell>
          <cell r="D41">
            <v>64.209999999999994</v>
          </cell>
          <cell r="E41">
            <v>67.39</v>
          </cell>
          <cell r="F41" t="str">
            <v>ST</v>
          </cell>
          <cell r="G41">
            <v>98949590</v>
          </cell>
          <cell r="H41" t="str">
            <v>STEAM</v>
          </cell>
        </row>
        <row r="42">
          <cell r="A42" t="str">
            <v>NEPOOL1997CC</v>
          </cell>
          <cell r="B42" t="str">
            <v>NEPOOL</v>
          </cell>
          <cell r="C42">
            <v>1997</v>
          </cell>
          <cell r="D42">
            <v>31.33</v>
          </cell>
          <cell r="E42">
            <v>34.96</v>
          </cell>
          <cell r="F42" t="str">
            <v>CC</v>
          </cell>
          <cell r="G42">
            <v>4584787</v>
          </cell>
          <cell r="H42" t="str">
            <v>CC</v>
          </cell>
        </row>
        <row r="43">
          <cell r="A43" t="str">
            <v>NEPOOL1997HYDRO</v>
          </cell>
          <cell r="B43" t="str">
            <v>NEPOOL</v>
          </cell>
          <cell r="C43">
            <v>1997</v>
          </cell>
          <cell r="D43">
            <v>2.04</v>
          </cell>
          <cell r="E43">
            <v>8.8800000000000008</v>
          </cell>
          <cell r="F43" t="str">
            <v>HY</v>
          </cell>
          <cell r="G43">
            <v>3962384</v>
          </cell>
          <cell r="H43" t="str">
            <v>HYDRO</v>
          </cell>
        </row>
        <row r="44">
          <cell r="A44" t="str">
            <v>NEPOOL1997NUCLEAR</v>
          </cell>
          <cell r="B44" t="str">
            <v>NEPOOL</v>
          </cell>
          <cell r="C44">
            <v>1997</v>
          </cell>
          <cell r="D44">
            <v>8.6199999999999992</v>
          </cell>
          <cell r="E44">
            <v>24.33</v>
          </cell>
          <cell r="F44" t="str">
            <v>NU</v>
          </cell>
          <cell r="G44">
            <v>16556745</v>
          </cell>
          <cell r="H44" t="str">
            <v>NUCLEAR</v>
          </cell>
        </row>
        <row r="45">
          <cell r="A45" t="str">
            <v>NEPOOL1997STEAM</v>
          </cell>
          <cell r="B45" t="str">
            <v>NEPOOL</v>
          </cell>
          <cell r="C45">
            <v>1997</v>
          </cell>
          <cell r="D45">
            <v>26.1</v>
          </cell>
          <cell r="E45">
            <v>31.06</v>
          </cell>
          <cell r="F45" t="str">
            <v>ST</v>
          </cell>
          <cell r="G45">
            <v>47723542</v>
          </cell>
          <cell r="H45" t="str">
            <v>STEAM</v>
          </cell>
        </row>
        <row r="46">
          <cell r="A46" t="str">
            <v>NEPOOL1998CC</v>
          </cell>
          <cell r="B46" t="str">
            <v>NEPOOL</v>
          </cell>
          <cell r="C46">
            <v>1998</v>
          </cell>
          <cell r="D46">
            <v>26.77</v>
          </cell>
          <cell r="E46">
            <v>31.66</v>
          </cell>
          <cell r="F46" t="str">
            <v>CC</v>
          </cell>
          <cell r="G46">
            <v>3141960</v>
          </cell>
          <cell r="H46" t="str">
            <v>CC</v>
          </cell>
        </row>
        <row r="47">
          <cell r="A47" t="str">
            <v>NEPOOL1998HYDRO</v>
          </cell>
          <cell r="B47" t="str">
            <v>NEPOOL</v>
          </cell>
          <cell r="C47">
            <v>1998</v>
          </cell>
          <cell r="D47">
            <v>1.87</v>
          </cell>
          <cell r="E47">
            <v>8.86</v>
          </cell>
          <cell r="F47" t="str">
            <v>HY</v>
          </cell>
          <cell r="G47">
            <v>3841106</v>
          </cell>
          <cell r="H47" t="str">
            <v>HYDRO</v>
          </cell>
        </row>
        <row r="48">
          <cell r="A48" t="str">
            <v>NEPOOL1998NUCLEAR</v>
          </cell>
          <cell r="B48" t="str">
            <v>NEPOOL</v>
          </cell>
          <cell r="C48">
            <v>1998</v>
          </cell>
          <cell r="D48">
            <v>13.04</v>
          </cell>
          <cell r="E48">
            <v>43.65</v>
          </cell>
          <cell r="F48" t="str">
            <v>NU</v>
          </cell>
          <cell r="G48">
            <v>20703427</v>
          </cell>
          <cell r="H48" t="str">
            <v>NUCLEAR</v>
          </cell>
        </row>
        <row r="49">
          <cell r="A49" t="str">
            <v>NEPOOL1998STEAM</v>
          </cell>
          <cell r="B49" t="str">
            <v>NEPOOL</v>
          </cell>
          <cell r="C49">
            <v>1998</v>
          </cell>
          <cell r="D49">
            <v>23.03</v>
          </cell>
          <cell r="E49">
            <v>29.1</v>
          </cell>
          <cell r="F49" t="str">
            <v>ST</v>
          </cell>
          <cell r="G49">
            <v>37018316</v>
          </cell>
          <cell r="H49" t="str">
            <v>STEAM</v>
          </cell>
        </row>
        <row r="50">
          <cell r="A50" t="str">
            <v>NEPOOL1999CC</v>
          </cell>
          <cell r="B50" t="str">
            <v>NEPOOL</v>
          </cell>
          <cell r="C50">
            <v>1999</v>
          </cell>
          <cell r="D50">
            <v>23.94</v>
          </cell>
          <cell r="E50">
            <v>27.59</v>
          </cell>
          <cell r="F50" t="str">
            <v>CC</v>
          </cell>
          <cell r="G50">
            <v>15787592</v>
          </cell>
          <cell r="H50" t="str">
            <v>CC</v>
          </cell>
        </row>
        <row r="51">
          <cell r="A51" t="str">
            <v>NEPOOL1999HYDRO</v>
          </cell>
          <cell r="B51" t="str">
            <v>NEPOOL</v>
          </cell>
          <cell r="C51">
            <v>1999</v>
          </cell>
          <cell r="D51">
            <v>1.69</v>
          </cell>
          <cell r="E51">
            <v>9.08</v>
          </cell>
          <cell r="F51" t="str">
            <v>HY</v>
          </cell>
          <cell r="G51">
            <v>3109403</v>
          </cell>
          <cell r="H51" t="str">
            <v>HYDRO</v>
          </cell>
        </row>
        <row r="52">
          <cell r="A52" t="str">
            <v>NEPOOL1999NUCLEAR</v>
          </cell>
          <cell r="B52" t="str">
            <v>NEPOOL</v>
          </cell>
          <cell r="C52">
            <v>1999</v>
          </cell>
          <cell r="D52">
            <v>9.3800000000000008</v>
          </cell>
          <cell r="E52">
            <v>27.25</v>
          </cell>
          <cell r="F52" t="str">
            <v>NU</v>
          </cell>
          <cell r="G52">
            <v>29468383</v>
          </cell>
          <cell r="H52" t="str">
            <v>NUCLEAR</v>
          </cell>
        </row>
        <row r="53">
          <cell r="A53" t="str">
            <v>NEPOOL1999STEAM</v>
          </cell>
          <cell r="B53" t="str">
            <v>NEPOOL</v>
          </cell>
          <cell r="C53">
            <v>1999</v>
          </cell>
          <cell r="D53">
            <v>20.27</v>
          </cell>
          <cell r="E53">
            <v>25.75</v>
          </cell>
          <cell r="F53" t="str">
            <v>ST</v>
          </cell>
          <cell r="G53">
            <v>47015898</v>
          </cell>
          <cell r="H53" t="str">
            <v>STEAM</v>
          </cell>
        </row>
        <row r="54">
          <cell r="A54" t="str">
            <v>NEPOOL2000CC</v>
          </cell>
          <cell r="B54" t="str">
            <v>NEPOOL</v>
          </cell>
          <cell r="C54">
            <v>2000</v>
          </cell>
          <cell r="D54">
            <v>36.26</v>
          </cell>
          <cell r="E54">
            <v>40.909999999999997</v>
          </cell>
          <cell r="F54" t="str">
            <v>CC</v>
          </cell>
          <cell r="G54">
            <v>16821545</v>
          </cell>
          <cell r="H54" t="str">
            <v>CC</v>
          </cell>
        </row>
        <row r="55">
          <cell r="A55" t="str">
            <v>NEPOOL2000HYDRO</v>
          </cell>
          <cell r="B55" t="str">
            <v>NEPOOL</v>
          </cell>
          <cell r="C55">
            <v>2000</v>
          </cell>
          <cell r="D55">
            <v>1.74</v>
          </cell>
          <cell r="E55">
            <v>12.25</v>
          </cell>
          <cell r="F55" t="str">
            <v>HY</v>
          </cell>
          <cell r="G55">
            <v>2503899</v>
          </cell>
          <cell r="H55" t="str">
            <v>HYDRO</v>
          </cell>
        </row>
        <row r="56">
          <cell r="A56" t="str">
            <v>NEPOOL2000NUCLEAR</v>
          </cell>
          <cell r="B56" t="str">
            <v>NEPOOL</v>
          </cell>
          <cell r="C56">
            <v>2000</v>
          </cell>
          <cell r="D56">
            <v>7.99</v>
          </cell>
          <cell r="E56">
            <v>20.86</v>
          </cell>
          <cell r="F56" t="str">
            <v>NU</v>
          </cell>
          <cell r="G56">
            <v>34347532</v>
          </cell>
          <cell r="H56" t="str">
            <v>NUCLEAR</v>
          </cell>
        </row>
        <row r="57">
          <cell r="A57" t="str">
            <v>NEPOOL2000STEAM</v>
          </cell>
          <cell r="B57" t="str">
            <v>NEPOOL</v>
          </cell>
          <cell r="C57">
            <v>2000</v>
          </cell>
          <cell r="D57">
            <v>24.83</v>
          </cell>
          <cell r="E57">
            <v>30.28</v>
          </cell>
          <cell r="F57" t="str">
            <v>ST</v>
          </cell>
          <cell r="G57">
            <v>44083374</v>
          </cell>
          <cell r="H57" t="str">
            <v>STEAM</v>
          </cell>
        </row>
        <row r="58">
          <cell r="A58" t="str">
            <v>NEPOOL2001CC</v>
          </cell>
          <cell r="B58" t="str">
            <v>NEPOOL</v>
          </cell>
          <cell r="C58">
            <v>2001</v>
          </cell>
          <cell r="D58">
            <v>36.21</v>
          </cell>
          <cell r="E58">
            <v>39.93</v>
          </cell>
          <cell r="F58" t="str">
            <v>CC</v>
          </cell>
          <cell r="G58">
            <v>27476133</v>
          </cell>
          <cell r="H58" t="str">
            <v>CC</v>
          </cell>
        </row>
        <row r="59">
          <cell r="A59" t="str">
            <v>NEPOOL2001HYDRO</v>
          </cell>
          <cell r="B59" t="str">
            <v>NEPOOL</v>
          </cell>
          <cell r="C59">
            <v>2001</v>
          </cell>
          <cell r="D59">
            <v>2.13</v>
          </cell>
          <cell r="E59">
            <v>15.18</v>
          </cell>
          <cell r="F59" t="str">
            <v>HY</v>
          </cell>
          <cell r="G59">
            <v>3055741</v>
          </cell>
          <cell r="H59" t="str">
            <v>HYDRO</v>
          </cell>
        </row>
        <row r="60">
          <cell r="A60" t="str">
            <v>NEPOOL2001NUCLEAR</v>
          </cell>
          <cell r="B60" t="str">
            <v>NEPOOL</v>
          </cell>
          <cell r="C60">
            <v>2001</v>
          </cell>
          <cell r="D60">
            <v>9.94</v>
          </cell>
          <cell r="E60">
            <v>30.35</v>
          </cell>
          <cell r="F60" t="str">
            <v>NU</v>
          </cell>
          <cell r="G60">
            <v>28138569</v>
          </cell>
          <cell r="H60" t="str">
            <v>NUCLEAR</v>
          </cell>
        </row>
        <row r="61">
          <cell r="A61" t="str">
            <v>NEPOOL2001STEAM</v>
          </cell>
          <cell r="B61" t="str">
            <v>NEPOOL</v>
          </cell>
          <cell r="C61">
            <v>2001</v>
          </cell>
          <cell r="D61">
            <v>24.86</v>
          </cell>
          <cell r="E61">
            <v>30.8</v>
          </cell>
          <cell r="F61" t="str">
            <v>ST</v>
          </cell>
          <cell r="G61">
            <v>46176038</v>
          </cell>
          <cell r="H61" t="str">
            <v>STEAM</v>
          </cell>
        </row>
        <row r="62">
          <cell r="A62" t="str">
            <v>NWPA1997CC</v>
          </cell>
          <cell r="B62" t="str">
            <v>NWPA</v>
          </cell>
          <cell r="C62">
            <v>1997</v>
          </cell>
          <cell r="D62">
            <v>12.47</v>
          </cell>
          <cell r="E62">
            <v>25.84</v>
          </cell>
          <cell r="F62" t="str">
            <v>CC</v>
          </cell>
          <cell r="G62">
            <v>2125563</v>
          </cell>
          <cell r="H62" t="str">
            <v>CC</v>
          </cell>
        </row>
        <row r="63">
          <cell r="A63" t="str">
            <v>NWPA1997HYDRO</v>
          </cell>
          <cell r="B63" t="str">
            <v>NWPA</v>
          </cell>
          <cell r="C63">
            <v>1997</v>
          </cell>
          <cell r="D63">
            <v>0.68</v>
          </cell>
          <cell r="E63">
            <v>2.93</v>
          </cell>
          <cell r="F63" t="str">
            <v>HY</v>
          </cell>
          <cell r="G63">
            <v>174543705</v>
          </cell>
          <cell r="H63" t="str">
            <v>HYDRO</v>
          </cell>
        </row>
        <row r="64">
          <cell r="A64" t="str">
            <v>NWPA1997NUCLEAR</v>
          </cell>
          <cell r="B64" t="str">
            <v>NWPA</v>
          </cell>
          <cell r="C64">
            <v>1997</v>
          </cell>
          <cell r="D64">
            <v>7.17</v>
          </cell>
          <cell r="E64">
            <v>17.23</v>
          </cell>
          <cell r="F64" t="str">
            <v>NU</v>
          </cell>
          <cell r="G64">
            <v>6935806</v>
          </cell>
          <cell r="H64" t="str">
            <v>NUCLEAR</v>
          </cell>
        </row>
        <row r="65">
          <cell r="A65" t="str">
            <v>NWPA1997STEAM</v>
          </cell>
          <cell r="B65" t="str">
            <v>NWPA</v>
          </cell>
          <cell r="C65">
            <v>1997</v>
          </cell>
          <cell r="D65">
            <v>11.99</v>
          </cell>
          <cell r="E65">
            <v>16.21</v>
          </cell>
          <cell r="F65" t="str">
            <v>ST</v>
          </cell>
          <cell r="G65">
            <v>75687463</v>
          </cell>
          <cell r="H65" t="str">
            <v>STEAM</v>
          </cell>
        </row>
        <row r="66">
          <cell r="A66" t="str">
            <v>NWPA1998CC</v>
          </cell>
          <cell r="B66" t="str">
            <v>NWPA</v>
          </cell>
          <cell r="C66">
            <v>1998</v>
          </cell>
          <cell r="D66">
            <v>15.06</v>
          </cell>
          <cell r="E66">
            <v>21.6</v>
          </cell>
          <cell r="F66" t="str">
            <v>CC</v>
          </cell>
          <cell r="G66">
            <v>4081337</v>
          </cell>
          <cell r="H66" t="str">
            <v>CC</v>
          </cell>
        </row>
        <row r="67">
          <cell r="A67" t="str">
            <v>NWPA1998HYDRO</v>
          </cell>
          <cell r="B67" t="str">
            <v>NWPA</v>
          </cell>
          <cell r="C67">
            <v>1998</v>
          </cell>
          <cell r="D67">
            <v>0.7</v>
          </cell>
          <cell r="E67">
            <v>3.5</v>
          </cell>
          <cell r="F67" t="str">
            <v>HY</v>
          </cell>
          <cell r="G67">
            <v>141001387</v>
          </cell>
          <cell r="H67" t="str">
            <v>HYDRO</v>
          </cell>
        </row>
        <row r="68">
          <cell r="A68" t="str">
            <v>NWPA1998NUCLEAR</v>
          </cell>
          <cell r="B68" t="str">
            <v>NWPA</v>
          </cell>
          <cell r="C68">
            <v>1998</v>
          </cell>
          <cell r="D68">
            <v>7.26</v>
          </cell>
          <cell r="E68">
            <v>17.21</v>
          </cell>
          <cell r="F68" t="str">
            <v>NU</v>
          </cell>
          <cell r="G68">
            <v>6916065</v>
          </cell>
          <cell r="H68" t="str">
            <v>NUCLEAR</v>
          </cell>
        </row>
        <row r="69">
          <cell r="A69" t="str">
            <v>NWPA1998STEAM</v>
          </cell>
          <cell r="B69" t="str">
            <v>NWPA</v>
          </cell>
          <cell r="C69">
            <v>1998</v>
          </cell>
          <cell r="D69">
            <v>11.6</v>
          </cell>
          <cell r="E69">
            <v>15.12</v>
          </cell>
          <cell r="F69" t="str">
            <v>ST</v>
          </cell>
          <cell r="G69">
            <v>85516567</v>
          </cell>
          <cell r="H69" t="str">
            <v>STEAM</v>
          </cell>
        </row>
        <row r="70">
          <cell r="A70" t="str">
            <v>NWPA1999CC</v>
          </cell>
          <cell r="B70" t="str">
            <v>NWPA</v>
          </cell>
          <cell r="C70">
            <v>1999</v>
          </cell>
          <cell r="D70">
            <v>21.81</v>
          </cell>
          <cell r="E70">
            <v>26.7</v>
          </cell>
          <cell r="F70" t="str">
            <v>CC</v>
          </cell>
          <cell r="G70">
            <v>7350075</v>
          </cell>
          <cell r="H70" t="str">
            <v>CC</v>
          </cell>
        </row>
        <row r="71">
          <cell r="A71" t="str">
            <v>NWPA1999HYDRO</v>
          </cell>
          <cell r="B71" t="str">
            <v>NWPA</v>
          </cell>
          <cell r="C71">
            <v>1999</v>
          </cell>
          <cell r="D71">
            <v>0.72</v>
          </cell>
          <cell r="E71">
            <v>3.23</v>
          </cell>
          <cell r="F71" t="str">
            <v>HY</v>
          </cell>
          <cell r="G71">
            <v>164761601</v>
          </cell>
          <cell r="H71" t="str">
            <v>HYDRO</v>
          </cell>
        </row>
        <row r="72">
          <cell r="A72" t="str">
            <v>NWPA1999NUCLEAR</v>
          </cell>
          <cell r="B72" t="str">
            <v>NWPA</v>
          </cell>
          <cell r="C72">
            <v>1999</v>
          </cell>
          <cell r="D72">
            <v>7.68</v>
          </cell>
          <cell r="E72">
            <v>18.309999999999999</v>
          </cell>
          <cell r="F72" t="str">
            <v>NU</v>
          </cell>
          <cell r="G72">
            <v>6085893</v>
          </cell>
          <cell r="H72" t="str">
            <v>NUCLEAR</v>
          </cell>
        </row>
        <row r="73">
          <cell r="A73" t="str">
            <v>NWPA1999STEAM</v>
          </cell>
          <cell r="B73" t="str">
            <v>NWPA</v>
          </cell>
          <cell r="C73">
            <v>1999</v>
          </cell>
          <cell r="D73">
            <v>11.46</v>
          </cell>
          <cell r="E73">
            <v>15.05</v>
          </cell>
          <cell r="F73" t="str">
            <v>ST</v>
          </cell>
          <cell r="G73">
            <v>87129511</v>
          </cell>
          <cell r="H73" t="str">
            <v>STEAM</v>
          </cell>
        </row>
        <row r="74">
          <cell r="A74" t="str">
            <v>NWPA2000CC</v>
          </cell>
          <cell r="B74" t="str">
            <v>NWPA</v>
          </cell>
          <cell r="C74">
            <v>2000</v>
          </cell>
          <cell r="D74">
            <v>30.31</v>
          </cell>
          <cell r="E74">
            <v>32.76</v>
          </cell>
          <cell r="F74" t="str">
            <v>CC</v>
          </cell>
          <cell r="G74">
            <v>14945840</v>
          </cell>
          <cell r="H74" t="str">
            <v>CC</v>
          </cell>
        </row>
        <row r="75">
          <cell r="A75" t="str">
            <v>NWPA2000HYDRO</v>
          </cell>
          <cell r="B75" t="str">
            <v>NWPA</v>
          </cell>
          <cell r="C75">
            <v>2000</v>
          </cell>
          <cell r="D75">
            <v>0.77</v>
          </cell>
          <cell r="E75">
            <v>3.86</v>
          </cell>
          <cell r="F75" t="str">
            <v>HY</v>
          </cell>
          <cell r="G75">
            <v>134863546</v>
          </cell>
          <cell r="H75" t="str">
            <v>HYDRO</v>
          </cell>
        </row>
        <row r="76">
          <cell r="A76" t="str">
            <v>NWPA2000NUCLEAR</v>
          </cell>
          <cell r="B76" t="str">
            <v>NWPA</v>
          </cell>
          <cell r="C76">
            <v>2000</v>
          </cell>
          <cell r="D76">
            <v>6.76</v>
          </cell>
          <cell r="E76">
            <v>15.09</v>
          </cell>
          <cell r="F76" t="str">
            <v>NU</v>
          </cell>
          <cell r="G76">
            <v>8608198</v>
          </cell>
          <cell r="H76" t="str">
            <v>NUCLEAR</v>
          </cell>
        </row>
        <row r="77">
          <cell r="A77" t="str">
            <v>NWPA2000STEAM</v>
          </cell>
          <cell r="B77" t="str">
            <v>NWPA</v>
          </cell>
          <cell r="C77">
            <v>2000</v>
          </cell>
          <cell r="D77">
            <v>12.02</v>
          </cell>
          <cell r="E77">
            <v>15.59</v>
          </cell>
          <cell r="F77" t="str">
            <v>ST</v>
          </cell>
          <cell r="G77">
            <v>89376221</v>
          </cell>
          <cell r="H77" t="str">
            <v>STEAM</v>
          </cell>
        </row>
        <row r="78">
          <cell r="A78" t="str">
            <v>NWPA2001CC</v>
          </cell>
          <cell r="B78" t="str">
            <v>NWPA</v>
          </cell>
          <cell r="C78">
            <v>2001</v>
          </cell>
          <cell r="D78">
            <v>37.65</v>
          </cell>
          <cell r="E78">
            <v>40.24</v>
          </cell>
          <cell r="F78" t="str">
            <v>CC</v>
          </cell>
          <cell r="G78">
            <v>16161270</v>
          </cell>
          <cell r="H78" t="str">
            <v>CC</v>
          </cell>
        </row>
        <row r="79">
          <cell r="A79" t="str">
            <v>NWPA2001HYDRO</v>
          </cell>
          <cell r="B79" t="str">
            <v>NWPA</v>
          </cell>
          <cell r="C79">
            <v>2001</v>
          </cell>
          <cell r="D79">
            <v>0.92</v>
          </cell>
          <cell r="E79">
            <v>5.41</v>
          </cell>
          <cell r="F79" t="str">
            <v>HY</v>
          </cell>
          <cell r="G79">
            <v>94769335</v>
          </cell>
          <cell r="H79" t="str">
            <v>HYDRO</v>
          </cell>
        </row>
        <row r="80">
          <cell r="A80" t="str">
            <v>NWPA2001NUCLEAR</v>
          </cell>
          <cell r="B80" t="str">
            <v>NWPA</v>
          </cell>
          <cell r="C80">
            <v>2001</v>
          </cell>
          <cell r="D80">
            <v>7.93</v>
          </cell>
          <cell r="E80">
            <v>19.27</v>
          </cell>
          <cell r="F80" t="str">
            <v>NU</v>
          </cell>
          <cell r="G80">
            <v>8250429</v>
          </cell>
          <cell r="H80" t="str">
            <v>NUCLEAR</v>
          </cell>
        </row>
        <row r="81">
          <cell r="A81" t="str">
            <v>NWPA2001STEAM</v>
          </cell>
          <cell r="B81" t="str">
            <v>NWPA</v>
          </cell>
          <cell r="C81">
            <v>2001</v>
          </cell>
          <cell r="D81">
            <v>14.55</v>
          </cell>
          <cell r="E81">
            <v>18.579999999999998</v>
          </cell>
          <cell r="F81" t="str">
            <v>ST</v>
          </cell>
          <cell r="G81">
            <v>89391872</v>
          </cell>
          <cell r="H81" t="str">
            <v>STEAM</v>
          </cell>
        </row>
        <row r="82">
          <cell r="A82" t="str">
            <v>NYPP1997CC</v>
          </cell>
          <cell r="B82" t="str">
            <v>NYPP</v>
          </cell>
          <cell r="C82">
            <v>1997</v>
          </cell>
          <cell r="D82">
            <v>40.54</v>
          </cell>
          <cell r="E82">
            <v>43.44</v>
          </cell>
          <cell r="F82" t="str">
            <v>CC</v>
          </cell>
          <cell r="G82">
            <v>1144006</v>
          </cell>
          <cell r="H82" t="str">
            <v>CC</v>
          </cell>
        </row>
        <row r="83">
          <cell r="A83" t="str">
            <v>NYPP1997HYDRO</v>
          </cell>
          <cell r="B83" t="str">
            <v>NYPP</v>
          </cell>
          <cell r="C83">
            <v>1997</v>
          </cell>
          <cell r="D83">
            <v>0.49</v>
          </cell>
          <cell r="E83">
            <v>2.0499999999999998</v>
          </cell>
          <cell r="F83" t="str">
            <v>HY</v>
          </cell>
          <cell r="G83">
            <v>27885591</v>
          </cell>
          <cell r="H83" t="str">
            <v>HYDRO</v>
          </cell>
        </row>
        <row r="84">
          <cell r="A84" t="str">
            <v>NYPP1997NUCLEAR</v>
          </cell>
          <cell r="B84" t="str">
            <v>NYPP</v>
          </cell>
          <cell r="C84">
            <v>1997</v>
          </cell>
          <cell r="D84">
            <v>9.44</v>
          </cell>
          <cell r="E84">
            <v>27.72</v>
          </cell>
          <cell r="F84" t="str">
            <v>NU</v>
          </cell>
          <cell r="G84">
            <v>29569617</v>
          </cell>
          <cell r="H84" t="str">
            <v>NUCLEAR</v>
          </cell>
        </row>
        <row r="85">
          <cell r="A85" t="str">
            <v>NYPP1997STEAM</v>
          </cell>
          <cell r="B85" t="str">
            <v>NYPP</v>
          </cell>
          <cell r="C85">
            <v>1997</v>
          </cell>
          <cell r="D85">
            <v>26.46</v>
          </cell>
          <cell r="E85">
            <v>31.53</v>
          </cell>
          <cell r="F85" t="str">
            <v>ST</v>
          </cell>
          <cell r="G85">
            <v>48471023</v>
          </cell>
          <cell r="H85" t="str">
            <v>STEAM</v>
          </cell>
        </row>
        <row r="86">
          <cell r="A86" t="str">
            <v>NYPP1998CC</v>
          </cell>
          <cell r="B86" t="str">
            <v>NYPP</v>
          </cell>
          <cell r="C86">
            <v>1998</v>
          </cell>
          <cell r="D86">
            <v>45.66</v>
          </cell>
          <cell r="E86">
            <v>49.49</v>
          </cell>
          <cell r="F86" t="str">
            <v>CC</v>
          </cell>
          <cell r="G86">
            <v>1065133</v>
          </cell>
          <cell r="H86" t="str">
            <v>CC</v>
          </cell>
        </row>
        <row r="87">
          <cell r="A87" t="str">
            <v>NYPP1998HYDRO</v>
          </cell>
          <cell r="B87" t="str">
            <v>NYPP</v>
          </cell>
          <cell r="C87">
            <v>1998</v>
          </cell>
          <cell r="D87">
            <v>0.5</v>
          </cell>
          <cell r="E87">
            <v>2.14</v>
          </cell>
          <cell r="F87" t="str">
            <v>HY</v>
          </cell>
          <cell r="G87">
            <v>26564669</v>
          </cell>
          <cell r="H87" t="str">
            <v>HYDRO</v>
          </cell>
        </row>
        <row r="88">
          <cell r="A88" t="str">
            <v>NYPP1998NUCLEAR</v>
          </cell>
          <cell r="B88" t="str">
            <v>NYPP</v>
          </cell>
          <cell r="C88">
            <v>1998</v>
          </cell>
          <cell r="D88">
            <v>10.24</v>
          </cell>
          <cell r="E88">
            <v>27.58</v>
          </cell>
          <cell r="F88" t="str">
            <v>NU</v>
          </cell>
          <cell r="G88">
            <v>31313708</v>
          </cell>
          <cell r="H88" t="str">
            <v>NUCLEAR</v>
          </cell>
        </row>
        <row r="89">
          <cell r="A89" t="str">
            <v>NYPP1998STEAM</v>
          </cell>
          <cell r="B89" t="str">
            <v>NYPP</v>
          </cell>
          <cell r="C89">
            <v>1998</v>
          </cell>
          <cell r="D89">
            <v>21.02</v>
          </cell>
          <cell r="E89">
            <v>25.74</v>
          </cell>
          <cell r="F89" t="str">
            <v>ST</v>
          </cell>
          <cell r="G89">
            <v>56093033</v>
          </cell>
          <cell r="H89" t="str">
            <v>STEAM</v>
          </cell>
        </row>
        <row r="90">
          <cell r="A90" t="str">
            <v>NYPP1999CC</v>
          </cell>
          <cell r="B90" t="str">
            <v>NYPP</v>
          </cell>
          <cell r="C90">
            <v>1999</v>
          </cell>
          <cell r="D90">
            <v>25.62</v>
          </cell>
          <cell r="E90">
            <v>28.87</v>
          </cell>
          <cell r="F90" t="str">
            <v>CC</v>
          </cell>
          <cell r="G90">
            <v>24883082</v>
          </cell>
          <cell r="H90" t="str">
            <v>CC</v>
          </cell>
        </row>
        <row r="91">
          <cell r="A91" t="str">
            <v>NYPP1999HYDRO</v>
          </cell>
          <cell r="B91" t="str">
            <v>NYPP</v>
          </cell>
          <cell r="C91">
            <v>1999</v>
          </cell>
          <cell r="D91">
            <v>0.47</v>
          </cell>
          <cell r="E91">
            <v>2.41</v>
          </cell>
          <cell r="F91" t="str">
            <v>HY</v>
          </cell>
          <cell r="G91">
            <v>20209183</v>
          </cell>
          <cell r="H91" t="str">
            <v>HYDRO</v>
          </cell>
        </row>
        <row r="92">
          <cell r="A92" t="str">
            <v>NYPP1999NUCLEAR</v>
          </cell>
          <cell r="B92" t="str">
            <v>NYPP</v>
          </cell>
          <cell r="C92">
            <v>1999</v>
          </cell>
          <cell r="D92">
            <v>8.5500000000000007</v>
          </cell>
          <cell r="E92">
            <v>21.42</v>
          </cell>
          <cell r="F92" t="str">
            <v>NU</v>
          </cell>
          <cell r="G92">
            <v>37018541</v>
          </cell>
          <cell r="H92" t="str">
            <v>NUCLEAR</v>
          </cell>
        </row>
        <row r="93">
          <cell r="A93" t="str">
            <v>NYPP1999STEAM</v>
          </cell>
          <cell r="B93" t="str">
            <v>NYPP</v>
          </cell>
          <cell r="C93">
            <v>1999</v>
          </cell>
          <cell r="D93">
            <v>17.73</v>
          </cell>
          <cell r="E93">
            <v>22.48</v>
          </cell>
          <cell r="F93" t="str">
            <v>ST</v>
          </cell>
          <cell r="G93">
            <v>55668506</v>
          </cell>
          <cell r="H93" t="str">
            <v>STEAM</v>
          </cell>
        </row>
        <row r="94">
          <cell r="A94" t="str">
            <v>NYPP2000CC</v>
          </cell>
          <cell r="B94" t="str">
            <v>NYPP</v>
          </cell>
          <cell r="C94">
            <v>2000</v>
          </cell>
          <cell r="D94">
            <v>40.4</v>
          </cell>
          <cell r="E94">
            <v>43.79</v>
          </cell>
          <cell r="F94" t="str">
            <v>CC</v>
          </cell>
          <cell r="G94">
            <v>24421914</v>
          </cell>
          <cell r="H94" t="str">
            <v>CC</v>
          </cell>
        </row>
        <row r="95">
          <cell r="A95" t="str">
            <v>NYPP2000HYDRO</v>
          </cell>
          <cell r="B95" t="str">
            <v>NYPP</v>
          </cell>
          <cell r="C95">
            <v>2000</v>
          </cell>
          <cell r="D95">
            <v>0.43</v>
          </cell>
          <cell r="E95">
            <v>2.21</v>
          </cell>
          <cell r="F95" t="str">
            <v>HY</v>
          </cell>
          <cell r="G95">
            <v>18833532</v>
          </cell>
          <cell r="H95" t="str">
            <v>HYDRO</v>
          </cell>
        </row>
        <row r="96">
          <cell r="A96" t="str">
            <v>NYPP2000NUCLEAR</v>
          </cell>
          <cell r="B96" t="str">
            <v>NYPP</v>
          </cell>
          <cell r="C96">
            <v>2000</v>
          </cell>
          <cell r="D96">
            <v>9.7799999999999994</v>
          </cell>
          <cell r="E96">
            <v>27.92</v>
          </cell>
          <cell r="F96" t="str">
            <v>NU</v>
          </cell>
          <cell r="G96">
            <v>31507985</v>
          </cell>
          <cell r="H96" t="str">
            <v>NUCLEAR</v>
          </cell>
        </row>
        <row r="97">
          <cell r="A97" t="str">
            <v>NYPP2000STEAM</v>
          </cell>
          <cell r="B97" t="str">
            <v>NYPP</v>
          </cell>
          <cell r="C97">
            <v>2000</v>
          </cell>
          <cell r="D97">
            <v>22.69</v>
          </cell>
          <cell r="E97">
            <v>27.34</v>
          </cell>
          <cell r="F97" t="str">
            <v>ST</v>
          </cell>
          <cell r="G97">
            <v>56005515</v>
          </cell>
          <cell r="H97" t="str">
            <v>STEAM</v>
          </cell>
        </row>
        <row r="98">
          <cell r="A98" t="str">
            <v>NYPP2001CC</v>
          </cell>
          <cell r="B98" t="str">
            <v>NYPP</v>
          </cell>
          <cell r="C98">
            <v>2001</v>
          </cell>
          <cell r="D98">
            <v>45.24</v>
          </cell>
          <cell r="E98">
            <v>48.53</v>
          </cell>
          <cell r="F98" t="str">
            <v>CC</v>
          </cell>
          <cell r="G98">
            <v>24859084</v>
          </cell>
          <cell r="H98" t="str">
            <v>CC</v>
          </cell>
        </row>
        <row r="99">
          <cell r="A99" t="str">
            <v>NYPP2001HYDRO</v>
          </cell>
          <cell r="B99" t="str">
            <v>NYPP</v>
          </cell>
          <cell r="C99">
            <v>2001</v>
          </cell>
          <cell r="D99">
            <v>0.52</v>
          </cell>
          <cell r="E99">
            <v>2.84</v>
          </cell>
          <cell r="F99" t="str">
            <v>HY</v>
          </cell>
          <cell r="G99">
            <v>20012828</v>
          </cell>
          <cell r="H99" t="str">
            <v>HYDRO</v>
          </cell>
        </row>
        <row r="100">
          <cell r="A100" t="str">
            <v>NYPP2001NUCLEAR</v>
          </cell>
          <cell r="B100" t="str">
            <v>NYPP</v>
          </cell>
          <cell r="C100">
            <v>2001</v>
          </cell>
          <cell r="D100">
            <v>10.35</v>
          </cell>
          <cell r="E100">
            <v>24.45</v>
          </cell>
          <cell r="F100" t="str">
            <v>NU</v>
          </cell>
          <cell r="G100">
            <v>38070120</v>
          </cell>
          <cell r="H100" t="str">
            <v>NUCLEAR</v>
          </cell>
        </row>
        <row r="101">
          <cell r="A101" t="str">
            <v>NYPP2001STEAM</v>
          </cell>
          <cell r="B101" t="str">
            <v>NYPP</v>
          </cell>
          <cell r="C101">
            <v>2001</v>
          </cell>
          <cell r="D101">
            <v>23.33</v>
          </cell>
          <cell r="E101">
            <v>27.7</v>
          </cell>
          <cell r="F101" t="str">
            <v>ST</v>
          </cell>
          <cell r="G101">
            <v>56459341</v>
          </cell>
          <cell r="H101" t="str">
            <v>STEAM</v>
          </cell>
        </row>
        <row r="102">
          <cell r="A102" t="str">
            <v>RMPA1997HYDRO</v>
          </cell>
          <cell r="B102" t="str">
            <v>RMPA</v>
          </cell>
          <cell r="C102">
            <v>1997</v>
          </cell>
          <cell r="D102">
            <v>0.84</v>
          </cell>
          <cell r="E102">
            <v>3.47</v>
          </cell>
          <cell r="F102" t="str">
            <v>HY</v>
          </cell>
          <cell r="G102">
            <v>5104896</v>
          </cell>
          <cell r="H102" t="str">
            <v>HYDRO</v>
          </cell>
        </row>
        <row r="103">
          <cell r="A103" t="str">
            <v>RMPA1997STEAM</v>
          </cell>
          <cell r="B103" t="str">
            <v>RMPA</v>
          </cell>
          <cell r="C103">
            <v>1997</v>
          </cell>
          <cell r="D103">
            <v>11.26</v>
          </cell>
          <cell r="E103">
            <v>15.72</v>
          </cell>
          <cell r="F103" t="str">
            <v>ST</v>
          </cell>
          <cell r="G103">
            <v>43743229</v>
          </cell>
          <cell r="H103" t="str">
            <v>STEAM</v>
          </cell>
        </row>
        <row r="104">
          <cell r="A104" t="str">
            <v>RMPA1998CC</v>
          </cell>
          <cell r="B104" t="str">
            <v>RMPA</v>
          </cell>
          <cell r="C104">
            <v>1998</v>
          </cell>
          <cell r="D104">
            <v>24.69</v>
          </cell>
          <cell r="E104">
            <v>27.79</v>
          </cell>
          <cell r="F104" t="str">
            <v>CC</v>
          </cell>
          <cell r="G104">
            <v>509951</v>
          </cell>
          <cell r="H104" t="str">
            <v>CC</v>
          </cell>
        </row>
        <row r="105">
          <cell r="A105" t="str">
            <v>RMPA1998HYDRO</v>
          </cell>
          <cell r="B105" t="str">
            <v>RMPA</v>
          </cell>
          <cell r="C105">
            <v>1998</v>
          </cell>
          <cell r="D105">
            <v>0.84</v>
          </cell>
          <cell r="E105">
            <v>3.79</v>
          </cell>
          <cell r="F105" t="str">
            <v>HY</v>
          </cell>
          <cell r="G105">
            <v>4321508</v>
          </cell>
          <cell r="H105" t="str">
            <v>HYDRO</v>
          </cell>
        </row>
        <row r="106">
          <cell r="A106" t="str">
            <v>RMPA1998STEAM</v>
          </cell>
          <cell r="B106" t="str">
            <v>RMPA</v>
          </cell>
          <cell r="C106">
            <v>1998</v>
          </cell>
          <cell r="D106">
            <v>10.7</v>
          </cell>
          <cell r="E106">
            <v>15.27</v>
          </cell>
          <cell r="F106" t="str">
            <v>ST</v>
          </cell>
          <cell r="G106">
            <v>47028690</v>
          </cell>
          <cell r="H106" t="str">
            <v>STEAM</v>
          </cell>
        </row>
        <row r="107">
          <cell r="A107" t="str">
            <v>RMPA1999CC</v>
          </cell>
          <cell r="B107" t="str">
            <v>RMPA</v>
          </cell>
          <cell r="C107">
            <v>1999</v>
          </cell>
          <cell r="D107">
            <v>23.59</v>
          </cell>
          <cell r="E107">
            <v>26.9</v>
          </cell>
          <cell r="F107" t="str">
            <v>CC</v>
          </cell>
          <cell r="G107">
            <v>4148200</v>
          </cell>
          <cell r="H107" t="str">
            <v>CC</v>
          </cell>
        </row>
        <row r="108">
          <cell r="A108" t="str">
            <v>RMPA1999HYDRO</v>
          </cell>
          <cell r="B108" t="str">
            <v>RMPA</v>
          </cell>
          <cell r="C108">
            <v>1999</v>
          </cell>
          <cell r="D108">
            <v>0.81</v>
          </cell>
          <cell r="E108">
            <v>3.83</v>
          </cell>
          <cell r="F108" t="str">
            <v>HY</v>
          </cell>
          <cell r="G108">
            <v>4204997</v>
          </cell>
          <cell r="H108" t="str">
            <v>HYDRO</v>
          </cell>
        </row>
        <row r="109">
          <cell r="A109" t="str">
            <v>RMPA1999STEAM</v>
          </cell>
          <cell r="B109" t="str">
            <v>RMPA</v>
          </cell>
          <cell r="C109">
            <v>1999</v>
          </cell>
          <cell r="D109">
            <v>10.66</v>
          </cell>
          <cell r="E109">
            <v>15.36</v>
          </cell>
          <cell r="F109" t="str">
            <v>ST</v>
          </cell>
          <cell r="G109">
            <v>46150541</v>
          </cell>
          <cell r="H109" t="str">
            <v>STEAM</v>
          </cell>
        </row>
        <row r="110">
          <cell r="A110" t="str">
            <v>RMPA2000CC</v>
          </cell>
          <cell r="B110" t="str">
            <v>RMPA</v>
          </cell>
          <cell r="C110">
            <v>2000</v>
          </cell>
          <cell r="D110">
            <v>32.369999999999997</v>
          </cell>
          <cell r="E110">
            <v>34.92</v>
          </cell>
          <cell r="F110" t="str">
            <v>CC</v>
          </cell>
          <cell r="G110">
            <v>5349348</v>
          </cell>
          <cell r="H110" t="str">
            <v>CC</v>
          </cell>
        </row>
        <row r="111">
          <cell r="A111" t="str">
            <v>RMPA2000HYDRO</v>
          </cell>
          <cell r="B111" t="str">
            <v>RMPA</v>
          </cell>
          <cell r="C111">
            <v>2000</v>
          </cell>
          <cell r="D111">
            <v>0.72</v>
          </cell>
          <cell r="E111">
            <v>4.4800000000000004</v>
          </cell>
          <cell r="F111" t="str">
            <v>HY</v>
          </cell>
          <cell r="G111">
            <v>3317459</v>
          </cell>
          <cell r="H111" t="str">
            <v>HYDRO</v>
          </cell>
        </row>
        <row r="112">
          <cell r="A112" t="str">
            <v>RMPA2000STEAM</v>
          </cell>
          <cell r="B112" t="str">
            <v>RMPA</v>
          </cell>
          <cell r="C112">
            <v>2000</v>
          </cell>
          <cell r="D112">
            <v>11.15</v>
          </cell>
          <cell r="E112">
            <v>15.85</v>
          </cell>
          <cell r="F112" t="str">
            <v>ST</v>
          </cell>
          <cell r="G112">
            <v>49407838</v>
          </cell>
          <cell r="H112" t="str">
            <v>STEAM</v>
          </cell>
        </row>
        <row r="113">
          <cell r="A113" t="str">
            <v>RMPA2001CC</v>
          </cell>
          <cell r="B113" t="str">
            <v>RMPA</v>
          </cell>
          <cell r="C113">
            <v>2001</v>
          </cell>
          <cell r="D113">
            <v>36.6</v>
          </cell>
          <cell r="E113">
            <v>39.1</v>
          </cell>
          <cell r="F113" t="str">
            <v>CC</v>
          </cell>
          <cell r="G113">
            <v>6163227</v>
          </cell>
          <cell r="H113" t="str">
            <v>CC</v>
          </cell>
        </row>
        <row r="114">
          <cell r="A114" t="str">
            <v>RMPA2001HYDRO</v>
          </cell>
          <cell r="B114" t="str">
            <v>RMPA</v>
          </cell>
          <cell r="C114">
            <v>2001</v>
          </cell>
          <cell r="D114">
            <v>0.96</v>
          </cell>
          <cell r="E114">
            <v>7.17</v>
          </cell>
          <cell r="F114" t="str">
            <v>HY</v>
          </cell>
          <cell r="G114">
            <v>2798174</v>
          </cell>
          <cell r="H114" t="str">
            <v>HYDRO</v>
          </cell>
        </row>
        <row r="115">
          <cell r="A115" t="str">
            <v>RMPA2001STEAM</v>
          </cell>
          <cell r="B115" t="str">
            <v>RMPA</v>
          </cell>
          <cell r="C115">
            <v>2001</v>
          </cell>
          <cell r="D115">
            <v>11.64</v>
          </cell>
          <cell r="E115">
            <v>16.559999999999999</v>
          </cell>
          <cell r="F115" t="str">
            <v>ST</v>
          </cell>
          <cell r="G115">
            <v>49255558</v>
          </cell>
          <cell r="H115" t="str">
            <v>STEAM</v>
          </cell>
        </row>
        <row r="116">
          <cell r="A116" t="str">
            <v>AZNMNV1997GT</v>
          </cell>
          <cell r="B116" t="str">
            <v>AZNMNV</v>
          </cell>
          <cell r="C116">
            <v>1997</v>
          </cell>
          <cell r="D116">
            <v>45.97</v>
          </cell>
          <cell r="E116">
            <v>55.44</v>
          </cell>
          <cell r="F116" t="str">
            <v>GT</v>
          </cell>
          <cell r="G116">
            <v>443790</v>
          </cell>
          <cell r="H116" t="str">
            <v>GT</v>
          </cell>
        </row>
        <row r="117">
          <cell r="A117" t="str">
            <v>AZNMNV1998GT</v>
          </cell>
          <cell r="B117" t="str">
            <v>AZNMNV</v>
          </cell>
          <cell r="C117">
            <v>1998</v>
          </cell>
          <cell r="D117">
            <v>39.4</v>
          </cell>
          <cell r="E117">
            <v>46.83</v>
          </cell>
          <cell r="F117" t="str">
            <v>GT</v>
          </cell>
          <cell r="G117">
            <v>581643</v>
          </cell>
          <cell r="H117" t="str">
            <v>GT</v>
          </cell>
        </row>
        <row r="118">
          <cell r="A118" t="str">
            <v>AZNMNV1999GT</v>
          </cell>
          <cell r="B118" t="str">
            <v>AZNMNV</v>
          </cell>
          <cell r="C118">
            <v>1999</v>
          </cell>
          <cell r="D118">
            <v>36.21</v>
          </cell>
          <cell r="E118">
            <v>40.61</v>
          </cell>
          <cell r="F118" t="str">
            <v>GT</v>
          </cell>
          <cell r="G118">
            <v>1112604</v>
          </cell>
          <cell r="H118" t="str">
            <v>GT</v>
          </cell>
        </row>
        <row r="119">
          <cell r="A119" t="str">
            <v>AZNMNV2000GT</v>
          </cell>
          <cell r="B119" t="str">
            <v>AZNMNV</v>
          </cell>
          <cell r="C119">
            <v>2000</v>
          </cell>
          <cell r="D119">
            <v>58.47</v>
          </cell>
          <cell r="E119">
            <v>61.69</v>
          </cell>
          <cell r="F119" t="str">
            <v>GT</v>
          </cell>
          <cell r="G119">
            <v>2583078</v>
          </cell>
          <cell r="H119" t="str">
            <v>GT</v>
          </cell>
        </row>
        <row r="120">
          <cell r="A120" t="str">
            <v>AZNMNV2001GT</v>
          </cell>
          <cell r="B120" t="str">
            <v>AZNMNV</v>
          </cell>
          <cell r="C120">
            <v>2001</v>
          </cell>
          <cell r="D120">
            <v>86.17</v>
          </cell>
          <cell r="E120">
            <v>90.16</v>
          </cell>
          <cell r="F120" t="str">
            <v>GT</v>
          </cell>
          <cell r="G120">
            <v>3370730</v>
          </cell>
          <cell r="H120" t="str">
            <v>GT</v>
          </cell>
        </row>
        <row r="121">
          <cell r="A121" t="str">
            <v>CAMX1997GT</v>
          </cell>
          <cell r="B121" t="str">
            <v>CAMX</v>
          </cell>
          <cell r="C121">
            <v>1997</v>
          </cell>
          <cell r="D121">
            <v>62.26</v>
          </cell>
          <cell r="E121">
            <v>83.74</v>
          </cell>
          <cell r="F121" t="str">
            <v>GT</v>
          </cell>
          <cell r="G121">
            <v>405692</v>
          </cell>
          <cell r="H121" t="str">
            <v>GT</v>
          </cell>
        </row>
        <row r="122">
          <cell r="A122" t="str">
            <v>CAMX1998GT</v>
          </cell>
          <cell r="B122" t="str">
            <v>CAMX</v>
          </cell>
          <cell r="C122">
            <v>1998</v>
          </cell>
          <cell r="D122">
            <v>46.96</v>
          </cell>
          <cell r="E122">
            <v>64.34</v>
          </cell>
          <cell r="F122" t="str">
            <v>GT</v>
          </cell>
          <cell r="G122">
            <v>541539</v>
          </cell>
          <cell r="H122" t="str">
            <v>GT</v>
          </cell>
        </row>
        <row r="123">
          <cell r="A123" t="str">
            <v>CAMX1999GT</v>
          </cell>
          <cell r="B123" t="str">
            <v>CAMX</v>
          </cell>
          <cell r="C123">
            <v>1999</v>
          </cell>
          <cell r="D123">
            <v>32.86</v>
          </cell>
          <cell r="E123">
            <v>34.51</v>
          </cell>
          <cell r="F123" t="str">
            <v>GT</v>
          </cell>
          <cell r="G123">
            <v>14710913</v>
          </cell>
          <cell r="H123" t="str">
            <v>GT</v>
          </cell>
        </row>
        <row r="124">
          <cell r="A124" t="str">
            <v>CAMX2000GT</v>
          </cell>
          <cell r="B124" t="str">
            <v>CAMX</v>
          </cell>
          <cell r="C124">
            <v>2000</v>
          </cell>
          <cell r="D124">
            <v>62.23</v>
          </cell>
          <cell r="E124">
            <v>63.75</v>
          </cell>
          <cell r="F124" t="str">
            <v>GT</v>
          </cell>
          <cell r="G124">
            <v>17219255</v>
          </cell>
          <cell r="H124" t="str">
            <v>GT</v>
          </cell>
        </row>
        <row r="125">
          <cell r="A125" t="str">
            <v>CAMX2001GT</v>
          </cell>
          <cell r="B125" t="str">
            <v>CAMX</v>
          </cell>
          <cell r="C125">
            <v>2001</v>
          </cell>
          <cell r="D125">
            <v>104.24</v>
          </cell>
          <cell r="E125">
            <v>105.83</v>
          </cell>
          <cell r="F125" t="str">
            <v>GT</v>
          </cell>
          <cell r="G125">
            <v>18447327</v>
          </cell>
          <cell r="H125" t="str">
            <v>GT</v>
          </cell>
        </row>
        <row r="126">
          <cell r="A126" t="str">
            <v>NEPOOL1997GT</v>
          </cell>
          <cell r="B126" t="str">
            <v>NEPOOL</v>
          </cell>
          <cell r="C126">
            <v>1997</v>
          </cell>
          <cell r="D126">
            <v>38.270000000000003</v>
          </cell>
          <cell r="E126">
            <v>102.06</v>
          </cell>
          <cell r="F126" t="str">
            <v>GT</v>
          </cell>
          <cell r="G126">
            <v>319842</v>
          </cell>
          <cell r="H126" t="str">
            <v>GT</v>
          </cell>
        </row>
        <row r="127">
          <cell r="A127" t="str">
            <v>NEPOOL1998GT</v>
          </cell>
          <cell r="B127" t="str">
            <v>NEPOOL</v>
          </cell>
          <cell r="C127">
            <v>1998</v>
          </cell>
          <cell r="D127">
            <v>62.35</v>
          </cell>
          <cell r="E127">
            <v>174.5</v>
          </cell>
          <cell r="F127" t="str">
            <v>GT</v>
          </cell>
          <cell r="G127">
            <v>167765</v>
          </cell>
          <cell r="H127" t="str">
            <v>GT</v>
          </cell>
        </row>
        <row r="128">
          <cell r="A128" t="str">
            <v>NEPOOL1999GT</v>
          </cell>
          <cell r="B128" t="str">
            <v>NEPOOL</v>
          </cell>
          <cell r="C128">
            <v>1999</v>
          </cell>
          <cell r="D128">
            <v>45.73</v>
          </cell>
          <cell r="E128">
            <v>89.14</v>
          </cell>
          <cell r="F128" t="str">
            <v>GT</v>
          </cell>
          <cell r="G128">
            <v>481394</v>
          </cell>
          <cell r="H128" t="str">
            <v>GT</v>
          </cell>
        </row>
        <row r="129">
          <cell r="A129" t="str">
            <v>NEPOOL2000GT</v>
          </cell>
          <cell r="B129" t="str">
            <v>NEPOOL</v>
          </cell>
          <cell r="C129">
            <v>2000</v>
          </cell>
          <cell r="D129">
            <v>65.72</v>
          </cell>
          <cell r="E129">
            <v>95.17</v>
          </cell>
          <cell r="F129" t="str">
            <v>GT</v>
          </cell>
          <cell r="G129">
            <v>852634</v>
          </cell>
          <cell r="H129" t="str">
            <v>GT</v>
          </cell>
        </row>
        <row r="130">
          <cell r="A130" t="str">
            <v>NEPOOL2001GT</v>
          </cell>
          <cell r="B130" t="str">
            <v>NEPOOL</v>
          </cell>
          <cell r="C130">
            <v>2001</v>
          </cell>
          <cell r="D130">
            <v>63.39</v>
          </cell>
          <cell r="E130">
            <v>71.03</v>
          </cell>
          <cell r="F130" t="str">
            <v>GT</v>
          </cell>
          <cell r="G130">
            <v>2643531</v>
          </cell>
          <cell r="H130" t="str">
            <v>GT</v>
          </cell>
        </row>
        <row r="131">
          <cell r="A131" t="str">
            <v>NWPA1997GT</v>
          </cell>
          <cell r="B131" t="str">
            <v>NWPA</v>
          </cell>
          <cell r="C131">
            <v>1997</v>
          </cell>
          <cell r="D131">
            <v>30.89</v>
          </cell>
          <cell r="E131">
            <v>57.69</v>
          </cell>
          <cell r="F131" t="str">
            <v>GT</v>
          </cell>
          <cell r="G131">
            <v>599117</v>
          </cell>
          <cell r="H131" t="str">
            <v>GT</v>
          </cell>
        </row>
        <row r="132">
          <cell r="A132" t="str">
            <v>NWPA1998GT</v>
          </cell>
          <cell r="B132" t="str">
            <v>NWPA</v>
          </cell>
          <cell r="C132">
            <v>1998</v>
          </cell>
          <cell r="D132">
            <v>31.91</v>
          </cell>
          <cell r="E132">
            <v>41.29</v>
          </cell>
          <cell r="F132" t="str">
            <v>GT</v>
          </cell>
          <cell r="G132">
            <v>1776244</v>
          </cell>
          <cell r="H132" t="str">
            <v>GT</v>
          </cell>
        </row>
        <row r="133">
          <cell r="A133" t="str">
            <v>NWPA1999GT</v>
          </cell>
          <cell r="B133" t="str">
            <v>NWPA</v>
          </cell>
          <cell r="C133">
            <v>1999</v>
          </cell>
          <cell r="D133">
            <v>39.08</v>
          </cell>
          <cell r="E133">
            <v>49.12</v>
          </cell>
          <cell r="F133" t="str">
            <v>GT</v>
          </cell>
          <cell r="G133">
            <v>1837190</v>
          </cell>
          <cell r="H133" t="str">
            <v>GT</v>
          </cell>
        </row>
        <row r="134">
          <cell r="A134" t="str">
            <v>NWPA2000GT</v>
          </cell>
          <cell r="B134" t="str">
            <v>NWPA</v>
          </cell>
          <cell r="C134">
            <v>2000</v>
          </cell>
          <cell r="D134">
            <v>57.43</v>
          </cell>
          <cell r="E134">
            <v>61.06</v>
          </cell>
          <cell r="F134" t="str">
            <v>GT</v>
          </cell>
          <cell r="G134">
            <v>4025327</v>
          </cell>
          <cell r="H134" t="str">
            <v>GT</v>
          </cell>
        </row>
        <row r="135">
          <cell r="A135" t="str">
            <v>NWPA2001GT</v>
          </cell>
          <cell r="B135" t="str">
            <v>NWPA</v>
          </cell>
          <cell r="C135">
            <v>2001</v>
          </cell>
          <cell r="D135">
            <v>70.709999999999994</v>
          </cell>
          <cell r="E135">
            <v>74.89</v>
          </cell>
          <cell r="F135" t="str">
            <v>GT</v>
          </cell>
          <cell r="G135">
            <v>4701404</v>
          </cell>
          <cell r="H135" t="str">
            <v>GT</v>
          </cell>
        </row>
        <row r="136">
          <cell r="A136" t="str">
            <v>NYPP1997GT</v>
          </cell>
          <cell r="B136" t="str">
            <v>NYPP</v>
          </cell>
          <cell r="C136">
            <v>1997</v>
          </cell>
          <cell r="D136">
            <v>74.989999999999995</v>
          </cell>
          <cell r="E136">
            <v>119.96</v>
          </cell>
          <cell r="F136" t="str">
            <v>GT</v>
          </cell>
          <cell r="G136">
            <v>652546</v>
          </cell>
          <cell r="H136" t="str">
            <v>GT</v>
          </cell>
        </row>
        <row r="137">
          <cell r="A137" t="str">
            <v>NYPP1998GT</v>
          </cell>
          <cell r="B137" t="str">
            <v>NYPP</v>
          </cell>
          <cell r="C137">
            <v>1998</v>
          </cell>
          <cell r="D137">
            <v>58.71</v>
          </cell>
          <cell r="E137">
            <v>96.21</v>
          </cell>
          <cell r="F137" t="str">
            <v>GT</v>
          </cell>
          <cell r="G137">
            <v>787054</v>
          </cell>
          <cell r="H137" t="str">
            <v>GT</v>
          </cell>
        </row>
        <row r="138">
          <cell r="A138" t="str">
            <v>NYPP1999GT</v>
          </cell>
          <cell r="B138" t="str">
            <v>NYPP</v>
          </cell>
          <cell r="C138">
            <v>1999</v>
          </cell>
          <cell r="D138">
            <v>37.119999999999997</v>
          </cell>
          <cell r="E138">
            <v>54.41</v>
          </cell>
          <cell r="F138" t="str">
            <v>GT</v>
          </cell>
          <cell r="G138">
            <v>1548522</v>
          </cell>
          <cell r="H138" t="str">
            <v>GT</v>
          </cell>
        </row>
        <row r="139">
          <cell r="A139" t="str">
            <v>NYPP2000GT</v>
          </cell>
          <cell r="B139" t="str">
            <v>NYPP</v>
          </cell>
          <cell r="C139">
            <v>2000</v>
          </cell>
          <cell r="D139">
            <v>44.63</v>
          </cell>
          <cell r="E139">
            <v>64.430000000000007</v>
          </cell>
          <cell r="F139" t="str">
            <v>GT</v>
          </cell>
          <cell r="G139">
            <v>1296907</v>
          </cell>
          <cell r="H139" t="str">
            <v>GT</v>
          </cell>
        </row>
        <row r="140">
          <cell r="A140" t="str">
            <v>NYPP2001GT</v>
          </cell>
          <cell r="B140" t="str">
            <v>NYPP</v>
          </cell>
          <cell r="C140">
            <v>2001</v>
          </cell>
          <cell r="D140">
            <v>44.63</v>
          </cell>
          <cell r="E140">
            <v>61.88</v>
          </cell>
          <cell r="F140" t="str">
            <v>GT</v>
          </cell>
          <cell r="G140">
            <v>1858931</v>
          </cell>
          <cell r="H140" t="str">
            <v>GT</v>
          </cell>
        </row>
        <row r="141">
          <cell r="A141" t="str">
            <v>RMPA1997GT</v>
          </cell>
          <cell r="B141" t="str">
            <v>RMPA</v>
          </cell>
          <cell r="C141">
            <v>1997</v>
          </cell>
          <cell r="D141">
            <v>41.1</v>
          </cell>
          <cell r="E141">
            <v>55.75</v>
          </cell>
          <cell r="F141" t="str">
            <v>GT</v>
          </cell>
          <cell r="G141">
            <v>171600</v>
          </cell>
          <cell r="H141" t="str">
            <v>GT</v>
          </cell>
        </row>
        <row r="142">
          <cell r="A142" t="str">
            <v>RMPA1998GT</v>
          </cell>
          <cell r="B142" t="str">
            <v>RMPA</v>
          </cell>
          <cell r="C142">
            <v>1998</v>
          </cell>
          <cell r="D142">
            <v>48.2</v>
          </cell>
          <cell r="E142">
            <v>72.349999999999994</v>
          </cell>
          <cell r="F142" t="str">
            <v>GT</v>
          </cell>
          <cell r="G142">
            <v>121023</v>
          </cell>
          <cell r="H142" t="str">
            <v>GT</v>
          </cell>
        </row>
        <row r="143">
          <cell r="A143" t="str">
            <v>RMPA1999GT</v>
          </cell>
          <cell r="B143" t="str">
            <v>RMPA</v>
          </cell>
          <cell r="C143">
            <v>1999</v>
          </cell>
          <cell r="D143">
            <v>43.79</v>
          </cell>
          <cell r="E143">
            <v>65.52</v>
          </cell>
          <cell r="F143" t="str">
            <v>GT</v>
          </cell>
          <cell r="G143">
            <v>110534</v>
          </cell>
          <cell r="H143" t="str">
            <v>GT</v>
          </cell>
        </row>
        <row r="144">
          <cell r="A144" t="str">
            <v>RMPA2000GT</v>
          </cell>
          <cell r="B144" t="str">
            <v>RMPA</v>
          </cell>
          <cell r="C144">
            <v>2000</v>
          </cell>
          <cell r="D144">
            <v>57.26</v>
          </cell>
          <cell r="E144">
            <v>60.95</v>
          </cell>
          <cell r="F144" t="str">
            <v>GT</v>
          </cell>
          <cell r="G144">
            <v>943104</v>
          </cell>
          <cell r="H144" t="str">
            <v>GT</v>
          </cell>
        </row>
        <row r="145">
          <cell r="A145" t="str">
            <v>RMPA2001GT</v>
          </cell>
          <cell r="B145" t="str">
            <v>RMPA</v>
          </cell>
          <cell r="C145">
            <v>2001</v>
          </cell>
          <cell r="D145">
            <v>55</v>
          </cell>
          <cell r="E145">
            <v>58.96</v>
          </cell>
          <cell r="F145" t="str">
            <v>GT</v>
          </cell>
          <cell r="G145">
            <v>2439457</v>
          </cell>
          <cell r="H145" t="str">
            <v>GT</v>
          </cell>
        </row>
        <row r="146">
          <cell r="A146" t="str">
            <v>AZNMNV1998OTHER</v>
          </cell>
          <cell r="B146" t="str">
            <v>AZNMNV</v>
          </cell>
          <cell r="C146">
            <v>1998</v>
          </cell>
          <cell r="D146">
            <v>0</v>
          </cell>
          <cell r="E146">
            <v>0</v>
          </cell>
          <cell r="F146" t="str">
            <v>OTHER</v>
          </cell>
          <cell r="G146">
            <v>0</v>
          </cell>
          <cell r="H146" t="str">
            <v>OTHER</v>
          </cell>
        </row>
        <row r="147">
          <cell r="A147" t="str">
            <v>AZNMNV1999OTHER</v>
          </cell>
          <cell r="B147" t="str">
            <v>AZNMNV</v>
          </cell>
          <cell r="C147">
            <v>1999</v>
          </cell>
          <cell r="D147">
            <v>0</v>
          </cell>
          <cell r="E147">
            <v>0</v>
          </cell>
          <cell r="F147" t="str">
            <v>OTHER</v>
          </cell>
          <cell r="G147">
            <v>0</v>
          </cell>
          <cell r="H147" t="str">
            <v>OTHER</v>
          </cell>
        </row>
        <row r="148">
          <cell r="A148" t="str">
            <v>AZNMNV2000OTHER</v>
          </cell>
          <cell r="B148" t="str">
            <v>AZNMNV</v>
          </cell>
          <cell r="C148">
            <v>2000</v>
          </cell>
          <cell r="D148">
            <v>0</v>
          </cell>
          <cell r="E148">
            <v>0</v>
          </cell>
          <cell r="F148" t="str">
            <v>OTHER</v>
          </cell>
          <cell r="G148">
            <v>0</v>
          </cell>
          <cell r="H148" t="str">
            <v>OTHER</v>
          </cell>
        </row>
        <row r="149">
          <cell r="A149" t="str">
            <v>AZNMNV2001OTHER</v>
          </cell>
          <cell r="B149" t="str">
            <v>AZNMNV</v>
          </cell>
          <cell r="C149">
            <v>2001</v>
          </cell>
          <cell r="D149">
            <v>56.68</v>
          </cell>
          <cell r="E149">
            <v>62.4</v>
          </cell>
          <cell r="F149" t="str">
            <v>OTHER</v>
          </cell>
          <cell r="G149">
            <v>100249</v>
          </cell>
          <cell r="H149" t="str">
            <v>OTHER</v>
          </cell>
        </row>
        <row r="150">
          <cell r="A150" t="str">
            <v>CAMX1998OTHER</v>
          </cell>
          <cell r="B150" t="str">
            <v>CAMX</v>
          </cell>
          <cell r="C150">
            <v>1998</v>
          </cell>
          <cell r="D150">
            <v>4.92</v>
          </cell>
          <cell r="E150">
            <v>23.26</v>
          </cell>
          <cell r="F150" t="str">
            <v>OTHER</v>
          </cell>
          <cell r="G150">
            <v>5049640</v>
          </cell>
          <cell r="H150" t="str">
            <v>OTHER</v>
          </cell>
        </row>
        <row r="151">
          <cell r="A151" t="str">
            <v>CAMX1999OTHER</v>
          </cell>
          <cell r="B151" t="str">
            <v>CAMX</v>
          </cell>
          <cell r="C151">
            <v>1999</v>
          </cell>
          <cell r="D151">
            <v>4.3499999999999996</v>
          </cell>
          <cell r="E151">
            <v>12.9</v>
          </cell>
          <cell r="F151" t="str">
            <v>OTHER</v>
          </cell>
          <cell r="G151">
            <v>10524869</v>
          </cell>
          <cell r="H151" t="str">
            <v>OTHER</v>
          </cell>
        </row>
        <row r="152">
          <cell r="A152" t="str">
            <v>CAMX2000OTHER</v>
          </cell>
          <cell r="B152" t="str">
            <v>CAMX</v>
          </cell>
          <cell r="C152">
            <v>2000</v>
          </cell>
          <cell r="D152">
            <v>4.62</v>
          </cell>
          <cell r="E152">
            <v>13.6</v>
          </cell>
          <cell r="F152" t="str">
            <v>OTHER</v>
          </cell>
          <cell r="G152">
            <v>10400761</v>
          </cell>
          <cell r="H152" t="str">
            <v>OTHER</v>
          </cell>
        </row>
        <row r="153">
          <cell r="A153" t="str">
            <v>CAMX2001OTHER</v>
          </cell>
          <cell r="B153" t="str">
            <v>CAMX</v>
          </cell>
          <cell r="C153">
            <v>2001</v>
          </cell>
          <cell r="D153">
            <v>7.54</v>
          </cell>
          <cell r="E153">
            <v>15.29</v>
          </cell>
          <cell r="F153" t="str">
            <v>OTHER</v>
          </cell>
          <cell r="G153">
            <v>16165570</v>
          </cell>
          <cell r="H153" t="str">
            <v>OTHER</v>
          </cell>
        </row>
        <row r="154">
          <cell r="A154" t="str">
            <v>NEPOOL1998OTHER</v>
          </cell>
          <cell r="B154" t="str">
            <v>NEPOOL</v>
          </cell>
          <cell r="C154">
            <v>1998</v>
          </cell>
          <cell r="D154">
            <v>95.22</v>
          </cell>
          <cell r="E154">
            <v>262.14999999999998</v>
          </cell>
          <cell r="F154" t="str">
            <v>OTHER</v>
          </cell>
          <cell r="G154">
            <v>10366</v>
          </cell>
          <cell r="H154" t="str">
            <v>OTHER</v>
          </cell>
        </row>
        <row r="155">
          <cell r="A155" t="str">
            <v>NEPOOL1999OTHER</v>
          </cell>
          <cell r="B155" t="str">
            <v>NEPOOL</v>
          </cell>
          <cell r="C155">
            <v>1999</v>
          </cell>
          <cell r="D155">
            <v>40.729999999999997</v>
          </cell>
          <cell r="E155">
            <v>50.99</v>
          </cell>
          <cell r="F155" t="str">
            <v>OTHER</v>
          </cell>
          <cell r="G155">
            <v>132880</v>
          </cell>
          <cell r="H155" t="str">
            <v>OTHER</v>
          </cell>
        </row>
        <row r="156">
          <cell r="A156" t="str">
            <v>NEPOOL2000OTHER</v>
          </cell>
          <cell r="B156" t="str">
            <v>NEPOOL</v>
          </cell>
          <cell r="C156">
            <v>2000</v>
          </cell>
          <cell r="D156">
            <v>73.36</v>
          </cell>
          <cell r="E156">
            <v>84.07</v>
          </cell>
          <cell r="F156" t="str">
            <v>OTHER</v>
          </cell>
          <cell r="G156">
            <v>135487</v>
          </cell>
          <cell r="H156" t="str">
            <v>OTHER</v>
          </cell>
        </row>
        <row r="157">
          <cell r="A157" t="str">
            <v>NEPOOL2001OTHER</v>
          </cell>
          <cell r="B157" t="str">
            <v>NEPOOL</v>
          </cell>
          <cell r="C157">
            <v>2001</v>
          </cell>
          <cell r="D157">
            <v>61.75</v>
          </cell>
          <cell r="E157">
            <v>65.08</v>
          </cell>
          <cell r="F157" t="str">
            <v>OTHER</v>
          </cell>
          <cell r="G157">
            <v>310257</v>
          </cell>
          <cell r="H157" t="str">
            <v>OTHER</v>
          </cell>
        </row>
        <row r="158">
          <cell r="A158" t="str">
            <v>NWPA1998OTHER</v>
          </cell>
          <cell r="B158" t="str">
            <v>NWPA</v>
          </cell>
          <cell r="C158">
            <v>1998</v>
          </cell>
          <cell r="D158">
            <v>7.89</v>
          </cell>
          <cell r="E158">
            <v>41.56</v>
          </cell>
          <cell r="F158" t="str">
            <v>OTHER</v>
          </cell>
          <cell r="G158">
            <v>159921</v>
          </cell>
          <cell r="H158" t="str">
            <v>OTHER</v>
          </cell>
        </row>
        <row r="159">
          <cell r="A159" t="str">
            <v>NWPA1999OTHER</v>
          </cell>
          <cell r="B159" t="str">
            <v>NWPA</v>
          </cell>
          <cell r="C159">
            <v>1999</v>
          </cell>
          <cell r="D159">
            <v>5.01</v>
          </cell>
          <cell r="E159">
            <v>19.12</v>
          </cell>
          <cell r="F159" t="str">
            <v>OTHER</v>
          </cell>
          <cell r="G159">
            <v>675799</v>
          </cell>
          <cell r="H159" t="str">
            <v>OTHER</v>
          </cell>
        </row>
        <row r="160">
          <cell r="A160" t="str">
            <v>NWPA2000OTHER</v>
          </cell>
          <cell r="B160" t="str">
            <v>NWPA</v>
          </cell>
          <cell r="C160">
            <v>2000</v>
          </cell>
          <cell r="D160">
            <v>6.05</v>
          </cell>
          <cell r="E160">
            <v>20.56</v>
          </cell>
          <cell r="F160" t="str">
            <v>OTHER</v>
          </cell>
          <cell r="G160">
            <v>649979</v>
          </cell>
          <cell r="H160" t="str">
            <v>OTHER</v>
          </cell>
        </row>
        <row r="161">
          <cell r="A161" t="str">
            <v>NWPA2001OTHER</v>
          </cell>
          <cell r="B161" t="str">
            <v>NWPA</v>
          </cell>
          <cell r="C161">
            <v>2001</v>
          </cell>
          <cell r="D161">
            <v>6.45</v>
          </cell>
          <cell r="E161">
            <v>19.43</v>
          </cell>
          <cell r="F161" t="str">
            <v>OTHER</v>
          </cell>
          <cell r="G161">
            <v>1371804</v>
          </cell>
          <cell r="H161" t="str">
            <v>OTHER</v>
          </cell>
        </row>
        <row r="162">
          <cell r="A162" t="str">
            <v>NYPP1998OTHER</v>
          </cell>
          <cell r="B162" t="str">
            <v>NYPP</v>
          </cell>
          <cell r="C162">
            <v>1998</v>
          </cell>
          <cell r="D162">
            <v>69.680000000000007</v>
          </cell>
          <cell r="E162">
            <v>153.77000000000001</v>
          </cell>
          <cell r="F162" t="str">
            <v>OTHER</v>
          </cell>
          <cell r="G162">
            <v>18316</v>
          </cell>
          <cell r="H162" t="str">
            <v>OTHER</v>
          </cell>
        </row>
        <row r="163">
          <cell r="A163" t="str">
            <v>NYPP1999OTHER</v>
          </cell>
          <cell r="B163" t="str">
            <v>NYPP</v>
          </cell>
          <cell r="C163">
            <v>1999</v>
          </cell>
          <cell r="D163">
            <v>147.76</v>
          </cell>
          <cell r="E163">
            <v>258.60000000000002</v>
          </cell>
          <cell r="F163" t="str">
            <v>OTHER</v>
          </cell>
          <cell r="G163">
            <v>8971</v>
          </cell>
          <cell r="H163" t="str">
            <v>OTHER</v>
          </cell>
        </row>
        <row r="164">
          <cell r="A164" t="str">
            <v>NYPP2000OTHER</v>
          </cell>
          <cell r="B164" t="str">
            <v>NYPP</v>
          </cell>
          <cell r="C164">
            <v>2000</v>
          </cell>
          <cell r="D164">
            <v>317.37</v>
          </cell>
          <cell r="E164">
            <v>439.82</v>
          </cell>
          <cell r="F164" t="str">
            <v>OTHER</v>
          </cell>
          <cell r="G164">
            <v>8126</v>
          </cell>
          <cell r="H164" t="str">
            <v>OTHER</v>
          </cell>
        </row>
        <row r="165">
          <cell r="A165" t="str">
            <v>NYPP2001OTHER</v>
          </cell>
          <cell r="B165" t="str">
            <v>NYPP</v>
          </cell>
          <cell r="C165">
            <v>2001</v>
          </cell>
          <cell r="D165">
            <v>70.92</v>
          </cell>
          <cell r="E165">
            <v>79.97</v>
          </cell>
          <cell r="F165" t="str">
            <v>OTHER</v>
          </cell>
          <cell r="G165">
            <v>99773</v>
          </cell>
          <cell r="H165" t="str">
            <v>OTHER</v>
          </cell>
        </row>
        <row r="166">
          <cell r="A166" t="str">
            <v>RMPA1998OTHER</v>
          </cell>
          <cell r="B166" t="str">
            <v>RMPA</v>
          </cell>
          <cell r="C166">
            <v>1998</v>
          </cell>
          <cell r="D166">
            <v>83.91</v>
          </cell>
          <cell r="E166">
            <v>437.48</v>
          </cell>
          <cell r="F166" t="str">
            <v>OTHER</v>
          </cell>
          <cell r="G166">
            <v>2591</v>
          </cell>
          <cell r="H166" t="str">
            <v>OTHER</v>
          </cell>
        </row>
        <row r="167">
          <cell r="A167" t="str">
            <v>RMPA1999OTHER</v>
          </cell>
          <cell r="B167" t="str">
            <v>RMPA</v>
          </cell>
          <cell r="C167">
            <v>1999</v>
          </cell>
          <cell r="D167">
            <v>85.69</v>
          </cell>
          <cell r="E167">
            <v>502.96</v>
          </cell>
          <cell r="F167" t="str">
            <v>OTHER</v>
          </cell>
          <cell r="G167">
            <v>2445</v>
          </cell>
          <cell r="H167" t="str">
            <v>OTHER</v>
          </cell>
        </row>
        <row r="168">
          <cell r="A168" t="str">
            <v>RMPA2000OTHER</v>
          </cell>
          <cell r="B168" t="str">
            <v>RMPA</v>
          </cell>
          <cell r="C168">
            <v>2000</v>
          </cell>
          <cell r="D168">
            <v>82.4</v>
          </cell>
          <cell r="E168">
            <v>131.74</v>
          </cell>
          <cell r="F168" t="str">
            <v>OTHER</v>
          </cell>
          <cell r="G168">
            <v>23385</v>
          </cell>
          <cell r="H168" t="str">
            <v>OTHER</v>
          </cell>
        </row>
        <row r="169">
          <cell r="A169" t="str">
            <v>RMPA2001OTHER</v>
          </cell>
          <cell r="B169" t="str">
            <v>RMPA</v>
          </cell>
          <cell r="C169">
            <v>2001</v>
          </cell>
          <cell r="D169">
            <v>84.72</v>
          </cell>
          <cell r="E169">
            <v>230.81</v>
          </cell>
          <cell r="F169" t="str">
            <v>OTHER</v>
          </cell>
          <cell r="G169">
            <v>25267</v>
          </cell>
          <cell r="H169" t="str">
            <v>OTHER</v>
          </cell>
        </row>
        <row r="170">
          <cell r="A170" t="str">
            <v>AZNMNV1998AVERAGE</v>
          </cell>
          <cell r="B170" t="str">
            <v>AZNMNV</v>
          </cell>
          <cell r="C170">
            <v>1998</v>
          </cell>
          <cell r="D170">
            <v>11.37</v>
          </cell>
          <cell r="E170">
            <v>19.45</v>
          </cell>
          <cell r="F170" t="str">
            <v>AVERAGE</v>
          </cell>
          <cell r="G170">
            <v>123982726</v>
          </cell>
          <cell r="H170" t="str">
            <v>AVERAGE</v>
          </cell>
        </row>
        <row r="171">
          <cell r="A171" t="str">
            <v>AZNMNV1999AVERAGE</v>
          </cell>
          <cell r="B171" t="str">
            <v>AZNMNV</v>
          </cell>
          <cell r="C171">
            <v>1999</v>
          </cell>
          <cell r="D171">
            <v>12.4</v>
          </cell>
          <cell r="E171">
            <v>20.079999999999998</v>
          </cell>
          <cell r="F171" t="str">
            <v>AVERAGE</v>
          </cell>
          <cell r="G171">
            <v>129130827</v>
          </cell>
          <cell r="H171" t="str">
            <v>AVERAGE</v>
          </cell>
        </row>
        <row r="172">
          <cell r="A172" t="str">
            <v>AZNMNV2000AVERAGE</v>
          </cell>
          <cell r="B172" t="str">
            <v>AZNMNV</v>
          </cell>
          <cell r="C172">
            <v>2000</v>
          </cell>
          <cell r="D172">
            <v>15.74</v>
          </cell>
          <cell r="E172">
            <v>23.37</v>
          </cell>
          <cell r="F172" t="str">
            <v>AVERAGE</v>
          </cell>
          <cell r="G172">
            <v>138867279</v>
          </cell>
          <cell r="H172" t="str">
            <v>AVERAGE</v>
          </cell>
        </row>
        <row r="173">
          <cell r="A173" t="str">
            <v>AZNMNV2001AVERAGE</v>
          </cell>
          <cell r="B173" t="str">
            <v>AZNMNV</v>
          </cell>
          <cell r="C173">
            <v>2001</v>
          </cell>
          <cell r="D173">
            <v>19.559999999999999</v>
          </cell>
          <cell r="E173">
            <v>27.76</v>
          </cell>
          <cell r="F173" t="str">
            <v>AVERAGE</v>
          </cell>
          <cell r="G173">
            <v>137872849</v>
          </cell>
          <cell r="H173" t="str">
            <v>AVERAGE</v>
          </cell>
        </row>
        <row r="174">
          <cell r="A174" t="str">
            <v>CAMX1998AVERAGE</v>
          </cell>
          <cell r="B174" t="str">
            <v>CAMX</v>
          </cell>
          <cell r="C174">
            <v>1998</v>
          </cell>
          <cell r="D174">
            <v>8.7799999999999994</v>
          </cell>
          <cell r="E174">
            <v>17.28</v>
          </cell>
          <cell r="F174" t="str">
            <v>AVERAGE</v>
          </cell>
          <cell r="G174">
            <v>135162467</v>
          </cell>
          <cell r="H174" t="str">
            <v>AVERAGE</v>
          </cell>
        </row>
        <row r="175">
          <cell r="A175" t="str">
            <v>CAMX1999AVERAGE</v>
          </cell>
          <cell r="B175" t="str">
            <v>CAMX</v>
          </cell>
          <cell r="C175">
            <v>1999</v>
          </cell>
          <cell r="D175">
            <v>13.64</v>
          </cell>
          <cell r="E175">
            <v>21.22</v>
          </cell>
          <cell r="F175" t="str">
            <v>AVERAGE</v>
          </cell>
          <cell r="G175">
            <v>175241331</v>
          </cell>
          <cell r="H175" t="str">
            <v>AVERAGE</v>
          </cell>
        </row>
        <row r="176">
          <cell r="A176" t="str">
            <v>CAMX2000AVERAGE</v>
          </cell>
          <cell r="B176" t="str">
            <v>CAMX</v>
          </cell>
          <cell r="C176">
            <v>2000</v>
          </cell>
          <cell r="D176">
            <v>26.27</v>
          </cell>
          <cell r="E176">
            <v>33.1</v>
          </cell>
          <cell r="F176" t="str">
            <v>AVERAGE</v>
          </cell>
          <cell r="G176">
            <v>199813260</v>
          </cell>
          <cell r="H176" t="str">
            <v>AVERAGE</v>
          </cell>
        </row>
        <row r="177">
          <cell r="A177" t="str">
            <v>CAMX2001AVERAGE</v>
          </cell>
          <cell r="B177" t="str">
            <v>CAMX</v>
          </cell>
          <cell r="C177">
            <v>2001</v>
          </cell>
          <cell r="D177">
            <v>47.02</v>
          </cell>
          <cell r="E177">
            <v>53.95</v>
          </cell>
          <cell r="F177" t="str">
            <v>AVERAGE</v>
          </cell>
          <cell r="G177">
            <v>205202536</v>
          </cell>
          <cell r="H177" t="str">
            <v>AVERAGE</v>
          </cell>
        </row>
        <row r="178">
          <cell r="A178" t="str">
            <v>NEPOOL1998AVERAGE</v>
          </cell>
          <cell r="B178" t="str">
            <v>NEPOOL</v>
          </cell>
          <cell r="C178">
            <v>1998</v>
          </cell>
          <cell r="D178">
            <v>15.39</v>
          </cell>
          <cell r="E178">
            <v>33.04</v>
          </cell>
          <cell r="F178" t="str">
            <v>AVERAGE</v>
          </cell>
          <cell r="G178">
            <v>64872574</v>
          </cell>
          <cell r="H178" t="str">
            <v>AVERAGE</v>
          </cell>
        </row>
        <row r="179">
          <cell r="A179" t="str">
            <v>NEPOOL1999AVERAGE</v>
          </cell>
          <cell r="B179" t="str">
            <v>NEPOOL</v>
          </cell>
          <cell r="C179">
            <v>1999</v>
          </cell>
          <cell r="D179">
            <v>14.84</v>
          </cell>
          <cell r="E179">
            <v>26.29</v>
          </cell>
          <cell r="F179" t="str">
            <v>AVERAGE</v>
          </cell>
          <cell r="G179">
            <v>95871258</v>
          </cell>
          <cell r="H179" t="str">
            <v>AVERAGE</v>
          </cell>
        </row>
        <row r="180">
          <cell r="A180" t="str">
            <v>NEPOOL2000AVERAGE</v>
          </cell>
          <cell r="B180" t="str">
            <v>NEPOOL</v>
          </cell>
          <cell r="C180">
            <v>2000</v>
          </cell>
          <cell r="D180">
            <v>18.75</v>
          </cell>
          <cell r="E180">
            <v>28.91</v>
          </cell>
          <cell r="F180" t="str">
            <v>AVERAGE</v>
          </cell>
          <cell r="G180">
            <v>98621233</v>
          </cell>
          <cell r="H180" t="str">
            <v>AVERAGE</v>
          </cell>
        </row>
        <row r="181">
          <cell r="A181" t="str">
            <v>NEPOOL2001AVERAGE</v>
          </cell>
          <cell r="B181" t="str">
            <v>NEPOOL</v>
          </cell>
          <cell r="C181">
            <v>2001</v>
          </cell>
          <cell r="D181">
            <v>21.93</v>
          </cell>
          <cell r="E181">
            <v>33.56</v>
          </cell>
          <cell r="F181" t="str">
            <v>AVERAGE</v>
          </cell>
          <cell r="G181">
            <v>107502145</v>
          </cell>
          <cell r="H181" t="str">
            <v>AVERAGE</v>
          </cell>
        </row>
        <row r="182">
          <cell r="A182" t="str">
            <v>NWPA1998AVERAGE</v>
          </cell>
          <cell r="B182" t="str">
            <v>NWPA</v>
          </cell>
          <cell r="C182">
            <v>1998</v>
          </cell>
          <cell r="D182">
            <v>4.53</v>
          </cell>
          <cell r="E182">
            <v>8.65</v>
          </cell>
          <cell r="F182" t="str">
            <v>AVERAGE</v>
          </cell>
          <cell r="G182">
            <v>239451657</v>
          </cell>
          <cell r="H182" t="str">
            <v>AVERAGE</v>
          </cell>
        </row>
        <row r="183">
          <cell r="A183" t="str">
            <v>NWPA1999AVERAGE</v>
          </cell>
          <cell r="B183" t="str">
            <v>NWPA</v>
          </cell>
          <cell r="C183">
            <v>1999</v>
          </cell>
          <cell r="D183">
            <v>4.47</v>
          </cell>
          <cell r="E183">
            <v>8.41</v>
          </cell>
          <cell r="F183" t="str">
            <v>AVERAGE</v>
          </cell>
          <cell r="G183">
            <v>267840005</v>
          </cell>
          <cell r="H183" t="str">
            <v>AVERAGE</v>
          </cell>
        </row>
        <row r="184">
          <cell r="A184" t="str">
            <v>NWPA2000AVERAGE</v>
          </cell>
          <cell r="B184" t="str">
            <v>NWPA</v>
          </cell>
          <cell r="C184">
            <v>2000</v>
          </cell>
          <cell r="D184">
            <v>6.84</v>
          </cell>
          <cell r="E184">
            <v>11.05</v>
          </cell>
          <cell r="F184" t="str">
            <v>AVERAGE</v>
          </cell>
          <cell r="G184">
            <v>252462386</v>
          </cell>
          <cell r="H184" t="str">
            <v>AVERAGE</v>
          </cell>
        </row>
        <row r="185">
          <cell r="A185" t="str">
            <v>NWPA2001AVERAGE</v>
          </cell>
          <cell r="B185" t="str">
            <v>NWPA</v>
          </cell>
          <cell r="C185">
            <v>2001</v>
          </cell>
          <cell r="D185">
            <v>10.23</v>
          </cell>
          <cell r="E185">
            <v>15.65</v>
          </cell>
          <cell r="F185" t="str">
            <v>AVERAGE</v>
          </cell>
          <cell r="G185">
            <v>214618752</v>
          </cell>
          <cell r="H185" t="str">
            <v>AVERAGE</v>
          </cell>
        </row>
        <row r="186">
          <cell r="A186" t="str">
            <v>NYPP1998AVERAGE</v>
          </cell>
          <cell r="B186" t="str">
            <v>NYPP</v>
          </cell>
          <cell r="C186">
            <v>1998</v>
          </cell>
          <cell r="D186">
            <v>11.97</v>
          </cell>
          <cell r="E186">
            <v>21.52</v>
          </cell>
          <cell r="F186" t="str">
            <v>AVERAGE</v>
          </cell>
          <cell r="G186">
            <v>115823597</v>
          </cell>
          <cell r="H186" t="str">
            <v>AVERAGE</v>
          </cell>
        </row>
        <row r="187">
          <cell r="A187" t="str">
            <v>NYPP1999AVERAGE</v>
          </cell>
          <cell r="B187" t="str">
            <v>NYPP</v>
          </cell>
          <cell r="C187">
            <v>1999</v>
          </cell>
          <cell r="D187">
            <v>12.78</v>
          </cell>
          <cell r="E187">
            <v>20.78</v>
          </cell>
          <cell r="F187" t="str">
            <v>AVERAGE</v>
          </cell>
          <cell r="G187">
            <v>139327834</v>
          </cell>
          <cell r="H187" t="str">
            <v>AVERAGE</v>
          </cell>
        </row>
        <row r="188">
          <cell r="A188" t="str">
            <v>NYPP2000AVERAGE</v>
          </cell>
          <cell r="B188" t="str">
            <v>NYPP</v>
          </cell>
          <cell r="C188">
            <v>2000</v>
          </cell>
          <cell r="D188">
            <v>17.97</v>
          </cell>
          <cell r="E188">
            <v>27.3</v>
          </cell>
          <cell r="F188" t="str">
            <v>AVERAGE</v>
          </cell>
          <cell r="G188">
            <v>132065853</v>
          </cell>
          <cell r="H188" t="str">
            <v>AVERAGE</v>
          </cell>
        </row>
        <row r="189">
          <cell r="A189" t="str">
            <v>NYPP2001AVERAGE</v>
          </cell>
          <cell r="B189" t="str">
            <v>NYPP</v>
          </cell>
          <cell r="C189">
            <v>2001</v>
          </cell>
          <cell r="D189">
            <v>18.670000000000002</v>
          </cell>
          <cell r="E189">
            <v>27.42</v>
          </cell>
          <cell r="F189" t="str">
            <v>AVERAGE</v>
          </cell>
          <cell r="G189">
            <v>141260304</v>
          </cell>
          <cell r="H189" t="str">
            <v>AVERAGE</v>
          </cell>
        </row>
        <row r="190">
          <cell r="A190" t="str">
            <v>RMPA1998AVERAGE</v>
          </cell>
          <cell r="B190" t="str">
            <v>RMPA</v>
          </cell>
          <cell r="C190">
            <v>1998</v>
          </cell>
          <cell r="D190">
            <v>9.16</v>
          </cell>
          <cell r="E190">
            <v>14.57</v>
          </cell>
          <cell r="F190" t="str">
            <v>AVERAGE</v>
          </cell>
          <cell r="G190">
            <v>51981172</v>
          </cell>
          <cell r="H190" t="str">
            <v>AVERAGE</v>
          </cell>
        </row>
        <row r="191">
          <cell r="A191" t="str">
            <v>RMPA1999AVERAGE</v>
          </cell>
          <cell r="B191" t="str">
            <v>RMPA</v>
          </cell>
          <cell r="C191">
            <v>1999</v>
          </cell>
          <cell r="D191">
            <v>9.9700000000000006</v>
          </cell>
          <cell r="E191">
            <v>15.45</v>
          </cell>
          <cell r="F191" t="str">
            <v>AVERAGE</v>
          </cell>
          <cell r="G191">
            <v>54614272</v>
          </cell>
          <cell r="H191" t="str">
            <v>AVERAGE</v>
          </cell>
        </row>
        <row r="192">
          <cell r="A192" t="str">
            <v>RMPA2000AVERAGE</v>
          </cell>
          <cell r="B192" t="str">
            <v>RMPA</v>
          </cell>
          <cell r="C192">
            <v>2000</v>
          </cell>
          <cell r="D192">
            <v>12.3</v>
          </cell>
          <cell r="E192">
            <v>17.66</v>
          </cell>
          <cell r="F192" t="str">
            <v>AVERAGE</v>
          </cell>
          <cell r="G192">
            <v>59017749</v>
          </cell>
          <cell r="H192" t="str">
            <v>AVERAGE</v>
          </cell>
        </row>
        <row r="193">
          <cell r="A193" t="str">
            <v>RMPA2001AVERAGE</v>
          </cell>
          <cell r="B193" t="str">
            <v>RMPA</v>
          </cell>
          <cell r="C193">
            <v>2001</v>
          </cell>
          <cell r="D193">
            <v>14.39</v>
          </cell>
          <cell r="E193">
            <v>20.12</v>
          </cell>
          <cell r="F193" t="str">
            <v>AVERAGE</v>
          </cell>
          <cell r="G193">
            <v>60656416</v>
          </cell>
          <cell r="H193" t="str">
            <v>AVERAGE</v>
          </cell>
        </row>
      </sheetData>
      <sheetData sheetId="20">
        <row r="2">
          <cell r="A2" t="str">
            <v>ECAR1998CC</v>
          </cell>
          <cell r="B2" t="str">
            <v>ECAR</v>
          </cell>
          <cell r="C2">
            <v>1998</v>
          </cell>
          <cell r="D2">
            <v>30.44</v>
          </cell>
          <cell r="E2">
            <v>71.08</v>
          </cell>
          <cell r="F2" t="str">
            <v>CC</v>
          </cell>
          <cell r="G2">
            <v>567087</v>
          </cell>
          <cell r="H2" t="str">
            <v>CC</v>
          </cell>
        </row>
        <row r="3">
          <cell r="A3" t="str">
            <v>ECAR1998HYDRO</v>
          </cell>
          <cell r="B3" t="str">
            <v>ECAR</v>
          </cell>
          <cell r="C3">
            <v>1998</v>
          </cell>
          <cell r="D3">
            <v>0.86</v>
          </cell>
          <cell r="E3">
            <v>16.239999999999998</v>
          </cell>
          <cell r="F3" t="str">
            <v>HY</v>
          </cell>
          <cell r="G3">
            <v>1810330</v>
          </cell>
          <cell r="H3" t="str">
            <v>HYDRO</v>
          </cell>
        </row>
        <row r="4">
          <cell r="A4" t="str">
            <v>ECAR1998NUCLEAR</v>
          </cell>
          <cell r="B4" t="str">
            <v>ECAR</v>
          </cell>
          <cell r="C4">
            <v>1998</v>
          </cell>
          <cell r="D4">
            <v>6.23</v>
          </cell>
          <cell r="E4">
            <v>27.96</v>
          </cell>
          <cell r="F4" t="str">
            <v>NU</v>
          </cell>
          <cell r="G4">
            <v>33309985</v>
          </cell>
          <cell r="H4" t="str">
            <v>NUCLEAR</v>
          </cell>
        </row>
        <row r="5">
          <cell r="A5" t="str">
            <v>ECAR1998STEAM</v>
          </cell>
          <cell r="B5" t="str">
            <v>ECAR</v>
          </cell>
          <cell r="C5">
            <v>1998</v>
          </cell>
          <cell r="D5">
            <v>13.48</v>
          </cell>
          <cell r="E5">
            <v>18.22</v>
          </cell>
          <cell r="F5" t="str">
            <v>ST</v>
          </cell>
          <cell r="G5">
            <v>488228256</v>
          </cell>
          <cell r="H5" t="str">
            <v>STEAM</v>
          </cell>
        </row>
        <row r="6">
          <cell r="A6" t="str">
            <v>ECAR1999CC</v>
          </cell>
          <cell r="B6" t="str">
            <v>ECAR</v>
          </cell>
          <cell r="C6">
            <v>1999</v>
          </cell>
          <cell r="D6">
            <v>22.62</v>
          </cell>
          <cell r="E6">
            <v>29.84</v>
          </cell>
          <cell r="F6" t="str">
            <v>CC</v>
          </cell>
          <cell r="G6">
            <v>11527724</v>
          </cell>
          <cell r="H6" t="str">
            <v>CC</v>
          </cell>
        </row>
        <row r="7">
          <cell r="A7" t="str">
            <v>ECAR1999HYDRO</v>
          </cell>
          <cell r="B7" t="str">
            <v>ECAR</v>
          </cell>
          <cell r="C7">
            <v>1999</v>
          </cell>
          <cell r="D7">
            <v>1.1399999999999999</v>
          </cell>
          <cell r="E7">
            <v>18.059999999999999</v>
          </cell>
          <cell r="F7" t="str">
            <v>HY</v>
          </cell>
          <cell r="G7">
            <v>1493249</v>
          </cell>
          <cell r="H7" t="str">
            <v>HYDRO</v>
          </cell>
        </row>
        <row r="8">
          <cell r="A8" t="str">
            <v>ECAR1999NUCLEAR</v>
          </cell>
          <cell r="B8" t="str">
            <v>ECAR</v>
          </cell>
          <cell r="C8">
            <v>1999</v>
          </cell>
          <cell r="D8">
            <v>5.65</v>
          </cell>
          <cell r="E8">
            <v>26.57</v>
          </cell>
          <cell r="F8" t="str">
            <v>NU</v>
          </cell>
          <cell r="G8">
            <v>42873093</v>
          </cell>
          <cell r="H8" t="str">
            <v>NUCLEAR</v>
          </cell>
        </row>
        <row r="9">
          <cell r="A9" t="str">
            <v>ECAR1999STEAM</v>
          </cell>
          <cell r="B9" t="str">
            <v>ECAR</v>
          </cell>
          <cell r="C9">
            <v>1999</v>
          </cell>
          <cell r="D9">
            <v>17.350000000000001</v>
          </cell>
          <cell r="E9">
            <v>22.08</v>
          </cell>
          <cell r="F9" t="str">
            <v>ST</v>
          </cell>
          <cell r="G9">
            <v>504750340</v>
          </cell>
          <cell r="H9" t="str">
            <v>STEAM</v>
          </cell>
        </row>
        <row r="10">
          <cell r="A10" t="str">
            <v>ECAR2000CC</v>
          </cell>
          <cell r="B10" t="str">
            <v>ECAR</v>
          </cell>
          <cell r="C10">
            <v>2000</v>
          </cell>
          <cell r="D10">
            <v>35.840000000000003</v>
          </cell>
          <cell r="E10">
            <v>41.02</v>
          </cell>
          <cell r="F10" t="str">
            <v>CC</v>
          </cell>
          <cell r="G10">
            <v>10134856</v>
          </cell>
          <cell r="H10" t="str">
            <v>CC</v>
          </cell>
        </row>
        <row r="11">
          <cell r="A11" t="str">
            <v>ECAR2000HYDRO</v>
          </cell>
          <cell r="B11" t="str">
            <v>ECAR</v>
          </cell>
          <cell r="C11">
            <v>2000</v>
          </cell>
          <cell r="D11">
            <v>0.96</v>
          </cell>
          <cell r="E11">
            <v>17.5</v>
          </cell>
          <cell r="F11" t="str">
            <v>HY</v>
          </cell>
          <cell r="G11">
            <v>1749213</v>
          </cell>
          <cell r="H11" t="str">
            <v>HYDRO</v>
          </cell>
        </row>
        <row r="12">
          <cell r="A12" t="str">
            <v>ECAR2000NUCLEAR</v>
          </cell>
          <cell r="B12" t="str">
            <v>ECAR</v>
          </cell>
          <cell r="C12">
            <v>2000</v>
          </cell>
          <cell r="D12">
            <v>5.16</v>
          </cell>
          <cell r="E12">
            <v>33.21</v>
          </cell>
          <cell r="F12" t="str">
            <v>NU</v>
          </cell>
          <cell r="G12">
            <v>47762426</v>
          </cell>
          <cell r="H12" t="str">
            <v>NUCLEAR</v>
          </cell>
        </row>
        <row r="13">
          <cell r="A13" t="str">
            <v>ECAR2000STEAM</v>
          </cell>
          <cell r="B13" t="str">
            <v>ECAR</v>
          </cell>
          <cell r="C13">
            <v>2000</v>
          </cell>
          <cell r="D13">
            <v>18.36</v>
          </cell>
          <cell r="E13">
            <v>23.2</v>
          </cell>
          <cell r="F13" t="str">
            <v>ST</v>
          </cell>
          <cell r="G13">
            <v>519227569</v>
          </cell>
          <cell r="H13" t="str">
            <v>STEAM</v>
          </cell>
        </row>
        <row r="14">
          <cell r="A14" t="str">
            <v>ECAR2001CC</v>
          </cell>
          <cell r="B14" t="str">
            <v>ECAR</v>
          </cell>
          <cell r="C14">
            <v>2001</v>
          </cell>
          <cell r="D14">
            <v>38.89</v>
          </cell>
          <cell r="E14">
            <v>43.4</v>
          </cell>
          <cell r="F14" t="str">
            <v>CC</v>
          </cell>
          <cell r="G14">
            <v>11206294</v>
          </cell>
          <cell r="H14" t="str">
            <v>CC</v>
          </cell>
        </row>
        <row r="15">
          <cell r="A15" t="str">
            <v>ECAR2001HYDRO</v>
          </cell>
          <cell r="B15" t="str">
            <v>ECAR</v>
          </cell>
          <cell r="C15">
            <v>2001</v>
          </cell>
          <cell r="D15">
            <v>0.61</v>
          </cell>
          <cell r="E15">
            <v>18.14</v>
          </cell>
          <cell r="F15" t="str">
            <v>HY</v>
          </cell>
          <cell r="G15">
            <v>1443560</v>
          </cell>
          <cell r="H15" t="str">
            <v>HYDRO</v>
          </cell>
        </row>
        <row r="16">
          <cell r="A16" t="str">
            <v>ECAR2001NUCLEAR</v>
          </cell>
          <cell r="B16" t="str">
            <v>ECAR</v>
          </cell>
          <cell r="C16">
            <v>2001</v>
          </cell>
          <cell r="D16">
            <v>4.5999999999999996</v>
          </cell>
          <cell r="E16">
            <v>23.66</v>
          </cell>
          <cell r="F16" t="str">
            <v>NU</v>
          </cell>
          <cell r="G16">
            <v>55353784</v>
          </cell>
          <cell r="H16" t="str">
            <v>NUCLEAR</v>
          </cell>
        </row>
        <row r="17">
          <cell r="A17" t="str">
            <v>ECAR2001STEAM</v>
          </cell>
          <cell r="B17" t="str">
            <v>ECAR</v>
          </cell>
          <cell r="C17">
            <v>2001</v>
          </cell>
          <cell r="D17">
            <v>16.09</v>
          </cell>
          <cell r="E17">
            <v>21.37</v>
          </cell>
          <cell r="F17" t="str">
            <v>ST</v>
          </cell>
          <cell r="G17">
            <v>490589428</v>
          </cell>
          <cell r="H17" t="str">
            <v>STEAM</v>
          </cell>
        </row>
        <row r="18">
          <cell r="A18" t="str">
            <v>ERCOT1998CC</v>
          </cell>
          <cell r="B18" t="str">
            <v>ERCOT</v>
          </cell>
          <cell r="C18">
            <v>1998</v>
          </cell>
          <cell r="D18">
            <v>19.440000000000001</v>
          </cell>
          <cell r="E18">
            <v>23.78</v>
          </cell>
          <cell r="F18" t="str">
            <v>CC</v>
          </cell>
          <cell r="G18">
            <v>3290926</v>
          </cell>
          <cell r="H18" t="str">
            <v>CC</v>
          </cell>
        </row>
        <row r="19">
          <cell r="A19" t="str">
            <v>ERCOT1998HYDRO</v>
          </cell>
          <cell r="B19" t="str">
            <v>ERCOT</v>
          </cell>
          <cell r="C19">
            <v>1998</v>
          </cell>
          <cell r="D19">
            <v>0.19</v>
          </cell>
          <cell r="E19">
            <v>9.51</v>
          </cell>
          <cell r="F19" t="str">
            <v>HY</v>
          </cell>
          <cell r="G19">
            <v>637612</v>
          </cell>
          <cell r="H19" t="str">
            <v>HYDRO</v>
          </cell>
        </row>
        <row r="20">
          <cell r="A20" t="str">
            <v>ERCOT1998NUCLEAR</v>
          </cell>
          <cell r="B20" t="str">
            <v>ERCOT</v>
          </cell>
          <cell r="C20">
            <v>1998</v>
          </cell>
          <cell r="D20">
            <v>5.48</v>
          </cell>
          <cell r="E20">
            <v>14.77</v>
          </cell>
          <cell r="F20" t="str">
            <v>NU</v>
          </cell>
          <cell r="G20">
            <v>38685131</v>
          </cell>
          <cell r="H20" t="str">
            <v>NUCLEAR</v>
          </cell>
        </row>
        <row r="21">
          <cell r="A21" t="str">
            <v>ERCOT1998STEAM</v>
          </cell>
          <cell r="B21" t="str">
            <v>ERCOT</v>
          </cell>
          <cell r="C21">
            <v>1998</v>
          </cell>
          <cell r="D21">
            <v>18.309999999999999</v>
          </cell>
          <cell r="E21">
            <v>21.46</v>
          </cell>
          <cell r="F21" t="str">
            <v>ST</v>
          </cell>
          <cell r="G21">
            <v>194416893</v>
          </cell>
          <cell r="H21" t="str">
            <v>STEAM</v>
          </cell>
        </row>
        <row r="22">
          <cell r="A22" t="str">
            <v>ERCOT1999CC</v>
          </cell>
          <cell r="B22" t="str">
            <v>ERCOT</v>
          </cell>
          <cell r="C22">
            <v>1999</v>
          </cell>
          <cell r="D22">
            <v>24.36</v>
          </cell>
          <cell r="E22">
            <v>28.16</v>
          </cell>
          <cell r="F22" t="str">
            <v>CC</v>
          </cell>
          <cell r="G22">
            <v>39791706</v>
          </cell>
          <cell r="H22" t="str">
            <v>CC</v>
          </cell>
        </row>
        <row r="23">
          <cell r="A23" t="str">
            <v>ERCOT1999HYDRO</v>
          </cell>
          <cell r="B23" t="str">
            <v>ERCOT</v>
          </cell>
          <cell r="C23">
            <v>1999</v>
          </cell>
          <cell r="D23">
            <v>0.1</v>
          </cell>
          <cell r="E23">
            <v>15.69</v>
          </cell>
          <cell r="F23" t="str">
            <v>HY</v>
          </cell>
          <cell r="G23">
            <v>386954</v>
          </cell>
          <cell r="H23" t="str">
            <v>HYDRO</v>
          </cell>
        </row>
        <row r="24">
          <cell r="A24" t="str">
            <v>ERCOT1999NUCLEAR</v>
          </cell>
          <cell r="B24" t="str">
            <v>ERCOT</v>
          </cell>
          <cell r="C24">
            <v>1999</v>
          </cell>
          <cell r="D24">
            <v>5.16</v>
          </cell>
          <cell r="E24">
            <v>15.83</v>
          </cell>
          <cell r="F24" t="str">
            <v>NU</v>
          </cell>
          <cell r="G24">
            <v>36759898</v>
          </cell>
          <cell r="H24" t="str">
            <v>NUCLEAR</v>
          </cell>
        </row>
        <row r="25">
          <cell r="A25" t="str">
            <v>ERCOT1999STEAM</v>
          </cell>
          <cell r="B25" t="str">
            <v>ERCOT</v>
          </cell>
          <cell r="C25">
            <v>1999</v>
          </cell>
          <cell r="D25">
            <v>19.02</v>
          </cell>
          <cell r="E25">
            <v>22.28</v>
          </cell>
          <cell r="F25" t="str">
            <v>ST</v>
          </cell>
          <cell r="G25">
            <v>198713343</v>
          </cell>
          <cell r="H25" t="str">
            <v>STEAM</v>
          </cell>
        </row>
        <row r="26">
          <cell r="A26" t="str">
            <v>ERCOT2000CC</v>
          </cell>
          <cell r="B26" t="str">
            <v>ERCOT</v>
          </cell>
          <cell r="C26">
            <v>2000</v>
          </cell>
          <cell r="D26">
            <v>38.46</v>
          </cell>
          <cell r="E26">
            <v>42.48</v>
          </cell>
          <cell r="F26" t="str">
            <v>CC</v>
          </cell>
          <cell r="G26">
            <v>52975781</v>
          </cell>
          <cell r="H26" t="str">
            <v>CC</v>
          </cell>
        </row>
        <row r="27">
          <cell r="A27" t="str">
            <v>ERCOT2000HYDRO</v>
          </cell>
          <cell r="B27" t="str">
            <v>ERCOT</v>
          </cell>
          <cell r="C27">
            <v>2000</v>
          </cell>
          <cell r="D27">
            <v>0.03</v>
          </cell>
          <cell r="E27">
            <v>13.81</v>
          </cell>
          <cell r="F27" t="str">
            <v>HY</v>
          </cell>
          <cell r="G27">
            <v>409385</v>
          </cell>
          <cell r="H27" t="str">
            <v>HYDRO</v>
          </cell>
        </row>
        <row r="28">
          <cell r="A28" t="str">
            <v>ERCOT2000NUCLEAR</v>
          </cell>
          <cell r="B28" t="str">
            <v>ERCOT</v>
          </cell>
          <cell r="C28">
            <v>2000</v>
          </cell>
          <cell r="D28">
            <v>4.68</v>
          </cell>
          <cell r="E28">
            <v>14.19</v>
          </cell>
          <cell r="F28" t="str">
            <v>NU</v>
          </cell>
          <cell r="G28">
            <v>37555807</v>
          </cell>
          <cell r="H28" t="str">
            <v>NUCLEAR</v>
          </cell>
        </row>
        <row r="29">
          <cell r="A29" t="str">
            <v>ERCOT2000STEAM</v>
          </cell>
          <cell r="B29" t="str">
            <v>ERCOT</v>
          </cell>
          <cell r="C29">
            <v>2000</v>
          </cell>
          <cell r="D29">
            <v>27.11</v>
          </cell>
          <cell r="E29">
            <v>30.63</v>
          </cell>
          <cell r="F29" t="str">
            <v>ST</v>
          </cell>
          <cell r="G29">
            <v>201351558</v>
          </cell>
          <cell r="H29" t="str">
            <v>STEAM</v>
          </cell>
        </row>
        <row r="30">
          <cell r="A30" t="str">
            <v>ERCOT2001CC</v>
          </cell>
          <cell r="B30" t="str">
            <v>ERCOT</v>
          </cell>
          <cell r="C30">
            <v>2001</v>
          </cell>
          <cell r="D30">
            <v>43.42</v>
          </cell>
          <cell r="E30">
            <v>47.58</v>
          </cell>
          <cell r="F30" t="str">
            <v>CC</v>
          </cell>
          <cell r="G30">
            <v>67752470</v>
          </cell>
          <cell r="H30" t="str">
            <v>CC</v>
          </cell>
        </row>
        <row r="31">
          <cell r="A31" t="str">
            <v>ERCOT2001HYDRO</v>
          </cell>
          <cell r="B31" t="str">
            <v>ERCOT</v>
          </cell>
          <cell r="C31">
            <v>2001</v>
          </cell>
          <cell r="D31">
            <v>0.09</v>
          </cell>
          <cell r="E31">
            <v>11.99</v>
          </cell>
          <cell r="F31" t="str">
            <v>HY</v>
          </cell>
          <cell r="G31">
            <v>451501</v>
          </cell>
          <cell r="H31" t="str">
            <v>HYDRO</v>
          </cell>
        </row>
        <row r="32">
          <cell r="A32" t="str">
            <v>ERCOT2001NUCLEAR</v>
          </cell>
          <cell r="B32" t="str">
            <v>ERCOT</v>
          </cell>
          <cell r="C32">
            <v>2001</v>
          </cell>
          <cell r="D32">
            <v>4.28</v>
          </cell>
          <cell r="E32">
            <v>13.84</v>
          </cell>
          <cell r="F32" t="str">
            <v>NU</v>
          </cell>
          <cell r="G32">
            <v>38162859</v>
          </cell>
          <cell r="H32" t="str">
            <v>NUCLEAR</v>
          </cell>
        </row>
        <row r="33">
          <cell r="A33" t="str">
            <v>ERCOT2001STEAM</v>
          </cell>
          <cell r="B33" t="str">
            <v>ERCOT</v>
          </cell>
          <cell r="C33">
            <v>2001</v>
          </cell>
          <cell r="D33">
            <v>27.62</v>
          </cell>
          <cell r="E33">
            <v>32.04</v>
          </cell>
          <cell r="F33" t="str">
            <v>ST</v>
          </cell>
          <cell r="G33">
            <v>171094768</v>
          </cell>
          <cell r="H33" t="str">
            <v>STEAM</v>
          </cell>
        </row>
        <row r="34">
          <cell r="A34" t="str">
            <v>FRCC1998CC</v>
          </cell>
          <cell r="B34" t="str">
            <v>FRCC</v>
          </cell>
          <cell r="C34">
            <v>1998</v>
          </cell>
          <cell r="D34">
            <v>22.58</v>
          </cell>
          <cell r="E34">
            <v>24.63</v>
          </cell>
          <cell r="F34" t="str">
            <v>CC</v>
          </cell>
          <cell r="G34">
            <v>19848821</v>
          </cell>
          <cell r="H34" t="str">
            <v>CC</v>
          </cell>
        </row>
        <row r="35">
          <cell r="A35" t="str">
            <v>FRCC1998HYDRO</v>
          </cell>
          <cell r="B35" t="str">
            <v>FRCC</v>
          </cell>
          <cell r="C35">
            <v>1998</v>
          </cell>
          <cell r="D35">
            <v>0</v>
          </cell>
          <cell r="E35">
            <v>44.4</v>
          </cell>
          <cell r="F35" t="str">
            <v>HY</v>
          </cell>
          <cell r="G35">
            <v>16580</v>
          </cell>
          <cell r="H35" t="str">
            <v>HYDRO</v>
          </cell>
        </row>
        <row r="36">
          <cell r="A36" t="str">
            <v>FRCC1998NUCLEAR</v>
          </cell>
          <cell r="B36" t="str">
            <v>FRCC</v>
          </cell>
          <cell r="C36">
            <v>1998</v>
          </cell>
          <cell r="D36">
            <v>4.68</v>
          </cell>
          <cell r="E36">
            <v>16.760000000000002</v>
          </cell>
          <cell r="F36" t="str">
            <v>NU</v>
          </cell>
          <cell r="G36">
            <v>31115416</v>
          </cell>
          <cell r="H36" t="str">
            <v>NUCLEAR</v>
          </cell>
        </row>
        <row r="37">
          <cell r="A37" t="str">
            <v>FRCC1998STEAM</v>
          </cell>
          <cell r="B37" t="str">
            <v>FRCC</v>
          </cell>
          <cell r="C37">
            <v>1998</v>
          </cell>
          <cell r="D37">
            <v>19.98</v>
          </cell>
          <cell r="E37">
            <v>24.48</v>
          </cell>
          <cell r="F37" t="str">
            <v>ST</v>
          </cell>
          <cell r="G37">
            <v>106155334</v>
          </cell>
          <cell r="H37" t="str">
            <v>STEAM</v>
          </cell>
        </row>
        <row r="38">
          <cell r="A38" t="str">
            <v>FRCC1999CC</v>
          </cell>
          <cell r="B38" t="str">
            <v>FRCC</v>
          </cell>
          <cell r="C38">
            <v>1999</v>
          </cell>
          <cell r="D38">
            <v>23.07</v>
          </cell>
          <cell r="E38">
            <v>25.39</v>
          </cell>
          <cell r="F38" t="str">
            <v>CC</v>
          </cell>
          <cell r="G38">
            <v>26976737</v>
          </cell>
          <cell r="H38" t="str">
            <v>CC</v>
          </cell>
        </row>
        <row r="39">
          <cell r="A39" t="str">
            <v>FRCC1999HYDRO</v>
          </cell>
          <cell r="B39" t="str">
            <v>FRCC</v>
          </cell>
          <cell r="C39">
            <v>1999</v>
          </cell>
          <cell r="D39">
            <v>0</v>
          </cell>
          <cell r="E39">
            <v>67.37</v>
          </cell>
          <cell r="F39" t="str">
            <v>HY</v>
          </cell>
          <cell r="G39">
            <v>11050</v>
          </cell>
          <cell r="H39" t="str">
            <v>HYDRO</v>
          </cell>
        </row>
        <row r="40">
          <cell r="A40" t="str">
            <v>FRCC1999NUCLEAR</v>
          </cell>
          <cell r="B40" t="str">
            <v>FRCC</v>
          </cell>
          <cell r="C40">
            <v>1999</v>
          </cell>
          <cell r="D40">
            <v>4.58</v>
          </cell>
          <cell r="E40">
            <v>15.77</v>
          </cell>
          <cell r="F40" t="str">
            <v>NU</v>
          </cell>
          <cell r="G40">
            <v>31526287</v>
          </cell>
          <cell r="H40" t="str">
            <v>NUCLEAR</v>
          </cell>
        </row>
        <row r="41">
          <cell r="A41" t="str">
            <v>FRCC1999STEAM</v>
          </cell>
          <cell r="B41" t="str">
            <v>FRCC</v>
          </cell>
          <cell r="C41">
            <v>1999</v>
          </cell>
          <cell r="D41">
            <v>20.73</v>
          </cell>
          <cell r="E41">
            <v>25.63</v>
          </cell>
          <cell r="F41" t="str">
            <v>ST</v>
          </cell>
          <cell r="G41">
            <v>109368206</v>
          </cell>
          <cell r="H41" t="str">
            <v>STEAM</v>
          </cell>
        </row>
        <row r="42">
          <cell r="A42" t="str">
            <v>FRCC2000CC</v>
          </cell>
          <cell r="B42" t="str">
            <v>FRCC</v>
          </cell>
          <cell r="C42">
            <v>2000</v>
          </cell>
          <cell r="D42">
            <v>34.06</v>
          </cell>
          <cell r="E42">
            <v>36.979999999999997</v>
          </cell>
          <cell r="F42" t="str">
            <v>CC</v>
          </cell>
          <cell r="G42">
            <v>28141659</v>
          </cell>
          <cell r="H42" t="str">
            <v>CC</v>
          </cell>
        </row>
        <row r="43">
          <cell r="A43" t="str">
            <v>FRCC2000HYDRO</v>
          </cell>
          <cell r="B43" t="str">
            <v>FRCC</v>
          </cell>
          <cell r="C43">
            <v>2000</v>
          </cell>
          <cell r="D43">
            <v>0</v>
          </cell>
          <cell r="E43">
            <v>94.93</v>
          </cell>
          <cell r="F43" t="str">
            <v>HY</v>
          </cell>
          <cell r="G43">
            <v>6919</v>
          </cell>
          <cell r="H43" t="str">
            <v>HYDRO</v>
          </cell>
        </row>
        <row r="44">
          <cell r="A44" t="str">
            <v>FRCC2000NUCLEAR</v>
          </cell>
          <cell r="B44" t="str">
            <v>FRCC</v>
          </cell>
          <cell r="C44">
            <v>2000</v>
          </cell>
          <cell r="D44">
            <v>4.66</v>
          </cell>
          <cell r="E44">
            <v>15.79</v>
          </cell>
          <cell r="F44" t="str">
            <v>NU</v>
          </cell>
          <cell r="G44">
            <v>32291352</v>
          </cell>
          <cell r="H44" t="str">
            <v>NUCLEAR</v>
          </cell>
        </row>
        <row r="45">
          <cell r="A45" t="str">
            <v>FRCC2000STEAM</v>
          </cell>
          <cell r="B45" t="str">
            <v>FRCC</v>
          </cell>
          <cell r="C45">
            <v>2000</v>
          </cell>
          <cell r="D45">
            <v>26.49</v>
          </cell>
          <cell r="E45">
            <v>31.26</v>
          </cell>
          <cell r="F45" t="str">
            <v>ST</v>
          </cell>
          <cell r="G45">
            <v>111984355</v>
          </cell>
          <cell r="H45" t="str">
            <v>STEAM</v>
          </cell>
        </row>
        <row r="46">
          <cell r="A46" t="str">
            <v>FRCC2001CC</v>
          </cell>
          <cell r="B46" t="str">
            <v>FRCC</v>
          </cell>
          <cell r="C46">
            <v>2001</v>
          </cell>
          <cell r="D46">
            <v>37.92</v>
          </cell>
          <cell r="E46">
            <v>41.18</v>
          </cell>
          <cell r="F46" t="str">
            <v>CC</v>
          </cell>
          <cell r="G46">
            <v>28462308</v>
          </cell>
          <cell r="H46" t="str">
            <v>CC</v>
          </cell>
        </row>
        <row r="47">
          <cell r="A47" t="str">
            <v>FRCC2001HYDRO</v>
          </cell>
          <cell r="B47" t="str">
            <v>FRCC</v>
          </cell>
          <cell r="C47">
            <v>2001</v>
          </cell>
          <cell r="D47">
            <v>0</v>
          </cell>
          <cell r="E47">
            <v>24.43</v>
          </cell>
          <cell r="F47" t="str">
            <v>HY</v>
          </cell>
          <cell r="G47">
            <v>17226</v>
          </cell>
          <cell r="H47" t="str">
            <v>HYDRO</v>
          </cell>
        </row>
        <row r="48">
          <cell r="A48" t="str">
            <v>FRCC2001NUCLEAR</v>
          </cell>
          <cell r="B48" t="str">
            <v>FRCC</v>
          </cell>
          <cell r="C48">
            <v>2001</v>
          </cell>
          <cell r="D48">
            <v>4.32</v>
          </cell>
          <cell r="E48">
            <v>15.15</v>
          </cell>
          <cell r="F48" t="str">
            <v>NU</v>
          </cell>
          <cell r="G48">
            <v>31050974</v>
          </cell>
          <cell r="H48" t="str">
            <v>NUCLEAR</v>
          </cell>
        </row>
        <row r="49">
          <cell r="A49" t="str">
            <v>FRCC2001STEAM</v>
          </cell>
          <cell r="B49" t="str">
            <v>FRCC</v>
          </cell>
          <cell r="C49">
            <v>2001</v>
          </cell>
          <cell r="D49">
            <v>27.26</v>
          </cell>
          <cell r="E49">
            <v>32.06</v>
          </cell>
          <cell r="F49" t="str">
            <v>ST</v>
          </cell>
          <cell r="G49">
            <v>112628657</v>
          </cell>
          <cell r="H49" t="str">
            <v>STEAM</v>
          </cell>
        </row>
        <row r="50">
          <cell r="A50" t="str">
            <v>MAAC1998CC</v>
          </cell>
          <cell r="B50" t="str">
            <v>MAAC</v>
          </cell>
          <cell r="C50">
            <v>1998</v>
          </cell>
          <cell r="D50">
            <v>24.36</v>
          </cell>
          <cell r="E50">
            <v>38.979999999999997</v>
          </cell>
          <cell r="F50" t="str">
            <v>CC</v>
          </cell>
          <cell r="G50">
            <v>2508069</v>
          </cell>
          <cell r="H50" t="str">
            <v>CC</v>
          </cell>
        </row>
        <row r="51">
          <cell r="A51" t="str">
            <v>MAAC1998HYDRO</v>
          </cell>
          <cell r="B51" t="str">
            <v>MAAC</v>
          </cell>
          <cell r="C51">
            <v>1998</v>
          </cell>
          <cell r="D51">
            <v>0.71</v>
          </cell>
          <cell r="E51">
            <v>14.53</v>
          </cell>
          <cell r="F51" t="str">
            <v>HY</v>
          </cell>
          <cell r="G51">
            <v>3106200</v>
          </cell>
          <cell r="H51" t="str">
            <v>HYDRO</v>
          </cell>
        </row>
        <row r="52">
          <cell r="A52" t="str">
            <v>MAAC1998NUCLEAR</v>
          </cell>
          <cell r="B52" t="str">
            <v>MAAC</v>
          </cell>
          <cell r="C52">
            <v>1998</v>
          </cell>
          <cell r="D52">
            <v>5.53</v>
          </cell>
          <cell r="E52">
            <v>17.39</v>
          </cell>
          <cell r="F52" t="str">
            <v>NU</v>
          </cell>
          <cell r="G52">
            <v>97127345</v>
          </cell>
          <cell r="H52" t="str">
            <v>NUCLEAR</v>
          </cell>
        </row>
        <row r="53">
          <cell r="A53" t="str">
            <v>MAAC1998STEAM</v>
          </cell>
          <cell r="B53" t="str">
            <v>MAAC</v>
          </cell>
          <cell r="C53">
            <v>1998</v>
          </cell>
          <cell r="D53">
            <v>15.01</v>
          </cell>
          <cell r="E53">
            <v>20.010000000000002</v>
          </cell>
          <cell r="F53" t="str">
            <v>ST</v>
          </cell>
          <cell r="G53">
            <v>123106152</v>
          </cell>
          <cell r="H53" t="str">
            <v>STEAM</v>
          </cell>
        </row>
        <row r="54">
          <cell r="A54" t="str">
            <v>MAAC1999CC</v>
          </cell>
          <cell r="B54" t="str">
            <v>MAAC</v>
          </cell>
          <cell r="C54">
            <v>1999</v>
          </cell>
          <cell r="D54">
            <v>30.58</v>
          </cell>
          <cell r="E54">
            <v>36.18</v>
          </cell>
          <cell r="F54" t="str">
            <v>CC</v>
          </cell>
          <cell r="G54">
            <v>13296171</v>
          </cell>
          <cell r="H54" t="str">
            <v>CC</v>
          </cell>
        </row>
        <row r="55">
          <cell r="A55" t="str">
            <v>MAAC1999HYDRO</v>
          </cell>
          <cell r="B55" t="str">
            <v>MAAC</v>
          </cell>
          <cell r="C55">
            <v>1999</v>
          </cell>
          <cell r="D55">
            <v>1.1499999999999999</v>
          </cell>
          <cell r="E55">
            <v>18.670000000000002</v>
          </cell>
          <cell r="F55" t="str">
            <v>HY</v>
          </cell>
          <cell r="G55">
            <v>2386407</v>
          </cell>
          <cell r="H55" t="str">
            <v>HYDRO</v>
          </cell>
        </row>
        <row r="56">
          <cell r="A56" t="str">
            <v>MAAC1999NUCLEAR</v>
          </cell>
          <cell r="B56" t="str">
            <v>MAAC</v>
          </cell>
          <cell r="C56">
            <v>1999</v>
          </cell>
          <cell r="D56">
            <v>5.12</v>
          </cell>
          <cell r="E56">
            <v>17.22</v>
          </cell>
          <cell r="F56" t="str">
            <v>NU</v>
          </cell>
          <cell r="G56">
            <v>101546091</v>
          </cell>
          <cell r="H56" t="str">
            <v>NUCLEAR</v>
          </cell>
        </row>
        <row r="57">
          <cell r="A57" t="str">
            <v>MAAC1999STEAM</v>
          </cell>
          <cell r="B57" t="str">
            <v>MAAC</v>
          </cell>
          <cell r="C57">
            <v>1999</v>
          </cell>
          <cell r="D57">
            <v>16.12</v>
          </cell>
          <cell r="E57">
            <v>21.49</v>
          </cell>
          <cell r="F57" t="str">
            <v>ST</v>
          </cell>
          <cell r="G57">
            <v>130015636</v>
          </cell>
          <cell r="H57" t="str">
            <v>STEAM</v>
          </cell>
        </row>
        <row r="58">
          <cell r="A58" t="str">
            <v>MAAC2000CC</v>
          </cell>
          <cell r="B58" t="str">
            <v>MAAC</v>
          </cell>
          <cell r="C58">
            <v>2000</v>
          </cell>
          <cell r="D58">
            <v>47.33</v>
          </cell>
          <cell r="E58">
            <v>53.53</v>
          </cell>
          <cell r="F58" t="str">
            <v>CC</v>
          </cell>
          <cell r="G58">
            <v>12201807</v>
          </cell>
          <cell r="H58" t="str">
            <v>CC</v>
          </cell>
        </row>
        <row r="59">
          <cell r="A59" t="str">
            <v>MAAC2000HYDRO</v>
          </cell>
          <cell r="B59" t="str">
            <v>MAAC</v>
          </cell>
          <cell r="C59">
            <v>2000</v>
          </cell>
          <cell r="D59">
            <v>0.19</v>
          </cell>
          <cell r="E59">
            <v>14.23</v>
          </cell>
          <cell r="F59" t="str">
            <v>HY</v>
          </cell>
          <cell r="G59">
            <v>2864599</v>
          </cell>
          <cell r="H59" t="str">
            <v>HYDRO</v>
          </cell>
        </row>
        <row r="60">
          <cell r="A60" t="str">
            <v>MAAC2000NUCLEAR</v>
          </cell>
          <cell r="B60" t="str">
            <v>MAAC</v>
          </cell>
          <cell r="C60">
            <v>2000</v>
          </cell>
          <cell r="D60">
            <v>5.17</v>
          </cell>
          <cell r="E60">
            <v>16.41</v>
          </cell>
          <cell r="F60" t="str">
            <v>NU</v>
          </cell>
          <cell r="G60">
            <v>103894971</v>
          </cell>
          <cell r="H60" t="str">
            <v>NUCLEAR</v>
          </cell>
        </row>
        <row r="61">
          <cell r="A61" t="str">
            <v>MAAC2000STEAM</v>
          </cell>
          <cell r="B61" t="str">
            <v>MAAC</v>
          </cell>
          <cell r="C61">
            <v>2000</v>
          </cell>
          <cell r="D61">
            <v>16.41</v>
          </cell>
          <cell r="E61">
            <v>21.62</v>
          </cell>
          <cell r="F61" t="str">
            <v>ST</v>
          </cell>
          <cell r="G61">
            <v>127718803</v>
          </cell>
          <cell r="H61" t="str">
            <v>STEAM</v>
          </cell>
        </row>
        <row r="62">
          <cell r="A62" t="str">
            <v>MAAC2001CC</v>
          </cell>
          <cell r="B62" t="str">
            <v>MAAC</v>
          </cell>
          <cell r="C62">
            <v>2001</v>
          </cell>
          <cell r="D62">
            <v>52.63</v>
          </cell>
          <cell r="E62">
            <v>58.8</v>
          </cell>
          <cell r="F62" t="str">
            <v>CC</v>
          </cell>
          <cell r="G62">
            <v>14160401</v>
          </cell>
          <cell r="H62" t="str">
            <v>CC</v>
          </cell>
        </row>
        <row r="63">
          <cell r="A63" t="str">
            <v>MAAC2001HYDRO</v>
          </cell>
          <cell r="B63" t="str">
            <v>MAAC</v>
          </cell>
          <cell r="C63">
            <v>2001</v>
          </cell>
          <cell r="D63">
            <v>0.2</v>
          </cell>
          <cell r="E63">
            <v>19.57</v>
          </cell>
          <cell r="F63" t="str">
            <v>HY</v>
          </cell>
          <cell r="G63">
            <v>1791269</v>
          </cell>
          <cell r="H63" t="str">
            <v>HYDRO</v>
          </cell>
        </row>
        <row r="64">
          <cell r="A64" t="str">
            <v>MAAC2001NUCLEAR</v>
          </cell>
          <cell r="B64" t="str">
            <v>MAAC</v>
          </cell>
          <cell r="C64">
            <v>2001</v>
          </cell>
          <cell r="D64">
            <v>4.87</v>
          </cell>
          <cell r="E64">
            <v>17.38</v>
          </cell>
          <cell r="F64" t="str">
            <v>NU</v>
          </cell>
          <cell r="G64">
            <v>95662103</v>
          </cell>
          <cell r="H64" t="str">
            <v>NUCLEAR</v>
          </cell>
        </row>
        <row r="65">
          <cell r="A65" t="str">
            <v>MAAC2001STEAM</v>
          </cell>
          <cell r="B65" t="str">
            <v>MAAC</v>
          </cell>
          <cell r="C65">
            <v>2001</v>
          </cell>
          <cell r="D65">
            <v>14.37</v>
          </cell>
          <cell r="E65">
            <v>19.29</v>
          </cell>
          <cell r="F65" t="str">
            <v>ST</v>
          </cell>
          <cell r="G65">
            <v>128969160</v>
          </cell>
          <cell r="H65" t="str">
            <v>STEAM</v>
          </cell>
        </row>
        <row r="66">
          <cell r="A66" t="str">
            <v>MAIN1998CC</v>
          </cell>
          <cell r="B66" t="str">
            <v>MAIN</v>
          </cell>
          <cell r="C66">
            <v>1998</v>
          </cell>
          <cell r="D66">
            <v>53.24</v>
          </cell>
          <cell r="E66">
            <v>123.3</v>
          </cell>
          <cell r="F66" t="str">
            <v>CC</v>
          </cell>
          <cell r="G66">
            <v>8452</v>
          </cell>
          <cell r="H66" t="str">
            <v>CC</v>
          </cell>
        </row>
        <row r="67">
          <cell r="A67" t="str">
            <v>MAIN1998HYDRO</v>
          </cell>
          <cell r="B67" t="str">
            <v>MAIN</v>
          </cell>
          <cell r="C67">
            <v>1998</v>
          </cell>
          <cell r="D67">
            <v>0.39</v>
          </cell>
          <cell r="E67">
            <v>7.47</v>
          </cell>
          <cell r="F67" t="str">
            <v>HY</v>
          </cell>
          <cell r="G67">
            <v>2569403</v>
          </cell>
          <cell r="H67" t="str">
            <v>HYDRO</v>
          </cell>
        </row>
        <row r="68">
          <cell r="A68" t="str">
            <v>MAIN1998NUCLEAR</v>
          </cell>
          <cell r="B68" t="str">
            <v>MAIN</v>
          </cell>
          <cell r="C68">
            <v>1998</v>
          </cell>
          <cell r="D68">
            <v>5.31</v>
          </cell>
          <cell r="E68">
            <v>23.23</v>
          </cell>
          <cell r="F68" t="str">
            <v>NU</v>
          </cell>
          <cell r="G68">
            <v>73579227</v>
          </cell>
          <cell r="H68" t="str">
            <v>NUCLEAR</v>
          </cell>
        </row>
        <row r="69">
          <cell r="A69" t="str">
            <v>MAIN1998STEAM</v>
          </cell>
          <cell r="B69" t="str">
            <v>MAIN</v>
          </cell>
          <cell r="C69">
            <v>1998</v>
          </cell>
          <cell r="D69">
            <v>14.91</v>
          </cell>
          <cell r="E69">
            <v>20.22</v>
          </cell>
          <cell r="F69" t="str">
            <v>ST</v>
          </cell>
          <cell r="G69">
            <v>155539323</v>
          </cell>
          <cell r="H69" t="str">
            <v>STEAM</v>
          </cell>
        </row>
        <row r="70">
          <cell r="A70" t="str">
            <v>MAIN1999CC</v>
          </cell>
          <cell r="B70" t="str">
            <v>MAIN</v>
          </cell>
          <cell r="C70">
            <v>1999</v>
          </cell>
          <cell r="D70">
            <v>22.58</v>
          </cell>
          <cell r="E70">
            <v>29.04</v>
          </cell>
          <cell r="F70" t="str">
            <v>CC</v>
          </cell>
          <cell r="G70">
            <v>837420</v>
          </cell>
          <cell r="H70" t="str">
            <v>CC</v>
          </cell>
        </row>
        <row r="71">
          <cell r="A71" t="str">
            <v>MAIN1999HYDRO</v>
          </cell>
          <cell r="B71" t="str">
            <v>MAIN</v>
          </cell>
          <cell r="C71">
            <v>1999</v>
          </cell>
          <cell r="D71">
            <v>0.47</v>
          </cell>
          <cell r="E71">
            <v>7.56</v>
          </cell>
          <cell r="F71" t="str">
            <v>HY</v>
          </cell>
          <cell r="G71">
            <v>2348508</v>
          </cell>
          <cell r="H71" t="str">
            <v>HYDRO</v>
          </cell>
        </row>
        <row r="72">
          <cell r="A72" t="str">
            <v>MAIN1999NUCLEAR</v>
          </cell>
          <cell r="B72" t="str">
            <v>MAIN</v>
          </cell>
          <cell r="C72">
            <v>1999</v>
          </cell>
          <cell r="D72">
            <v>5.35</v>
          </cell>
          <cell r="E72">
            <v>18.11</v>
          </cell>
          <cell r="F72" t="str">
            <v>NU</v>
          </cell>
          <cell r="G72">
            <v>101818550</v>
          </cell>
          <cell r="H72" t="str">
            <v>NUCLEAR</v>
          </cell>
        </row>
        <row r="73">
          <cell r="A73" t="str">
            <v>MAIN1999STEAM</v>
          </cell>
          <cell r="B73" t="str">
            <v>MAIN</v>
          </cell>
          <cell r="C73">
            <v>1999</v>
          </cell>
          <cell r="D73">
            <v>14.18</v>
          </cell>
          <cell r="E73">
            <v>19.64</v>
          </cell>
          <cell r="F73" t="str">
            <v>ST</v>
          </cell>
          <cell r="G73">
            <v>160383533</v>
          </cell>
          <cell r="H73" t="str">
            <v>STEAM</v>
          </cell>
        </row>
        <row r="74">
          <cell r="A74" t="str">
            <v>MAIN2000CC</v>
          </cell>
          <cell r="B74" t="str">
            <v>MAIN</v>
          </cell>
          <cell r="C74">
            <v>2000</v>
          </cell>
          <cell r="D74">
            <v>41.67</v>
          </cell>
          <cell r="E74">
            <v>48.76</v>
          </cell>
          <cell r="F74" t="str">
            <v>CC</v>
          </cell>
          <cell r="G74">
            <v>1060787</v>
          </cell>
          <cell r="H74" t="str">
            <v>CC</v>
          </cell>
        </row>
        <row r="75">
          <cell r="A75" t="str">
            <v>MAIN2000HYDRO</v>
          </cell>
          <cell r="B75" t="str">
            <v>MAIN</v>
          </cell>
          <cell r="C75">
            <v>2000</v>
          </cell>
          <cell r="D75">
            <v>7.0000000000000007E-2</v>
          </cell>
          <cell r="E75">
            <v>10.38</v>
          </cell>
          <cell r="F75" t="str">
            <v>HY</v>
          </cell>
          <cell r="G75">
            <v>1671735</v>
          </cell>
          <cell r="H75" t="str">
            <v>HYDRO</v>
          </cell>
        </row>
        <row r="76">
          <cell r="A76" t="str">
            <v>MAIN2000NUCLEAR</v>
          </cell>
          <cell r="B76" t="str">
            <v>MAIN</v>
          </cell>
          <cell r="C76">
            <v>2000</v>
          </cell>
          <cell r="D76">
            <v>5.04</v>
          </cell>
          <cell r="E76">
            <v>17.579999999999998</v>
          </cell>
          <cell r="F76" t="str">
            <v>NU</v>
          </cell>
          <cell r="G76">
            <v>110772290</v>
          </cell>
          <cell r="H76" t="str">
            <v>NUCLEAR</v>
          </cell>
        </row>
        <row r="77">
          <cell r="A77" t="str">
            <v>MAIN2000STEAM</v>
          </cell>
          <cell r="B77" t="str">
            <v>MAIN</v>
          </cell>
          <cell r="C77">
            <v>2000</v>
          </cell>
          <cell r="D77">
            <v>14.39</v>
          </cell>
          <cell r="E77">
            <v>19.63</v>
          </cell>
          <cell r="F77" t="str">
            <v>ST</v>
          </cell>
          <cell r="G77">
            <v>169897317</v>
          </cell>
          <cell r="H77" t="str">
            <v>STEAM</v>
          </cell>
        </row>
        <row r="78">
          <cell r="A78" t="str">
            <v>MAIN2001CC</v>
          </cell>
          <cell r="B78" t="str">
            <v>MAIN</v>
          </cell>
          <cell r="C78">
            <v>2001</v>
          </cell>
          <cell r="D78">
            <v>45.26</v>
          </cell>
          <cell r="E78">
            <v>54.91</v>
          </cell>
          <cell r="F78" t="str">
            <v>CC</v>
          </cell>
          <cell r="G78">
            <v>1480756</v>
          </cell>
          <cell r="H78" t="str">
            <v>CC</v>
          </cell>
        </row>
        <row r="79">
          <cell r="A79" t="str">
            <v>MAIN2001HYDRO</v>
          </cell>
          <cell r="B79" t="str">
            <v>MAIN</v>
          </cell>
          <cell r="C79">
            <v>2001</v>
          </cell>
          <cell r="D79">
            <v>0.15</v>
          </cell>
          <cell r="E79">
            <v>9.43</v>
          </cell>
          <cell r="F79" t="str">
            <v>HY</v>
          </cell>
          <cell r="G79">
            <v>2074209</v>
          </cell>
          <cell r="H79" t="str">
            <v>HYDRO</v>
          </cell>
        </row>
        <row r="80">
          <cell r="A80" t="str">
            <v>MAIN2001NUCLEAR</v>
          </cell>
          <cell r="B80" t="str">
            <v>MAIN</v>
          </cell>
          <cell r="C80">
            <v>2001</v>
          </cell>
          <cell r="D80">
            <v>5.41</v>
          </cell>
          <cell r="E80">
            <v>-22.1</v>
          </cell>
          <cell r="F80" t="str">
            <v>NU</v>
          </cell>
          <cell r="G80">
            <v>107737789</v>
          </cell>
          <cell r="H80" t="str">
            <v>NUCLEAR</v>
          </cell>
        </row>
        <row r="81">
          <cell r="A81" t="str">
            <v>MAIN2001STEAM</v>
          </cell>
          <cell r="B81" t="str">
            <v>MAIN</v>
          </cell>
          <cell r="C81">
            <v>2001</v>
          </cell>
          <cell r="D81">
            <v>15.27</v>
          </cell>
          <cell r="E81">
            <v>20.77</v>
          </cell>
          <cell r="F81" t="str">
            <v>ST</v>
          </cell>
          <cell r="G81">
            <v>165374043</v>
          </cell>
          <cell r="H81" t="str">
            <v>STEAM</v>
          </cell>
        </row>
        <row r="82">
          <cell r="A82" t="str">
            <v>MAPP1998CC</v>
          </cell>
          <cell r="B82" t="str">
            <v>MAPP</v>
          </cell>
          <cell r="C82">
            <v>1998</v>
          </cell>
          <cell r="D82">
            <v>20.09</v>
          </cell>
          <cell r="E82">
            <v>25.44</v>
          </cell>
          <cell r="F82" t="str">
            <v>CC</v>
          </cell>
          <cell r="G82">
            <v>211532</v>
          </cell>
          <cell r="H82" t="str">
            <v>CC</v>
          </cell>
        </row>
        <row r="83">
          <cell r="A83" t="str">
            <v>MAPP1998HYDRO</v>
          </cell>
          <cell r="B83" t="str">
            <v>MAPP</v>
          </cell>
          <cell r="C83">
            <v>1998</v>
          </cell>
          <cell r="D83">
            <v>0.23</v>
          </cell>
          <cell r="E83">
            <v>3.37</v>
          </cell>
          <cell r="F83" t="str">
            <v>HY</v>
          </cell>
          <cell r="G83">
            <v>12181738</v>
          </cell>
          <cell r="H83" t="str">
            <v>HYDRO</v>
          </cell>
        </row>
        <row r="84">
          <cell r="A84" t="str">
            <v>MAPP1998NUCLEAR</v>
          </cell>
          <cell r="B84" t="str">
            <v>MAPP</v>
          </cell>
          <cell r="C84">
            <v>1998</v>
          </cell>
          <cell r="D84">
            <v>5.74</v>
          </cell>
          <cell r="E84">
            <v>22.52</v>
          </cell>
          <cell r="F84" t="str">
            <v>NU</v>
          </cell>
          <cell r="G84">
            <v>23670421</v>
          </cell>
          <cell r="H84" t="str">
            <v>NUCLEAR</v>
          </cell>
        </row>
        <row r="85">
          <cell r="A85" t="str">
            <v>MAPP1998STEAM</v>
          </cell>
          <cell r="B85" t="str">
            <v>MAPP</v>
          </cell>
          <cell r="C85">
            <v>1998</v>
          </cell>
          <cell r="D85">
            <v>9.81</v>
          </cell>
          <cell r="E85">
            <v>14.71</v>
          </cell>
          <cell r="F85" t="str">
            <v>ST</v>
          </cell>
          <cell r="G85">
            <v>106820873</v>
          </cell>
          <cell r="H85" t="str">
            <v>STEAM</v>
          </cell>
        </row>
        <row r="86">
          <cell r="A86" t="str">
            <v>MAPP1999CC</v>
          </cell>
          <cell r="B86" t="str">
            <v>MAPP</v>
          </cell>
          <cell r="C86">
            <v>1999</v>
          </cell>
          <cell r="D86">
            <v>19.7</v>
          </cell>
          <cell r="E86">
            <v>29.43</v>
          </cell>
          <cell r="F86" t="str">
            <v>CC</v>
          </cell>
          <cell r="G86">
            <v>615613</v>
          </cell>
          <cell r="H86" t="str">
            <v>CC</v>
          </cell>
        </row>
        <row r="87">
          <cell r="A87" t="str">
            <v>MAPP1999HYDRO</v>
          </cell>
          <cell r="B87" t="str">
            <v>MAPP</v>
          </cell>
          <cell r="C87">
            <v>1999</v>
          </cell>
          <cell r="D87">
            <v>0.05</v>
          </cell>
          <cell r="E87">
            <v>3.39</v>
          </cell>
          <cell r="F87" t="str">
            <v>HY</v>
          </cell>
          <cell r="G87">
            <v>13710334</v>
          </cell>
          <cell r="H87" t="str">
            <v>HYDRO</v>
          </cell>
        </row>
        <row r="88">
          <cell r="A88" t="str">
            <v>MAPP1999NUCLEAR</v>
          </cell>
          <cell r="B88" t="str">
            <v>MAPP</v>
          </cell>
          <cell r="C88">
            <v>1999</v>
          </cell>
          <cell r="D88">
            <v>5.56</v>
          </cell>
          <cell r="E88">
            <v>19.170000000000002</v>
          </cell>
          <cell r="F88" t="str">
            <v>NU</v>
          </cell>
          <cell r="G88">
            <v>27046915</v>
          </cell>
          <cell r="H88" t="str">
            <v>NUCLEAR</v>
          </cell>
        </row>
        <row r="89">
          <cell r="A89" t="str">
            <v>MAPP1999STEAM</v>
          </cell>
          <cell r="B89" t="str">
            <v>MAPP</v>
          </cell>
          <cell r="C89">
            <v>1999</v>
          </cell>
          <cell r="D89">
            <v>9.7100000000000009</v>
          </cell>
          <cell r="E89">
            <v>14.77</v>
          </cell>
          <cell r="F89" t="str">
            <v>ST</v>
          </cell>
          <cell r="G89">
            <v>108110866</v>
          </cell>
          <cell r="H89" t="str">
            <v>STEAM</v>
          </cell>
        </row>
        <row r="90">
          <cell r="A90" t="str">
            <v>MAPP2000CC</v>
          </cell>
          <cell r="B90" t="str">
            <v>MAPP</v>
          </cell>
          <cell r="C90">
            <v>2000</v>
          </cell>
          <cell r="D90">
            <v>35.130000000000003</v>
          </cell>
          <cell r="E90">
            <v>44.54</v>
          </cell>
          <cell r="F90" t="str">
            <v>CC</v>
          </cell>
          <cell r="G90">
            <v>674752</v>
          </cell>
          <cell r="H90" t="str">
            <v>CC</v>
          </cell>
        </row>
        <row r="91">
          <cell r="A91" t="str">
            <v>MAPP2000HYDRO</v>
          </cell>
          <cell r="B91" t="str">
            <v>MAPP</v>
          </cell>
          <cell r="C91">
            <v>2000</v>
          </cell>
          <cell r="D91">
            <v>7.0000000000000007E-2</v>
          </cell>
          <cell r="E91">
            <v>3.73</v>
          </cell>
          <cell r="F91" t="str">
            <v>HY</v>
          </cell>
          <cell r="G91">
            <v>11721889</v>
          </cell>
          <cell r="H91" t="str">
            <v>HYDRO</v>
          </cell>
        </row>
        <row r="92">
          <cell r="A92" t="str">
            <v>MAPP2000NUCLEAR</v>
          </cell>
          <cell r="B92" t="str">
            <v>MAPP</v>
          </cell>
          <cell r="C92">
            <v>2000</v>
          </cell>
          <cell r="D92">
            <v>5.51</v>
          </cell>
          <cell r="E92">
            <v>21.23</v>
          </cell>
          <cell r="F92" t="str">
            <v>NU</v>
          </cell>
          <cell r="G92">
            <v>26041539</v>
          </cell>
          <cell r="H92" t="str">
            <v>NUCLEAR</v>
          </cell>
        </row>
        <row r="93">
          <cell r="A93" t="str">
            <v>MAPP2000STEAM</v>
          </cell>
          <cell r="B93" t="str">
            <v>MAPP</v>
          </cell>
          <cell r="C93">
            <v>2000</v>
          </cell>
          <cell r="D93">
            <v>9.98</v>
          </cell>
          <cell r="E93">
            <v>15.11</v>
          </cell>
          <cell r="F93" t="str">
            <v>ST</v>
          </cell>
          <cell r="G93">
            <v>112492230</v>
          </cell>
          <cell r="H93" t="str">
            <v>STEAM</v>
          </cell>
        </row>
        <row r="94">
          <cell r="A94" t="str">
            <v>MAPP2001CC</v>
          </cell>
          <cell r="B94" t="str">
            <v>MAPP</v>
          </cell>
          <cell r="C94">
            <v>2001</v>
          </cell>
          <cell r="D94">
            <v>38.880000000000003</v>
          </cell>
          <cell r="E94">
            <v>53.3</v>
          </cell>
          <cell r="F94" t="str">
            <v>CC</v>
          </cell>
          <cell r="G94">
            <v>723908</v>
          </cell>
          <cell r="H94" t="str">
            <v>CC</v>
          </cell>
        </row>
        <row r="95">
          <cell r="A95" t="str">
            <v>MAPP2001HYDRO</v>
          </cell>
          <cell r="B95" t="str">
            <v>MAPP</v>
          </cell>
          <cell r="C95">
            <v>2001</v>
          </cell>
          <cell r="D95">
            <v>0.23</v>
          </cell>
          <cell r="E95">
            <v>6.38</v>
          </cell>
          <cell r="F95" t="str">
            <v>HY</v>
          </cell>
          <cell r="G95">
            <v>7789838</v>
          </cell>
          <cell r="H95" t="str">
            <v>HYDRO</v>
          </cell>
        </row>
        <row r="96">
          <cell r="A96" t="str">
            <v>MAPP2001NUCLEAR</v>
          </cell>
          <cell r="B96" t="str">
            <v>MAPP</v>
          </cell>
          <cell r="C96">
            <v>2001</v>
          </cell>
          <cell r="D96">
            <v>5.3</v>
          </cell>
          <cell r="E96">
            <v>23.15</v>
          </cell>
          <cell r="F96" t="str">
            <v>NU</v>
          </cell>
          <cell r="G96">
            <v>24367866</v>
          </cell>
          <cell r="H96" t="str">
            <v>NUCLEAR</v>
          </cell>
        </row>
        <row r="97">
          <cell r="A97" t="str">
            <v>MAPP2001STEAM</v>
          </cell>
          <cell r="B97" t="str">
            <v>MAPP</v>
          </cell>
          <cell r="C97">
            <v>2001</v>
          </cell>
          <cell r="D97">
            <v>9.7899999999999991</v>
          </cell>
          <cell r="E97">
            <v>15.06</v>
          </cell>
          <cell r="F97" t="str">
            <v>ST</v>
          </cell>
          <cell r="G97">
            <v>114041960</v>
          </cell>
          <cell r="H97" t="str">
            <v>STEAM</v>
          </cell>
        </row>
        <row r="98">
          <cell r="A98" t="str">
            <v>SERC1998CC</v>
          </cell>
          <cell r="B98" t="str">
            <v>SERC</v>
          </cell>
          <cell r="C98">
            <v>1998</v>
          </cell>
          <cell r="D98">
            <v>25.51</v>
          </cell>
          <cell r="E98">
            <v>32.74</v>
          </cell>
          <cell r="F98" t="str">
            <v>CC</v>
          </cell>
          <cell r="G98">
            <v>2474973</v>
          </cell>
          <cell r="H98" t="str">
            <v>CC</v>
          </cell>
        </row>
        <row r="99">
          <cell r="A99" t="str">
            <v>SERC1998HYDRO</v>
          </cell>
          <cell r="B99" t="str">
            <v>SERC</v>
          </cell>
          <cell r="C99">
            <v>1998</v>
          </cell>
          <cell r="D99">
            <v>0.08</v>
          </cell>
          <cell r="E99">
            <v>4.46</v>
          </cell>
          <cell r="F99" t="str">
            <v>HY</v>
          </cell>
          <cell r="G99">
            <v>34635713</v>
          </cell>
          <cell r="H99" t="str">
            <v>HYDRO</v>
          </cell>
        </row>
        <row r="100">
          <cell r="A100" t="str">
            <v>SERC1998NUCLEAR</v>
          </cell>
          <cell r="B100" t="str">
            <v>SERC</v>
          </cell>
          <cell r="C100">
            <v>1998</v>
          </cell>
          <cell r="D100">
            <v>5.43</v>
          </cell>
          <cell r="E100">
            <v>16.13</v>
          </cell>
          <cell r="F100" t="str">
            <v>NU</v>
          </cell>
          <cell r="G100">
            <v>241917799</v>
          </cell>
          <cell r="H100" t="str">
            <v>NUCLEAR</v>
          </cell>
        </row>
        <row r="101">
          <cell r="A101" t="str">
            <v>SERC1998STEAM</v>
          </cell>
          <cell r="B101" t="str">
            <v>SERC</v>
          </cell>
          <cell r="C101">
            <v>1998</v>
          </cell>
          <cell r="D101">
            <v>15.96</v>
          </cell>
          <cell r="E101">
            <v>19.62</v>
          </cell>
          <cell r="F101" t="str">
            <v>ST</v>
          </cell>
          <cell r="G101">
            <v>473294084</v>
          </cell>
          <cell r="H101" t="str">
            <v>STEAM</v>
          </cell>
        </row>
        <row r="102">
          <cell r="A102" t="str">
            <v>SERC1999CC</v>
          </cell>
          <cell r="B102" t="str">
            <v>SERC</v>
          </cell>
          <cell r="C102">
            <v>1999</v>
          </cell>
          <cell r="D102">
            <v>32.51</v>
          </cell>
          <cell r="E102">
            <v>37.729999999999997</v>
          </cell>
          <cell r="F102" t="str">
            <v>CC</v>
          </cell>
          <cell r="G102">
            <v>20082494</v>
          </cell>
          <cell r="H102" t="str">
            <v>CC</v>
          </cell>
        </row>
        <row r="103">
          <cell r="A103" t="str">
            <v>SERC1999HYDRO</v>
          </cell>
          <cell r="B103" t="str">
            <v>SERC</v>
          </cell>
          <cell r="C103">
            <v>1999</v>
          </cell>
          <cell r="D103">
            <v>0.11</v>
          </cell>
          <cell r="E103">
            <v>7.1</v>
          </cell>
          <cell r="F103" t="str">
            <v>HY</v>
          </cell>
          <cell r="G103">
            <v>24358423</v>
          </cell>
          <cell r="H103" t="str">
            <v>HYDRO</v>
          </cell>
        </row>
        <row r="104">
          <cell r="A104" t="str">
            <v>SERC1999NUCLEAR</v>
          </cell>
          <cell r="B104" t="str">
            <v>SERC</v>
          </cell>
          <cell r="C104">
            <v>1999</v>
          </cell>
          <cell r="D104">
            <v>5.07</v>
          </cell>
          <cell r="E104">
            <v>15.58</v>
          </cell>
          <cell r="F104" t="str">
            <v>NU</v>
          </cell>
          <cell r="G104">
            <v>240694821</v>
          </cell>
          <cell r="H104" t="str">
            <v>NUCLEAR</v>
          </cell>
        </row>
        <row r="105">
          <cell r="A105" t="str">
            <v>SERC1999STEAM</v>
          </cell>
          <cell r="B105" t="str">
            <v>SERC</v>
          </cell>
          <cell r="C105">
            <v>1999</v>
          </cell>
          <cell r="D105">
            <v>15.52</v>
          </cell>
          <cell r="E105">
            <v>19.28</v>
          </cell>
          <cell r="F105" t="str">
            <v>ST</v>
          </cell>
          <cell r="G105">
            <v>520647995</v>
          </cell>
          <cell r="H105" t="str">
            <v>STEAM</v>
          </cell>
        </row>
        <row r="106">
          <cell r="A106" t="str">
            <v>SERC2000CC</v>
          </cell>
          <cell r="B106" t="str">
            <v>SERC</v>
          </cell>
          <cell r="C106">
            <v>2000</v>
          </cell>
          <cell r="D106">
            <v>47.48</v>
          </cell>
          <cell r="E106">
            <v>52.76</v>
          </cell>
          <cell r="F106" t="str">
            <v>CC</v>
          </cell>
          <cell r="G106">
            <v>26848755</v>
          </cell>
          <cell r="H106" t="str">
            <v>CC</v>
          </cell>
        </row>
        <row r="107">
          <cell r="A107" t="str">
            <v>SERC2000HYDRO</v>
          </cell>
          <cell r="B107" t="str">
            <v>SERC</v>
          </cell>
          <cell r="C107">
            <v>2000</v>
          </cell>
          <cell r="D107">
            <v>0.22</v>
          </cell>
          <cell r="E107">
            <v>10.77</v>
          </cell>
          <cell r="F107" t="str">
            <v>HY</v>
          </cell>
          <cell r="G107">
            <v>18939974</v>
          </cell>
          <cell r="H107" t="str">
            <v>HYDRO</v>
          </cell>
        </row>
        <row r="108">
          <cell r="A108" t="str">
            <v>SERC2000NUCLEAR</v>
          </cell>
          <cell r="B108" t="str">
            <v>SERC</v>
          </cell>
          <cell r="C108">
            <v>2000</v>
          </cell>
          <cell r="D108">
            <v>5.03</v>
          </cell>
          <cell r="E108">
            <v>15.37</v>
          </cell>
          <cell r="F108" t="str">
            <v>NU</v>
          </cell>
          <cell r="G108">
            <v>246144098</v>
          </cell>
          <cell r="H108" t="str">
            <v>NUCLEAR</v>
          </cell>
        </row>
        <row r="109">
          <cell r="A109" t="str">
            <v>SERC2000STEAM</v>
          </cell>
          <cell r="B109" t="str">
            <v>SERC</v>
          </cell>
          <cell r="C109">
            <v>2000</v>
          </cell>
          <cell r="D109">
            <v>17.22</v>
          </cell>
          <cell r="E109">
            <v>21.06</v>
          </cell>
          <cell r="F109" t="str">
            <v>ST</v>
          </cell>
          <cell r="G109">
            <v>540083368</v>
          </cell>
          <cell r="H109" t="str">
            <v>STEAM</v>
          </cell>
        </row>
        <row r="110">
          <cell r="A110" t="str">
            <v>SERC2001CC</v>
          </cell>
          <cell r="B110" t="str">
            <v>SERC</v>
          </cell>
          <cell r="C110">
            <v>2001</v>
          </cell>
          <cell r="D110">
            <v>46.89</v>
          </cell>
          <cell r="E110">
            <v>51.65</v>
          </cell>
          <cell r="F110" t="str">
            <v>CC</v>
          </cell>
          <cell r="G110">
            <v>39230384</v>
          </cell>
          <cell r="H110" t="str">
            <v>CC</v>
          </cell>
        </row>
        <row r="111">
          <cell r="A111" t="str">
            <v>SERC2001HYDRO</v>
          </cell>
          <cell r="B111" t="str">
            <v>SERC</v>
          </cell>
          <cell r="C111">
            <v>2001</v>
          </cell>
          <cell r="D111">
            <v>0.16</v>
          </cell>
          <cell r="E111">
            <v>8.44</v>
          </cell>
          <cell r="F111" t="str">
            <v>HY</v>
          </cell>
          <cell r="G111">
            <v>20754636</v>
          </cell>
          <cell r="H111" t="str">
            <v>HYDRO</v>
          </cell>
        </row>
        <row r="112">
          <cell r="A112" t="str">
            <v>SERC2001NUCLEAR</v>
          </cell>
          <cell r="B112" t="str">
            <v>SERC</v>
          </cell>
          <cell r="C112">
            <v>2001</v>
          </cell>
          <cell r="D112">
            <v>4.78</v>
          </cell>
          <cell r="E112">
            <v>15.34</v>
          </cell>
          <cell r="F112" t="str">
            <v>NU</v>
          </cell>
          <cell r="G112">
            <v>245690308</v>
          </cell>
          <cell r="H112" t="str">
            <v>NUCLEAR</v>
          </cell>
        </row>
        <row r="113">
          <cell r="A113" t="str">
            <v>SERC2001STEAM</v>
          </cell>
          <cell r="B113" t="str">
            <v>SERC</v>
          </cell>
          <cell r="C113">
            <v>2001</v>
          </cell>
          <cell r="D113">
            <v>17.93</v>
          </cell>
          <cell r="E113">
            <v>22</v>
          </cell>
          <cell r="F113" t="str">
            <v>ST</v>
          </cell>
          <cell r="G113">
            <v>513899643</v>
          </cell>
          <cell r="H113" t="str">
            <v>STEAM</v>
          </cell>
        </row>
        <row r="114">
          <cell r="A114" t="str">
            <v>SPP1998CC</v>
          </cell>
          <cell r="B114" t="str">
            <v>SPP</v>
          </cell>
          <cell r="C114">
            <v>1998</v>
          </cell>
          <cell r="D114">
            <v>21.62</v>
          </cell>
          <cell r="E114">
            <v>25.67</v>
          </cell>
          <cell r="F114" t="str">
            <v>CC</v>
          </cell>
          <cell r="G114">
            <v>3410682</v>
          </cell>
          <cell r="H114" t="str">
            <v>CC</v>
          </cell>
        </row>
        <row r="115">
          <cell r="A115" t="str">
            <v>SPP1998HYDRO</v>
          </cell>
          <cell r="B115" t="str">
            <v>SPP</v>
          </cell>
          <cell r="C115">
            <v>1998</v>
          </cell>
          <cell r="D115">
            <v>0.12</v>
          </cell>
          <cell r="E115">
            <v>5.07</v>
          </cell>
          <cell r="F115" t="str">
            <v>HY</v>
          </cell>
          <cell r="G115">
            <v>8053692</v>
          </cell>
          <cell r="H115" t="str">
            <v>HYDRO</v>
          </cell>
        </row>
        <row r="116">
          <cell r="A116" t="str">
            <v>SPP1998NUCLEAR</v>
          </cell>
          <cell r="B116" t="str">
            <v>SPP</v>
          </cell>
          <cell r="C116">
            <v>1998</v>
          </cell>
          <cell r="D116">
            <v>5.18</v>
          </cell>
          <cell r="E116">
            <v>15.01</v>
          </cell>
          <cell r="F116" t="str">
            <v>NU</v>
          </cell>
          <cell r="G116">
            <v>10410718</v>
          </cell>
          <cell r="H116" t="str">
            <v>NUCLEAR</v>
          </cell>
        </row>
        <row r="117">
          <cell r="A117" t="str">
            <v>SPP1998STEAM</v>
          </cell>
          <cell r="B117" t="str">
            <v>SPP</v>
          </cell>
          <cell r="C117">
            <v>1998</v>
          </cell>
          <cell r="D117">
            <v>15.36</v>
          </cell>
          <cell r="E117">
            <v>18.649999999999999</v>
          </cell>
          <cell r="F117" t="str">
            <v>ST</v>
          </cell>
          <cell r="G117">
            <v>149792825</v>
          </cell>
          <cell r="H117" t="str">
            <v>STEAM</v>
          </cell>
        </row>
        <row r="118">
          <cell r="A118" t="str">
            <v>SPP1999CC</v>
          </cell>
          <cell r="B118" t="str">
            <v>SPP</v>
          </cell>
          <cell r="C118">
            <v>1999</v>
          </cell>
          <cell r="D118">
            <v>21.74</v>
          </cell>
          <cell r="E118">
            <v>25.92</v>
          </cell>
          <cell r="F118" t="str">
            <v>CC</v>
          </cell>
          <cell r="G118">
            <v>4670533</v>
          </cell>
          <cell r="H118" t="str">
            <v>CC</v>
          </cell>
        </row>
        <row r="119">
          <cell r="A119" t="str">
            <v>SPP1999HYDRO</v>
          </cell>
          <cell r="B119" t="str">
            <v>SPP</v>
          </cell>
          <cell r="C119">
            <v>1999</v>
          </cell>
          <cell r="D119">
            <v>0.14000000000000001</v>
          </cell>
          <cell r="E119">
            <v>5.83</v>
          </cell>
          <cell r="F119" t="str">
            <v>HY</v>
          </cell>
          <cell r="G119">
            <v>6924375</v>
          </cell>
          <cell r="H119" t="str">
            <v>HYDRO</v>
          </cell>
        </row>
        <row r="120">
          <cell r="A120" t="str">
            <v>SPP1999NUCLEAR</v>
          </cell>
          <cell r="B120" t="str">
            <v>SPP</v>
          </cell>
          <cell r="C120">
            <v>1999</v>
          </cell>
          <cell r="D120">
            <v>4.57</v>
          </cell>
          <cell r="E120">
            <v>15.11</v>
          </cell>
          <cell r="F120" t="str">
            <v>NU</v>
          </cell>
          <cell r="G120">
            <v>9156619</v>
          </cell>
          <cell r="H120" t="str">
            <v>NUCLEAR</v>
          </cell>
        </row>
        <row r="121">
          <cell r="A121" t="str">
            <v>SPP1999STEAM</v>
          </cell>
          <cell r="B121" t="str">
            <v>SPP</v>
          </cell>
          <cell r="C121">
            <v>1999</v>
          </cell>
          <cell r="D121">
            <v>15.31</v>
          </cell>
          <cell r="E121">
            <v>18.64</v>
          </cell>
          <cell r="F121" t="str">
            <v>ST</v>
          </cell>
          <cell r="G121">
            <v>154076254</v>
          </cell>
          <cell r="H121" t="str">
            <v>STEAM</v>
          </cell>
        </row>
        <row r="122">
          <cell r="A122" t="str">
            <v>SPP2000CC</v>
          </cell>
          <cell r="B122" t="str">
            <v>SPP</v>
          </cell>
          <cell r="C122">
            <v>2000</v>
          </cell>
          <cell r="D122">
            <v>36.61</v>
          </cell>
          <cell r="E122">
            <v>41.47</v>
          </cell>
          <cell r="F122" t="str">
            <v>CC</v>
          </cell>
          <cell r="G122">
            <v>7660819</v>
          </cell>
          <cell r="H122" t="str">
            <v>CC</v>
          </cell>
        </row>
        <row r="123">
          <cell r="A123" t="str">
            <v>SPP2000HYDRO</v>
          </cell>
          <cell r="B123" t="str">
            <v>SPP</v>
          </cell>
          <cell r="C123">
            <v>2000</v>
          </cell>
          <cell r="D123">
            <v>1.57</v>
          </cell>
          <cell r="E123">
            <v>9.4499999999999993</v>
          </cell>
          <cell r="F123" t="str">
            <v>HY</v>
          </cell>
          <cell r="G123">
            <v>4928350</v>
          </cell>
          <cell r="H123" t="str">
            <v>HYDRO</v>
          </cell>
        </row>
        <row r="124">
          <cell r="A124" t="str">
            <v>SPP2000NUCLEAR</v>
          </cell>
          <cell r="B124" t="str">
            <v>SPP</v>
          </cell>
          <cell r="C124">
            <v>2000</v>
          </cell>
          <cell r="D124">
            <v>4.47</v>
          </cell>
          <cell r="E124">
            <v>15.38</v>
          </cell>
          <cell r="F124" t="str">
            <v>NU</v>
          </cell>
          <cell r="G124">
            <v>9060839</v>
          </cell>
          <cell r="H124" t="str">
            <v>NUCLEAR</v>
          </cell>
        </row>
        <row r="125">
          <cell r="A125" t="str">
            <v>SPP2000STEAM</v>
          </cell>
          <cell r="B125" t="str">
            <v>SPP</v>
          </cell>
          <cell r="C125">
            <v>2000</v>
          </cell>
          <cell r="D125">
            <v>19.260000000000002</v>
          </cell>
          <cell r="E125">
            <v>22.69</v>
          </cell>
          <cell r="F125" t="str">
            <v>ST</v>
          </cell>
          <cell r="G125">
            <v>160761555</v>
          </cell>
          <cell r="H125" t="str">
            <v>STEAM</v>
          </cell>
        </row>
        <row r="126">
          <cell r="A126" t="str">
            <v>SPP2001CC</v>
          </cell>
          <cell r="B126" t="str">
            <v>SPP</v>
          </cell>
          <cell r="C126">
            <v>2001</v>
          </cell>
          <cell r="D126">
            <v>43.9</v>
          </cell>
          <cell r="E126">
            <v>49.89</v>
          </cell>
          <cell r="F126" t="str">
            <v>CC</v>
          </cell>
          <cell r="G126">
            <v>9473635</v>
          </cell>
          <cell r="H126" t="str">
            <v>CC</v>
          </cell>
        </row>
        <row r="127">
          <cell r="A127" t="str">
            <v>SPP2001HYDRO</v>
          </cell>
          <cell r="B127" t="str">
            <v>SPP</v>
          </cell>
          <cell r="C127">
            <v>2001</v>
          </cell>
          <cell r="D127">
            <v>1.39</v>
          </cell>
          <cell r="E127">
            <v>9.11</v>
          </cell>
          <cell r="F127" t="str">
            <v>HY</v>
          </cell>
          <cell r="G127">
            <v>5207852</v>
          </cell>
          <cell r="H127" t="str">
            <v>HYDRO</v>
          </cell>
        </row>
        <row r="128">
          <cell r="A128" t="str">
            <v>SPP2001NUCLEAR</v>
          </cell>
          <cell r="B128" t="str">
            <v>SPP</v>
          </cell>
          <cell r="C128">
            <v>2001</v>
          </cell>
          <cell r="D128">
            <v>4.55</v>
          </cell>
          <cell r="E128">
            <v>13.28</v>
          </cell>
          <cell r="F128" t="str">
            <v>NU</v>
          </cell>
          <cell r="G128">
            <v>10346652</v>
          </cell>
          <cell r="H128" t="str">
            <v>NUCLEAR</v>
          </cell>
        </row>
        <row r="129">
          <cell r="A129" t="str">
            <v>SPP2001STEAM</v>
          </cell>
          <cell r="B129" t="str">
            <v>SPP</v>
          </cell>
          <cell r="C129">
            <v>2001</v>
          </cell>
          <cell r="D129">
            <v>19.010000000000002</v>
          </cell>
          <cell r="E129">
            <v>22.93</v>
          </cell>
          <cell r="F129" t="str">
            <v>ST</v>
          </cell>
          <cell r="G129">
            <v>155603680</v>
          </cell>
          <cell r="H129" t="str">
            <v>STEAM</v>
          </cell>
        </row>
        <row r="130">
          <cell r="A130" t="str">
            <v>ECAR1998GT</v>
          </cell>
          <cell r="B130" t="str">
            <v>ECAR</v>
          </cell>
          <cell r="C130">
            <v>1998</v>
          </cell>
          <cell r="D130">
            <v>40.28</v>
          </cell>
          <cell r="E130">
            <v>52.97</v>
          </cell>
          <cell r="F130" t="str">
            <v>GT</v>
          </cell>
          <cell r="G130">
            <v>1441300</v>
          </cell>
          <cell r="H130" t="str">
            <v>GT</v>
          </cell>
        </row>
        <row r="131">
          <cell r="A131" t="str">
            <v>ECAR1999GT</v>
          </cell>
          <cell r="B131" t="str">
            <v>ECAR</v>
          </cell>
          <cell r="C131">
            <v>1999</v>
          </cell>
          <cell r="D131">
            <v>52.48</v>
          </cell>
          <cell r="E131">
            <v>66.680000000000007</v>
          </cell>
          <cell r="F131" t="str">
            <v>GT</v>
          </cell>
          <cell r="G131">
            <v>1601053</v>
          </cell>
          <cell r="H131" t="str">
            <v>GT</v>
          </cell>
        </row>
        <row r="132">
          <cell r="A132" t="str">
            <v>ECAR2000GT</v>
          </cell>
          <cell r="B132" t="str">
            <v>ECAR</v>
          </cell>
          <cell r="C132">
            <v>2000</v>
          </cell>
          <cell r="D132">
            <v>73.73</v>
          </cell>
          <cell r="E132">
            <v>97.49</v>
          </cell>
          <cell r="F132" t="str">
            <v>GT</v>
          </cell>
          <cell r="G132">
            <v>1583439</v>
          </cell>
          <cell r="H132" t="str">
            <v>GT</v>
          </cell>
        </row>
        <row r="133">
          <cell r="A133" t="str">
            <v>ECAR2001GT</v>
          </cell>
          <cell r="B133" t="str">
            <v>ECAR</v>
          </cell>
          <cell r="C133">
            <v>2001</v>
          </cell>
          <cell r="D133">
            <v>76.09</v>
          </cell>
          <cell r="E133">
            <v>97.95</v>
          </cell>
          <cell r="F133" t="str">
            <v>GT</v>
          </cell>
          <cell r="G133">
            <v>2368198</v>
          </cell>
          <cell r="H133" t="str">
            <v>GT</v>
          </cell>
        </row>
        <row r="134">
          <cell r="A134" t="str">
            <v>ERCOT1998GT</v>
          </cell>
          <cell r="B134" t="str">
            <v>ERCOT</v>
          </cell>
          <cell r="C134">
            <v>1998</v>
          </cell>
          <cell r="D134">
            <v>23.16</v>
          </cell>
          <cell r="E134">
            <v>40.840000000000003</v>
          </cell>
          <cell r="F134" t="str">
            <v>GT</v>
          </cell>
          <cell r="G134">
            <v>2615260</v>
          </cell>
          <cell r="H134" t="str">
            <v>GT</v>
          </cell>
        </row>
        <row r="135">
          <cell r="A135" t="str">
            <v>ERCOT1999GT</v>
          </cell>
          <cell r="B135" t="str">
            <v>ERCOT</v>
          </cell>
          <cell r="C135">
            <v>1999</v>
          </cell>
          <cell r="D135">
            <v>27.12</v>
          </cell>
          <cell r="E135">
            <v>33.409999999999997</v>
          </cell>
          <cell r="F135" t="str">
            <v>GT</v>
          </cell>
          <cell r="G135">
            <v>11244894</v>
          </cell>
          <cell r="H135" t="str">
            <v>GT</v>
          </cell>
        </row>
        <row r="136">
          <cell r="A136" t="str">
            <v>ERCOT2000GT</v>
          </cell>
          <cell r="B136" t="str">
            <v>ERCOT</v>
          </cell>
          <cell r="C136">
            <v>2000</v>
          </cell>
          <cell r="D136">
            <v>43.82</v>
          </cell>
          <cell r="E136">
            <v>49.57</v>
          </cell>
          <cell r="F136" t="str">
            <v>GT</v>
          </cell>
          <cell r="G136">
            <v>12496476</v>
          </cell>
          <cell r="H136" t="str">
            <v>GT</v>
          </cell>
        </row>
        <row r="137">
          <cell r="A137" t="str">
            <v>ERCOT2001GT</v>
          </cell>
          <cell r="B137" t="str">
            <v>ERCOT</v>
          </cell>
          <cell r="C137">
            <v>2001</v>
          </cell>
          <cell r="D137">
            <v>57.5</v>
          </cell>
          <cell r="E137">
            <v>63.53</v>
          </cell>
          <cell r="F137" t="str">
            <v>GT</v>
          </cell>
          <cell r="G137">
            <v>13450192</v>
          </cell>
          <cell r="H137" t="str">
            <v>GT</v>
          </cell>
        </row>
        <row r="138">
          <cell r="A138" t="str">
            <v>FRCC1998GT</v>
          </cell>
          <cell r="B138" t="str">
            <v>FRCC</v>
          </cell>
          <cell r="C138">
            <v>1998</v>
          </cell>
          <cell r="D138">
            <v>43.56</v>
          </cell>
          <cell r="E138">
            <v>54.61</v>
          </cell>
          <cell r="F138" t="str">
            <v>GT</v>
          </cell>
          <cell r="G138">
            <v>3226738</v>
          </cell>
          <cell r="H138" t="str">
            <v>GT</v>
          </cell>
        </row>
        <row r="139">
          <cell r="A139" t="str">
            <v>FRCC1999GT</v>
          </cell>
          <cell r="B139" t="str">
            <v>FRCC</v>
          </cell>
          <cell r="C139">
            <v>1999</v>
          </cell>
          <cell r="D139">
            <v>39.799999999999997</v>
          </cell>
          <cell r="E139">
            <v>50.52</v>
          </cell>
          <cell r="F139" t="str">
            <v>GT</v>
          </cell>
          <cell r="G139">
            <v>3825061</v>
          </cell>
          <cell r="H139" t="str">
            <v>GT</v>
          </cell>
        </row>
        <row r="140">
          <cell r="A140" t="str">
            <v>FRCC2000GT</v>
          </cell>
          <cell r="B140" t="str">
            <v>FRCC</v>
          </cell>
          <cell r="C140">
            <v>2000</v>
          </cell>
          <cell r="D140">
            <v>64.599999999999994</v>
          </cell>
          <cell r="E140">
            <v>76.010000000000005</v>
          </cell>
          <cell r="F140" t="str">
            <v>GT</v>
          </cell>
          <cell r="G140">
            <v>4188207</v>
          </cell>
          <cell r="H140" t="str">
            <v>GT</v>
          </cell>
        </row>
        <row r="141">
          <cell r="A141" t="str">
            <v>FRCC2001GT</v>
          </cell>
          <cell r="B141" t="str">
            <v>FRCC</v>
          </cell>
          <cell r="C141">
            <v>2001</v>
          </cell>
          <cell r="D141">
            <v>51.94</v>
          </cell>
          <cell r="E141">
            <v>58.78</v>
          </cell>
          <cell r="F141" t="str">
            <v>GT</v>
          </cell>
          <cell r="G141">
            <v>6179531</v>
          </cell>
          <cell r="H141" t="str">
            <v>GT</v>
          </cell>
        </row>
        <row r="142">
          <cell r="A142" t="str">
            <v>MAAC1998GT</v>
          </cell>
          <cell r="B142" t="str">
            <v>MAAC</v>
          </cell>
          <cell r="C142">
            <v>1998</v>
          </cell>
          <cell r="D142">
            <v>33.26</v>
          </cell>
          <cell r="E142">
            <v>45.93</v>
          </cell>
          <cell r="F142" t="str">
            <v>GT</v>
          </cell>
          <cell r="G142">
            <v>2221068</v>
          </cell>
          <cell r="H142" t="str">
            <v>GT</v>
          </cell>
        </row>
        <row r="143">
          <cell r="A143" t="str">
            <v>MAAC1999GT</v>
          </cell>
          <cell r="B143" t="str">
            <v>MAAC</v>
          </cell>
          <cell r="C143">
            <v>1999</v>
          </cell>
          <cell r="D143">
            <v>40.130000000000003</v>
          </cell>
          <cell r="E143">
            <v>64.040000000000006</v>
          </cell>
          <cell r="F143" t="str">
            <v>GT</v>
          </cell>
          <cell r="G143">
            <v>2027087</v>
          </cell>
          <cell r="H143" t="str">
            <v>GT</v>
          </cell>
        </row>
        <row r="144">
          <cell r="A144" t="str">
            <v>MAAC2000GT</v>
          </cell>
          <cell r="B144" t="str">
            <v>MAAC</v>
          </cell>
          <cell r="C144">
            <v>2000</v>
          </cell>
          <cell r="D144">
            <v>63.26</v>
          </cell>
          <cell r="E144">
            <v>78.680000000000007</v>
          </cell>
          <cell r="F144" t="str">
            <v>GT</v>
          </cell>
          <cell r="G144">
            <v>2272097</v>
          </cell>
          <cell r="H144" t="str">
            <v>GT</v>
          </cell>
        </row>
        <row r="145">
          <cell r="A145" t="str">
            <v>MAAC2001GT</v>
          </cell>
          <cell r="B145" t="str">
            <v>MAAC</v>
          </cell>
          <cell r="C145">
            <v>2001</v>
          </cell>
          <cell r="D145">
            <v>61.45</v>
          </cell>
          <cell r="E145">
            <v>72.14</v>
          </cell>
          <cell r="F145" t="str">
            <v>GT</v>
          </cell>
          <cell r="G145">
            <v>2439729</v>
          </cell>
          <cell r="H145" t="str">
            <v>GT</v>
          </cell>
        </row>
        <row r="146">
          <cell r="A146" t="str">
            <v>MAIN1998GT</v>
          </cell>
          <cell r="B146" t="str">
            <v>MAIN</v>
          </cell>
          <cell r="C146">
            <v>1998</v>
          </cell>
          <cell r="D146">
            <v>46.89</v>
          </cell>
          <cell r="E146">
            <v>65.58</v>
          </cell>
          <cell r="F146" t="str">
            <v>GT</v>
          </cell>
          <cell r="G146">
            <v>1262307</v>
          </cell>
          <cell r="H146" t="str">
            <v>GT</v>
          </cell>
        </row>
        <row r="147">
          <cell r="A147" t="str">
            <v>MAIN1999GT</v>
          </cell>
          <cell r="B147" t="str">
            <v>MAIN</v>
          </cell>
          <cell r="C147">
            <v>1999</v>
          </cell>
          <cell r="D147">
            <v>41.75</v>
          </cell>
          <cell r="E147">
            <v>61.6</v>
          </cell>
          <cell r="F147" t="str">
            <v>GT</v>
          </cell>
          <cell r="G147">
            <v>1351769</v>
          </cell>
          <cell r="H147" t="str">
            <v>GT</v>
          </cell>
        </row>
        <row r="148">
          <cell r="A148" t="str">
            <v>MAIN2000GT</v>
          </cell>
          <cell r="B148" t="str">
            <v>MAIN</v>
          </cell>
          <cell r="C148">
            <v>2000</v>
          </cell>
          <cell r="D148">
            <v>61.65</v>
          </cell>
          <cell r="E148">
            <v>81.05</v>
          </cell>
          <cell r="F148" t="str">
            <v>GT</v>
          </cell>
          <cell r="G148">
            <v>1955959</v>
          </cell>
          <cell r="H148" t="str">
            <v>GT</v>
          </cell>
        </row>
        <row r="149">
          <cell r="A149" t="str">
            <v>MAIN2001GT</v>
          </cell>
          <cell r="B149" t="str">
            <v>MAIN</v>
          </cell>
          <cell r="C149">
            <v>2001</v>
          </cell>
          <cell r="D149">
            <v>59.84</v>
          </cell>
          <cell r="E149">
            <v>80.319999999999993</v>
          </cell>
          <cell r="F149" t="str">
            <v>GT</v>
          </cell>
          <cell r="G149">
            <v>2561249</v>
          </cell>
          <cell r="H149" t="str">
            <v>GT</v>
          </cell>
        </row>
        <row r="150">
          <cell r="A150" t="str">
            <v>MAPP1998GT</v>
          </cell>
          <cell r="B150" t="str">
            <v>MAPP</v>
          </cell>
          <cell r="C150">
            <v>1998</v>
          </cell>
          <cell r="D150">
            <v>40.69</v>
          </cell>
          <cell r="E150">
            <v>66.45</v>
          </cell>
          <cell r="F150" t="str">
            <v>GT</v>
          </cell>
          <cell r="G150">
            <v>938885</v>
          </cell>
          <cell r="H150" t="str">
            <v>GT</v>
          </cell>
        </row>
        <row r="151">
          <cell r="A151" t="str">
            <v>MAPP1999GT</v>
          </cell>
          <cell r="B151" t="str">
            <v>MAPP</v>
          </cell>
          <cell r="C151">
            <v>1999</v>
          </cell>
          <cell r="D151">
            <v>44.79</v>
          </cell>
          <cell r="E151">
            <v>91.82</v>
          </cell>
          <cell r="F151" t="str">
            <v>GT</v>
          </cell>
          <cell r="G151">
            <v>660948</v>
          </cell>
          <cell r="H151" t="str">
            <v>GT</v>
          </cell>
        </row>
        <row r="152">
          <cell r="A152" t="str">
            <v>MAPP2000GT</v>
          </cell>
          <cell r="B152" t="str">
            <v>MAPP</v>
          </cell>
          <cell r="C152">
            <v>2000</v>
          </cell>
          <cell r="D152">
            <v>76.34</v>
          </cell>
          <cell r="E152">
            <v>130.41999999999999</v>
          </cell>
          <cell r="F152" t="str">
            <v>GT</v>
          </cell>
          <cell r="G152">
            <v>569865</v>
          </cell>
          <cell r="H152" t="str">
            <v>GT</v>
          </cell>
        </row>
        <row r="153">
          <cell r="A153" t="str">
            <v>MAPP2001GT</v>
          </cell>
          <cell r="B153" t="str">
            <v>MAPP</v>
          </cell>
          <cell r="C153">
            <v>2001</v>
          </cell>
          <cell r="D153">
            <v>69.27</v>
          </cell>
          <cell r="E153">
            <v>93.53</v>
          </cell>
          <cell r="F153" t="str">
            <v>GT</v>
          </cell>
          <cell r="G153">
            <v>687185</v>
          </cell>
          <cell r="H153" t="str">
            <v>GT</v>
          </cell>
        </row>
        <row r="154">
          <cell r="A154" t="str">
            <v>SERC1998GT</v>
          </cell>
          <cell r="B154" t="str">
            <v>SERC</v>
          </cell>
          <cell r="C154">
            <v>1998</v>
          </cell>
          <cell r="D154">
            <v>32.1</v>
          </cell>
          <cell r="E154">
            <v>38.840000000000003</v>
          </cell>
          <cell r="F154" t="str">
            <v>GT</v>
          </cell>
          <cell r="G154">
            <v>8118686</v>
          </cell>
          <cell r="H154" t="str">
            <v>GT</v>
          </cell>
        </row>
        <row r="155">
          <cell r="A155" t="str">
            <v>SERC1999GT</v>
          </cell>
          <cell r="B155" t="str">
            <v>SERC</v>
          </cell>
          <cell r="C155">
            <v>1999</v>
          </cell>
          <cell r="D155">
            <v>34.19</v>
          </cell>
          <cell r="E155">
            <v>42.06</v>
          </cell>
          <cell r="F155" t="str">
            <v>GT</v>
          </cell>
          <cell r="G155">
            <v>9584188</v>
          </cell>
          <cell r="H155" t="str">
            <v>GT</v>
          </cell>
        </row>
        <row r="156">
          <cell r="A156" t="str">
            <v>SERC2000GT</v>
          </cell>
          <cell r="B156" t="str">
            <v>SERC</v>
          </cell>
          <cell r="C156">
            <v>2000</v>
          </cell>
          <cell r="D156">
            <v>53.37</v>
          </cell>
          <cell r="E156">
            <v>60.79</v>
          </cell>
          <cell r="F156" t="str">
            <v>GT</v>
          </cell>
          <cell r="G156">
            <v>12809549</v>
          </cell>
          <cell r="H156" t="str">
            <v>GT</v>
          </cell>
        </row>
        <row r="157">
          <cell r="A157" t="str">
            <v>SERC2001GT</v>
          </cell>
          <cell r="B157" t="str">
            <v>SERC</v>
          </cell>
          <cell r="C157">
            <v>2001</v>
          </cell>
          <cell r="D157">
            <v>54.93</v>
          </cell>
          <cell r="E157">
            <v>65.16</v>
          </cell>
          <cell r="F157" t="str">
            <v>GT</v>
          </cell>
          <cell r="G157">
            <v>11116042</v>
          </cell>
          <cell r="H157" t="str">
            <v>GT</v>
          </cell>
        </row>
        <row r="158">
          <cell r="A158" t="str">
            <v>SPP1998GT</v>
          </cell>
          <cell r="B158" t="str">
            <v>SPP</v>
          </cell>
          <cell r="C158">
            <v>1998</v>
          </cell>
          <cell r="D158">
            <v>37.369999999999997</v>
          </cell>
          <cell r="E158">
            <v>48.69</v>
          </cell>
          <cell r="F158" t="str">
            <v>GT</v>
          </cell>
          <cell r="G158">
            <v>2504993</v>
          </cell>
          <cell r="H158" t="str">
            <v>GT</v>
          </cell>
        </row>
        <row r="159">
          <cell r="A159" t="str">
            <v>SPP1999GT</v>
          </cell>
          <cell r="B159" t="str">
            <v>SPP</v>
          </cell>
          <cell r="C159">
            <v>1999</v>
          </cell>
          <cell r="D159">
            <v>34.32</v>
          </cell>
          <cell r="E159">
            <v>44.13</v>
          </cell>
          <cell r="F159" t="str">
            <v>GT</v>
          </cell>
          <cell r="G159">
            <v>3676387</v>
          </cell>
          <cell r="H159" t="str">
            <v>GT</v>
          </cell>
        </row>
        <row r="160">
          <cell r="A160" t="str">
            <v>SPP2000GT</v>
          </cell>
          <cell r="B160" t="str">
            <v>SPP</v>
          </cell>
          <cell r="C160">
            <v>2000</v>
          </cell>
          <cell r="D160">
            <v>54.87</v>
          </cell>
          <cell r="E160">
            <v>63.54</v>
          </cell>
          <cell r="F160" t="str">
            <v>GT</v>
          </cell>
          <cell r="G160">
            <v>3794437</v>
          </cell>
          <cell r="H160" t="str">
            <v>GT</v>
          </cell>
        </row>
        <row r="161">
          <cell r="A161" t="str">
            <v>SPP2001GT</v>
          </cell>
          <cell r="B161" t="str">
            <v>SPP</v>
          </cell>
          <cell r="C161">
            <v>2001</v>
          </cell>
          <cell r="D161">
            <v>64.75</v>
          </cell>
          <cell r="E161">
            <v>71.489999999999995</v>
          </cell>
          <cell r="F161" t="str">
            <v>GT</v>
          </cell>
          <cell r="G161">
            <v>4286260</v>
          </cell>
          <cell r="H161" t="str">
            <v>GT</v>
          </cell>
        </row>
        <row r="162">
          <cell r="A162" t="str">
            <v>ERCOT1998OTHER</v>
          </cell>
          <cell r="B162" t="str">
            <v>ERCOT</v>
          </cell>
          <cell r="C162">
            <v>1998</v>
          </cell>
          <cell r="D162">
            <v>0</v>
          </cell>
          <cell r="E162">
            <v>1.56</v>
          </cell>
          <cell r="F162" t="str">
            <v>OTHER</v>
          </cell>
          <cell r="G162">
            <v>134</v>
          </cell>
          <cell r="H162" t="str">
            <v>OTHER</v>
          </cell>
        </row>
        <row r="163">
          <cell r="A163" t="str">
            <v>ERCOT1999OTHER</v>
          </cell>
          <cell r="B163" t="str">
            <v>ERCOT</v>
          </cell>
          <cell r="C163">
            <v>1999</v>
          </cell>
          <cell r="D163">
            <v>0</v>
          </cell>
          <cell r="E163">
            <v>195.53</v>
          </cell>
          <cell r="F163" t="str">
            <v>OTHER</v>
          </cell>
          <cell r="G163">
            <v>86</v>
          </cell>
          <cell r="H163" t="str">
            <v>OTHER</v>
          </cell>
        </row>
        <row r="164">
          <cell r="A164" t="str">
            <v>ERCOT2000OTHER</v>
          </cell>
          <cell r="B164" t="str">
            <v>ERCOT</v>
          </cell>
          <cell r="C164">
            <v>2000</v>
          </cell>
          <cell r="D164">
            <v>0</v>
          </cell>
          <cell r="E164">
            <v>0.86</v>
          </cell>
          <cell r="F164" t="str">
            <v>OTHER</v>
          </cell>
          <cell r="G164">
            <v>150733</v>
          </cell>
          <cell r="H164" t="str">
            <v>OTHER</v>
          </cell>
        </row>
        <row r="165">
          <cell r="A165" t="str">
            <v>ERCOT2001OTHER</v>
          </cell>
          <cell r="B165" t="str">
            <v>ERCOT</v>
          </cell>
          <cell r="C165">
            <v>2001</v>
          </cell>
          <cell r="D165">
            <v>0</v>
          </cell>
          <cell r="E165">
            <v>2.0699999999999998</v>
          </cell>
          <cell r="F165" t="str">
            <v>OTHER</v>
          </cell>
          <cell r="G165">
            <v>232342</v>
          </cell>
          <cell r="H165" t="str">
            <v>OTHER</v>
          </cell>
        </row>
        <row r="166">
          <cell r="A166" t="str">
            <v>MAIN2000OTHER</v>
          </cell>
          <cell r="B166" t="str">
            <v>MAIN</v>
          </cell>
          <cell r="C166">
            <v>2000</v>
          </cell>
          <cell r="D166">
            <v>0</v>
          </cell>
          <cell r="E166">
            <v>32.44</v>
          </cell>
          <cell r="F166" t="str">
            <v>OTHER</v>
          </cell>
          <cell r="G166">
            <v>2728</v>
          </cell>
          <cell r="H166" t="str">
            <v>OTHER</v>
          </cell>
        </row>
        <row r="167">
          <cell r="A167" t="str">
            <v>MAIN2001OTHER</v>
          </cell>
          <cell r="B167" t="str">
            <v>MAIN</v>
          </cell>
          <cell r="C167">
            <v>2001</v>
          </cell>
          <cell r="D167">
            <v>0</v>
          </cell>
          <cell r="E167">
            <v>12.81</v>
          </cell>
          <cell r="F167" t="str">
            <v>OTHER</v>
          </cell>
          <cell r="G167">
            <v>24655</v>
          </cell>
          <cell r="H167" t="str">
            <v>OTHER</v>
          </cell>
        </row>
        <row r="168">
          <cell r="A168" t="str">
            <v>MAPP1998OTHER</v>
          </cell>
          <cell r="B168" t="str">
            <v>MAPP</v>
          </cell>
          <cell r="C168">
            <v>1998</v>
          </cell>
          <cell r="D168">
            <v>0</v>
          </cell>
          <cell r="E168">
            <v>0</v>
          </cell>
          <cell r="F168" t="str">
            <v>OTHER</v>
          </cell>
          <cell r="G168">
            <v>89</v>
          </cell>
          <cell r="H168" t="str">
            <v>OTHER</v>
          </cell>
        </row>
        <row r="169">
          <cell r="A169" t="str">
            <v>MAPP1999OTHER</v>
          </cell>
          <cell r="B169" t="str">
            <v>MAPP</v>
          </cell>
          <cell r="C169">
            <v>1999</v>
          </cell>
          <cell r="D169">
            <v>0</v>
          </cell>
          <cell r="E169">
            <v>0.19</v>
          </cell>
          <cell r="F169" t="str">
            <v>OTHER</v>
          </cell>
          <cell r="G169">
            <v>108028</v>
          </cell>
          <cell r="H169" t="str">
            <v>OTHER</v>
          </cell>
        </row>
        <row r="170">
          <cell r="A170" t="str">
            <v>MAPP2000OTHER</v>
          </cell>
          <cell r="B170" t="str">
            <v>MAPP</v>
          </cell>
          <cell r="C170">
            <v>2000</v>
          </cell>
          <cell r="D170">
            <v>0</v>
          </cell>
          <cell r="E170">
            <v>1.26</v>
          </cell>
          <cell r="F170" t="str">
            <v>OTHER</v>
          </cell>
          <cell r="G170">
            <v>1069966</v>
          </cell>
          <cell r="H170" t="str">
            <v>OTHER</v>
          </cell>
        </row>
        <row r="171">
          <cell r="A171" t="str">
            <v>MAPP2001OTHER</v>
          </cell>
          <cell r="B171" t="str">
            <v>MAPP</v>
          </cell>
          <cell r="C171">
            <v>2001</v>
          </cell>
          <cell r="D171">
            <v>0</v>
          </cell>
          <cell r="E171">
            <v>1.8</v>
          </cell>
          <cell r="F171" t="str">
            <v>OTHER</v>
          </cell>
          <cell r="G171">
            <v>1317233</v>
          </cell>
          <cell r="H171" t="str">
            <v>OTHER</v>
          </cell>
        </row>
        <row r="172">
          <cell r="A172" t="str">
            <v>SERC1998OTHER</v>
          </cell>
          <cell r="B172" t="str">
            <v>SERC</v>
          </cell>
          <cell r="C172">
            <v>1998</v>
          </cell>
          <cell r="D172">
            <v>0</v>
          </cell>
          <cell r="E172">
            <v>0</v>
          </cell>
          <cell r="F172" t="str">
            <v>OTHER</v>
          </cell>
          <cell r="G172">
            <v>0</v>
          </cell>
          <cell r="H172" t="str">
            <v>OTHER</v>
          </cell>
        </row>
        <row r="173">
          <cell r="A173" t="str">
            <v>SERC1999OTHER</v>
          </cell>
          <cell r="B173" t="str">
            <v>SERC</v>
          </cell>
          <cell r="C173">
            <v>1999</v>
          </cell>
          <cell r="D173">
            <v>0</v>
          </cell>
          <cell r="E173">
            <v>0</v>
          </cell>
          <cell r="F173" t="str">
            <v>OTHER</v>
          </cell>
          <cell r="G173">
            <v>0</v>
          </cell>
          <cell r="H173" t="str">
            <v>OTHER</v>
          </cell>
        </row>
        <row r="174">
          <cell r="A174" t="str">
            <v>SERC2000OTHER</v>
          </cell>
          <cell r="B174" t="str">
            <v>SERC</v>
          </cell>
          <cell r="C174">
            <v>2000</v>
          </cell>
          <cell r="D174">
            <v>0</v>
          </cell>
          <cell r="E174">
            <v>0</v>
          </cell>
          <cell r="F174" t="str">
            <v>OTHER</v>
          </cell>
          <cell r="G174">
            <v>0</v>
          </cell>
          <cell r="H174" t="str">
            <v>OTHER</v>
          </cell>
        </row>
        <row r="175">
          <cell r="A175" t="str">
            <v>SERC2001OTHER</v>
          </cell>
          <cell r="B175" t="str">
            <v>SERC</v>
          </cell>
          <cell r="C175">
            <v>2001</v>
          </cell>
          <cell r="D175">
            <v>0</v>
          </cell>
          <cell r="E175">
            <v>29.42</v>
          </cell>
          <cell r="F175" t="str">
            <v>OTHER</v>
          </cell>
          <cell r="G175">
            <v>26</v>
          </cell>
          <cell r="H175" t="str">
            <v>OTHER</v>
          </cell>
        </row>
        <row r="176">
          <cell r="A176" t="str">
            <v>ECAR1998AVERAGE</v>
          </cell>
          <cell r="B176" t="str">
            <v>ECAR</v>
          </cell>
          <cell r="C176">
            <v>1998</v>
          </cell>
          <cell r="D176">
            <v>13.07</v>
          </cell>
          <cell r="E176">
            <v>18.98</v>
          </cell>
          <cell r="F176" t="str">
            <v>AVERAGE</v>
          </cell>
          <cell r="G176">
            <v>525356958</v>
          </cell>
          <cell r="H176" t="str">
            <v>AVERAGE</v>
          </cell>
        </row>
        <row r="177">
          <cell r="A177" t="str">
            <v>ECAR1999AVERAGE</v>
          </cell>
          <cell r="B177" t="str">
            <v>ECAR</v>
          </cell>
          <cell r="C177">
            <v>1999</v>
          </cell>
          <cell r="D177">
            <v>16.62</v>
          </cell>
          <cell r="E177">
            <v>22.7</v>
          </cell>
          <cell r="F177" t="str">
            <v>AVERAGE</v>
          </cell>
          <cell r="G177">
            <v>562245459</v>
          </cell>
          <cell r="H177" t="str">
            <v>AVERAGE</v>
          </cell>
        </row>
        <row r="178">
          <cell r="A178" t="str">
            <v>ECAR2000AVERAGE</v>
          </cell>
          <cell r="B178" t="str">
            <v>ECAR</v>
          </cell>
          <cell r="C178">
            <v>2000</v>
          </cell>
          <cell r="D178">
            <v>17.68</v>
          </cell>
          <cell r="E178">
            <v>24.52</v>
          </cell>
          <cell r="F178" t="str">
            <v>AVERAGE</v>
          </cell>
          <cell r="G178">
            <v>580457503</v>
          </cell>
          <cell r="H178" t="str">
            <v>AVERAGE</v>
          </cell>
        </row>
        <row r="179">
          <cell r="A179" t="str">
            <v>ECAR2001AVERAGE</v>
          </cell>
          <cell r="B179" t="str">
            <v>ECAR</v>
          </cell>
          <cell r="C179">
            <v>2001</v>
          </cell>
          <cell r="D179">
            <v>15.63</v>
          </cell>
          <cell r="E179">
            <v>22.35</v>
          </cell>
          <cell r="F179" t="str">
            <v>AVERAGE</v>
          </cell>
          <cell r="G179">
            <v>560961264</v>
          </cell>
          <cell r="H179" t="str">
            <v>AVERAGE</v>
          </cell>
        </row>
        <row r="180">
          <cell r="A180" t="str">
            <v>ERCOT1998AVERAGE</v>
          </cell>
          <cell r="B180" t="str">
            <v>ERCOT</v>
          </cell>
          <cell r="C180">
            <v>1998</v>
          </cell>
          <cell r="D180">
            <v>16.260000000000002</v>
          </cell>
          <cell r="E180">
            <v>20.59</v>
          </cell>
          <cell r="F180" t="str">
            <v>AVERAGE</v>
          </cell>
          <cell r="G180">
            <v>239645956</v>
          </cell>
          <cell r="H180" t="str">
            <v>AVERAGE</v>
          </cell>
        </row>
        <row r="181">
          <cell r="A181" t="str">
            <v>ERCOT1999AVERAGE</v>
          </cell>
          <cell r="B181" t="str">
            <v>ERCOT</v>
          </cell>
          <cell r="C181">
            <v>1999</v>
          </cell>
          <cell r="D181">
            <v>18.28</v>
          </cell>
          <cell r="E181">
            <v>22.69</v>
          </cell>
          <cell r="F181" t="str">
            <v>AVERAGE</v>
          </cell>
          <cell r="G181">
            <v>286896881</v>
          </cell>
          <cell r="H181" t="str">
            <v>AVERAGE</v>
          </cell>
        </row>
        <row r="182">
          <cell r="A182" t="str">
            <v>ERCOT2000AVERAGE</v>
          </cell>
          <cell r="B182" t="str">
            <v>ERCOT</v>
          </cell>
          <cell r="C182">
            <v>2000</v>
          </cell>
          <cell r="D182">
            <v>26.96</v>
          </cell>
          <cell r="E182">
            <v>31.4</v>
          </cell>
          <cell r="F182" t="str">
            <v>AVERAGE</v>
          </cell>
          <cell r="G182">
            <v>304939740</v>
          </cell>
          <cell r="H182" t="str">
            <v>AVERAGE</v>
          </cell>
        </row>
        <row r="183">
          <cell r="A183" t="str">
            <v>ERCOT2001AVERAGE</v>
          </cell>
          <cell r="B183" t="str">
            <v>ERCOT</v>
          </cell>
          <cell r="C183">
            <v>2001</v>
          </cell>
          <cell r="D183">
            <v>29.55</v>
          </cell>
          <cell r="E183">
            <v>34.67</v>
          </cell>
          <cell r="F183" t="str">
            <v>AVERAGE</v>
          </cell>
          <cell r="G183">
            <v>291144132</v>
          </cell>
          <cell r="H183" t="str">
            <v>AVERAGE</v>
          </cell>
        </row>
        <row r="184">
          <cell r="A184" t="str">
            <v>FRCC1998AVERAGE</v>
          </cell>
          <cell r="B184" t="str">
            <v>FRCC</v>
          </cell>
          <cell r="C184">
            <v>1998</v>
          </cell>
          <cell r="D184">
            <v>17.809999999999999</v>
          </cell>
          <cell r="E184">
            <v>23.61</v>
          </cell>
          <cell r="F184" t="str">
            <v>AVERAGE</v>
          </cell>
          <cell r="G184">
            <v>160362889</v>
          </cell>
          <cell r="H184" t="str">
            <v>AVERAGE</v>
          </cell>
        </row>
        <row r="185">
          <cell r="A185" t="str">
            <v>FRCC1999AVERAGE</v>
          </cell>
          <cell r="B185" t="str">
            <v>FRCC</v>
          </cell>
          <cell r="C185">
            <v>1999</v>
          </cell>
          <cell r="D185">
            <v>18.559999999999999</v>
          </cell>
          <cell r="E185">
            <v>24.34</v>
          </cell>
          <cell r="F185" t="str">
            <v>AVERAGE</v>
          </cell>
          <cell r="G185">
            <v>171707341</v>
          </cell>
          <cell r="H185" t="str">
            <v>AVERAGE</v>
          </cell>
        </row>
        <row r="186">
          <cell r="A186" t="str">
            <v>FRCC2000AVERAGE</v>
          </cell>
          <cell r="B186" t="str">
            <v>FRCC</v>
          </cell>
          <cell r="C186">
            <v>2000</v>
          </cell>
          <cell r="D186">
            <v>24.61</v>
          </cell>
          <cell r="E186">
            <v>30.41</v>
          </cell>
          <cell r="F186" t="str">
            <v>AVERAGE</v>
          </cell>
          <cell r="G186">
            <v>176612492</v>
          </cell>
          <cell r="H186" t="str">
            <v>AVERAGE</v>
          </cell>
        </row>
        <row r="187">
          <cell r="A187" t="str">
            <v>FRCC2001AVERAGE</v>
          </cell>
          <cell r="B187" t="str">
            <v>FRCC</v>
          </cell>
          <cell r="C187">
            <v>2001</v>
          </cell>
          <cell r="D187">
            <v>25.82</v>
          </cell>
          <cell r="E187">
            <v>31.49</v>
          </cell>
          <cell r="F187" t="str">
            <v>AVERAGE</v>
          </cell>
          <cell r="G187">
            <v>178338696</v>
          </cell>
          <cell r="H187" t="str">
            <v>AVERAGE</v>
          </cell>
        </row>
        <row r="188">
          <cell r="A188" t="str">
            <v>MAAC1998AVERAGE</v>
          </cell>
          <cell r="B188" t="str">
            <v>MAAC</v>
          </cell>
          <cell r="C188">
            <v>1998</v>
          </cell>
          <cell r="D188">
            <v>11.06</v>
          </cell>
          <cell r="E188">
            <v>19.28</v>
          </cell>
          <cell r="F188" t="str">
            <v>AVERAGE</v>
          </cell>
          <cell r="G188">
            <v>228068834</v>
          </cell>
          <cell r="H188" t="str">
            <v>AVERAGE</v>
          </cell>
        </row>
        <row r="189">
          <cell r="A189" t="str">
            <v>MAAC1999AVERAGE</v>
          </cell>
          <cell r="B189" t="str">
            <v>MAAC</v>
          </cell>
          <cell r="C189">
            <v>1999</v>
          </cell>
          <cell r="D189">
            <v>12.46</v>
          </cell>
          <cell r="E189">
            <v>20.85</v>
          </cell>
          <cell r="F189" t="str">
            <v>AVERAGE</v>
          </cell>
          <cell r="G189">
            <v>249271392</v>
          </cell>
          <cell r="H189" t="str">
            <v>AVERAGE</v>
          </cell>
        </row>
        <row r="190">
          <cell r="A190" t="str">
            <v>MAAC2000AVERAGE</v>
          </cell>
          <cell r="B190" t="str">
            <v>MAAC</v>
          </cell>
          <cell r="C190">
            <v>2000</v>
          </cell>
          <cell r="D190">
            <v>13.48</v>
          </cell>
          <cell r="E190">
            <v>21.44</v>
          </cell>
          <cell r="F190" t="str">
            <v>AVERAGE</v>
          </cell>
          <cell r="G190">
            <v>248952277</v>
          </cell>
          <cell r="H190" t="str">
            <v>AVERAGE</v>
          </cell>
        </row>
        <row r="191">
          <cell r="A191" t="str">
            <v>MAAC2001AVERAGE</v>
          </cell>
          <cell r="B191" t="str">
            <v>MAAC</v>
          </cell>
          <cell r="C191">
            <v>2001</v>
          </cell>
          <cell r="D191">
            <v>13.23</v>
          </cell>
          <cell r="E191">
            <v>21.37</v>
          </cell>
          <cell r="F191" t="str">
            <v>AVERAGE</v>
          </cell>
          <cell r="G191">
            <v>243022662</v>
          </cell>
          <cell r="H191" t="str">
            <v>AVERAGE</v>
          </cell>
        </row>
        <row r="192">
          <cell r="A192" t="str">
            <v>MAIN1998AVERAGE</v>
          </cell>
          <cell r="B192" t="str">
            <v>MAIN</v>
          </cell>
          <cell r="C192">
            <v>1998</v>
          </cell>
          <cell r="D192">
            <v>11.89</v>
          </cell>
          <cell r="E192">
            <v>21.28</v>
          </cell>
          <cell r="F192" t="str">
            <v>AVERAGE</v>
          </cell>
          <cell r="G192">
            <v>232958712</v>
          </cell>
          <cell r="H192" t="str">
            <v>AVERAGE</v>
          </cell>
        </row>
        <row r="193">
          <cell r="A193" t="str">
            <v>MAIN1999AVERAGE</v>
          </cell>
          <cell r="B193" t="str">
            <v>MAIN</v>
          </cell>
          <cell r="C193">
            <v>1999</v>
          </cell>
          <cell r="D193">
            <v>10.85</v>
          </cell>
          <cell r="E193">
            <v>19.190000000000001</v>
          </cell>
          <cell r="F193" t="str">
            <v>AVERAGE</v>
          </cell>
          <cell r="G193">
            <v>266739780</v>
          </cell>
          <cell r="H193" t="str">
            <v>AVERAGE</v>
          </cell>
        </row>
        <row r="194">
          <cell r="A194" t="str">
            <v>MAIN2000AVERAGE</v>
          </cell>
          <cell r="B194" t="str">
            <v>MAIN</v>
          </cell>
          <cell r="C194">
            <v>2000</v>
          </cell>
          <cell r="D194">
            <v>11.1</v>
          </cell>
          <cell r="E194">
            <v>19.309999999999999</v>
          </cell>
          <cell r="F194" t="str">
            <v>AVERAGE</v>
          </cell>
          <cell r="G194">
            <v>285360816</v>
          </cell>
          <cell r="H194" t="str">
            <v>AVERAGE</v>
          </cell>
        </row>
        <row r="195">
          <cell r="A195" t="str">
            <v>MAIN2001AVERAGE</v>
          </cell>
          <cell r="B195" t="str">
            <v>MAIN</v>
          </cell>
          <cell r="C195">
            <v>2001</v>
          </cell>
          <cell r="D195">
            <v>11.92</v>
          </cell>
          <cell r="E195">
            <v>4.87</v>
          </cell>
          <cell r="F195" t="str">
            <v>AVERAGE</v>
          </cell>
          <cell r="G195">
            <v>279252701</v>
          </cell>
          <cell r="H195" t="str">
            <v>AVERAGE</v>
          </cell>
        </row>
        <row r="196">
          <cell r="A196" t="str">
            <v>MAPP1998AVERAGE</v>
          </cell>
          <cell r="B196" t="str">
            <v>MAPP</v>
          </cell>
          <cell r="C196">
            <v>1998</v>
          </cell>
          <cell r="D196">
            <v>8.5399999999999991</v>
          </cell>
          <cell r="E196">
            <v>15.39</v>
          </cell>
          <cell r="F196" t="str">
            <v>AVERAGE</v>
          </cell>
          <cell r="G196">
            <v>143823538</v>
          </cell>
          <cell r="H196" t="str">
            <v>AVERAGE</v>
          </cell>
        </row>
        <row r="197">
          <cell r="A197" t="str">
            <v>MAPP1999AVERAGE</v>
          </cell>
          <cell r="B197" t="str">
            <v>MAPP</v>
          </cell>
          <cell r="C197">
            <v>1999</v>
          </cell>
          <cell r="D197">
            <v>8.27</v>
          </cell>
          <cell r="E197">
            <v>14.91</v>
          </cell>
          <cell r="F197" t="str">
            <v>AVERAGE</v>
          </cell>
          <cell r="G197">
            <v>150252704</v>
          </cell>
          <cell r="H197" t="str">
            <v>AVERAGE</v>
          </cell>
        </row>
        <row r="198">
          <cell r="A198" t="str">
            <v>MAPP2000AVERAGE</v>
          </cell>
          <cell r="B198" t="str">
            <v>MAPP</v>
          </cell>
          <cell r="C198">
            <v>2000</v>
          </cell>
          <cell r="D198">
            <v>8.74</v>
          </cell>
          <cell r="E198">
            <v>15.74</v>
          </cell>
          <cell r="F198" t="str">
            <v>AVERAGE</v>
          </cell>
          <cell r="G198">
            <v>152570241</v>
          </cell>
          <cell r="H198" t="str">
            <v>AVERAGE</v>
          </cell>
        </row>
        <row r="199">
          <cell r="A199" t="str">
            <v>MAPP2001AVERAGE</v>
          </cell>
          <cell r="B199" t="str">
            <v>MAPP</v>
          </cell>
          <cell r="C199">
            <v>2001</v>
          </cell>
          <cell r="D199">
            <v>8.89</v>
          </cell>
          <cell r="E199">
            <v>16.36</v>
          </cell>
          <cell r="F199" t="str">
            <v>AVERAGE</v>
          </cell>
          <cell r="G199">
            <v>148927990</v>
          </cell>
          <cell r="H199" t="str">
            <v>AVERAGE</v>
          </cell>
        </row>
        <row r="200">
          <cell r="A200" t="str">
            <v>SERC1998AVERAGE</v>
          </cell>
          <cell r="B200" t="str">
            <v>SERC</v>
          </cell>
          <cell r="C200">
            <v>1998</v>
          </cell>
          <cell r="D200">
            <v>12.09</v>
          </cell>
          <cell r="E200">
            <v>18.07</v>
          </cell>
          <cell r="F200" t="str">
            <v>AVERAGE</v>
          </cell>
          <cell r="G200">
            <v>760441255</v>
          </cell>
          <cell r="H200" t="str">
            <v>AVERAGE</v>
          </cell>
        </row>
        <row r="201">
          <cell r="A201" t="str">
            <v>SERC1999AVERAGE</v>
          </cell>
          <cell r="B201" t="str">
            <v>SERC</v>
          </cell>
          <cell r="C201">
            <v>1999</v>
          </cell>
          <cell r="D201">
            <v>12.62</v>
          </cell>
          <cell r="E201">
            <v>18.55</v>
          </cell>
          <cell r="F201" t="str">
            <v>AVERAGE</v>
          </cell>
          <cell r="G201">
            <v>815367921</v>
          </cell>
          <cell r="H201" t="str">
            <v>AVERAGE</v>
          </cell>
        </row>
        <row r="202">
          <cell r="A202" t="str">
            <v>SERC2000AVERAGE</v>
          </cell>
          <cell r="B202" t="str">
            <v>SERC</v>
          </cell>
          <cell r="C202">
            <v>2000</v>
          </cell>
          <cell r="D202">
            <v>14.79</v>
          </cell>
          <cell r="E202">
            <v>20.78</v>
          </cell>
          <cell r="F202" t="str">
            <v>AVERAGE</v>
          </cell>
          <cell r="G202">
            <v>844825744</v>
          </cell>
          <cell r="H202" t="str">
            <v>AVERAGE</v>
          </cell>
        </row>
        <row r="203">
          <cell r="A203" t="str">
            <v>SERC2001AVERAGE</v>
          </cell>
          <cell r="B203" t="str">
            <v>SERC</v>
          </cell>
          <cell r="C203">
            <v>2001</v>
          </cell>
          <cell r="D203">
            <v>15.46</v>
          </cell>
          <cell r="E203">
            <v>21.67</v>
          </cell>
          <cell r="F203" t="str">
            <v>AVERAGE</v>
          </cell>
          <cell r="G203">
            <v>830691039</v>
          </cell>
          <cell r="H203" t="str">
            <v>AVERAGE</v>
          </cell>
        </row>
        <row r="204">
          <cell r="A204" t="str">
            <v>SPP1998AVERAGE</v>
          </cell>
          <cell r="B204" t="str">
            <v>SPP</v>
          </cell>
          <cell r="C204">
            <v>1998</v>
          </cell>
          <cell r="D204">
            <v>14.48</v>
          </cell>
          <cell r="E204">
            <v>18.37</v>
          </cell>
          <cell r="F204" t="str">
            <v>AVERAGE</v>
          </cell>
          <cell r="G204">
            <v>174172910</v>
          </cell>
          <cell r="H204" t="str">
            <v>AVERAGE</v>
          </cell>
        </row>
        <row r="205">
          <cell r="A205" t="str">
            <v>SPP1999AVERAGE</v>
          </cell>
          <cell r="B205" t="str">
            <v>SPP</v>
          </cell>
          <cell r="C205">
            <v>1999</v>
          </cell>
          <cell r="D205">
            <v>14.73</v>
          </cell>
          <cell r="E205">
            <v>18.670000000000002</v>
          </cell>
          <cell r="F205" t="str">
            <v>AVERAGE</v>
          </cell>
          <cell r="G205">
            <v>178504168</v>
          </cell>
          <cell r="H205" t="str">
            <v>AVERAGE</v>
          </cell>
        </row>
        <row r="206">
          <cell r="A206" t="str">
            <v>SPP2000AVERAGE</v>
          </cell>
          <cell r="B206" t="str">
            <v>SPP</v>
          </cell>
          <cell r="C206">
            <v>2000</v>
          </cell>
          <cell r="D206">
            <v>19.52</v>
          </cell>
          <cell r="E206">
            <v>23.59</v>
          </cell>
          <cell r="F206" t="str">
            <v>AVERAGE</v>
          </cell>
          <cell r="G206">
            <v>186206000</v>
          </cell>
          <cell r="H206" t="str">
            <v>AVERAGE</v>
          </cell>
        </row>
        <row r="207">
          <cell r="A207" t="str">
            <v>SPP2001AVERAGE</v>
          </cell>
          <cell r="B207" t="str">
            <v>SPP</v>
          </cell>
          <cell r="C207">
            <v>2001</v>
          </cell>
          <cell r="D207">
            <v>20.04</v>
          </cell>
          <cell r="E207">
            <v>24.5</v>
          </cell>
          <cell r="F207" t="str">
            <v>AVERAGE</v>
          </cell>
          <cell r="G207">
            <v>184918079</v>
          </cell>
          <cell r="H207" t="str">
            <v>AVERAGE</v>
          </cell>
        </row>
      </sheetData>
      <sheetData sheetId="21">
        <row r="2">
          <cell r="C2" t="str">
            <v>AZNMNV1997AVERAGE</v>
          </cell>
          <cell r="D2">
            <v>12.66</v>
          </cell>
          <cell r="E2">
            <v>20.64</v>
          </cell>
          <cell r="F2">
            <v>126450307</v>
          </cell>
          <cell r="G2" t="str">
            <v>AVERAGE</v>
          </cell>
        </row>
        <row r="3">
          <cell r="C3" t="str">
            <v>AZNMNV1998AVERAGE</v>
          </cell>
          <cell r="D3">
            <v>11.6</v>
          </cell>
          <cell r="E3">
            <v>19.420000000000002</v>
          </cell>
          <cell r="F3">
            <v>132213647</v>
          </cell>
          <cell r="G3" t="str">
            <v>AVERAGE</v>
          </cell>
        </row>
        <row r="4">
          <cell r="C4" t="str">
            <v>AZNMNV1999AVERAGE</v>
          </cell>
          <cell r="D4">
            <v>12.45</v>
          </cell>
          <cell r="E4">
            <v>20.03</v>
          </cell>
          <cell r="F4">
            <v>137902321</v>
          </cell>
          <cell r="G4" t="str">
            <v>AVERAGE</v>
          </cell>
        </row>
        <row r="5">
          <cell r="C5" t="str">
            <v>AZNMNV2000AVERAGE</v>
          </cell>
          <cell r="D5">
            <v>15.37</v>
          </cell>
          <cell r="E5">
            <v>22.53</v>
          </cell>
          <cell r="F5">
            <v>148116662</v>
          </cell>
          <cell r="G5" t="str">
            <v>AVERAGE</v>
          </cell>
        </row>
        <row r="6">
          <cell r="C6" t="str">
            <v>CAMX1997AVERAGE</v>
          </cell>
          <cell r="D6">
            <v>12.29</v>
          </cell>
          <cell r="E6">
            <v>22.65</v>
          </cell>
          <cell r="F6">
            <v>124984673</v>
          </cell>
          <cell r="G6" t="str">
            <v>AVERAGE</v>
          </cell>
        </row>
        <row r="7">
          <cell r="C7" t="str">
            <v>CAMX1998AVERAGE</v>
          </cell>
          <cell r="D7">
            <v>8.31</v>
          </cell>
          <cell r="E7">
            <v>17.079999999999998</v>
          </cell>
          <cell r="F7">
            <v>127422696</v>
          </cell>
          <cell r="G7" t="str">
            <v>AVERAGE</v>
          </cell>
        </row>
        <row r="8">
          <cell r="C8" t="str">
            <v>CAMX1999AVERAGE</v>
          </cell>
          <cell r="D8">
            <v>13.34</v>
          </cell>
          <cell r="E8">
            <v>22.93</v>
          </cell>
          <cell r="F8">
            <v>167144221</v>
          </cell>
          <cell r="G8" t="str">
            <v>AVERAGE</v>
          </cell>
        </row>
        <row r="9">
          <cell r="C9" t="str">
            <v>CAMX2000AVERAGE</v>
          </cell>
          <cell r="D9">
            <v>23.95</v>
          </cell>
          <cell r="E9">
            <v>32.89</v>
          </cell>
          <cell r="F9">
            <v>190991890</v>
          </cell>
          <cell r="G9" t="str">
            <v>AVERAGE</v>
          </cell>
        </row>
        <row r="10">
          <cell r="C10" t="str">
            <v>NEPOOL1997AVERAGE</v>
          </cell>
          <cell r="D10">
            <v>19.36</v>
          </cell>
          <cell r="E10">
            <v>29.02</v>
          </cell>
          <cell r="F10">
            <v>73147300</v>
          </cell>
          <cell r="G10" t="str">
            <v>AVERAGE</v>
          </cell>
        </row>
        <row r="11">
          <cell r="C11" t="str">
            <v>NEPOOL1998AVERAGE</v>
          </cell>
          <cell r="D11">
            <v>15.82</v>
          </cell>
          <cell r="E11">
            <v>33.6</v>
          </cell>
          <cell r="F11">
            <v>64872574</v>
          </cell>
          <cell r="G11" t="str">
            <v>AVERAGE</v>
          </cell>
        </row>
        <row r="12">
          <cell r="C12" t="str">
            <v>NEPOOL1999AVERAGE</v>
          </cell>
          <cell r="D12">
            <v>13.37</v>
          </cell>
          <cell r="E12">
            <v>26.47</v>
          </cell>
          <cell r="F12">
            <v>95871247</v>
          </cell>
          <cell r="G12" t="str">
            <v>AVERAGE</v>
          </cell>
        </row>
        <row r="13">
          <cell r="C13" t="str">
            <v>NEPOOL2000AVERAGE</v>
          </cell>
          <cell r="D13">
            <v>18.649999999999999</v>
          </cell>
          <cell r="E13">
            <v>34.42</v>
          </cell>
          <cell r="F13">
            <v>98155758</v>
          </cell>
          <cell r="G13" t="str">
            <v>AVERAGE</v>
          </cell>
        </row>
        <row r="14">
          <cell r="C14" t="str">
            <v>NWPA1997AVERAGE</v>
          </cell>
          <cell r="D14">
            <v>3.55</v>
          </cell>
          <cell r="E14">
            <v>10.49</v>
          </cell>
          <cell r="F14">
            <v>261489192</v>
          </cell>
          <cell r="G14" t="str">
            <v>AVERAGE</v>
          </cell>
        </row>
        <row r="15">
          <cell r="C15" t="str">
            <v>NWPA1998AVERAGE</v>
          </cell>
          <cell r="D15">
            <v>4.5</v>
          </cell>
          <cell r="E15">
            <v>12.06</v>
          </cell>
          <cell r="F15">
            <v>240373045</v>
          </cell>
          <cell r="G15" t="str">
            <v>AVERAGE</v>
          </cell>
        </row>
        <row r="16">
          <cell r="C16" t="str">
            <v>NWPA1999AVERAGE</v>
          </cell>
          <cell r="D16">
            <v>4.49</v>
          </cell>
          <cell r="E16">
            <v>12.05</v>
          </cell>
          <cell r="F16">
            <v>268927520</v>
          </cell>
          <cell r="G16" t="str">
            <v>AVERAGE</v>
          </cell>
        </row>
        <row r="17">
          <cell r="C17" t="str">
            <v>NWPA2000AVERAGE</v>
          </cell>
          <cell r="D17">
            <v>6.88</v>
          </cell>
          <cell r="E17">
            <v>14.84</v>
          </cell>
          <cell r="F17">
            <v>252783311</v>
          </cell>
          <cell r="G17" t="str">
            <v>AVERAGE</v>
          </cell>
        </row>
        <row r="18">
          <cell r="C18" t="str">
            <v>NYPP1997AVERAGE</v>
          </cell>
          <cell r="D18">
            <v>13.53</v>
          </cell>
          <cell r="E18">
            <v>23.5</v>
          </cell>
          <cell r="F18">
            <v>107718544</v>
          </cell>
          <cell r="G18" t="str">
            <v>AVERAGE</v>
          </cell>
        </row>
        <row r="19">
          <cell r="C19" t="str">
            <v>NYPP1998AVERAGE</v>
          </cell>
          <cell r="D19">
            <v>11.18</v>
          </cell>
          <cell r="E19">
            <v>20.45</v>
          </cell>
          <cell r="F19">
            <v>115823589</v>
          </cell>
          <cell r="G19" t="str">
            <v>AVERAGE</v>
          </cell>
        </row>
        <row r="20">
          <cell r="C20" t="str">
            <v>NYPP1999AVERAGE</v>
          </cell>
          <cell r="D20">
            <v>10.93</v>
          </cell>
          <cell r="E20">
            <v>21.5</v>
          </cell>
          <cell r="F20">
            <v>134935026</v>
          </cell>
          <cell r="G20" t="str">
            <v>AVERAGE</v>
          </cell>
        </row>
        <row r="21">
          <cell r="C21" t="str">
            <v>NYPP2000AVERAGE</v>
          </cell>
          <cell r="D21">
            <v>20.3</v>
          </cell>
          <cell r="E21">
            <v>31.38</v>
          </cell>
          <cell r="F21">
            <v>127840810</v>
          </cell>
          <cell r="G21" t="str">
            <v>AVERAGE</v>
          </cell>
        </row>
        <row r="22">
          <cell r="C22" t="str">
            <v>RMPA1997AVERAGE</v>
          </cell>
          <cell r="D22">
            <v>9.74</v>
          </cell>
          <cell r="E22">
            <v>15.19</v>
          </cell>
          <cell r="F22">
            <v>47193787</v>
          </cell>
          <cell r="G22" t="str">
            <v>AVERAGE</v>
          </cell>
        </row>
        <row r="23">
          <cell r="C23" t="str">
            <v>RMPA1998AVERAGE</v>
          </cell>
          <cell r="D23">
            <v>9.5299999999999994</v>
          </cell>
          <cell r="E23">
            <v>15.23</v>
          </cell>
          <cell r="F23">
            <v>50343257</v>
          </cell>
          <cell r="G23" t="str">
            <v>AVERAGE</v>
          </cell>
        </row>
        <row r="24">
          <cell r="C24" t="str">
            <v>RMPA1999AVERAGE</v>
          </cell>
          <cell r="D24">
            <v>10.36</v>
          </cell>
          <cell r="E24">
            <v>16.73</v>
          </cell>
          <cell r="F24">
            <v>52996266</v>
          </cell>
          <cell r="G24" t="str">
            <v>AVERAGE</v>
          </cell>
        </row>
        <row r="25">
          <cell r="C25" t="str">
            <v>RMPA2000AVERAGE</v>
          </cell>
          <cell r="D25">
            <v>11.43</v>
          </cell>
          <cell r="E25">
            <v>17.13</v>
          </cell>
          <cell r="F25">
            <v>58053129</v>
          </cell>
          <cell r="G25" t="str">
            <v>AVERAGE</v>
          </cell>
        </row>
        <row r="26">
          <cell r="C26" t="str">
            <v>ECAR1997AVERAGE</v>
          </cell>
          <cell r="D26">
            <v>12.81</v>
          </cell>
          <cell r="E26">
            <v>18.86</v>
          </cell>
          <cell r="F26">
            <v>530585278</v>
          </cell>
          <cell r="G26" t="str">
            <v>AVERAGE</v>
          </cell>
        </row>
        <row r="27">
          <cell r="C27" t="str">
            <v>ECAR1998AVERAGE</v>
          </cell>
          <cell r="D27">
            <v>13.06</v>
          </cell>
          <cell r="E27">
            <v>19.05</v>
          </cell>
          <cell r="F27">
            <v>525392099</v>
          </cell>
          <cell r="G27" t="str">
            <v>AVERAGE</v>
          </cell>
        </row>
        <row r="28">
          <cell r="C28" t="str">
            <v>ECAR1999AVERAGE</v>
          </cell>
          <cell r="D28">
            <v>16.02</v>
          </cell>
          <cell r="E28">
            <v>22.57</v>
          </cell>
          <cell r="F28">
            <v>561116282</v>
          </cell>
          <cell r="G28" t="str">
            <v>AVERAGE</v>
          </cell>
        </row>
        <row r="29">
          <cell r="C29" t="str">
            <v>ECAR2000AVERAGE</v>
          </cell>
          <cell r="D29">
            <v>15.91</v>
          </cell>
          <cell r="E29">
            <v>22.35</v>
          </cell>
          <cell r="F29">
            <v>579583532</v>
          </cell>
          <cell r="G29" t="str">
            <v>AVERAGE</v>
          </cell>
        </row>
        <row r="30">
          <cell r="C30" t="str">
            <v>ERCOT1997AVERAGE</v>
          </cell>
          <cell r="D30">
            <v>16.87</v>
          </cell>
          <cell r="E30">
            <v>21.37</v>
          </cell>
          <cell r="F30">
            <v>226737155</v>
          </cell>
          <cell r="G30" t="str">
            <v>AVERAGE</v>
          </cell>
        </row>
        <row r="31">
          <cell r="C31" t="str">
            <v>ERCOT1998AVERAGE</v>
          </cell>
          <cell r="D31">
            <v>16.23</v>
          </cell>
          <cell r="E31">
            <v>20.88</v>
          </cell>
          <cell r="F31">
            <v>240010387</v>
          </cell>
          <cell r="G31" t="str">
            <v>AVERAGE</v>
          </cell>
        </row>
        <row r="32">
          <cell r="C32" t="str">
            <v>ERCOT1999AVERAGE</v>
          </cell>
          <cell r="D32">
            <v>18.260000000000002</v>
          </cell>
          <cell r="E32">
            <v>24.74</v>
          </cell>
          <cell r="F32">
            <v>287302498</v>
          </cell>
          <cell r="G32" t="str">
            <v>AVERAGE</v>
          </cell>
        </row>
        <row r="33">
          <cell r="C33" t="str">
            <v>ERCOT2000AVERAGE</v>
          </cell>
          <cell r="D33">
            <v>25.93</v>
          </cell>
          <cell r="E33">
            <v>32.44</v>
          </cell>
          <cell r="F33">
            <v>305202082</v>
          </cell>
          <cell r="G33" t="str">
            <v>AVERAGE</v>
          </cell>
        </row>
        <row r="34">
          <cell r="C34" t="str">
            <v>FRCC1997AVERAGE</v>
          </cell>
          <cell r="D34">
            <v>20.61</v>
          </cell>
          <cell r="E34">
            <v>26.79</v>
          </cell>
          <cell r="F34">
            <v>141093869</v>
          </cell>
          <cell r="G34" t="str">
            <v>AVERAGE</v>
          </cell>
        </row>
        <row r="35">
          <cell r="C35" t="str">
            <v>FRCC1998AVERAGE</v>
          </cell>
          <cell r="D35">
            <v>17.79</v>
          </cell>
          <cell r="E35">
            <v>23.95</v>
          </cell>
          <cell r="F35">
            <v>160536364</v>
          </cell>
          <cell r="G35" t="str">
            <v>AVERAGE</v>
          </cell>
        </row>
        <row r="36">
          <cell r="C36" t="str">
            <v>FRCC1999AVERAGE</v>
          </cell>
          <cell r="D36">
            <v>18.38</v>
          </cell>
          <cell r="E36">
            <v>25.13</v>
          </cell>
          <cell r="F36">
            <v>173668761</v>
          </cell>
          <cell r="G36" t="str">
            <v>AVERAGE</v>
          </cell>
        </row>
        <row r="37">
          <cell r="C37" t="str">
            <v>FRCC2000AVERAGE</v>
          </cell>
          <cell r="D37">
            <v>27.3</v>
          </cell>
          <cell r="E37">
            <v>33.89</v>
          </cell>
          <cell r="F37">
            <v>178394918</v>
          </cell>
          <cell r="G37" t="str">
            <v>AVERAGE</v>
          </cell>
        </row>
        <row r="38">
          <cell r="C38" t="str">
            <v>MAAC1997AVERAGE</v>
          </cell>
          <cell r="D38">
            <v>12.16</v>
          </cell>
          <cell r="E38">
            <v>22.17</v>
          </cell>
          <cell r="F38">
            <v>209444603</v>
          </cell>
          <cell r="G38" t="str">
            <v>AVERAGE</v>
          </cell>
        </row>
        <row r="39">
          <cell r="C39" t="str">
            <v>MAAC1998AVERAGE</v>
          </cell>
          <cell r="D39">
            <v>11.06</v>
          </cell>
          <cell r="E39">
            <v>19.329999999999998</v>
          </cell>
          <cell r="F39">
            <v>228030687</v>
          </cell>
          <cell r="G39" t="str">
            <v>AVERAGE</v>
          </cell>
        </row>
        <row r="40">
          <cell r="C40" t="str">
            <v>MAAC1999AVERAGE</v>
          </cell>
          <cell r="D40">
            <v>13.07</v>
          </cell>
          <cell r="E40">
            <v>22.88</v>
          </cell>
          <cell r="F40">
            <v>255130711</v>
          </cell>
          <cell r="G40" t="str">
            <v>AVERAGE</v>
          </cell>
        </row>
        <row r="41">
          <cell r="C41" t="str">
            <v>MAAC2000AVERAGE</v>
          </cell>
          <cell r="D41">
            <v>15.12</v>
          </cell>
          <cell r="E41">
            <v>25.02</v>
          </cell>
          <cell r="F41">
            <v>254220142</v>
          </cell>
          <cell r="G41" t="str">
            <v>AVERAGE</v>
          </cell>
        </row>
        <row r="42">
          <cell r="C42" t="str">
            <v>MAIN1997AVERAGE</v>
          </cell>
          <cell r="D42">
            <v>12.09</v>
          </cell>
          <cell r="E42">
            <v>21.65</v>
          </cell>
          <cell r="F42">
            <v>213742384</v>
          </cell>
          <cell r="G42" t="str">
            <v>AVERAGE</v>
          </cell>
        </row>
        <row r="43">
          <cell r="C43" t="str">
            <v>MAIN1998AVERAGE</v>
          </cell>
          <cell r="D43">
            <v>11.82</v>
          </cell>
          <cell r="E43">
            <v>21.6</v>
          </cell>
          <cell r="F43">
            <v>221794920</v>
          </cell>
          <cell r="G43" t="str">
            <v>AVERAGE</v>
          </cell>
        </row>
        <row r="44">
          <cell r="C44" t="str">
            <v>MAIN1999AVERAGE</v>
          </cell>
          <cell r="D44">
            <v>10.71</v>
          </cell>
          <cell r="E44">
            <v>20.079999999999998</v>
          </cell>
          <cell r="F44">
            <v>254536148</v>
          </cell>
          <cell r="G44" t="str">
            <v>AVERAGE</v>
          </cell>
        </row>
        <row r="45">
          <cell r="C45" t="str">
            <v>MAIN2000AVERAGE</v>
          </cell>
          <cell r="D45">
            <v>10.64</v>
          </cell>
          <cell r="E45">
            <v>19.87</v>
          </cell>
          <cell r="F45">
            <v>272581832</v>
          </cell>
          <cell r="G45" t="str">
            <v>AVERAGE</v>
          </cell>
        </row>
        <row r="46">
          <cell r="C46" t="str">
            <v>MAPP1997AVERAGE</v>
          </cell>
          <cell r="D46">
            <v>8.92</v>
          </cell>
          <cell r="E46">
            <v>15.72</v>
          </cell>
          <cell r="F46">
            <v>151824070</v>
          </cell>
          <cell r="G46" t="str">
            <v>AVERAGE</v>
          </cell>
        </row>
        <row r="47">
          <cell r="C47" t="str">
            <v>MAPP1998AVERAGE</v>
          </cell>
          <cell r="D47">
            <v>8.81</v>
          </cell>
          <cell r="E47">
            <v>15.81</v>
          </cell>
          <cell r="F47">
            <v>154495272</v>
          </cell>
          <cell r="G47" t="str">
            <v>AVERAGE</v>
          </cell>
        </row>
        <row r="48">
          <cell r="C48" t="str">
            <v>MAPP1999AVERAGE</v>
          </cell>
          <cell r="D48">
            <v>8.61</v>
          </cell>
          <cell r="E48">
            <v>15.88</v>
          </cell>
          <cell r="F48">
            <v>162116106</v>
          </cell>
          <cell r="G48" t="str">
            <v>AVERAGE</v>
          </cell>
        </row>
        <row r="49">
          <cell r="C49" t="str">
            <v>MAPP2000AVERAGE</v>
          </cell>
          <cell r="D49">
            <v>8.64</v>
          </cell>
          <cell r="E49">
            <v>15.69</v>
          </cell>
          <cell r="F49">
            <v>164801176</v>
          </cell>
          <cell r="G49" t="str">
            <v>AVERAGE</v>
          </cell>
        </row>
        <row r="50">
          <cell r="C50" t="str">
            <v>SERC1997AVERAGE</v>
          </cell>
          <cell r="D50">
            <v>12.01</v>
          </cell>
          <cell r="E50">
            <v>18.11</v>
          </cell>
          <cell r="F50">
            <v>731279070</v>
          </cell>
          <cell r="G50" t="str">
            <v>AVERAGE</v>
          </cell>
        </row>
        <row r="51">
          <cell r="C51" t="str">
            <v>SERC1998AVERAGE</v>
          </cell>
          <cell r="D51">
            <v>11.92</v>
          </cell>
          <cell r="E51">
            <v>17.93</v>
          </cell>
          <cell r="F51">
            <v>760548288</v>
          </cell>
          <cell r="G51" t="str">
            <v>AVERAGE</v>
          </cell>
        </row>
        <row r="52">
          <cell r="C52" t="str">
            <v>SERC1999AVERAGE</v>
          </cell>
          <cell r="D52">
            <v>12.17</v>
          </cell>
          <cell r="E52">
            <v>18.809999999999999</v>
          </cell>
          <cell r="F52">
            <v>795001988</v>
          </cell>
          <cell r="G52" t="str">
            <v>AVERAGE</v>
          </cell>
        </row>
        <row r="53">
          <cell r="C53" t="str">
            <v>SERC2000AVERAGE</v>
          </cell>
          <cell r="D53">
            <v>13.45</v>
          </cell>
          <cell r="E53">
            <v>19.84</v>
          </cell>
          <cell r="F53">
            <v>824220276</v>
          </cell>
          <cell r="G53" t="str">
            <v>AVERAGE</v>
          </cell>
        </row>
        <row r="54">
          <cell r="C54" t="str">
            <v>SPP1997AVERAGE</v>
          </cell>
          <cell r="D54">
            <v>15.4</v>
          </cell>
          <cell r="E54">
            <v>20.420000000000002</v>
          </cell>
          <cell r="F54">
            <v>164180694</v>
          </cell>
          <cell r="G54" t="str">
            <v>AVERAGE</v>
          </cell>
        </row>
        <row r="55">
          <cell r="C55" t="str">
            <v>SPP1998AVERAGE</v>
          </cell>
          <cell r="D55">
            <v>14.53</v>
          </cell>
          <cell r="E55">
            <v>19.600000000000001</v>
          </cell>
          <cell r="F55">
            <v>173538141</v>
          </cell>
          <cell r="G55" t="str">
            <v>AVERAGE</v>
          </cell>
        </row>
        <row r="56">
          <cell r="C56" t="str">
            <v>SPP1999AVERAGE</v>
          </cell>
          <cell r="D56">
            <v>16.02</v>
          </cell>
          <cell r="E56">
            <v>22.47</v>
          </cell>
          <cell r="F56">
            <v>196680412</v>
          </cell>
          <cell r="G56" t="str">
            <v>AVERAGE</v>
          </cell>
        </row>
        <row r="57">
          <cell r="C57" t="str">
            <v>SPP2000AVERAGE</v>
          </cell>
          <cell r="D57">
            <v>21.27</v>
          </cell>
          <cell r="E57">
            <v>27.78</v>
          </cell>
          <cell r="F57">
            <v>205126172</v>
          </cell>
          <cell r="G57" t="str">
            <v>AVERAGE</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heet1 (2)"/>
      <sheetName val="EPS Dump"/>
      <sheetName val="Detail"/>
      <sheetName val="EPC Contracts"/>
      <sheetName val="Top 20"/>
      <sheetName val="Analysis"/>
      <sheetName val="Bus Plan"/>
      <sheetName val="Summary"/>
    </sheetNames>
    <sheetDataSet>
      <sheetData sheetId="0" refreshError="1"/>
      <sheetData sheetId="1" refreshError="1"/>
      <sheetData sheetId="2"/>
      <sheetData sheetId="3" refreshError="1">
        <row r="2">
          <cell r="C2">
            <v>6997</v>
          </cell>
          <cell r="D2" t="str">
            <v>Interconnection: Hydro-On</v>
          </cell>
          <cell r="E2">
            <v>5648251.2400000002</v>
          </cell>
          <cell r="F2">
            <v>0</v>
          </cell>
          <cell r="G2">
            <v>2723.91</v>
          </cell>
          <cell r="H2">
            <v>0</v>
          </cell>
          <cell r="I2">
            <v>-16454.009999999998</v>
          </cell>
          <cell r="J2">
            <v>1744.21</v>
          </cell>
          <cell r="K2">
            <v>104691.9</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row>
        <row r="3">
          <cell r="C3">
            <v>8038</v>
          </cell>
          <cell r="D3" t="str">
            <v>Civil Geotech - Bruce A T</v>
          </cell>
          <cell r="E3">
            <v>54566.31</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row>
        <row r="4">
          <cell r="C4">
            <v>8428</v>
          </cell>
          <cell r="D4" t="str">
            <v>Microwave Replacement - P</v>
          </cell>
          <cell r="E4">
            <v>73965177.730000004</v>
          </cell>
          <cell r="F4">
            <v>30313.48</v>
          </cell>
          <cell r="G4">
            <v>152555.84</v>
          </cell>
          <cell r="H4">
            <v>0</v>
          </cell>
          <cell r="I4">
            <v>2687.76</v>
          </cell>
          <cell r="J4">
            <v>253575.58</v>
          </cell>
          <cell r="K4">
            <v>201642.358271</v>
          </cell>
          <cell r="L4">
            <v>0</v>
          </cell>
          <cell r="M4">
            <v>0</v>
          </cell>
          <cell r="N4">
            <v>856897.26</v>
          </cell>
          <cell r="O4">
            <v>0</v>
          </cell>
          <cell r="P4">
            <v>0</v>
          </cell>
          <cell r="Q4">
            <v>120000</v>
          </cell>
          <cell r="R4">
            <v>60000</v>
          </cell>
          <cell r="S4">
            <v>60000</v>
          </cell>
          <cell r="T4">
            <v>240000</v>
          </cell>
          <cell r="U4">
            <v>69127.062984789693</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row>
        <row r="5">
          <cell r="C5">
            <v>8437</v>
          </cell>
          <cell r="D5" t="str">
            <v>Network Performance Outli</v>
          </cell>
          <cell r="E5">
            <v>7829740.4400000004</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row>
        <row r="6">
          <cell r="C6">
            <v>8500</v>
          </cell>
          <cell r="D6" t="str">
            <v xml:space="preserve">TSR&amp;R:      Glengrove TS </v>
          </cell>
          <cell r="E6">
            <v>5879847.3899999997</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row>
        <row r="7">
          <cell r="C7">
            <v>8692</v>
          </cell>
          <cell r="D7" t="str">
            <v xml:space="preserve">Civil Geotech   Buchanan </v>
          </cell>
          <cell r="E7">
            <v>4097175.56</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row>
        <row r="8">
          <cell r="C8">
            <v>8693</v>
          </cell>
          <cell r="D8" t="str">
            <v>Civil Geotech   Owen Soun</v>
          </cell>
          <cell r="E8">
            <v>719402.74</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row>
        <row r="9">
          <cell r="C9">
            <v>8726</v>
          </cell>
          <cell r="D9" t="str">
            <v>2001 Right of Way Upgrade</v>
          </cell>
          <cell r="E9">
            <v>375235.61</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row>
        <row r="10">
          <cell r="C10">
            <v>8756</v>
          </cell>
          <cell r="D10" t="str">
            <v>R.L. Hearn Switchyard TSR</v>
          </cell>
          <cell r="E10">
            <v>12297009.09</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row>
        <row r="11">
          <cell r="C11">
            <v>8858</v>
          </cell>
          <cell r="D11" t="str">
            <v xml:space="preserve">Replace PLC equipment on </v>
          </cell>
          <cell r="E11">
            <v>2583774.9</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row>
        <row r="12">
          <cell r="C12">
            <v>8876</v>
          </cell>
          <cell r="D12" t="str">
            <v>Increase East-West Tie Ca</v>
          </cell>
          <cell r="E12">
            <v>1605511.41</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row>
        <row r="13">
          <cell r="C13">
            <v>8881</v>
          </cell>
          <cell r="D13" t="str">
            <v>Interconnection:      Upg</v>
          </cell>
          <cell r="E13">
            <v>97928126.609999999</v>
          </cell>
          <cell r="F13">
            <v>1360</v>
          </cell>
          <cell r="G13">
            <v>19955.3</v>
          </cell>
          <cell r="H13">
            <v>0</v>
          </cell>
          <cell r="I13">
            <v>7918.08</v>
          </cell>
          <cell r="J13">
            <v>26639.24</v>
          </cell>
          <cell r="K13">
            <v>4772.74</v>
          </cell>
          <cell r="L13">
            <v>0</v>
          </cell>
          <cell r="M13">
            <v>230.69</v>
          </cell>
          <cell r="N13">
            <v>-17279.349999999999</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row>
        <row r="14">
          <cell r="C14">
            <v>8886</v>
          </cell>
          <cell r="D14" t="str">
            <v>SCADA TELEMETRY SET EXPANSION</v>
          </cell>
          <cell r="E14">
            <v>373137.81</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row>
        <row r="15">
          <cell r="C15">
            <v>8886</v>
          </cell>
          <cell r="D15" t="str">
            <v>SCADA Telemetry Set Expan</v>
          </cell>
          <cell r="E15">
            <v>6865.43</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row>
        <row r="16">
          <cell r="C16">
            <v>8888</v>
          </cell>
          <cell r="D16" t="str">
            <v>Telecom Reliability Impro</v>
          </cell>
          <cell r="E16">
            <v>249405.2</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row>
        <row r="17">
          <cell r="C17">
            <v>9000</v>
          </cell>
          <cell r="D17" t="str">
            <v>2002 Real Estate LAR Prog</v>
          </cell>
          <cell r="E17">
            <v>3245714.11</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row>
        <row r="18">
          <cell r="C18">
            <v>10006</v>
          </cell>
          <cell r="D18" t="str">
            <v>Buchanan TS Spill Contain</v>
          </cell>
          <cell r="E18">
            <v>766247.38</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row>
        <row r="19">
          <cell r="C19">
            <v>10008</v>
          </cell>
          <cell r="D19" t="str">
            <v>Hamilton Horning TS: Inst</v>
          </cell>
          <cell r="E19">
            <v>1277466.96</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row>
        <row r="20">
          <cell r="C20">
            <v>10047</v>
          </cell>
          <cell r="D20" t="str">
            <v>Calstock DS</v>
          </cell>
          <cell r="E20">
            <v>373836.9</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row>
        <row r="21">
          <cell r="C21">
            <v>10062</v>
          </cell>
          <cell r="D21" t="str">
            <v>St. Marys TS New Feeder P</v>
          </cell>
          <cell r="E21">
            <v>278056</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row>
        <row r="22">
          <cell r="C22">
            <v>10067</v>
          </cell>
          <cell r="D22" t="str">
            <v xml:space="preserve">Belle River - New 115 kV </v>
          </cell>
          <cell r="E22">
            <v>241331.39</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row>
        <row r="23">
          <cell r="C23">
            <v>10075</v>
          </cell>
          <cell r="D23" t="str">
            <v>Distribution Monitoring</v>
          </cell>
          <cell r="E23">
            <v>511630.35</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row>
        <row r="24">
          <cell r="C24">
            <v>10106</v>
          </cell>
          <cell r="D24" t="str">
            <v xml:space="preserve">2003 - Upgrade Meters at </v>
          </cell>
          <cell r="E24">
            <v>3898584.16</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row>
        <row r="25">
          <cell r="C25">
            <v>10174</v>
          </cell>
          <cell r="D25" t="str">
            <v>Pelee Island GS: Refurbis</v>
          </cell>
          <cell r="E25">
            <v>1112217.8899999999</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row>
        <row r="26">
          <cell r="C26">
            <v>10242</v>
          </cell>
          <cell r="D26" t="str">
            <v>Protection Tone Equipment</v>
          </cell>
          <cell r="E26">
            <v>690466.94</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row>
        <row r="27">
          <cell r="C27">
            <v>10243</v>
          </cell>
          <cell r="D27" t="str">
            <v>Protection Tone Replaceme</v>
          </cell>
          <cell r="E27">
            <v>1260148.8799999999</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row>
        <row r="28">
          <cell r="C28">
            <v>10248</v>
          </cell>
          <cell r="D28" t="str">
            <v>Lennox TS: Modify 230kV C</v>
          </cell>
          <cell r="E28">
            <v>55991.49</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row>
        <row r="29">
          <cell r="C29">
            <v>10251</v>
          </cell>
          <cell r="D29" t="str">
            <v>"Winona TS" -Hamilton: Bu</v>
          </cell>
          <cell r="E29">
            <v>10565216.51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row>
        <row r="30">
          <cell r="C30">
            <v>10265</v>
          </cell>
          <cell r="D30" t="str">
            <v xml:space="preserve">Glendale TS: Connect St. </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row>
        <row r="31">
          <cell r="C31">
            <v>10268</v>
          </cell>
          <cell r="D31" t="str">
            <v>Dundas TS #2 -Hamilton: b</v>
          </cell>
          <cell r="E31">
            <v>8626449.2799999993</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row>
        <row r="32">
          <cell r="C32">
            <v>10277</v>
          </cell>
          <cell r="D32" t="str">
            <v>Kingston Gardiner TS - Increas</v>
          </cell>
          <cell r="E32">
            <v>2240147.34</v>
          </cell>
          <cell r="F32">
            <v>419038.11</v>
          </cell>
          <cell r="G32">
            <v>1672773.21</v>
          </cell>
          <cell r="H32">
            <v>50754.49</v>
          </cell>
          <cell r="I32">
            <v>4317538.25</v>
          </cell>
          <cell r="J32">
            <v>400005.36</v>
          </cell>
          <cell r="K32">
            <v>1404521.1669375</v>
          </cell>
          <cell r="L32">
            <v>0</v>
          </cell>
          <cell r="M32">
            <v>175550</v>
          </cell>
          <cell r="N32">
            <v>988217.26</v>
          </cell>
          <cell r="O32">
            <v>0</v>
          </cell>
          <cell r="P32">
            <v>250000</v>
          </cell>
          <cell r="Q32">
            <v>575000</v>
          </cell>
          <cell r="R32">
            <v>15000</v>
          </cell>
          <cell r="S32">
            <v>4304025</v>
          </cell>
          <cell r="T32">
            <v>10000</v>
          </cell>
          <cell r="U32">
            <v>638772.75</v>
          </cell>
          <cell r="V32">
            <v>0</v>
          </cell>
          <cell r="W32">
            <v>3335550</v>
          </cell>
          <cell r="X32">
            <v>0</v>
          </cell>
          <cell r="Y32">
            <v>653000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row>
        <row r="33">
          <cell r="C33">
            <v>10296</v>
          </cell>
          <cell r="D33" t="str">
            <v>Sithe Goreway 930 MW Conn</v>
          </cell>
          <cell r="E33">
            <v>2479138.83</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row>
        <row r="34">
          <cell r="C34">
            <v>10297</v>
          </cell>
          <cell r="D34" t="str">
            <v>Cecil TS: Replace T3 &amp; T4</v>
          </cell>
          <cell r="E34">
            <v>1583598.72</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row>
        <row r="35">
          <cell r="C35">
            <v>10299</v>
          </cell>
          <cell r="D35" t="str">
            <v xml:space="preserve">Chapleau DS - Upgrade T2 </v>
          </cell>
          <cell r="E35">
            <v>1359500.44</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row>
        <row r="36">
          <cell r="C36">
            <v>10306</v>
          </cell>
          <cell r="D36" t="str">
            <v>Hawthorne TS:Add auto tra</v>
          </cell>
          <cell r="E36">
            <v>10597042.07</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row>
        <row r="37">
          <cell r="C37">
            <v>10308</v>
          </cell>
          <cell r="D37" t="str">
            <v>Ottawa Area: Reinforce 11</v>
          </cell>
          <cell r="E37">
            <v>11972182.01</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row>
        <row r="38">
          <cell r="C38">
            <v>10309</v>
          </cell>
          <cell r="D38" t="str">
            <v>2002 Protection Replaceme</v>
          </cell>
          <cell r="E38">
            <v>8420290.0399999991</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row>
        <row r="39">
          <cell r="C39">
            <v>10345</v>
          </cell>
          <cell r="D39" t="str">
            <v>Refurbish circuits A8N/A1</v>
          </cell>
          <cell r="E39">
            <v>3851557.23</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C40">
            <v>10394</v>
          </cell>
          <cell r="D40" t="str">
            <v>2002 TL Substandard  Clea</v>
          </cell>
          <cell r="E40">
            <v>11158.11</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row>
        <row r="41">
          <cell r="C41">
            <v>10439</v>
          </cell>
          <cell r="D41" t="str">
            <v>Ramore TS: Build New 115-</v>
          </cell>
          <cell r="E41">
            <v>3139532.48</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C42">
            <v>10441</v>
          </cell>
          <cell r="D42" t="str">
            <v>Hamilton Gage TS: Reconfi</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row>
        <row r="43">
          <cell r="C43">
            <v>10443</v>
          </cell>
          <cell r="D43" t="str">
            <v>Allanburg Inst Stn Srvc Trans</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C44">
            <v>10448</v>
          </cell>
          <cell r="D44" t="str">
            <v xml:space="preserve">TSR &amp; R  Pickering A NGS </v>
          </cell>
          <cell r="E44">
            <v>4044950.62</v>
          </cell>
          <cell r="F44">
            <v>8342.15</v>
          </cell>
          <cell r="G44">
            <v>0</v>
          </cell>
          <cell r="H44">
            <v>0</v>
          </cell>
          <cell r="I44">
            <v>0</v>
          </cell>
          <cell r="J44">
            <v>1265</v>
          </cell>
          <cell r="K44">
            <v>7024.2779324999992</v>
          </cell>
          <cell r="L44">
            <v>0</v>
          </cell>
          <cell r="M44">
            <v>0</v>
          </cell>
          <cell r="N44">
            <v>0</v>
          </cell>
          <cell r="O44">
            <v>0</v>
          </cell>
          <cell r="P44">
            <v>0</v>
          </cell>
          <cell r="Q44">
            <v>0</v>
          </cell>
          <cell r="R44">
            <v>0</v>
          </cell>
          <cell r="S44">
            <v>0</v>
          </cell>
          <cell r="T44">
            <v>0</v>
          </cell>
          <cell r="U44">
            <v>-99.664663906465407</v>
          </cell>
          <cell r="V44">
            <v>0</v>
          </cell>
          <cell r="W44">
            <v>0</v>
          </cell>
          <cell r="X44">
            <v>0</v>
          </cell>
          <cell r="Y44">
            <v>0</v>
          </cell>
          <cell r="Z44">
            <v>0</v>
          </cell>
          <cell r="AA44">
            <v>0</v>
          </cell>
          <cell r="AB44">
            <v>0</v>
          </cell>
          <cell r="AC44">
            <v>0</v>
          </cell>
          <cell r="AD44">
            <v>0</v>
          </cell>
          <cell r="AE44">
            <v>-106.023269463711</v>
          </cell>
          <cell r="AF44">
            <v>0</v>
          </cell>
          <cell r="AG44">
            <v>0</v>
          </cell>
          <cell r="AH44">
            <v>0</v>
          </cell>
          <cell r="AI44">
            <v>0</v>
          </cell>
          <cell r="AJ44">
            <v>0</v>
          </cell>
          <cell r="AK44">
            <v>0</v>
          </cell>
          <cell r="AL44">
            <v>0</v>
          </cell>
          <cell r="AM44">
            <v>0</v>
          </cell>
          <cell r="AN44">
            <v>0</v>
          </cell>
          <cell r="AO44">
            <v>-111.019724054631</v>
          </cell>
          <cell r="AP44">
            <v>0</v>
          </cell>
          <cell r="AQ44">
            <v>0</v>
          </cell>
          <cell r="AR44">
            <v>0</v>
          </cell>
          <cell r="AS44">
            <v>0</v>
          </cell>
          <cell r="AT44">
            <v>0</v>
          </cell>
          <cell r="AU44">
            <v>0</v>
          </cell>
          <cell r="AV44">
            <v>0</v>
          </cell>
          <cell r="AW44">
            <v>0</v>
          </cell>
          <cell r="AX44">
            <v>0</v>
          </cell>
          <cell r="AY44">
            <v>-121.749462175087</v>
          </cell>
          <cell r="AZ44">
            <v>0</v>
          </cell>
          <cell r="BA44">
            <v>0</v>
          </cell>
          <cell r="BB44">
            <v>0</v>
          </cell>
          <cell r="BC44">
            <v>0</v>
          </cell>
          <cell r="BD44">
            <v>0</v>
          </cell>
          <cell r="BE44">
            <v>0</v>
          </cell>
          <cell r="BF44">
            <v>0</v>
          </cell>
          <cell r="BG44">
            <v>0</v>
          </cell>
          <cell r="BH44">
            <v>0</v>
          </cell>
          <cell r="BI44">
            <v>-127.63822813694</v>
          </cell>
          <cell r="BJ44">
            <v>0</v>
          </cell>
          <cell r="BK44">
            <v>0</v>
          </cell>
          <cell r="BL44">
            <v>0</v>
          </cell>
          <cell r="BM44">
            <v>0</v>
          </cell>
        </row>
        <row r="45">
          <cell r="C45">
            <v>10452</v>
          </cell>
          <cell r="D45" t="str">
            <v>Toronto Terauley TS: Impr</v>
          </cell>
          <cell r="E45">
            <v>8071737.7000000002</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row>
        <row r="46">
          <cell r="C46">
            <v>10471</v>
          </cell>
          <cell r="D46" t="str">
            <v xml:space="preserve"> </v>
          </cell>
          <cell r="E46">
            <v>849456.83</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row>
        <row r="47">
          <cell r="C47">
            <v>10478</v>
          </cell>
          <cell r="D47" t="str">
            <v>Hearn SS: Add 125 Mvar Ca</v>
          </cell>
          <cell r="E47">
            <v>2839796.59</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row>
        <row r="48">
          <cell r="C48">
            <v>10479</v>
          </cell>
          <cell r="D48" t="str">
            <v>Incorporation of ATCO NUG</v>
          </cell>
          <cell r="E48">
            <v>16515678.470000001</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C49">
            <v>10489</v>
          </cell>
          <cell r="D49" t="str">
            <v xml:space="preserve">Leaside TS: Add  2nd 125 </v>
          </cell>
          <cell r="E49">
            <v>3539437.82</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row>
        <row r="50">
          <cell r="C50">
            <v>10492</v>
          </cell>
          <cell r="D50" t="str">
            <v>TORONTO NIAGARA LINK</v>
          </cell>
          <cell r="E50">
            <v>36541601.019999899</v>
          </cell>
          <cell r="F50">
            <v>2609.6999999999998</v>
          </cell>
          <cell r="G50">
            <v>485762.33</v>
          </cell>
          <cell r="H50">
            <v>8908.5</v>
          </cell>
          <cell r="I50">
            <v>690394.84</v>
          </cell>
          <cell r="J50">
            <v>64819</v>
          </cell>
          <cell r="K50">
            <v>197637.16</v>
          </cell>
          <cell r="L50">
            <v>0</v>
          </cell>
          <cell r="M50">
            <v>21216</v>
          </cell>
          <cell r="N50">
            <v>57275.93</v>
          </cell>
          <cell r="O50">
            <v>0</v>
          </cell>
          <cell r="P50">
            <v>0</v>
          </cell>
          <cell r="Q50">
            <v>485000</v>
          </cell>
          <cell r="R50">
            <v>0</v>
          </cell>
          <cell r="S50">
            <v>0</v>
          </cell>
          <cell r="T50">
            <v>0</v>
          </cell>
          <cell r="U50">
            <v>53350</v>
          </cell>
          <cell r="V50">
            <v>0</v>
          </cell>
          <cell r="W50">
            <v>0</v>
          </cell>
          <cell r="X50">
            <v>0</v>
          </cell>
          <cell r="Y50">
            <v>0</v>
          </cell>
          <cell r="Z50">
            <v>0</v>
          </cell>
          <cell r="AA50">
            <v>0</v>
          </cell>
          <cell r="AB50">
            <v>0</v>
          </cell>
          <cell r="AC50">
            <v>0</v>
          </cell>
          <cell r="AD50">
            <v>0</v>
          </cell>
          <cell r="AE50">
            <v>-1.87133082363288E-12</v>
          </cell>
          <cell r="AF50">
            <v>0</v>
          </cell>
          <cell r="AG50">
            <v>0</v>
          </cell>
          <cell r="AH50">
            <v>0</v>
          </cell>
          <cell r="AI50">
            <v>0</v>
          </cell>
          <cell r="AJ50">
            <v>0</v>
          </cell>
          <cell r="AK50">
            <v>0</v>
          </cell>
          <cell r="AL50">
            <v>0</v>
          </cell>
          <cell r="AM50">
            <v>0</v>
          </cell>
          <cell r="AN50">
            <v>0</v>
          </cell>
          <cell r="AO50">
            <v>-1.8419996195006999E-12</v>
          </cell>
          <cell r="AP50">
            <v>0</v>
          </cell>
          <cell r="AQ50">
            <v>0</v>
          </cell>
          <cell r="AR50">
            <v>0</v>
          </cell>
          <cell r="AS50">
            <v>0</v>
          </cell>
          <cell r="AT50">
            <v>0</v>
          </cell>
          <cell r="AU50">
            <v>0</v>
          </cell>
          <cell r="AV50">
            <v>0</v>
          </cell>
          <cell r="AW50">
            <v>0</v>
          </cell>
          <cell r="AX50">
            <v>0</v>
          </cell>
          <cell r="AY50">
            <v>-1.9006620277650601E-12</v>
          </cell>
          <cell r="AZ50">
            <v>0</v>
          </cell>
          <cell r="BA50">
            <v>0</v>
          </cell>
          <cell r="BB50">
            <v>0</v>
          </cell>
          <cell r="BC50">
            <v>0</v>
          </cell>
          <cell r="BD50">
            <v>0</v>
          </cell>
          <cell r="BE50">
            <v>0</v>
          </cell>
          <cell r="BF50">
            <v>0</v>
          </cell>
          <cell r="BG50">
            <v>0</v>
          </cell>
          <cell r="BH50">
            <v>0</v>
          </cell>
          <cell r="BI50">
            <v>-1.87858404387952E-12</v>
          </cell>
          <cell r="BJ50">
            <v>0</v>
          </cell>
          <cell r="BK50">
            <v>0</v>
          </cell>
          <cell r="BL50">
            <v>0</v>
          </cell>
          <cell r="BM50">
            <v>0</v>
          </cell>
        </row>
        <row r="51">
          <cell r="C51">
            <v>10500</v>
          </cell>
          <cell r="D51" t="str">
            <v>Kent TS-  Install New Aut</v>
          </cell>
          <cell r="E51">
            <v>79941.69</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row>
        <row r="52">
          <cell r="C52">
            <v>10509</v>
          </cell>
          <cell r="D52" t="str">
            <v>Lambton TGS: Mitigate sho</v>
          </cell>
          <cell r="E52">
            <v>71407.259999999995</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row>
        <row r="53">
          <cell r="C53">
            <v>10522</v>
          </cell>
          <cell r="D53" t="str">
            <v>2004 Crystal Falls-Demerg</v>
          </cell>
          <cell r="E53">
            <v>980333.98</v>
          </cell>
          <cell r="F53">
            <v>44.34</v>
          </cell>
          <cell r="G53">
            <v>531.44000000000005</v>
          </cell>
          <cell r="H53">
            <v>1717.3</v>
          </cell>
          <cell r="I53">
            <v>670.53</v>
          </cell>
          <cell r="J53">
            <v>40011.93</v>
          </cell>
          <cell r="K53">
            <v>22666.116013500003</v>
          </cell>
          <cell r="L53">
            <v>50000</v>
          </cell>
          <cell r="M53">
            <v>0</v>
          </cell>
          <cell r="N53">
            <v>12942.75</v>
          </cell>
          <cell r="O53">
            <v>0</v>
          </cell>
          <cell r="P53">
            <v>0</v>
          </cell>
          <cell r="Q53">
            <v>0</v>
          </cell>
          <cell r="R53">
            <v>0</v>
          </cell>
          <cell r="S53">
            <v>0</v>
          </cell>
          <cell r="T53">
            <v>0</v>
          </cell>
          <cell r="U53">
            <v>385000</v>
          </cell>
          <cell r="V53">
            <v>0</v>
          </cell>
          <cell r="W53">
            <v>0</v>
          </cell>
          <cell r="X53">
            <v>3500000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row>
        <row r="54">
          <cell r="C54">
            <v>10541</v>
          </cell>
          <cell r="D54" t="str">
            <v>2003 Grounding Program</v>
          </cell>
          <cell r="E54">
            <v>2340783.9700000002</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row>
        <row r="55">
          <cell r="C55">
            <v>10577</v>
          </cell>
          <cell r="D55" t="str">
            <v>2004 Monitoring:  Bruce GS ADD</v>
          </cell>
          <cell r="E55">
            <v>1334317.1399999999</v>
          </cell>
          <cell r="F55">
            <v>0</v>
          </cell>
          <cell r="G55">
            <v>337.78</v>
          </cell>
          <cell r="H55">
            <v>58241.4</v>
          </cell>
          <cell r="I55">
            <v>301788.48</v>
          </cell>
          <cell r="J55">
            <v>75290</v>
          </cell>
          <cell r="K55">
            <v>145968.21785279</v>
          </cell>
          <cell r="L55">
            <v>17764.362740635101</v>
          </cell>
          <cell r="M55">
            <v>0</v>
          </cell>
          <cell r="N55">
            <v>43949.08</v>
          </cell>
          <cell r="O55">
            <v>0</v>
          </cell>
          <cell r="P55">
            <v>136000</v>
          </cell>
          <cell r="Q55">
            <v>70000</v>
          </cell>
          <cell r="R55">
            <v>58000</v>
          </cell>
          <cell r="S55">
            <v>10000</v>
          </cell>
          <cell r="T55">
            <v>110000</v>
          </cell>
          <cell r="U55">
            <v>42240</v>
          </cell>
          <cell r="V55">
            <v>12654</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row>
        <row r="56">
          <cell r="C56">
            <v>10608</v>
          </cell>
          <cell r="D56" t="str">
            <v>KALAR MTS-CONNECT NEW CUSTOMS</v>
          </cell>
          <cell r="E56">
            <v>287136.15000000002</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row>
        <row r="57">
          <cell r="C57">
            <v>10609</v>
          </cell>
          <cell r="D57" t="str">
            <v>Sithe Southdown 800MW Con</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row>
        <row r="58">
          <cell r="C58">
            <v>10621</v>
          </cell>
          <cell r="D58" t="str">
            <v>Protection Tone Equipment</v>
          </cell>
          <cell r="E58">
            <v>14686206.029999999</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row>
        <row r="59">
          <cell r="C59">
            <v>10627</v>
          </cell>
          <cell r="D59" t="str">
            <v>Replacement of  Transform</v>
          </cell>
          <cell r="E59">
            <v>954023.17</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row>
        <row r="60">
          <cell r="C60">
            <v>10629</v>
          </cell>
          <cell r="D60" t="str">
            <v>Replacement of  Transform</v>
          </cell>
          <cell r="E60">
            <v>803827.15</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row>
        <row r="61">
          <cell r="C61">
            <v>10630</v>
          </cell>
          <cell r="D61" t="str">
            <v>REPLMT-TRANSFORMER ROD GAPS</v>
          </cell>
          <cell r="E61">
            <v>1034777.14</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row>
        <row r="62">
          <cell r="C62">
            <v>10653</v>
          </cell>
          <cell r="D62" t="str">
            <v>Re-Supply A8N/A11N at Cal</v>
          </cell>
          <cell r="E62">
            <v>15026776.949999999</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row>
        <row r="63">
          <cell r="C63">
            <v>10661</v>
          </cell>
          <cell r="D63" t="str">
            <v>Crilly DS HV supply chang</v>
          </cell>
          <cell r="E63">
            <v>83194.149999999994</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row>
        <row r="64">
          <cell r="C64">
            <v>10664</v>
          </cell>
          <cell r="D64" t="str">
            <v>2003_Bonding System Refur</v>
          </cell>
          <cell r="E64">
            <v>4563820.8899999997</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row>
        <row r="65">
          <cell r="C65">
            <v>10666</v>
          </cell>
          <cell r="D65" t="str">
            <v>2004 Gravity Feed Tank Re</v>
          </cell>
          <cell r="E65">
            <v>32295.91</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row>
        <row r="66">
          <cell r="C66">
            <v>10672</v>
          </cell>
          <cell r="D66" t="str">
            <v>2004 HV UG Cable Strategi</v>
          </cell>
          <cell r="E66">
            <v>812569.37</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row>
        <row r="67">
          <cell r="C67">
            <v>10685</v>
          </cell>
          <cell r="D67" t="str">
            <v>Hunta SS: Remove 115 kV t</v>
          </cell>
          <cell r="E67">
            <v>38210.980000000003</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row>
        <row r="68">
          <cell r="C68">
            <v>10705</v>
          </cell>
          <cell r="D68" t="str">
            <v>Bronte TS: Install Two 27</v>
          </cell>
          <cell r="E68">
            <v>940801.31</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row>
        <row r="69">
          <cell r="C69">
            <v>10723</v>
          </cell>
          <cell r="D69" t="str">
            <v>Lively DS - Change Primar</v>
          </cell>
          <cell r="E69">
            <v>1651436.4</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row>
        <row r="70">
          <cell r="C70">
            <v>10805</v>
          </cell>
          <cell r="D70" t="str">
            <v>Fort Frances 22M1 reliabi</v>
          </cell>
          <cell r="E70">
            <v>379672.34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row>
        <row r="71">
          <cell r="C71">
            <v>10821</v>
          </cell>
          <cell r="D71" t="str">
            <v>2002 External Customer Re</v>
          </cell>
          <cell r="E71">
            <v>24125.88</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row>
        <row r="72">
          <cell r="C72">
            <v>10830</v>
          </cell>
          <cell r="D72" t="str">
            <v>Chats Falls TS: Incorpora</v>
          </cell>
          <cell r="E72">
            <v>506248.12</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row>
        <row r="73">
          <cell r="C73">
            <v>10833</v>
          </cell>
          <cell r="D73" t="str">
            <v>Carlton TS T2-Replce Transform</v>
          </cell>
          <cell r="E73">
            <v>6650878.2400000002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row>
        <row r="74">
          <cell r="C74">
            <v>10857</v>
          </cell>
          <cell r="D74" t="str">
            <v>Imprv LN Disconnect Capability</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row>
        <row r="75">
          <cell r="C75">
            <v>10860</v>
          </cell>
          <cell r="D75" t="str">
            <v>Civil Geotech - Burlingto</v>
          </cell>
          <cell r="E75">
            <v>77602.460000000006</v>
          </cell>
          <cell r="F75">
            <v>0</v>
          </cell>
          <cell r="G75">
            <v>0</v>
          </cell>
          <cell r="H75">
            <v>0</v>
          </cell>
          <cell r="I75">
            <v>0</v>
          </cell>
          <cell r="J75">
            <v>0</v>
          </cell>
          <cell r="K75">
            <v>1082.5543170000001</v>
          </cell>
          <cell r="L75">
            <v>0</v>
          </cell>
          <cell r="M75">
            <v>0</v>
          </cell>
          <cell r="N75">
            <v>0</v>
          </cell>
          <cell r="O75">
            <v>0</v>
          </cell>
          <cell r="P75">
            <v>0</v>
          </cell>
          <cell r="Q75">
            <v>0</v>
          </cell>
          <cell r="R75">
            <v>0</v>
          </cell>
          <cell r="S75">
            <v>0</v>
          </cell>
          <cell r="T75">
            <v>0</v>
          </cell>
          <cell r="U75">
            <v>5020.1039134245902</v>
          </cell>
          <cell r="V75">
            <v>0</v>
          </cell>
          <cell r="W75">
            <v>0</v>
          </cell>
          <cell r="X75">
            <v>0</v>
          </cell>
          <cell r="Y75">
            <v>0</v>
          </cell>
          <cell r="Z75">
            <v>0</v>
          </cell>
          <cell r="AA75">
            <v>0</v>
          </cell>
          <cell r="AB75">
            <v>0</v>
          </cell>
          <cell r="AC75">
            <v>0</v>
          </cell>
          <cell r="AD75">
            <v>0</v>
          </cell>
          <cell r="AE75">
            <v>5340.38654310109</v>
          </cell>
          <cell r="AF75">
            <v>0</v>
          </cell>
          <cell r="AG75">
            <v>0</v>
          </cell>
          <cell r="AH75">
            <v>0</v>
          </cell>
          <cell r="AI75">
            <v>0</v>
          </cell>
          <cell r="AJ75">
            <v>0</v>
          </cell>
          <cell r="AK75">
            <v>0</v>
          </cell>
          <cell r="AL75">
            <v>0</v>
          </cell>
          <cell r="AM75">
            <v>0</v>
          </cell>
          <cell r="AN75">
            <v>0</v>
          </cell>
          <cell r="AO75">
            <v>5592.0576997773996</v>
          </cell>
          <cell r="AP75">
            <v>0</v>
          </cell>
          <cell r="AQ75">
            <v>0</v>
          </cell>
          <cell r="AR75">
            <v>0</v>
          </cell>
          <cell r="AS75">
            <v>0</v>
          </cell>
          <cell r="AT75">
            <v>0</v>
          </cell>
          <cell r="AU75">
            <v>0</v>
          </cell>
          <cell r="AV75">
            <v>0</v>
          </cell>
          <cell r="AW75">
            <v>0</v>
          </cell>
          <cell r="AX75">
            <v>0</v>
          </cell>
          <cell r="AY75">
            <v>6132.5140482700399</v>
          </cell>
          <cell r="AZ75">
            <v>0</v>
          </cell>
          <cell r="BA75">
            <v>0</v>
          </cell>
          <cell r="BB75">
            <v>0</v>
          </cell>
          <cell r="BC75">
            <v>0</v>
          </cell>
          <cell r="BD75">
            <v>0</v>
          </cell>
          <cell r="BE75">
            <v>0</v>
          </cell>
          <cell r="BF75">
            <v>0</v>
          </cell>
          <cell r="BG75">
            <v>0</v>
          </cell>
          <cell r="BH75">
            <v>0</v>
          </cell>
          <cell r="BI75">
            <v>6429.1308820763597</v>
          </cell>
          <cell r="BJ75">
            <v>0</v>
          </cell>
          <cell r="BK75">
            <v>0</v>
          </cell>
          <cell r="BL75">
            <v>0</v>
          </cell>
          <cell r="BM75">
            <v>0</v>
          </cell>
        </row>
        <row r="76">
          <cell r="C76">
            <v>10871</v>
          </cell>
          <cell r="D76" t="str">
            <v>2003 Protection Replaceme</v>
          </cell>
          <cell r="E76">
            <v>11127448.289999999</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row>
        <row r="77">
          <cell r="C77">
            <v>10872</v>
          </cell>
          <cell r="D77" t="str">
            <v>Replace RTUs</v>
          </cell>
          <cell r="E77">
            <v>1557482.77</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row>
        <row r="78">
          <cell r="C78">
            <v>10879</v>
          </cell>
          <cell r="D78" t="str">
            <v>Northern GTA Reinforcemen</v>
          </cell>
          <cell r="E78">
            <v>146407711.96000001</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row>
        <row r="79">
          <cell r="C79">
            <v>10915</v>
          </cell>
          <cell r="D79" t="str">
            <v>Manby TS: Feasibility Stu</v>
          </cell>
          <cell r="E79">
            <v>135080.54</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row>
        <row r="80">
          <cell r="C80">
            <v>10916</v>
          </cell>
          <cell r="D80" t="str">
            <v>GE RTU Generation 3 Updat</v>
          </cell>
          <cell r="E80">
            <v>13236.77</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row>
        <row r="81">
          <cell r="C81">
            <v>10930</v>
          </cell>
          <cell r="D81" t="str">
            <v>Dunneville TS: Increase C</v>
          </cell>
          <cell r="E81">
            <v>6143.59</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row>
        <row r="82">
          <cell r="C82">
            <v>10932</v>
          </cell>
          <cell r="D82" t="str">
            <v>Makenzie RTU Upgrade</v>
          </cell>
          <cell r="E82">
            <v>460712.94</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row>
        <row r="83">
          <cell r="C83">
            <v>10934</v>
          </cell>
          <cell r="D83" t="str">
            <v>Manual Arming Interface f</v>
          </cell>
          <cell r="E83">
            <v>1654976.79</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row>
        <row r="84">
          <cell r="C84">
            <v>10936</v>
          </cell>
          <cell r="D84" t="str">
            <v>2002 Right of Way Upgrade</v>
          </cell>
          <cell r="E84">
            <v>263334.17</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row>
        <row r="85">
          <cell r="C85">
            <v>10937</v>
          </cell>
          <cell r="D85" t="str">
            <v>Replace Wawa Reactors</v>
          </cell>
          <cell r="E85">
            <v>2179776.0299999998</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row>
        <row r="86">
          <cell r="C86">
            <v>10938</v>
          </cell>
          <cell r="D86" t="str">
            <v>New 230-28 kV Transformer</v>
          </cell>
          <cell r="E86">
            <v>19627814.66</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row>
        <row r="87">
          <cell r="C87">
            <v>10960</v>
          </cell>
          <cell r="D87" t="str">
            <v>St Marys TS - TSR&amp;R</v>
          </cell>
          <cell r="E87">
            <v>8156796.3300000001</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row>
        <row r="88">
          <cell r="C88">
            <v>10963</v>
          </cell>
          <cell r="D88" t="str">
            <v>Roundhouse TS: Site Evalu</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row>
        <row r="89">
          <cell r="C89">
            <v>10990</v>
          </cell>
          <cell r="D89" t="str">
            <v>W42L &amp; W43L: Remove 6km o</v>
          </cell>
          <cell r="E89">
            <v>75689.919999999998</v>
          </cell>
          <cell r="F89">
            <v>0</v>
          </cell>
          <cell r="G89">
            <v>0</v>
          </cell>
          <cell r="H89">
            <v>28.32</v>
          </cell>
          <cell r="I89">
            <v>0</v>
          </cell>
          <cell r="J89">
            <v>232.39</v>
          </cell>
          <cell r="K89">
            <v>4076.951149</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row>
        <row r="90">
          <cell r="C90">
            <v>10993</v>
          </cell>
          <cell r="D90" t="str">
            <v xml:space="preserve">2004 Cathodic Protection </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row>
        <row r="91">
          <cell r="C91">
            <v>11020</v>
          </cell>
          <cell r="D91" t="str">
            <v>2004 Rod Gap Replacement</v>
          </cell>
          <cell r="E91">
            <v>341173.34</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row>
        <row r="92">
          <cell r="C92">
            <v>11021</v>
          </cell>
          <cell r="D92" t="str">
            <v>2004 Capacitor Bank Repla</v>
          </cell>
          <cell r="E92">
            <v>1604849.12</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row>
        <row r="93">
          <cell r="C93">
            <v>11038</v>
          </cell>
          <cell r="D93" t="str">
            <v>2004-PCB and Waste Manage</v>
          </cell>
          <cell r="E93">
            <v>1825254.45</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row>
        <row r="94">
          <cell r="C94">
            <v>11040</v>
          </cell>
          <cell r="D94" t="str">
            <v>2003-Spill Containment Fu</v>
          </cell>
          <cell r="E94">
            <v>813250.81</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row>
        <row r="95">
          <cell r="C95">
            <v>11041</v>
          </cell>
          <cell r="D95" t="str">
            <v>2004-Transmission Land As</v>
          </cell>
          <cell r="E95">
            <v>2560126.54</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row>
        <row r="96">
          <cell r="C96">
            <v>11044</v>
          </cell>
          <cell r="D96" t="str">
            <v>2004 - Upgrade Meters at Seal</v>
          </cell>
          <cell r="E96">
            <v>8868743.6099999994</v>
          </cell>
          <cell r="F96">
            <v>4929.08</v>
          </cell>
          <cell r="G96">
            <v>24919.02</v>
          </cell>
          <cell r="H96">
            <v>48367.34</v>
          </cell>
          <cell r="I96">
            <v>0</v>
          </cell>
          <cell r="J96">
            <v>0</v>
          </cell>
          <cell r="K96">
            <v>17765.195026999998</v>
          </cell>
          <cell r="L96">
            <v>4.83</v>
          </cell>
          <cell r="M96">
            <v>0</v>
          </cell>
          <cell r="N96">
            <v>111.8</v>
          </cell>
          <cell r="O96">
            <v>0</v>
          </cell>
          <cell r="P96">
            <v>0</v>
          </cell>
          <cell r="Q96">
            <v>0</v>
          </cell>
          <cell r="R96">
            <v>0</v>
          </cell>
          <cell r="S96">
            <v>0</v>
          </cell>
          <cell r="T96">
            <v>0</v>
          </cell>
          <cell r="U96">
            <v>27.135518494693098</v>
          </cell>
          <cell r="V96">
            <v>0</v>
          </cell>
          <cell r="W96">
            <v>0</v>
          </cell>
          <cell r="X96">
            <v>0</v>
          </cell>
          <cell r="Y96">
            <v>0</v>
          </cell>
          <cell r="Z96">
            <v>0</v>
          </cell>
          <cell r="AA96">
            <v>0</v>
          </cell>
          <cell r="AB96">
            <v>0</v>
          </cell>
          <cell r="AC96">
            <v>0</v>
          </cell>
          <cell r="AD96">
            <v>0</v>
          </cell>
          <cell r="AE96">
            <v>28.866764574654599</v>
          </cell>
          <cell r="AF96">
            <v>0</v>
          </cell>
          <cell r="AG96">
            <v>0</v>
          </cell>
          <cell r="AH96">
            <v>0</v>
          </cell>
          <cell r="AI96">
            <v>0</v>
          </cell>
          <cell r="AJ96">
            <v>0</v>
          </cell>
          <cell r="AK96">
            <v>0</v>
          </cell>
          <cell r="AL96">
            <v>0</v>
          </cell>
          <cell r="AM96">
            <v>0</v>
          </cell>
          <cell r="AN96">
            <v>0</v>
          </cell>
          <cell r="AO96">
            <v>30.227140264951</v>
          </cell>
          <cell r="AP96">
            <v>0</v>
          </cell>
          <cell r="AQ96">
            <v>0</v>
          </cell>
          <cell r="AR96">
            <v>0</v>
          </cell>
          <cell r="AS96">
            <v>0</v>
          </cell>
          <cell r="AT96">
            <v>0</v>
          </cell>
          <cell r="AU96">
            <v>0</v>
          </cell>
          <cell r="AV96">
            <v>0</v>
          </cell>
          <cell r="AW96">
            <v>0</v>
          </cell>
          <cell r="AX96">
            <v>0</v>
          </cell>
          <cell r="AY96">
            <v>33.148506733258301</v>
          </cell>
          <cell r="AZ96">
            <v>0</v>
          </cell>
          <cell r="BA96">
            <v>0</v>
          </cell>
          <cell r="BB96">
            <v>0</v>
          </cell>
          <cell r="BC96">
            <v>0</v>
          </cell>
          <cell r="BD96">
            <v>0</v>
          </cell>
          <cell r="BE96">
            <v>0</v>
          </cell>
          <cell r="BF96">
            <v>0</v>
          </cell>
          <cell r="BG96">
            <v>0</v>
          </cell>
          <cell r="BH96">
            <v>0</v>
          </cell>
          <cell r="BI96">
            <v>34.751830433003803</v>
          </cell>
          <cell r="BJ96">
            <v>0</v>
          </cell>
          <cell r="BK96">
            <v>0</v>
          </cell>
          <cell r="BL96">
            <v>0</v>
          </cell>
          <cell r="BM96">
            <v>0</v>
          </cell>
        </row>
        <row r="97">
          <cell r="C97">
            <v>11053</v>
          </cell>
          <cell r="D97" t="str">
            <v>2004 Grounding Program</v>
          </cell>
          <cell r="E97">
            <v>3438669.81</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row>
        <row r="98">
          <cell r="C98">
            <v>11056</v>
          </cell>
          <cell r="D98" t="str">
            <v>Protection Tone Equipment</v>
          </cell>
          <cell r="E98">
            <v>8421546.3699999992</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row>
        <row r="99">
          <cell r="C99">
            <v>11057</v>
          </cell>
          <cell r="D99" t="str">
            <v>Manby T5: Replace Transfo</v>
          </cell>
          <cell r="E99">
            <v>5197761.0599999996</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row>
        <row r="100">
          <cell r="C100">
            <v>11058</v>
          </cell>
          <cell r="D100" t="str">
            <v>2005 Bronte T2: Replace EOL Tr</v>
          </cell>
          <cell r="E100">
            <v>2245090.29</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row>
        <row r="101">
          <cell r="C101">
            <v>11062</v>
          </cell>
          <cell r="D101" t="str">
            <v>Long Lac T1: Replace Tran</v>
          </cell>
          <cell r="E101">
            <v>283589.39</v>
          </cell>
          <cell r="F101">
            <v>0</v>
          </cell>
          <cell r="G101">
            <v>0</v>
          </cell>
          <cell r="H101">
            <v>7000</v>
          </cell>
          <cell r="I101">
            <v>410820</v>
          </cell>
          <cell r="J101">
            <v>121193.91</v>
          </cell>
          <cell r="K101">
            <v>102143.3371415</v>
          </cell>
          <cell r="L101">
            <v>0</v>
          </cell>
          <cell r="M101">
            <v>0</v>
          </cell>
          <cell r="N101">
            <v>50098.5</v>
          </cell>
          <cell r="O101">
            <v>0</v>
          </cell>
          <cell r="P101">
            <v>0</v>
          </cell>
          <cell r="Q101">
            <v>0</v>
          </cell>
          <cell r="R101">
            <v>0</v>
          </cell>
          <cell r="S101">
            <v>1643280</v>
          </cell>
          <cell r="T101">
            <v>30000</v>
          </cell>
          <cell r="U101">
            <v>337731.17625962803</v>
          </cell>
          <cell r="V101">
            <v>0</v>
          </cell>
          <cell r="W101">
            <v>0</v>
          </cell>
          <cell r="X101">
            <v>0</v>
          </cell>
          <cell r="Y101">
            <v>0</v>
          </cell>
          <cell r="Z101">
            <v>0</v>
          </cell>
          <cell r="AA101">
            <v>0</v>
          </cell>
          <cell r="AB101">
            <v>0</v>
          </cell>
          <cell r="AC101">
            <v>0</v>
          </cell>
          <cell r="AD101">
            <v>0</v>
          </cell>
          <cell r="AE101">
            <v>94745.399416009896</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row>
        <row r="102">
          <cell r="C102">
            <v>11064</v>
          </cell>
          <cell r="D102" t="str">
            <v>2004 RTU Replacement</v>
          </cell>
          <cell r="E102">
            <v>1277210.6100000001</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row>
        <row r="103">
          <cell r="C103">
            <v>11068</v>
          </cell>
          <cell r="D103" t="str">
            <v>2004 Protection Replaceme</v>
          </cell>
          <cell r="E103">
            <v>10954800.460000001</v>
          </cell>
          <cell r="F103">
            <v>-3737048.8699999899</v>
          </cell>
          <cell r="G103">
            <v>-966267.77</v>
          </cell>
          <cell r="H103">
            <v>-171622.19</v>
          </cell>
          <cell r="I103">
            <v>-1834416.54</v>
          </cell>
          <cell r="J103">
            <v>-2105926.08</v>
          </cell>
          <cell r="K103">
            <v>169963.38041849999</v>
          </cell>
          <cell r="L103">
            <v>0</v>
          </cell>
          <cell r="M103">
            <v>0</v>
          </cell>
          <cell r="N103">
            <v>9105365.0099999998</v>
          </cell>
          <cell r="O103">
            <v>0</v>
          </cell>
          <cell r="P103">
            <v>0</v>
          </cell>
          <cell r="Q103">
            <v>0</v>
          </cell>
          <cell r="R103">
            <v>0</v>
          </cell>
          <cell r="S103">
            <v>0</v>
          </cell>
          <cell r="T103">
            <v>0</v>
          </cell>
          <cell r="U103">
            <v>1.94070032683665E-3</v>
          </cell>
          <cell r="V103">
            <v>0</v>
          </cell>
          <cell r="W103">
            <v>0</v>
          </cell>
          <cell r="X103">
            <v>0</v>
          </cell>
          <cell r="Y103">
            <v>0</v>
          </cell>
          <cell r="Z103">
            <v>0</v>
          </cell>
          <cell r="AA103">
            <v>0</v>
          </cell>
          <cell r="AB103">
            <v>0</v>
          </cell>
          <cell r="AC103">
            <v>0</v>
          </cell>
          <cell r="AD103">
            <v>0</v>
          </cell>
          <cell r="AE103">
            <v>2.06451697151642E-3</v>
          </cell>
          <cell r="AF103">
            <v>0</v>
          </cell>
          <cell r="AG103">
            <v>0</v>
          </cell>
          <cell r="AH103">
            <v>0</v>
          </cell>
          <cell r="AI103">
            <v>0</v>
          </cell>
          <cell r="AJ103">
            <v>0</v>
          </cell>
          <cell r="AK103">
            <v>0</v>
          </cell>
          <cell r="AL103">
            <v>0</v>
          </cell>
          <cell r="AM103">
            <v>0</v>
          </cell>
          <cell r="AN103">
            <v>0</v>
          </cell>
          <cell r="AO103">
            <v>2.16180946091189E-3</v>
          </cell>
          <cell r="AP103">
            <v>0</v>
          </cell>
          <cell r="AQ103">
            <v>0</v>
          </cell>
          <cell r="AR103">
            <v>0</v>
          </cell>
          <cell r="AS103">
            <v>0</v>
          </cell>
          <cell r="AT103">
            <v>0</v>
          </cell>
          <cell r="AU103">
            <v>0</v>
          </cell>
          <cell r="AV103">
            <v>0</v>
          </cell>
          <cell r="AW103">
            <v>0</v>
          </cell>
          <cell r="AX103">
            <v>0</v>
          </cell>
          <cell r="AY103">
            <v>2.3707421500235898E-3</v>
          </cell>
          <cell r="AZ103">
            <v>0</v>
          </cell>
          <cell r="BA103">
            <v>0</v>
          </cell>
          <cell r="BB103">
            <v>0</v>
          </cell>
          <cell r="BC103">
            <v>0</v>
          </cell>
          <cell r="BD103">
            <v>0</v>
          </cell>
          <cell r="BE103">
            <v>0</v>
          </cell>
          <cell r="BF103">
            <v>0</v>
          </cell>
          <cell r="BG103">
            <v>0</v>
          </cell>
          <cell r="BH103">
            <v>0</v>
          </cell>
          <cell r="BI103">
            <v>2.4854099795920798E-3</v>
          </cell>
          <cell r="BJ103">
            <v>0</v>
          </cell>
          <cell r="BK103">
            <v>0</v>
          </cell>
          <cell r="BL103">
            <v>0</v>
          </cell>
          <cell r="BM103">
            <v>0</v>
          </cell>
        </row>
        <row r="104">
          <cell r="C104">
            <v>11071</v>
          </cell>
          <cell r="D104" t="str">
            <v>2003 Engineering and Envi</v>
          </cell>
          <cell r="E104">
            <v>1757978.98</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row>
        <row r="105">
          <cell r="C105">
            <v>11073</v>
          </cell>
          <cell r="D105" t="str">
            <v>2004 Engineering and Envi</v>
          </cell>
          <cell r="E105">
            <v>2547737.58</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row>
        <row r="106">
          <cell r="C106">
            <v>11075</v>
          </cell>
          <cell r="D106" t="str">
            <v>Longwood TS - Reactor Spi</v>
          </cell>
          <cell r="E106">
            <v>27239.07</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row>
        <row r="107">
          <cell r="C107">
            <v>11076</v>
          </cell>
          <cell r="D107" t="str">
            <v>Hawthorne TS -  Tx and Rx</v>
          </cell>
          <cell r="E107">
            <v>1703081.01</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row>
        <row r="108">
          <cell r="C108">
            <v>11078</v>
          </cell>
          <cell r="D108" t="str">
            <v xml:space="preserve">2004 - Spill Containment </v>
          </cell>
          <cell r="E108">
            <v>4057728.49</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row>
        <row r="109">
          <cell r="C109">
            <v>11093</v>
          </cell>
          <cell r="D109" t="str">
            <v>Kitchener/Waterloo/Guelph</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row>
        <row r="110">
          <cell r="C110">
            <v>11101</v>
          </cell>
          <cell r="D110" t="str">
            <v>Norfolk TS: Install secon</v>
          </cell>
          <cell r="E110">
            <v>28910.54</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row>
        <row r="111">
          <cell r="C111">
            <v>11121</v>
          </cell>
          <cell r="D111" t="str">
            <v>PLC Replacement Essa-Mind</v>
          </cell>
          <cell r="E111">
            <v>4409478.24</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row>
        <row r="112">
          <cell r="C112">
            <v>11126</v>
          </cell>
          <cell r="D112" t="str">
            <v>2004 Conductor Replct &amp; L</v>
          </cell>
          <cell r="E112">
            <v>28294.06</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row>
        <row r="113">
          <cell r="C113">
            <v>11162</v>
          </cell>
          <cell r="D113" t="str">
            <v>2004 Civil Geotech: Drain</v>
          </cell>
          <cell r="E113">
            <v>10736.74</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row>
        <row r="114">
          <cell r="C114">
            <v>11164</v>
          </cell>
          <cell r="D114" t="str">
            <v xml:space="preserve">2004 Civil Geotech: Road </v>
          </cell>
          <cell r="E114">
            <v>189094.74</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row>
        <row r="115">
          <cell r="C115">
            <v>11168</v>
          </cell>
          <cell r="D115" t="str">
            <v>High Reliability Voice Co</v>
          </cell>
          <cell r="E115">
            <v>3021929.92</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C116">
            <v>11172</v>
          </cell>
          <cell r="D116" t="str">
            <v>PLC Replacement -   Lines</v>
          </cell>
          <cell r="E116">
            <v>1117482.01</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row>
        <row r="117">
          <cell r="C117">
            <v>11175</v>
          </cell>
          <cell r="D117" t="str">
            <v>Bronte TS: Install Two 27</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row>
        <row r="118">
          <cell r="C118">
            <v>11176</v>
          </cell>
          <cell r="D118" t="str">
            <v>Civil Geotech: Goderich T</v>
          </cell>
          <cell r="E118">
            <v>242928.58</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row>
        <row r="119">
          <cell r="C119">
            <v>11178</v>
          </cell>
          <cell r="D119" t="str">
            <v>Selected  DPs: DP Perform</v>
          </cell>
          <cell r="E119">
            <v>758544.49</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row>
        <row r="120">
          <cell r="C120">
            <v>11201</v>
          </cell>
          <cell r="D120" t="str">
            <v xml:space="preserve">2003 Technical Standards </v>
          </cell>
          <cell r="E120">
            <v>127956.43</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row>
        <row r="121">
          <cell r="C121">
            <v>11208</v>
          </cell>
          <cell r="D121" t="str">
            <v>Elgin TS: Connect Hamilto</v>
          </cell>
          <cell r="E121">
            <v>192272.36</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row>
        <row r="122">
          <cell r="C122">
            <v>11209</v>
          </cell>
          <cell r="D122" t="str">
            <v>Stirton TS: Connect Hamil</v>
          </cell>
          <cell r="E122">
            <v>174420.93</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row>
        <row r="123">
          <cell r="C123">
            <v>11211</v>
          </cell>
          <cell r="D123" t="str">
            <v>Incorporation of OPG Hear</v>
          </cell>
          <cell r="E123">
            <v>673698.91999999899</v>
          </cell>
          <cell r="F123">
            <v>329679.2</v>
          </cell>
          <cell r="G123">
            <v>680336.8</v>
          </cell>
          <cell r="H123">
            <v>45044.93</v>
          </cell>
          <cell r="I123">
            <v>25883.68</v>
          </cell>
          <cell r="J123">
            <v>200956.43</v>
          </cell>
          <cell r="K123">
            <v>268652.03326449991</v>
          </cell>
          <cell r="L123">
            <v>0</v>
          </cell>
          <cell r="M123">
            <v>1381500.22</v>
          </cell>
          <cell r="N123">
            <v>81969.110000000335</v>
          </cell>
          <cell r="O123">
            <v>0</v>
          </cell>
          <cell r="P123">
            <v>254000</v>
          </cell>
          <cell r="Q123">
            <v>769000</v>
          </cell>
          <cell r="R123">
            <v>5000</v>
          </cell>
          <cell r="S123">
            <v>0</v>
          </cell>
          <cell r="T123">
            <v>215000</v>
          </cell>
          <cell r="U123">
            <v>278850</v>
          </cell>
          <cell r="V123">
            <v>0</v>
          </cell>
          <cell r="W123">
            <v>0</v>
          </cell>
          <cell r="X123">
            <v>0</v>
          </cell>
          <cell r="Y123">
            <v>1292000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row>
        <row r="124">
          <cell r="C124">
            <v>11222</v>
          </cell>
          <cell r="D124" t="str">
            <v>Essa R3: Replace EOL Reac</v>
          </cell>
          <cell r="E124">
            <v>1009009.79</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row>
        <row r="125">
          <cell r="C125">
            <v>11236</v>
          </cell>
          <cell r="D125" t="str">
            <v>Port Albert Wind Farm</v>
          </cell>
          <cell r="E125">
            <v>84975.58</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row>
        <row r="126">
          <cell r="C126">
            <v>11243</v>
          </cell>
          <cell r="D126" t="str">
            <v xml:space="preserve">Purchase Operating Spare </v>
          </cell>
          <cell r="E126">
            <v>20519.900000000001</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row>
        <row r="127">
          <cell r="C127">
            <v>11247</v>
          </cell>
          <cell r="D127" t="str">
            <v xml:space="preserve">2005 - 2006 Telecom Site </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row>
        <row r="128">
          <cell r="C128">
            <v>11262</v>
          </cell>
          <cell r="D128" t="str">
            <v>Civil Geotech - J.C. Keit</v>
          </cell>
          <cell r="E128">
            <v>3182107.8</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row>
        <row r="129">
          <cell r="C129">
            <v>11268</v>
          </cell>
          <cell r="D129" t="str">
            <v>Tilsonburg T1: Replace Tr</v>
          </cell>
          <cell r="E129">
            <v>3790088.45</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row>
        <row r="130">
          <cell r="C130">
            <v>11272</v>
          </cell>
          <cell r="D130" t="str">
            <v>2004 Station Service Upgr</v>
          </cell>
          <cell r="E130">
            <v>5399184.9900000002</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row>
        <row r="131">
          <cell r="C131">
            <v>11282</v>
          </cell>
          <cell r="D131" t="str">
            <v>Real Estate - Recoverable</v>
          </cell>
          <cell r="E131">
            <v>1035452.9</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row>
        <row r="132">
          <cell r="C132">
            <v>11283</v>
          </cell>
          <cell r="D132" t="str">
            <v>Reinforce Supply to Missi</v>
          </cell>
          <cell r="E132">
            <v>3062936.39</v>
          </cell>
          <cell r="F132">
            <v>5221.5</v>
          </cell>
          <cell r="G132">
            <v>2452176.6</v>
          </cell>
          <cell r="H132">
            <v>121371.5</v>
          </cell>
          <cell r="I132">
            <v>10726088.640000001</v>
          </cell>
          <cell r="J132">
            <v>965974.99</v>
          </cell>
          <cell r="K132">
            <v>2617665.8840935002</v>
          </cell>
          <cell r="L132">
            <v>0</v>
          </cell>
          <cell r="M132">
            <v>0</v>
          </cell>
          <cell r="N132">
            <v>1542639.41</v>
          </cell>
          <cell r="O132">
            <v>0</v>
          </cell>
          <cell r="P132">
            <v>1000630</v>
          </cell>
          <cell r="Q132">
            <v>8009160</v>
          </cell>
          <cell r="R132">
            <v>395000</v>
          </cell>
          <cell r="S132">
            <v>8018629</v>
          </cell>
          <cell r="T132">
            <v>151867</v>
          </cell>
          <cell r="U132">
            <v>4441263.3993501607</v>
          </cell>
          <cell r="V132">
            <v>0</v>
          </cell>
          <cell r="W132">
            <v>0</v>
          </cell>
          <cell r="X132">
            <v>0</v>
          </cell>
          <cell r="Y132">
            <v>0</v>
          </cell>
          <cell r="Z132">
            <v>175000</v>
          </cell>
          <cell r="AA132">
            <v>0</v>
          </cell>
          <cell r="AB132">
            <v>162722</v>
          </cell>
          <cell r="AC132">
            <v>0</v>
          </cell>
          <cell r="AD132">
            <v>10230</v>
          </cell>
          <cell r="AE132">
            <v>537418.27226628398</v>
          </cell>
          <cell r="AF132">
            <v>0</v>
          </cell>
          <cell r="AG132">
            <v>0</v>
          </cell>
          <cell r="AH132">
            <v>0</v>
          </cell>
          <cell r="AI132">
            <v>3030748</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row>
        <row r="133">
          <cell r="C133">
            <v>11304</v>
          </cell>
          <cell r="D133" t="str">
            <v xml:space="preserve">Burlington 115kV 125MVAr </v>
          </cell>
          <cell r="E133">
            <v>1752344.61</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row>
        <row r="134">
          <cell r="C134">
            <v>11311</v>
          </cell>
          <cell r="D134" t="str">
            <v>Real Estate - Estimates f</v>
          </cell>
          <cell r="E134">
            <v>-5.64</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row>
        <row r="135">
          <cell r="C135">
            <v>11312</v>
          </cell>
          <cell r="D135" t="str">
            <v>Midhurst TS : Increase 23</v>
          </cell>
          <cell r="E135">
            <v>15512973.33</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row>
        <row r="136">
          <cell r="C136">
            <v>11319</v>
          </cell>
          <cell r="D136" t="str">
            <v>Online Cable Monitoring</v>
          </cell>
          <cell r="E136">
            <v>1389400.99</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row>
        <row r="137">
          <cell r="C137">
            <v>11325</v>
          </cell>
          <cell r="D137" t="str">
            <v>SIR ADAM BECK 1 RTU INSTALLATI</v>
          </cell>
          <cell r="E137">
            <v>2002480.89</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row>
        <row r="138">
          <cell r="C138">
            <v>11331</v>
          </cell>
          <cell r="D138" t="str">
            <v>2003 - PCB TESTING &amp; DEST</v>
          </cell>
          <cell r="E138">
            <v>3115163.72</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row>
        <row r="139">
          <cell r="C139">
            <v>11332</v>
          </cell>
          <cell r="D139" t="str">
            <v>2003 Tx Wood Structure Co</v>
          </cell>
          <cell r="E139">
            <v>2083367.51</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row>
        <row r="140">
          <cell r="C140">
            <v>11334</v>
          </cell>
          <cell r="D140" t="str">
            <v>2003 Transmission Lines C</v>
          </cell>
          <cell r="E140">
            <v>183052.77</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row>
        <row r="141">
          <cell r="C141">
            <v>11358</v>
          </cell>
          <cell r="D141" t="str">
            <v>N582L (500 kV Nanticoke x</v>
          </cell>
          <cell r="E141">
            <v>248454.94</v>
          </cell>
          <cell r="F141">
            <v>0</v>
          </cell>
          <cell r="G141">
            <v>0</v>
          </cell>
          <cell r="H141">
            <v>1208.4000000000001</v>
          </cell>
          <cell r="I141">
            <v>0</v>
          </cell>
          <cell r="J141">
            <v>21032.5</v>
          </cell>
          <cell r="K141">
            <v>7333.1783869999999</v>
          </cell>
          <cell r="L141">
            <v>0</v>
          </cell>
          <cell r="M141">
            <v>0</v>
          </cell>
          <cell r="N141">
            <v>0</v>
          </cell>
          <cell r="O141">
            <v>0</v>
          </cell>
          <cell r="P141">
            <v>0</v>
          </cell>
          <cell r="Q141">
            <v>0</v>
          </cell>
          <cell r="R141">
            <v>0</v>
          </cell>
          <cell r="S141">
            <v>0</v>
          </cell>
          <cell r="T141">
            <v>0</v>
          </cell>
          <cell r="U141">
            <v>3103.1189710905901</v>
          </cell>
          <cell r="V141">
            <v>0</v>
          </cell>
          <cell r="W141">
            <v>0</v>
          </cell>
          <cell r="X141">
            <v>0</v>
          </cell>
          <cell r="Y141">
            <v>0</v>
          </cell>
          <cell r="Z141">
            <v>0</v>
          </cell>
          <cell r="AA141">
            <v>0</v>
          </cell>
          <cell r="AB141">
            <v>0</v>
          </cell>
          <cell r="AC141">
            <v>0</v>
          </cell>
          <cell r="AD141">
            <v>0</v>
          </cell>
          <cell r="AE141">
            <v>3301.0979614461799</v>
          </cell>
          <cell r="AF141">
            <v>0</v>
          </cell>
          <cell r="AG141">
            <v>0</v>
          </cell>
          <cell r="AH141">
            <v>0</v>
          </cell>
          <cell r="AI141">
            <v>0</v>
          </cell>
          <cell r="AJ141">
            <v>0</v>
          </cell>
          <cell r="AK141">
            <v>0</v>
          </cell>
          <cell r="AL141">
            <v>0</v>
          </cell>
          <cell r="AM141">
            <v>0</v>
          </cell>
          <cell r="AN141">
            <v>0</v>
          </cell>
          <cell r="AO141">
            <v>3456.6655660668998</v>
          </cell>
          <cell r="AP141">
            <v>0</v>
          </cell>
          <cell r="AQ141">
            <v>0</v>
          </cell>
          <cell r="AR141">
            <v>0</v>
          </cell>
          <cell r="AS141">
            <v>0</v>
          </cell>
          <cell r="AT141">
            <v>0</v>
          </cell>
          <cell r="AU141">
            <v>0</v>
          </cell>
          <cell r="AV141">
            <v>0</v>
          </cell>
          <cell r="AW141">
            <v>0</v>
          </cell>
          <cell r="AX141">
            <v>0</v>
          </cell>
          <cell r="AY141">
            <v>3790.7423853871201</v>
          </cell>
          <cell r="AZ141">
            <v>0</v>
          </cell>
          <cell r="BA141">
            <v>0</v>
          </cell>
          <cell r="BB141">
            <v>0</v>
          </cell>
          <cell r="BC141">
            <v>0</v>
          </cell>
          <cell r="BD141">
            <v>0</v>
          </cell>
          <cell r="BE141">
            <v>0</v>
          </cell>
          <cell r="BF141">
            <v>0</v>
          </cell>
          <cell r="BG141">
            <v>0</v>
          </cell>
          <cell r="BH141">
            <v>0</v>
          </cell>
          <cell r="BI141">
            <v>3974.0926386892202</v>
          </cell>
          <cell r="BJ141">
            <v>0</v>
          </cell>
          <cell r="BK141">
            <v>0</v>
          </cell>
          <cell r="BL141">
            <v>0</v>
          </cell>
          <cell r="BM141">
            <v>0</v>
          </cell>
        </row>
        <row r="142">
          <cell r="C142">
            <v>11360</v>
          </cell>
          <cell r="D142" t="str">
            <v>PARKWAY TS X ARMITAGE TS</v>
          </cell>
          <cell r="E142">
            <v>1049735.1599999999</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row>
        <row r="143">
          <cell r="C143">
            <v>11367</v>
          </cell>
          <cell r="D143" t="str">
            <v>GLP- Add new 230 kV conne</v>
          </cell>
          <cell r="E143">
            <v>4637463.93</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row>
        <row r="144">
          <cell r="C144">
            <v>11370</v>
          </cell>
          <cell r="D144" t="str">
            <v>Re-Installation of Failed</v>
          </cell>
          <cell r="E144">
            <v>3272767.89</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row>
        <row r="145">
          <cell r="C145">
            <v>11372</v>
          </cell>
          <cell r="D145" t="str">
            <v>PINE RIVER DS-ESTABLISH 15M</v>
          </cell>
          <cell r="E145">
            <v>3684.1</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row>
        <row r="146">
          <cell r="C146">
            <v>11387</v>
          </cell>
          <cell r="D146" t="str">
            <v>Red Lake TS: Increase Cap</v>
          </cell>
          <cell r="E146">
            <v>132717.57</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row>
        <row r="147">
          <cell r="C147">
            <v>11415</v>
          </cell>
          <cell r="D147" t="str">
            <v>Essa TS:  Reterminate E27</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row>
        <row r="148">
          <cell r="C148">
            <v>11418</v>
          </cell>
          <cell r="D148" t="str">
            <v>Gardiner TS - Install new</v>
          </cell>
          <cell r="E148">
            <v>14566.17</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row>
        <row r="149">
          <cell r="C149">
            <v>11419</v>
          </cell>
          <cell r="D149" t="str">
            <v>IMPERIAL OIL SARNIA COGENERATI</v>
          </cell>
          <cell r="E149">
            <v>257067.69</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row>
        <row r="150">
          <cell r="C150">
            <v>11421</v>
          </cell>
          <cell r="D150" t="str">
            <v>Cherrywood TS: Reterminat</v>
          </cell>
          <cell r="E150">
            <v>5998549.0899999999</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row>
        <row r="151">
          <cell r="C151">
            <v>11435</v>
          </cell>
          <cell r="D151" t="str">
            <v xml:space="preserve">Longueuil TS: Structural </v>
          </cell>
          <cell r="E151">
            <v>16390.93</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row>
        <row r="152">
          <cell r="C152">
            <v>11439</v>
          </cell>
          <cell r="D152" t="str">
            <v>PURCHASE 750MVA 500-230 KV</v>
          </cell>
          <cell r="E152">
            <v>9333441.0199999996</v>
          </cell>
          <cell r="F152">
            <v>0</v>
          </cell>
          <cell r="G152">
            <v>0</v>
          </cell>
          <cell r="H152">
            <v>6174.91</v>
          </cell>
          <cell r="I152">
            <v>4874684.3600000003</v>
          </cell>
          <cell r="J152">
            <v>3590</v>
          </cell>
          <cell r="K152">
            <v>923650.35764249996</v>
          </cell>
          <cell r="L152">
            <v>0</v>
          </cell>
          <cell r="M152">
            <v>0</v>
          </cell>
          <cell r="N152">
            <v>7429.61</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row>
        <row r="153">
          <cell r="C153">
            <v>11442</v>
          </cell>
          <cell r="D153" t="str">
            <v>2004 TL Steel Structure Refurb</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row>
        <row r="154">
          <cell r="C154">
            <v>11443</v>
          </cell>
          <cell r="D154" t="str">
            <v>NIAGARA 115KV PROTECTION TONE</v>
          </cell>
          <cell r="E154">
            <v>497594.05</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row>
        <row r="155">
          <cell r="C155">
            <v>11453</v>
          </cell>
          <cell r="D155" t="str">
            <v>GUELPH CEDAR TS:  ADD 14.4KV 2</v>
          </cell>
          <cell r="E155">
            <v>2031587.4</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row>
        <row r="156">
          <cell r="C156">
            <v>11456</v>
          </cell>
          <cell r="D156" t="str">
            <v>2003 PCB AND OTHER WASTE MGMT</v>
          </cell>
          <cell r="E156">
            <v>1480827.61</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row>
        <row r="157">
          <cell r="C157">
            <v>11458</v>
          </cell>
          <cell r="D157" t="str">
            <v>2004 GHOST LINE REMOVAL</v>
          </cell>
          <cell r="E157">
            <v>1881712.72</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row>
        <row r="158">
          <cell r="C158">
            <v>11462</v>
          </cell>
          <cell r="D158" t="str">
            <v>DEBEERS MINE IN NORTHEAST</v>
          </cell>
          <cell r="E158">
            <v>3262855.87</v>
          </cell>
          <cell r="F158">
            <v>179166.38</v>
          </cell>
          <cell r="G158">
            <v>12399.46</v>
          </cell>
          <cell r="H158">
            <v>7460.45</v>
          </cell>
          <cell r="I158">
            <v>16172.67</v>
          </cell>
          <cell r="J158">
            <v>65480.27</v>
          </cell>
          <cell r="K158">
            <v>44104.852327000001</v>
          </cell>
          <cell r="L158">
            <v>0</v>
          </cell>
          <cell r="M158">
            <v>0</v>
          </cell>
          <cell r="N158">
            <v>11595.27</v>
          </cell>
          <cell r="O158">
            <v>0</v>
          </cell>
          <cell r="P158">
            <v>0</v>
          </cell>
          <cell r="Q158">
            <v>0</v>
          </cell>
          <cell r="R158">
            <v>0</v>
          </cell>
          <cell r="S158">
            <v>0</v>
          </cell>
          <cell r="T158">
            <v>0</v>
          </cell>
          <cell r="U158">
            <v>-1506.8722735373899</v>
          </cell>
          <cell r="V158">
            <v>0</v>
          </cell>
          <cell r="W158">
            <v>0</v>
          </cell>
          <cell r="X158">
            <v>0</v>
          </cell>
          <cell r="Y158">
            <v>0</v>
          </cell>
          <cell r="Z158">
            <v>0</v>
          </cell>
          <cell r="AA158">
            <v>0</v>
          </cell>
          <cell r="AB158">
            <v>0</v>
          </cell>
          <cell r="AC158">
            <v>0</v>
          </cell>
          <cell r="AD158">
            <v>0</v>
          </cell>
          <cell r="AE158">
            <v>-1603.0107245890799</v>
          </cell>
          <cell r="AF158">
            <v>0</v>
          </cell>
          <cell r="AG158">
            <v>0</v>
          </cell>
          <cell r="AH158">
            <v>0</v>
          </cell>
          <cell r="AI158">
            <v>0</v>
          </cell>
          <cell r="AJ158">
            <v>0</v>
          </cell>
          <cell r="AK158">
            <v>0</v>
          </cell>
          <cell r="AL158">
            <v>0</v>
          </cell>
          <cell r="AM158">
            <v>0</v>
          </cell>
          <cell r="AN158">
            <v>0</v>
          </cell>
          <cell r="AO158">
            <v>-1678.5542381467401</v>
          </cell>
          <cell r="AP158">
            <v>0</v>
          </cell>
          <cell r="AQ158">
            <v>0</v>
          </cell>
          <cell r="AR158">
            <v>0</v>
          </cell>
          <cell r="AS158">
            <v>0</v>
          </cell>
          <cell r="AT158">
            <v>0</v>
          </cell>
          <cell r="AU158">
            <v>0</v>
          </cell>
          <cell r="AV158">
            <v>0</v>
          </cell>
          <cell r="AW158">
            <v>0</v>
          </cell>
          <cell r="AX158">
            <v>0</v>
          </cell>
          <cell r="AY158">
            <v>-1840.7816941209001</v>
          </cell>
          <cell r="AZ158">
            <v>0</v>
          </cell>
          <cell r="BA158">
            <v>0</v>
          </cell>
          <cell r="BB158">
            <v>0</v>
          </cell>
          <cell r="BC158">
            <v>0</v>
          </cell>
          <cell r="BD158">
            <v>0</v>
          </cell>
          <cell r="BE158">
            <v>0</v>
          </cell>
          <cell r="BF158">
            <v>0</v>
          </cell>
          <cell r="BG158">
            <v>0</v>
          </cell>
          <cell r="BH158">
            <v>0</v>
          </cell>
          <cell r="BI158">
            <v>-1929.81644129653</v>
          </cell>
          <cell r="BJ158">
            <v>0</v>
          </cell>
          <cell r="BK158">
            <v>0</v>
          </cell>
          <cell r="BL158">
            <v>0</v>
          </cell>
          <cell r="BM158">
            <v>0</v>
          </cell>
        </row>
        <row r="159">
          <cell r="C159">
            <v>11464</v>
          </cell>
          <cell r="D159" t="str">
            <v>2004 TL SHIELDWIRE REPLACEMENT</v>
          </cell>
          <cell r="E159">
            <v>364328.73</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row>
        <row r="160">
          <cell r="C160">
            <v>11478</v>
          </cell>
          <cell r="D160" t="str">
            <v>TIMMINS VIMY DS PROTECTION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row>
        <row r="161">
          <cell r="C161">
            <v>11485</v>
          </cell>
          <cell r="D161" t="str">
            <v xml:space="preserve">Replacement of end of life LV </v>
          </cell>
          <cell r="E161">
            <v>4360706.1399999997</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row>
        <row r="162">
          <cell r="C162">
            <v>11487</v>
          </cell>
          <cell r="D162" t="str">
            <v>REPAIR B3N</v>
          </cell>
          <cell r="E162">
            <v>1868025.42</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row>
        <row r="163">
          <cell r="C163">
            <v>11492</v>
          </cell>
          <cell r="D163" t="str">
            <v>FIRE PROTECTION PROGRAM-TALBOT</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row>
        <row r="164">
          <cell r="C164">
            <v>11495</v>
          </cell>
          <cell r="D164" t="str">
            <v>MANBY T4 REPLACE TRANSFORMER</v>
          </cell>
          <cell r="E164">
            <v>2507697.4500000002</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row>
        <row r="165">
          <cell r="C165">
            <v>11503</v>
          </cell>
          <cell r="D165" t="str">
            <v>BLOOMBURG MTS CONNECT CUST</v>
          </cell>
          <cell r="E165">
            <v>516597.35</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row>
        <row r="166">
          <cell r="C166">
            <v>11510</v>
          </cell>
          <cell r="D166" t="str">
            <v>REMEDIAL WORK FOR PLC WORK LIN</v>
          </cell>
          <cell r="E166">
            <v>136903.65</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row>
        <row r="167">
          <cell r="C167">
            <v>11511</v>
          </cell>
          <cell r="D167" t="str">
            <v>CLAIRVILLE TS 230 KDV WEST FDN</v>
          </cell>
          <cell r="E167">
            <v>841179.65</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row>
        <row r="168">
          <cell r="C168">
            <v>11525</v>
          </cell>
          <cell r="D168" t="str">
            <v>WANSTEAD TS-ADD 27.5 KV TX</v>
          </cell>
          <cell r="E168">
            <v>26326.65</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row>
        <row r="169">
          <cell r="C169">
            <v>11535</v>
          </cell>
          <cell r="D169" t="str">
            <v>LENNOX SYD T51 SPILL CONTAIN</v>
          </cell>
          <cell r="E169">
            <v>2122422.63</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row>
        <row r="170">
          <cell r="C170">
            <v>11540</v>
          </cell>
          <cell r="D170" t="str">
            <v>REPLACEMENT-TRANSFORMER ROD</v>
          </cell>
          <cell r="E170">
            <v>165789.41</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row>
        <row r="171">
          <cell r="C171">
            <v>11548</v>
          </cell>
          <cell r="D171" t="str">
            <v>115 kV SUPPLY TO WEST OTTAWA</v>
          </cell>
          <cell r="E171">
            <v>3226760.8</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row>
        <row r="172">
          <cell r="C172">
            <v>11555</v>
          </cell>
          <cell r="D172" t="str">
            <v>FIRE PROTECTION PROGRAM-ESPLAN</v>
          </cell>
          <cell r="E172">
            <v>3.62</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row>
        <row r="173">
          <cell r="C173">
            <v>11558</v>
          </cell>
          <cell r="D173" t="str">
            <v>C28C: Prf Imprv-Reliability</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row>
        <row r="174">
          <cell r="C174">
            <v>11563</v>
          </cell>
          <cell r="D174" t="str">
            <v>ONT ENERGY MGMT-MCMASTER-KING</v>
          </cell>
          <cell r="E174">
            <v>45728.68</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row>
        <row r="175">
          <cell r="C175">
            <v>11566</v>
          </cell>
          <cell r="D175" t="str">
            <v>TORONTO TELEPROTECTION</v>
          </cell>
          <cell r="E175">
            <v>2613129.7999999998</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row>
        <row r="176">
          <cell r="C176">
            <v>11567</v>
          </cell>
          <cell r="D176" t="str">
            <v>REPLACE FIRE DETECTION PANELS</v>
          </cell>
          <cell r="E176">
            <v>962112.76</v>
          </cell>
          <cell r="F176">
            <v>1819.39</v>
          </cell>
          <cell r="G176">
            <v>1313.86</v>
          </cell>
          <cell r="H176">
            <v>35210.49</v>
          </cell>
          <cell r="I176">
            <v>19704.22</v>
          </cell>
          <cell r="J176">
            <v>48582.09</v>
          </cell>
          <cell r="K176">
            <v>26610.65</v>
          </cell>
          <cell r="L176">
            <v>440.7</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row>
        <row r="177">
          <cell r="C177">
            <v>11568</v>
          </cell>
          <cell r="D177" t="str">
            <v>FIRE PROTECTION PROGRAM-KING</v>
          </cell>
          <cell r="E177">
            <v>549001.57999999996</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row>
        <row r="178">
          <cell r="C178">
            <v>11573</v>
          </cell>
          <cell r="D178" t="str">
            <v xml:space="preserve">Ottawa metallic cable removal </v>
          </cell>
          <cell r="E178">
            <v>42435.05</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row>
        <row r="179">
          <cell r="C179">
            <v>11577</v>
          </cell>
          <cell r="D179" t="str">
            <v>HALTON TS ADD FEEDER BREAKERS</v>
          </cell>
          <cell r="E179">
            <v>1187653.05</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row>
        <row r="180">
          <cell r="C180">
            <v>11583</v>
          </cell>
          <cell r="D180" t="str">
            <v>BRAMALEA TS PROVIDE CONNECTION</v>
          </cell>
          <cell r="E180">
            <v>19015.86</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row>
        <row r="181">
          <cell r="C181">
            <v>11584</v>
          </cell>
          <cell r="D181" t="str">
            <v>REMOVAL OF FIRE SUPPR SYSTEM</v>
          </cell>
          <cell r="E181">
            <v>31675.43</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row>
        <row r="182">
          <cell r="C182">
            <v>11587</v>
          </cell>
          <cell r="D182" t="str">
            <v>2004 EIC BRIDGE INSTALL</v>
          </cell>
          <cell r="E182">
            <v>448168.82</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row>
        <row r="183">
          <cell r="C183">
            <v>11589</v>
          </cell>
          <cell r="D183" t="str">
            <v>RICHVIEW TS-REPLACE WATER SPLY</v>
          </cell>
          <cell r="E183">
            <v>680151.87</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row>
        <row r="184">
          <cell r="C184">
            <v>11598</v>
          </cell>
          <cell r="D184" t="str">
            <v>WHITBY TS CONNECT FEEDER</v>
          </cell>
          <cell r="E184">
            <v>36643.17</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row>
        <row r="185">
          <cell r="C185">
            <v>11622</v>
          </cell>
          <cell r="D185" t="str">
            <v>KLEINBURG TS ADD 2 FEEDERS</v>
          </cell>
          <cell r="E185">
            <v>620686.76</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row>
        <row r="186">
          <cell r="C186">
            <v>11624</v>
          </cell>
          <cell r="D186" t="str">
            <v>2004 PURCHASE OPERATING SPARE</v>
          </cell>
          <cell r="E186">
            <v>1908928.66</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row>
        <row r="187">
          <cell r="C187">
            <v>11626</v>
          </cell>
          <cell r="D187" t="str">
            <v xml:space="preserve">2004 DFR Replacement - Ottawa </v>
          </cell>
          <cell r="E187">
            <v>609512.41</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row>
        <row r="188">
          <cell r="C188">
            <v>11629</v>
          </cell>
          <cell r="D188" t="str">
            <v>2004 PURCHASE SPARE 125 MVA 23</v>
          </cell>
          <cell r="E188">
            <v>2509705.75</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row>
        <row r="189">
          <cell r="C189">
            <v>11631</v>
          </cell>
          <cell r="D189" t="str">
            <v>2004 PURCHAE SPARE 125 MVA 23</v>
          </cell>
          <cell r="E189">
            <v>1887546.5</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row>
        <row r="190">
          <cell r="C190">
            <v>11632</v>
          </cell>
          <cell r="D190" t="str">
            <v>2004 PURCHASE (2) SPARE POWER</v>
          </cell>
          <cell r="E190">
            <v>2957802.95</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row>
        <row r="191">
          <cell r="C191">
            <v>11633</v>
          </cell>
          <cell r="D191" t="str">
            <v>2004 PURCHASE SPARE 125MVA 23</v>
          </cell>
          <cell r="E191">
            <v>4866713.38</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row>
        <row r="192">
          <cell r="C192">
            <v>11634</v>
          </cell>
          <cell r="D192" t="str">
            <v>2004 PURCHASE SPARE 250 MVA 23</v>
          </cell>
          <cell r="E192">
            <v>59257.99</v>
          </cell>
          <cell r="F192">
            <v>25000</v>
          </cell>
          <cell r="G192">
            <v>0</v>
          </cell>
          <cell r="H192">
            <v>150</v>
          </cell>
          <cell r="I192">
            <v>2144000</v>
          </cell>
          <cell r="J192">
            <v>22226</v>
          </cell>
          <cell r="K192">
            <v>323910.61920900003</v>
          </cell>
          <cell r="L192">
            <v>0</v>
          </cell>
          <cell r="M192">
            <v>0</v>
          </cell>
          <cell r="N192">
            <v>3777.7</v>
          </cell>
          <cell r="O192">
            <v>30000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row>
        <row r="193">
          <cell r="C193">
            <v>11635</v>
          </cell>
          <cell r="D193" t="str">
            <v>2003/04 ANIMAL CONTROL FENCING</v>
          </cell>
          <cell r="E193">
            <v>101272.88</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row>
        <row r="194">
          <cell r="C194">
            <v>11637</v>
          </cell>
          <cell r="D194" t="str">
            <v>FIRE PROTECTION PROGRAM 2005</v>
          </cell>
          <cell r="E194">
            <v>104390.26</v>
          </cell>
          <cell r="F194">
            <v>0</v>
          </cell>
          <cell r="G194">
            <v>0</v>
          </cell>
          <cell r="H194">
            <v>0</v>
          </cell>
          <cell r="I194">
            <v>0</v>
          </cell>
          <cell r="J194">
            <v>0</v>
          </cell>
          <cell r="K194">
            <v>2197.784709</v>
          </cell>
          <cell r="L194">
            <v>0</v>
          </cell>
          <cell r="M194">
            <v>0</v>
          </cell>
          <cell r="N194">
            <v>0</v>
          </cell>
          <cell r="O194">
            <v>0</v>
          </cell>
          <cell r="P194">
            <v>8001</v>
          </cell>
          <cell r="Q194">
            <v>171633</v>
          </cell>
          <cell r="R194">
            <v>13223</v>
          </cell>
          <cell r="S194">
            <v>175200</v>
          </cell>
          <cell r="T194">
            <v>4167</v>
          </cell>
          <cell r="U194">
            <v>40944.639999999999</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row>
        <row r="195">
          <cell r="C195">
            <v>11639</v>
          </cell>
          <cell r="D195" t="str">
            <v>Pickering CMR A</v>
          </cell>
          <cell r="E195">
            <v>644669.92000000004</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row>
        <row r="196">
          <cell r="C196">
            <v>11641</v>
          </cell>
          <cell r="D196" t="str">
            <v>RICHVIEW TS ADD 412 MVAR SHUNT</v>
          </cell>
          <cell r="E196">
            <v>4784500.88</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row>
        <row r="197">
          <cell r="C197">
            <v>11643</v>
          </cell>
          <cell r="D197" t="str">
            <v>John TS:  Add 125 MVar  Shunt</v>
          </cell>
          <cell r="E197">
            <v>3399626.51</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row>
        <row r="198">
          <cell r="C198">
            <v>11645</v>
          </cell>
          <cell r="D198" t="str">
            <v>POSITRON EQUIPMENT REPLACEMENT</v>
          </cell>
          <cell r="E198">
            <v>472408.2</v>
          </cell>
          <cell r="F198">
            <v>19215.96</v>
          </cell>
          <cell r="G198">
            <v>22123.1</v>
          </cell>
          <cell r="H198">
            <v>5229.82</v>
          </cell>
          <cell r="I198">
            <v>1602.57</v>
          </cell>
          <cell r="J198">
            <v>50289.43</v>
          </cell>
          <cell r="K198">
            <v>28554.350644499998</v>
          </cell>
          <cell r="L198">
            <v>15.97</v>
          </cell>
          <cell r="M198">
            <v>0</v>
          </cell>
          <cell r="N198">
            <v>160</v>
          </cell>
          <cell r="O198">
            <v>0</v>
          </cell>
          <cell r="P198">
            <v>0</v>
          </cell>
          <cell r="Q198">
            <v>0</v>
          </cell>
          <cell r="R198">
            <v>0</v>
          </cell>
          <cell r="S198">
            <v>0</v>
          </cell>
          <cell r="T198">
            <v>0</v>
          </cell>
          <cell r="U198">
            <v>631.29234128730002</v>
          </cell>
          <cell r="V198">
            <v>0</v>
          </cell>
          <cell r="W198">
            <v>0</v>
          </cell>
          <cell r="X198">
            <v>0</v>
          </cell>
          <cell r="Y198">
            <v>0</v>
          </cell>
          <cell r="Z198">
            <v>0</v>
          </cell>
          <cell r="AA198">
            <v>0</v>
          </cell>
          <cell r="AB198">
            <v>0</v>
          </cell>
          <cell r="AC198">
            <v>0</v>
          </cell>
          <cell r="AD198">
            <v>0</v>
          </cell>
          <cell r="AE198">
            <v>671.56879266142903</v>
          </cell>
          <cell r="AF198">
            <v>0</v>
          </cell>
          <cell r="AG198">
            <v>0</v>
          </cell>
          <cell r="AH198">
            <v>0</v>
          </cell>
          <cell r="AI198">
            <v>0</v>
          </cell>
          <cell r="AJ198">
            <v>0</v>
          </cell>
          <cell r="AK198">
            <v>0</v>
          </cell>
          <cell r="AL198">
            <v>0</v>
          </cell>
          <cell r="AM198">
            <v>0</v>
          </cell>
          <cell r="AN198">
            <v>0</v>
          </cell>
          <cell r="AO198">
            <v>703.21715621577903</v>
          </cell>
          <cell r="AP198">
            <v>0</v>
          </cell>
          <cell r="AQ198">
            <v>0</v>
          </cell>
          <cell r="AR198">
            <v>0</v>
          </cell>
          <cell r="AS198">
            <v>0</v>
          </cell>
          <cell r="AT198">
            <v>0</v>
          </cell>
          <cell r="AU198">
            <v>0</v>
          </cell>
          <cell r="AV198">
            <v>0</v>
          </cell>
          <cell r="AW198">
            <v>0</v>
          </cell>
          <cell r="AX198">
            <v>0</v>
          </cell>
          <cell r="AY198">
            <v>771.18107877345994</v>
          </cell>
          <cell r="AZ198">
            <v>0</v>
          </cell>
          <cell r="BA198">
            <v>0</v>
          </cell>
          <cell r="BB198">
            <v>0</v>
          </cell>
          <cell r="BC198">
            <v>0</v>
          </cell>
          <cell r="BD198">
            <v>0</v>
          </cell>
          <cell r="BE198">
            <v>0</v>
          </cell>
          <cell r="BF198">
            <v>0</v>
          </cell>
          <cell r="BG198">
            <v>0</v>
          </cell>
          <cell r="BH198">
            <v>0</v>
          </cell>
          <cell r="BI198">
            <v>808.48148902554203</v>
          </cell>
          <cell r="BJ198">
            <v>0</v>
          </cell>
          <cell r="BK198">
            <v>0</v>
          </cell>
          <cell r="BL198">
            <v>0</v>
          </cell>
          <cell r="BM198">
            <v>0</v>
          </cell>
        </row>
        <row r="199">
          <cell r="C199">
            <v>11646</v>
          </cell>
          <cell r="D199" t="str">
            <v>2005 Underground Oil Pilpeline</v>
          </cell>
          <cell r="E199">
            <v>16621.22</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row>
        <row r="200">
          <cell r="C200">
            <v>11648</v>
          </cell>
          <cell r="D200" t="str">
            <v>Markham - Burncrest/Miller - I</v>
          </cell>
          <cell r="E200">
            <v>9747.89</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row>
        <row r="201">
          <cell r="C201">
            <v>11649</v>
          </cell>
          <cell r="D201" t="str">
            <v>Waterloo - Re-Locate HV Twin P</v>
          </cell>
          <cell r="E201">
            <v>17383.12</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row>
        <row r="202">
          <cell r="C202">
            <v>11657</v>
          </cell>
          <cell r="D202" t="str">
            <v>SITE INFRASTRUCTURE MAINTENANC</v>
          </cell>
          <cell r="E202">
            <v>185658.55</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row>
        <row r="203">
          <cell r="C203">
            <v>11669</v>
          </cell>
          <cell r="D203" t="str">
            <v>2005 Beamsville T3 : Replace T</v>
          </cell>
          <cell r="E203">
            <v>53308.14</v>
          </cell>
          <cell r="F203">
            <v>579712.9</v>
          </cell>
          <cell r="G203">
            <v>256389.11</v>
          </cell>
          <cell r="H203">
            <v>29600</v>
          </cell>
          <cell r="I203">
            <v>1482237.19</v>
          </cell>
          <cell r="J203">
            <v>122768.2</v>
          </cell>
          <cell r="K203">
            <v>441253.71003799996</v>
          </cell>
          <cell r="L203">
            <v>112000</v>
          </cell>
          <cell r="M203">
            <v>0</v>
          </cell>
          <cell r="N203">
            <v>259126.86</v>
          </cell>
          <cell r="O203">
            <v>0</v>
          </cell>
          <cell r="P203">
            <v>0</v>
          </cell>
          <cell r="Q203">
            <v>45000</v>
          </cell>
          <cell r="R203">
            <v>6000</v>
          </cell>
          <cell r="S203">
            <v>1090000</v>
          </cell>
          <cell r="T203">
            <v>20000</v>
          </cell>
          <cell r="U203">
            <v>171710</v>
          </cell>
          <cell r="V203">
            <v>0</v>
          </cell>
          <cell r="W203">
            <v>0</v>
          </cell>
          <cell r="X203">
            <v>0</v>
          </cell>
          <cell r="Y203">
            <v>400000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row>
        <row r="204">
          <cell r="C204">
            <v>11671</v>
          </cell>
          <cell r="D204" t="str">
            <v>Essex TS</v>
          </cell>
          <cell r="E204">
            <v>8225460.2199999997</v>
          </cell>
          <cell r="F204">
            <v>407477.16</v>
          </cell>
          <cell r="G204">
            <v>1632924.71</v>
          </cell>
          <cell r="H204">
            <v>14560.5</v>
          </cell>
          <cell r="I204">
            <v>1215543.81</v>
          </cell>
          <cell r="J204">
            <v>383113.05</v>
          </cell>
          <cell r="K204">
            <v>1131652.1599999999</v>
          </cell>
          <cell r="L204">
            <v>175596</v>
          </cell>
          <cell r="M204">
            <v>13147.6</v>
          </cell>
          <cell r="N204">
            <v>1556993.52</v>
          </cell>
          <cell r="O204">
            <v>0</v>
          </cell>
          <cell r="P204">
            <v>10000</v>
          </cell>
          <cell r="Q204">
            <v>400000</v>
          </cell>
          <cell r="R204">
            <v>6000</v>
          </cell>
          <cell r="S204">
            <v>0</v>
          </cell>
          <cell r="T204">
            <v>50000</v>
          </cell>
          <cell r="U204">
            <v>56760</v>
          </cell>
          <cell r="V204">
            <v>0</v>
          </cell>
          <cell r="W204">
            <v>0</v>
          </cell>
          <cell r="X204">
            <v>0</v>
          </cell>
          <cell r="Y204">
            <v>50000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row>
        <row r="205">
          <cell r="C205">
            <v>11683</v>
          </cell>
          <cell r="D205" t="str">
            <v>INCORPORATE G6  KIRKLAND LAKE</v>
          </cell>
          <cell r="E205">
            <v>206029.39</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row>
        <row r="206">
          <cell r="C206">
            <v>11687</v>
          </cell>
          <cell r="D206" t="str">
            <v>2005 MURRAY METALCLAD REPLCMT</v>
          </cell>
          <cell r="E206">
            <v>7255280.6500000004</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row>
        <row r="207">
          <cell r="C207">
            <v>11689</v>
          </cell>
          <cell r="D207" t="str">
            <v>2004 PURCHASE 2 - 83 MVA 115/2</v>
          </cell>
          <cell r="E207">
            <v>2853686.95</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row>
        <row r="208">
          <cell r="C208">
            <v>11690</v>
          </cell>
          <cell r="D208" t="str">
            <v>H3L CABLE REPL GERRARD X MILL</v>
          </cell>
          <cell r="E208">
            <v>4123151.93</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row>
        <row r="209">
          <cell r="C209">
            <v>11694</v>
          </cell>
          <cell r="D209" t="str">
            <v>2004 Replace Failed Transforme</v>
          </cell>
          <cell r="E209">
            <v>1354950.53</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row>
        <row r="210">
          <cell r="C210">
            <v>11697</v>
          </cell>
          <cell r="D210" t="str">
            <v>2004 Replace Failed Transforme</v>
          </cell>
          <cell r="E210">
            <v>201030.27</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row>
        <row r="211">
          <cell r="C211">
            <v>11700</v>
          </cell>
          <cell r="D211" t="str">
            <v>2004 PALERMO TS-MINOR DRAINAGE</v>
          </cell>
          <cell r="E211">
            <v>76285.39</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row>
        <row r="212">
          <cell r="C212">
            <v>11706</v>
          </cell>
          <cell r="D212" t="str">
            <v>Telecom Operations Back Up Fac</v>
          </cell>
          <cell r="E212">
            <v>506013.56</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row>
        <row r="213">
          <cell r="C213">
            <v>11709</v>
          </cell>
          <cell r="D213" t="str">
            <v>Telemetry Expansion - 2004</v>
          </cell>
          <cell r="E213">
            <v>1888343.95</v>
          </cell>
          <cell r="F213">
            <v>0</v>
          </cell>
          <cell r="G213">
            <v>0</v>
          </cell>
          <cell r="H213">
            <v>0</v>
          </cell>
          <cell r="I213">
            <v>0</v>
          </cell>
          <cell r="J213">
            <v>0</v>
          </cell>
          <cell r="K213">
            <v>43400.490139499998</v>
          </cell>
          <cell r="L213">
            <v>0</v>
          </cell>
          <cell r="M213">
            <v>0</v>
          </cell>
          <cell r="N213">
            <v>1400</v>
          </cell>
          <cell r="O213">
            <v>0</v>
          </cell>
          <cell r="P213">
            <v>0</v>
          </cell>
          <cell r="Q213">
            <v>0</v>
          </cell>
          <cell r="R213">
            <v>0</v>
          </cell>
          <cell r="S213">
            <v>0</v>
          </cell>
          <cell r="T213">
            <v>0</v>
          </cell>
          <cell r="U213">
            <v>6.4690010151825805E-4</v>
          </cell>
          <cell r="V213">
            <v>0</v>
          </cell>
          <cell r="W213">
            <v>0</v>
          </cell>
          <cell r="X213">
            <v>0</v>
          </cell>
          <cell r="Y213">
            <v>0</v>
          </cell>
          <cell r="Z213">
            <v>0</v>
          </cell>
          <cell r="AA213">
            <v>0</v>
          </cell>
          <cell r="AB213">
            <v>0</v>
          </cell>
          <cell r="AC213">
            <v>0</v>
          </cell>
          <cell r="AD213">
            <v>0</v>
          </cell>
          <cell r="AE213">
            <v>6.8817232383880801E-4</v>
          </cell>
          <cell r="AF213">
            <v>0</v>
          </cell>
          <cell r="AG213">
            <v>0</v>
          </cell>
          <cell r="AH213">
            <v>0</v>
          </cell>
          <cell r="AI213">
            <v>0</v>
          </cell>
          <cell r="AJ213">
            <v>0</v>
          </cell>
          <cell r="AK213">
            <v>0</v>
          </cell>
          <cell r="AL213">
            <v>0</v>
          </cell>
          <cell r="AM213">
            <v>0</v>
          </cell>
          <cell r="AN213">
            <v>0</v>
          </cell>
          <cell r="AO213">
            <v>7.2060314754489796E-4</v>
          </cell>
          <cell r="AP213">
            <v>0</v>
          </cell>
          <cell r="AQ213">
            <v>0</v>
          </cell>
          <cell r="AR213">
            <v>0</v>
          </cell>
          <cell r="AS213">
            <v>0</v>
          </cell>
          <cell r="AT213">
            <v>0</v>
          </cell>
          <cell r="AU213">
            <v>0</v>
          </cell>
          <cell r="AV213">
            <v>0</v>
          </cell>
          <cell r="AW213">
            <v>0</v>
          </cell>
          <cell r="AX213">
            <v>0</v>
          </cell>
          <cell r="AY213">
            <v>7.9024737705476599E-4</v>
          </cell>
          <cell r="AZ213">
            <v>0</v>
          </cell>
          <cell r="BA213">
            <v>0</v>
          </cell>
          <cell r="BB213">
            <v>0</v>
          </cell>
          <cell r="BC213">
            <v>0</v>
          </cell>
          <cell r="BD213">
            <v>0</v>
          </cell>
          <cell r="BE213">
            <v>0</v>
          </cell>
          <cell r="BF213">
            <v>0</v>
          </cell>
          <cell r="BG213">
            <v>0</v>
          </cell>
          <cell r="BH213">
            <v>0</v>
          </cell>
          <cell r="BI213">
            <v>8.2846998205641197E-4</v>
          </cell>
          <cell r="BJ213">
            <v>0</v>
          </cell>
          <cell r="BK213">
            <v>0</v>
          </cell>
          <cell r="BL213">
            <v>0</v>
          </cell>
          <cell r="BM213">
            <v>0</v>
          </cell>
        </row>
        <row r="214">
          <cell r="C214">
            <v>11710</v>
          </cell>
          <cell r="D214" t="str">
            <v>2004 Work Program with Enginee</v>
          </cell>
          <cell r="E214">
            <v>382307.59</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row>
        <row r="215">
          <cell r="C215">
            <v>11712</v>
          </cell>
          <cell r="D215" t="str">
            <v>2004 TL INSULATOR REPLACEMENT</v>
          </cell>
          <cell r="E215">
            <v>1049459.82</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row>
        <row r="216">
          <cell r="C216">
            <v>11714</v>
          </cell>
          <cell r="D216" t="str">
            <v>PSR Installation - 2004</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row>
        <row r="217">
          <cell r="C217">
            <v>11716</v>
          </cell>
          <cell r="D217" t="str">
            <v>REPLACE IPACS-CROWLAND TS</v>
          </cell>
          <cell r="E217">
            <v>1478588.75</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row>
        <row r="218">
          <cell r="C218">
            <v>11717</v>
          </cell>
          <cell r="D218" t="str">
            <v>REPLACE IPACS SARNIA ST ANDREW</v>
          </cell>
          <cell r="E218">
            <v>1290886.56</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row>
        <row r="219">
          <cell r="C219">
            <v>11720</v>
          </cell>
          <cell r="D219" t="str">
            <v>KEITH TS UPGRADE T11/T12</v>
          </cell>
          <cell r="E219">
            <v>35034.53</v>
          </cell>
          <cell r="F219">
            <v>0</v>
          </cell>
          <cell r="G219">
            <v>0</v>
          </cell>
          <cell r="H219">
            <v>6042</v>
          </cell>
          <cell r="I219">
            <v>0</v>
          </cell>
          <cell r="J219">
            <v>14108.8</v>
          </cell>
          <cell r="K219">
            <v>6109.4473180000005</v>
          </cell>
          <cell r="L219">
            <v>0</v>
          </cell>
          <cell r="M219">
            <v>0</v>
          </cell>
          <cell r="N219">
            <v>9670.5</v>
          </cell>
          <cell r="O219">
            <v>0</v>
          </cell>
          <cell r="P219">
            <v>0</v>
          </cell>
          <cell r="Q219">
            <v>0</v>
          </cell>
          <cell r="R219">
            <v>0</v>
          </cell>
          <cell r="S219">
            <v>0</v>
          </cell>
          <cell r="T219">
            <v>0</v>
          </cell>
          <cell r="U219">
            <v>4527.5846928884002</v>
          </cell>
          <cell r="V219">
            <v>0</v>
          </cell>
          <cell r="W219">
            <v>0</v>
          </cell>
          <cell r="X219">
            <v>0</v>
          </cell>
          <cell r="Y219">
            <v>0</v>
          </cell>
          <cell r="Z219">
            <v>0</v>
          </cell>
          <cell r="AA219">
            <v>0</v>
          </cell>
          <cell r="AB219">
            <v>0</v>
          </cell>
          <cell r="AC219">
            <v>0</v>
          </cell>
          <cell r="AD219">
            <v>0</v>
          </cell>
          <cell r="AE219">
            <v>4816.4445962946802</v>
          </cell>
          <cell r="AF219">
            <v>0</v>
          </cell>
          <cell r="AG219">
            <v>0</v>
          </cell>
          <cell r="AH219">
            <v>0</v>
          </cell>
          <cell r="AI219">
            <v>0</v>
          </cell>
          <cell r="AJ219">
            <v>0</v>
          </cell>
          <cell r="AK219">
            <v>0</v>
          </cell>
          <cell r="AL219">
            <v>0</v>
          </cell>
          <cell r="AM219">
            <v>0</v>
          </cell>
          <cell r="AN219">
            <v>0</v>
          </cell>
          <cell r="AO219">
            <v>5043.4244549310897</v>
          </cell>
          <cell r="AP219">
            <v>0</v>
          </cell>
          <cell r="AQ219">
            <v>0</v>
          </cell>
          <cell r="AR219">
            <v>0</v>
          </cell>
          <cell r="AS219">
            <v>0</v>
          </cell>
          <cell r="AT219">
            <v>0</v>
          </cell>
          <cell r="AU219">
            <v>0</v>
          </cell>
          <cell r="AV219">
            <v>0</v>
          </cell>
          <cell r="AW219">
            <v>0</v>
          </cell>
          <cell r="AX219">
            <v>0</v>
          </cell>
          <cell r="AY219">
            <v>5530.8569728250004</v>
          </cell>
          <cell r="AZ219">
            <v>0</v>
          </cell>
          <cell r="BA219">
            <v>0</v>
          </cell>
          <cell r="BB219">
            <v>0</v>
          </cell>
          <cell r="BC219">
            <v>0</v>
          </cell>
          <cell r="BD219">
            <v>0</v>
          </cell>
          <cell r="BE219">
            <v>0</v>
          </cell>
          <cell r="BF219">
            <v>0</v>
          </cell>
          <cell r="BG219">
            <v>0</v>
          </cell>
          <cell r="BH219">
            <v>0</v>
          </cell>
          <cell r="BI219">
            <v>1932.7909722096999</v>
          </cell>
          <cell r="BJ219">
            <v>0</v>
          </cell>
          <cell r="BK219">
            <v>0</v>
          </cell>
          <cell r="BL219">
            <v>0</v>
          </cell>
          <cell r="BM219">
            <v>0</v>
          </cell>
        </row>
        <row r="220">
          <cell r="C220">
            <v>11731</v>
          </cell>
          <cell r="D220" t="str">
            <v>2004 R&amp;D PROGRAM E&amp;CS</v>
          </cell>
          <cell r="E220">
            <v>808176.06</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row>
        <row r="221">
          <cell r="C221">
            <v>11737</v>
          </cell>
          <cell r="D221" t="str">
            <v>VAUGHAN MTS #1 ADD T3 TRANSFOR</v>
          </cell>
          <cell r="E221">
            <v>-0.02</v>
          </cell>
          <cell r="F221">
            <v>0</v>
          </cell>
          <cell r="G221">
            <v>0</v>
          </cell>
          <cell r="H221">
            <v>0</v>
          </cell>
          <cell r="I221">
            <v>0</v>
          </cell>
          <cell r="J221">
            <v>0</v>
          </cell>
          <cell r="K221">
            <v>-140.74154999999999</v>
          </cell>
          <cell r="L221">
            <v>0</v>
          </cell>
          <cell r="M221">
            <v>0</v>
          </cell>
          <cell r="N221">
            <v>-10088.98</v>
          </cell>
          <cell r="O221">
            <v>0</v>
          </cell>
          <cell r="P221">
            <v>0</v>
          </cell>
          <cell r="Q221">
            <v>0</v>
          </cell>
          <cell r="R221">
            <v>0</v>
          </cell>
          <cell r="S221">
            <v>0</v>
          </cell>
          <cell r="T221">
            <v>0</v>
          </cell>
          <cell r="U221">
            <v>-652.65751089000003</v>
          </cell>
          <cell r="V221">
            <v>0</v>
          </cell>
          <cell r="W221">
            <v>0</v>
          </cell>
          <cell r="X221">
            <v>0</v>
          </cell>
          <cell r="Y221">
            <v>0</v>
          </cell>
          <cell r="Z221">
            <v>0</v>
          </cell>
          <cell r="AA221">
            <v>0</v>
          </cell>
          <cell r="AB221">
            <v>0</v>
          </cell>
          <cell r="AC221">
            <v>0</v>
          </cell>
          <cell r="AD221">
            <v>0</v>
          </cell>
          <cell r="AE221">
            <v>-694.29706008478195</v>
          </cell>
          <cell r="AF221">
            <v>0</v>
          </cell>
          <cell r="AG221">
            <v>0</v>
          </cell>
          <cell r="AH221">
            <v>0</v>
          </cell>
          <cell r="AI221">
            <v>0</v>
          </cell>
          <cell r="AJ221">
            <v>0</v>
          </cell>
          <cell r="AK221">
            <v>0</v>
          </cell>
          <cell r="AL221">
            <v>0</v>
          </cell>
          <cell r="AM221">
            <v>0</v>
          </cell>
          <cell r="AN221">
            <v>0</v>
          </cell>
          <cell r="AO221">
            <v>-727.01651639721604</v>
          </cell>
          <cell r="AP221">
            <v>0</v>
          </cell>
          <cell r="AQ221">
            <v>0</v>
          </cell>
          <cell r="AR221">
            <v>0</v>
          </cell>
          <cell r="AS221">
            <v>0</v>
          </cell>
          <cell r="AT221">
            <v>0</v>
          </cell>
          <cell r="AU221">
            <v>0</v>
          </cell>
          <cell r="AV221">
            <v>0</v>
          </cell>
          <cell r="AW221">
            <v>0</v>
          </cell>
          <cell r="AX221">
            <v>0</v>
          </cell>
          <cell r="AY221">
            <v>-797.28057890170498</v>
          </cell>
          <cell r="AZ221">
            <v>0</v>
          </cell>
          <cell r="BA221">
            <v>0</v>
          </cell>
          <cell r="BB221">
            <v>0</v>
          </cell>
          <cell r="BC221">
            <v>0</v>
          </cell>
          <cell r="BD221">
            <v>0</v>
          </cell>
          <cell r="BE221">
            <v>0</v>
          </cell>
          <cell r="BF221">
            <v>0</v>
          </cell>
          <cell r="BG221">
            <v>0</v>
          </cell>
          <cell r="BH221">
            <v>0</v>
          </cell>
          <cell r="BI221">
            <v>-835.84336719826194</v>
          </cell>
          <cell r="BJ221">
            <v>0</v>
          </cell>
          <cell r="BK221">
            <v>0</v>
          </cell>
          <cell r="BL221">
            <v>0</v>
          </cell>
          <cell r="BM221">
            <v>0</v>
          </cell>
        </row>
        <row r="222">
          <cell r="C222">
            <v>11757</v>
          </cell>
          <cell r="D222" t="str">
            <v>2004 IMO DAC's RTU's Make Safe</v>
          </cell>
          <cell r="E222">
            <v>414208.52</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row>
        <row r="223">
          <cell r="C223">
            <v>11762</v>
          </cell>
          <cell r="D223" t="str">
            <v>Radio System Upgrade</v>
          </cell>
          <cell r="E223">
            <v>700424.8</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row>
        <row r="224">
          <cell r="C224">
            <v>11767</v>
          </cell>
          <cell r="D224" t="str">
            <v>Online Cable Monitoring - 2004</v>
          </cell>
          <cell r="E224">
            <v>532358.28</v>
          </cell>
          <cell r="F224">
            <v>242.46</v>
          </cell>
          <cell r="G224">
            <v>438.78</v>
          </cell>
          <cell r="H224">
            <v>146.56</v>
          </cell>
          <cell r="I224">
            <v>1821.56</v>
          </cell>
          <cell r="J224">
            <v>76.44</v>
          </cell>
          <cell r="K224">
            <v>16604.008966000001</v>
          </cell>
          <cell r="L224">
            <v>1</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row>
        <row r="225">
          <cell r="C225">
            <v>11793</v>
          </cell>
          <cell r="D225" t="str">
            <v>2004 Standards - E CS</v>
          </cell>
          <cell r="E225">
            <v>970616.23</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row>
        <row r="226">
          <cell r="C226">
            <v>11798</v>
          </cell>
          <cell r="D226" t="str">
            <v>2004 Standards - E CS</v>
          </cell>
          <cell r="E226">
            <v>2026906.08</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row>
        <row r="227">
          <cell r="C227">
            <v>11801</v>
          </cell>
          <cell r="D227" t="str">
            <v>H3L CABLE REPL BLOOR X GERRARD</v>
          </cell>
          <cell r="E227">
            <v>450551.2</v>
          </cell>
          <cell r="F227">
            <v>2500</v>
          </cell>
          <cell r="G227">
            <v>208000</v>
          </cell>
          <cell r="H227">
            <v>27435</v>
          </cell>
          <cell r="I227">
            <v>3053532.05</v>
          </cell>
          <cell r="J227">
            <v>64703.25</v>
          </cell>
          <cell r="K227">
            <v>512945.12317849998</v>
          </cell>
          <cell r="L227">
            <v>0</v>
          </cell>
          <cell r="M227">
            <v>0</v>
          </cell>
          <cell r="N227">
            <v>45597.07</v>
          </cell>
          <cell r="O227">
            <v>0</v>
          </cell>
          <cell r="P227">
            <v>11000</v>
          </cell>
          <cell r="Q227">
            <v>170000</v>
          </cell>
          <cell r="R227">
            <v>28100</v>
          </cell>
          <cell r="S227">
            <v>1311000</v>
          </cell>
          <cell r="T227">
            <v>19000</v>
          </cell>
          <cell r="U227">
            <v>300537.03355619719</v>
          </cell>
          <cell r="V227">
            <v>0</v>
          </cell>
          <cell r="W227">
            <v>0</v>
          </cell>
          <cell r="X227">
            <v>0</v>
          </cell>
          <cell r="Y227">
            <v>489000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row>
        <row r="228">
          <cell r="C228">
            <v>11802</v>
          </cell>
          <cell r="D228" t="str">
            <v xml:space="preserve">2004 Replace Switch P82-77 on </v>
          </cell>
          <cell r="E228">
            <v>410576.37</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row>
        <row r="229">
          <cell r="C229">
            <v>11803</v>
          </cell>
          <cell r="D229" t="str">
            <v xml:space="preserve">GLP tie lines P21G / P22G PLC </v>
          </cell>
          <cell r="E229">
            <v>1874603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row>
        <row r="230">
          <cell r="C230">
            <v>11812</v>
          </cell>
          <cell r="D230" t="str">
            <v>BURLINGTON TS ADD 300 MVAR CAP</v>
          </cell>
          <cell r="E230">
            <v>4290774.9400000004</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row>
        <row r="231">
          <cell r="C231">
            <v>11813</v>
          </cell>
          <cell r="D231" t="str">
            <v>EPCOR 396 MW Generation Conne</v>
          </cell>
          <cell r="E231">
            <v>1614092.95</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row>
        <row r="232">
          <cell r="C232">
            <v>11824</v>
          </cell>
          <cell r="D232" t="str">
            <v>UPGRADE MERIVALE TS 115 KV BUS</v>
          </cell>
          <cell r="E232">
            <v>180627.17</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row>
        <row r="233">
          <cell r="C233">
            <v>11827</v>
          </cell>
          <cell r="D233" t="str">
            <v>RED HILL CREEK-QEW -MTO WORK</v>
          </cell>
          <cell r="E233">
            <v>2608314.08</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row>
        <row r="234">
          <cell r="C234">
            <v>11828</v>
          </cell>
          <cell r="D234" t="str">
            <v>AIR BLAST BREAKER PHASE OUT</v>
          </cell>
          <cell r="E234">
            <v>296416.48</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row>
        <row r="235">
          <cell r="C235">
            <v>11829</v>
          </cell>
          <cell r="D235" t="str">
            <v>FIRE DETECTION UPGRADES</v>
          </cell>
          <cell r="E235">
            <v>155908.62</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row>
        <row r="236">
          <cell r="C236">
            <v>11830</v>
          </cell>
          <cell r="D236" t="str">
            <v>MCMASTER-COGENERATION CONNECT</v>
          </cell>
          <cell r="E236">
            <v>73166.490000000005</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row>
        <row r="237">
          <cell r="C237">
            <v>11831</v>
          </cell>
          <cell r="D237" t="str">
            <v>TAYLOR KIDD DS T2 AND FEEDERS</v>
          </cell>
          <cell r="E237">
            <v>1277229.44</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row>
        <row r="238">
          <cell r="C238">
            <v>11835</v>
          </cell>
          <cell r="D238" t="str">
            <v>Cataraqui DS Upgrade</v>
          </cell>
          <cell r="E238">
            <v>9567.57</v>
          </cell>
          <cell r="F238">
            <v>0</v>
          </cell>
          <cell r="G238">
            <v>0</v>
          </cell>
          <cell r="H238">
            <v>1605.6</v>
          </cell>
          <cell r="I238">
            <v>0</v>
          </cell>
          <cell r="J238">
            <v>114.5</v>
          </cell>
          <cell r="K238">
            <v>1050.3879997209001</v>
          </cell>
          <cell r="L238">
            <v>17041.575398000001</v>
          </cell>
          <cell r="M238">
            <v>0</v>
          </cell>
          <cell r="N238">
            <v>4701</v>
          </cell>
          <cell r="O238">
            <v>0</v>
          </cell>
          <cell r="P238">
            <v>22040</v>
          </cell>
          <cell r="Q238">
            <v>156060</v>
          </cell>
          <cell r="R238">
            <v>42063</v>
          </cell>
          <cell r="S238">
            <v>638450</v>
          </cell>
          <cell r="T238">
            <v>62616</v>
          </cell>
          <cell r="U238">
            <v>103635.15392561159</v>
          </cell>
          <cell r="V238">
            <v>21528.424601999901</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row>
        <row r="239">
          <cell r="C239">
            <v>11841</v>
          </cell>
          <cell r="D239" t="str">
            <v>HEARST TS FAILURE</v>
          </cell>
          <cell r="E239">
            <v>451250.24</v>
          </cell>
          <cell r="F239">
            <v>144981.20000000001</v>
          </cell>
          <cell r="G239">
            <v>223169.54</v>
          </cell>
          <cell r="H239">
            <v>43007.56</v>
          </cell>
          <cell r="I239">
            <v>434785.27</v>
          </cell>
          <cell r="J239">
            <v>292613.65000000002</v>
          </cell>
          <cell r="K239">
            <v>317084.81789200002</v>
          </cell>
          <cell r="L239">
            <v>14507</v>
          </cell>
          <cell r="M239">
            <v>0</v>
          </cell>
          <cell r="N239">
            <v>667797.68000000005</v>
          </cell>
          <cell r="O239">
            <v>0</v>
          </cell>
          <cell r="P239">
            <v>40000</v>
          </cell>
          <cell r="Q239">
            <v>130000</v>
          </cell>
          <cell r="R239">
            <v>6000</v>
          </cell>
          <cell r="S239">
            <v>0</v>
          </cell>
          <cell r="T239">
            <v>40000</v>
          </cell>
          <cell r="U239">
            <v>120983.06924954749</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row>
        <row r="240">
          <cell r="C240">
            <v>11843</v>
          </cell>
          <cell r="D240" t="str">
            <v>ST ANDREWS TS - REBUILD MS</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row>
        <row r="241">
          <cell r="C241">
            <v>11844</v>
          </cell>
          <cell r="D241" t="str">
            <v>Meadowvale TS: Install feeders</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row>
        <row r="242">
          <cell r="C242">
            <v>11846</v>
          </cell>
          <cell r="D242" t="str">
            <v>PCB &amp; OTHER WASTE MANAGEMENT</v>
          </cell>
          <cell r="E242">
            <v>2718848.53</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row>
        <row r="243">
          <cell r="C243">
            <v>11851</v>
          </cell>
          <cell r="D243" t="str">
            <v>Riverdale TS -115 k breaker</v>
          </cell>
          <cell r="E243">
            <v>830920.48</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row>
        <row r="244">
          <cell r="C244">
            <v>11853</v>
          </cell>
          <cell r="D244" t="str">
            <v>Guelp Cedar TS Install metalcd</v>
          </cell>
          <cell r="E244">
            <v>5582153.8700000001</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row>
        <row r="245">
          <cell r="C245">
            <v>11855</v>
          </cell>
          <cell r="D245" t="str">
            <v>REPLACE IPACS - PEMBROKE TS</v>
          </cell>
          <cell r="E245">
            <v>102541.51</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row>
        <row r="246">
          <cell r="C246">
            <v>11856</v>
          </cell>
          <cell r="D246" t="str">
            <v>REPLACE IPACS-BRACEBRIDGE TS</v>
          </cell>
          <cell r="E246">
            <v>557070.94999999995</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row>
        <row r="247">
          <cell r="C247">
            <v>11869</v>
          </cell>
          <cell r="D247" t="str">
            <v>NEW DS 44.276. KV AT DUFFERIN</v>
          </cell>
          <cell r="E247">
            <v>126861.87</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row>
        <row r="248">
          <cell r="C248">
            <v>11870</v>
          </cell>
          <cell r="D248" t="str">
            <v>TAUNTON DS CONVERSION</v>
          </cell>
          <cell r="E248">
            <v>1234150.5</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row>
        <row r="249">
          <cell r="C249">
            <v>11882</v>
          </cell>
          <cell r="D249" t="str">
            <v>TWEED MILL CONNECTION</v>
          </cell>
          <cell r="E249">
            <v>8709.84</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row>
        <row r="250">
          <cell r="C250">
            <v>11888</v>
          </cell>
          <cell r="D250" t="str">
            <v>REPLMT TRANSFORMER ROD GAPS</v>
          </cell>
          <cell r="E250">
            <v>11640</v>
          </cell>
          <cell r="F250">
            <v>0</v>
          </cell>
          <cell r="G250">
            <v>2.6</v>
          </cell>
          <cell r="H250">
            <v>0</v>
          </cell>
          <cell r="I250">
            <v>0</v>
          </cell>
          <cell r="J250">
            <v>0</v>
          </cell>
          <cell r="K250">
            <v>181.84160449999999</v>
          </cell>
          <cell r="L250">
            <v>-604.11</v>
          </cell>
          <cell r="M250">
            <v>0</v>
          </cell>
          <cell r="N250">
            <v>0</v>
          </cell>
          <cell r="O250">
            <v>0</v>
          </cell>
          <cell r="P250">
            <v>45900</v>
          </cell>
          <cell r="Q250">
            <v>562896</v>
          </cell>
          <cell r="R250">
            <v>33250</v>
          </cell>
          <cell r="S250">
            <v>209760</v>
          </cell>
          <cell r="T250">
            <v>197630</v>
          </cell>
          <cell r="U250">
            <v>124642.87</v>
          </cell>
          <cell r="V250">
            <v>0</v>
          </cell>
          <cell r="W250">
            <v>0</v>
          </cell>
          <cell r="X250">
            <v>83681</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row>
        <row r="251">
          <cell r="C251">
            <v>11889</v>
          </cell>
          <cell r="D251" t="str">
            <v>Repl Tx Rod Gaps w srge 2008</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row>
        <row r="252">
          <cell r="C252">
            <v>11893</v>
          </cell>
          <cell r="D252" t="str">
            <v>2005 CAPACITOR BANK REPLCMT</v>
          </cell>
          <cell r="E252">
            <v>630384.42000000004</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row>
        <row r="253">
          <cell r="C253">
            <v>11898</v>
          </cell>
          <cell r="D253" t="str">
            <v>COOKSVILLE TS-STN MODIFICATION</v>
          </cell>
          <cell r="E253">
            <v>30618747.52</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row>
        <row r="254">
          <cell r="C254">
            <v>11900</v>
          </cell>
          <cell r="D254" t="str">
            <v>OSHAWA EAST TS-BUILD 230-44</v>
          </cell>
          <cell r="E254">
            <v>609091.26</v>
          </cell>
          <cell r="F254">
            <v>0</v>
          </cell>
          <cell r="G254">
            <v>0</v>
          </cell>
          <cell r="H254">
            <v>34290.589999999997</v>
          </cell>
          <cell r="I254">
            <v>-375</v>
          </cell>
          <cell r="J254">
            <v>54947.21</v>
          </cell>
          <cell r="K254">
            <v>54965.953495999995</v>
          </cell>
          <cell r="L254">
            <v>0</v>
          </cell>
          <cell r="M254">
            <v>0</v>
          </cell>
          <cell r="N254">
            <v>49995.38</v>
          </cell>
          <cell r="O254">
            <v>0</v>
          </cell>
          <cell r="P254">
            <v>0</v>
          </cell>
          <cell r="Q254">
            <v>0</v>
          </cell>
          <cell r="R254">
            <v>10000</v>
          </cell>
          <cell r="S254">
            <v>0</v>
          </cell>
          <cell r="T254">
            <v>0</v>
          </cell>
          <cell r="U254">
            <v>22650.720043768601</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row>
        <row r="255">
          <cell r="C255">
            <v>11905</v>
          </cell>
          <cell r="D255" t="str">
            <v>CONNECT ERIE FLOORING GENERATO</v>
          </cell>
          <cell r="E255">
            <v>321214.86</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row>
        <row r="256">
          <cell r="C256">
            <v>11908</v>
          </cell>
          <cell r="D256" t="str">
            <v>Abitibi Calm Lake GS: Relocate</v>
          </cell>
          <cell r="E256">
            <v>110816.78</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row>
        <row r="257">
          <cell r="C257">
            <v>11909</v>
          </cell>
          <cell r="D257" t="str">
            <v>CAMBRIDGE PRESTON-BUILD LINE</v>
          </cell>
          <cell r="E257">
            <v>23197887.510000002</v>
          </cell>
          <cell r="F257">
            <v>443467.13</v>
          </cell>
          <cell r="G257">
            <v>421871.82</v>
          </cell>
          <cell r="H257">
            <v>2862</v>
          </cell>
          <cell r="I257">
            <v>374089.84</v>
          </cell>
          <cell r="J257">
            <v>125624.88</v>
          </cell>
          <cell r="K257">
            <v>284838.1526875</v>
          </cell>
          <cell r="L257">
            <v>0</v>
          </cell>
          <cell r="M257">
            <v>274.12</v>
          </cell>
          <cell r="N257">
            <v>495271.51</v>
          </cell>
          <cell r="O257">
            <v>0</v>
          </cell>
          <cell r="P257">
            <v>0</v>
          </cell>
          <cell r="Q257">
            <v>0</v>
          </cell>
          <cell r="R257">
            <v>0</v>
          </cell>
          <cell r="S257">
            <v>0</v>
          </cell>
          <cell r="T257">
            <v>0</v>
          </cell>
          <cell r="U257">
            <v>6272.8837994625001</v>
          </cell>
          <cell r="V257">
            <v>0</v>
          </cell>
          <cell r="W257">
            <v>0</v>
          </cell>
          <cell r="X257">
            <v>0</v>
          </cell>
          <cell r="Y257">
            <v>0</v>
          </cell>
          <cell r="Z257">
            <v>0</v>
          </cell>
          <cell r="AA257">
            <v>0</v>
          </cell>
          <cell r="AB257">
            <v>0</v>
          </cell>
          <cell r="AC257">
            <v>0</v>
          </cell>
          <cell r="AD257">
            <v>0</v>
          </cell>
          <cell r="AE257">
            <v>6673.09378586821</v>
          </cell>
          <cell r="AF257">
            <v>0</v>
          </cell>
          <cell r="AG257">
            <v>0</v>
          </cell>
          <cell r="AH257">
            <v>0</v>
          </cell>
          <cell r="AI257">
            <v>0</v>
          </cell>
          <cell r="AJ257">
            <v>0</v>
          </cell>
          <cell r="AK257">
            <v>0</v>
          </cell>
          <cell r="AL257">
            <v>0</v>
          </cell>
          <cell r="AM257">
            <v>0</v>
          </cell>
          <cell r="AN257">
            <v>0</v>
          </cell>
          <cell r="AO257">
            <v>6987.57012913376</v>
          </cell>
          <cell r="AP257">
            <v>0</v>
          </cell>
          <cell r="AQ257">
            <v>0</v>
          </cell>
          <cell r="AR257">
            <v>0</v>
          </cell>
          <cell r="AS257">
            <v>0</v>
          </cell>
          <cell r="AT257">
            <v>0</v>
          </cell>
          <cell r="AU257">
            <v>0</v>
          </cell>
          <cell r="AV257">
            <v>0</v>
          </cell>
          <cell r="AW257">
            <v>0</v>
          </cell>
          <cell r="AX257">
            <v>0</v>
          </cell>
          <cell r="AY257">
            <v>7662.8987540472899</v>
          </cell>
          <cell r="AZ257">
            <v>0</v>
          </cell>
          <cell r="BA257">
            <v>0</v>
          </cell>
          <cell r="BB257">
            <v>0</v>
          </cell>
          <cell r="BC257">
            <v>0</v>
          </cell>
          <cell r="BD257">
            <v>0</v>
          </cell>
          <cell r="BE257">
            <v>0</v>
          </cell>
          <cell r="BF257">
            <v>0</v>
          </cell>
          <cell r="BG257">
            <v>0</v>
          </cell>
          <cell r="BH257">
            <v>0</v>
          </cell>
          <cell r="BI257">
            <v>8033.5370841535496</v>
          </cell>
          <cell r="BJ257">
            <v>0</v>
          </cell>
          <cell r="BK257">
            <v>0</v>
          </cell>
          <cell r="BL257">
            <v>0</v>
          </cell>
          <cell r="BM257">
            <v>0</v>
          </cell>
        </row>
        <row r="258">
          <cell r="C258">
            <v>11911</v>
          </cell>
          <cell r="D258" t="str">
            <v>2005 T&amp;D SUSTAINMENT ROD GAP</v>
          </cell>
          <cell r="E258">
            <v>220662.21</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row>
        <row r="259">
          <cell r="C259">
            <v>11912</v>
          </cell>
          <cell r="D259" t="str">
            <v>2005 H11L  AND H7L LUMSDEN</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row>
        <row r="260">
          <cell r="C260">
            <v>11913</v>
          </cell>
          <cell r="D260" t="str">
            <v>2005 L16D LEASIDE-DUPLEX BOND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row>
        <row r="261">
          <cell r="C261">
            <v>11914</v>
          </cell>
          <cell r="D261" t="str">
            <v>2005 D6Y DUPLEX-GLENGROVE BOND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row>
        <row r="262">
          <cell r="C262">
            <v>11915</v>
          </cell>
          <cell r="D262" t="str">
            <v>2005 L14W BAYVIEW BIRCH BOND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row>
        <row r="263">
          <cell r="C263">
            <v>11916</v>
          </cell>
          <cell r="D263" t="str">
            <v>2005 L15W BAYVIEW-BALFOUR BOND</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row>
        <row r="264">
          <cell r="C264">
            <v>11917</v>
          </cell>
          <cell r="D264" t="str">
            <v>H2JK CA 1 &amp; 2 BASIN -DONFLEET</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row>
        <row r="265">
          <cell r="C265">
            <v>11922</v>
          </cell>
          <cell r="D265" t="str">
            <v>2005-06 Nanticoke TS TSI &amp; ABC</v>
          </cell>
          <cell r="E265">
            <v>1696767.46</v>
          </cell>
          <cell r="F265">
            <v>47004.75</v>
          </cell>
          <cell r="G265">
            <v>1381688.36</v>
          </cell>
          <cell r="H265">
            <v>47586</v>
          </cell>
          <cell r="I265">
            <v>5577186.0300000003</v>
          </cell>
          <cell r="J265">
            <v>321708.37</v>
          </cell>
          <cell r="K265">
            <v>1611852.2155479998</v>
          </cell>
          <cell r="L265">
            <v>750000</v>
          </cell>
          <cell r="M265">
            <v>0</v>
          </cell>
          <cell r="N265">
            <v>1045661.06</v>
          </cell>
          <cell r="O265">
            <v>0</v>
          </cell>
          <cell r="P265">
            <v>360000</v>
          </cell>
          <cell r="Q265">
            <v>5800000</v>
          </cell>
          <cell r="R265">
            <v>159000</v>
          </cell>
          <cell r="S265">
            <v>3560000</v>
          </cell>
          <cell r="T265">
            <v>358283</v>
          </cell>
          <cell r="U265">
            <v>2183180.5646531298</v>
          </cell>
          <cell r="V265">
            <v>0</v>
          </cell>
          <cell r="W265">
            <v>467000</v>
          </cell>
          <cell r="X265">
            <v>0</v>
          </cell>
          <cell r="Y265">
            <v>0</v>
          </cell>
          <cell r="Z265">
            <v>840000</v>
          </cell>
          <cell r="AA265">
            <v>350000</v>
          </cell>
          <cell r="AB265">
            <v>96000</v>
          </cell>
          <cell r="AC265">
            <v>80000</v>
          </cell>
          <cell r="AD265">
            <v>102517</v>
          </cell>
          <cell r="AE265">
            <v>1510221.2877165559</v>
          </cell>
          <cell r="AF265">
            <v>0</v>
          </cell>
          <cell r="AG265">
            <v>0</v>
          </cell>
          <cell r="AH265">
            <v>0</v>
          </cell>
          <cell r="AI265">
            <v>2810000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row>
        <row r="266">
          <cell r="C266">
            <v>11924</v>
          </cell>
          <cell r="D266" t="str">
            <v>IMPLEMENT FEEDER TERMINATION</v>
          </cell>
          <cell r="E266">
            <v>-26696.34</v>
          </cell>
          <cell r="F266">
            <v>0</v>
          </cell>
          <cell r="G266">
            <v>0</v>
          </cell>
          <cell r="H266">
            <v>0</v>
          </cell>
          <cell r="I266">
            <v>0</v>
          </cell>
          <cell r="J266">
            <v>0</v>
          </cell>
          <cell r="K266">
            <v>-372.41394300000002</v>
          </cell>
          <cell r="L266">
            <v>0</v>
          </cell>
          <cell r="M266">
            <v>0</v>
          </cell>
          <cell r="N266">
            <v>0</v>
          </cell>
          <cell r="O266">
            <v>0</v>
          </cell>
          <cell r="P266">
            <v>0</v>
          </cell>
          <cell r="Q266">
            <v>0</v>
          </cell>
          <cell r="R266">
            <v>0</v>
          </cell>
          <cell r="S266">
            <v>0</v>
          </cell>
          <cell r="T266">
            <v>0</v>
          </cell>
          <cell r="U266">
            <v>-1726.9865015634</v>
          </cell>
          <cell r="V266">
            <v>0</v>
          </cell>
          <cell r="W266">
            <v>0</v>
          </cell>
          <cell r="X266">
            <v>0</v>
          </cell>
          <cell r="Y266">
            <v>0</v>
          </cell>
          <cell r="Z266">
            <v>0</v>
          </cell>
          <cell r="AA266">
            <v>0</v>
          </cell>
          <cell r="AB266">
            <v>0</v>
          </cell>
          <cell r="AC266">
            <v>0</v>
          </cell>
          <cell r="AD266">
            <v>0</v>
          </cell>
          <cell r="AE266">
            <v>-1837.1682403631401</v>
          </cell>
          <cell r="AF266">
            <v>0</v>
          </cell>
          <cell r="AG266">
            <v>0</v>
          </cell>
          <cell r="AH266">
            <v>0</v>
          </cell>
          <cell r="AI266">
            <v>0</v>
          </cell>
          <cell r="AJ266">
            <v>0</v>
          </cell>
          <cell r="AK266">
            <v>0</v>
          </cell>
          <cell r="AL266">
            <v>0</v>
          </cell>
          <cell r="AM266">
            <v>0</v>
          </cell>
          <cell r="AN266">
            <v>0</v>
          </cell>
          <cell r="AO266">
            <v>-1923.74666541338</v>
          </cell>
          <cell r="AP266">
            <v>0</v>
          </cell>
          <cell r="AQ266">
            <v>0</v>
          </cell>
          <cell r="AR266">
            <v>0</v>
          </cell>
          <cell r="AS266">
            <v>0</v>
          </cell>
          <cell r="AT266">
            <v>0</v>
          </cell>
          <cell r="AU266">
            <v>0</v>
          </cell>
          <cell r="AV266">
            <v>0</v>
          </cell>
          <cell r="AW266">
            <v>0</v>
          </cell>
          <cell r="AX266">
            <v>0</v>
          </cell>
          <cell r="AY266">
            <v>-2109.6712667020302</v>
          </cell>
          <cell r="AZ266">
            <v>0</v>
          </cell>
          <cell r="BA266">
            <v>0</v>
          </cell>
          <cell r="BB266">
            <v>0</v>
          </cell>
          <cell r="BC266">
            <v>0</v>
          </cell>
          <cell r="BD266">
            <v>0</v>
          </cell>
          <cell r="BE266">
            <v>0</v>
          </cell>
          <cell r="BF266">
            <v>0</v>
          </cell>
          <cell r="BG266">
            <v>0</v>
          </cell>
          <cell r="BH266">
            <v>0</v>
          </cell>
          <cell r="BI266">
            <v>-2211.7116381672699</v>
          </cell>
          <cell r="BJ266">
            <v>0</v>
          </cell>
          <cell r="BK266">
            <v>0</v>
          </cell>
          <cell r="BL266">
            <v>0</v>
          </cell>
          <cell r="BM266">
            <v>0</v>
          </cell>
        </row>
        <row r="267">
          <cell r="C267">
            <v>11926</v>
          </cell>
          <cell r="D267" t="str">
            <v>TORONTO BATHURST HV GROUNDING</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row>
        <row r="268">
          <cell r="C268">
            <v>11937</v>
          </cell>
          <cell r="D268" t="str">
            <v>WHITBY TS - BUILD 230-44/27.6</v>
          </cell>
          <cell r="E268">
            <v>24294991.07</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row>
        <row r="269">
          <cell r="C269">
            <v>11938</v>
          </cell>
          <cell r="D269" t="str">
            <v>MINDEN TS- ADD FEEDER POSITION</v>
          </cell>
          <cell r="E269">
            <v>675507.25</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row>
        <row r="270">
          <cell r="C270">
            <v>11939</v>
          </cell>
          <cell r="D270" t="str">
            <v>TRAFALGAR TS-ADD CAPACITOR</v>
          </cell>
          <cell r="E270">
            <v>6326745.9900000002</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row>
        <row r="271">
          <cell r="C271">
            <v>11952</v>
          </cell>
          <cell r="D271" t="str">
            <v>2005 PCB &amp; OTHER WASTE MGMT</v>
          </cell>
          <cell r="E271">
            <v>2945521.37</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row>
        <row r="272">
          <cell r="C272">
            <v>11959</v>
          </cell>
          <cell r="D272" t="str">
            <v>SIMCOE COUNTY AREA SUPPLY</v>
          </cell>
          <cell r="E272">
            <v>35939912.25</v>
          </cell>
          <cell r="F272">
            <v>353489.64</v>
          </cell>
          <cell r="G272">
            <v>12018807.65</v>
          </cell>
          <cell r="H272">
            <v>467212.46</v>
          </cell>
          <cell r="I272">
            <v>17066068.800000001</v>
          </cell>
          <cell r="J272">
            <v>1262947.1799999899</v>
          </cell>
          <cell r="K272">
            <v>8081047.1753739994</v>
          </cell>
          <cell r="L272">
            <v>200000</v>
          </cell>
          <cell r="M272">
            <v>0</v>
          </cell>
          <cell r="N272">
            <v>5005012.1900000004</v>
          </cell>
          <cell r="O272">
            <v>0</v>
          </cell>
          <cell r="P272">
            <v>707500</v>
          </cell>
          <cell r="Q272">
            <v>3895000</v>
          </cell>
          <cell r="R272">
            <v>-454000</v>
          </cell>
          <cell r="S272">
            <v>690000</v>
          </cell>
          <cell r="T272">
            <v>249500</v>
          </cell>
          <cell r="U272">
            <v>2684278.2338411398</v>
          </cell>
          <cell r="V272">
            <v>0</v>
          </cell>
          <cell r="W272">
            <v>189107</v>
          </cell>
          <cell r="X272">
            <v>0</v>
          </cell>
          <cell r="Y272">
            <v>4178000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row>
        <row r="273">
          <cell r="C273">
            <v>11960</v>
          </cell>
          <cell r="D273" t="str">
            <v>MOOSE LAKE TS-SAFETY IMPROVEME</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row>
        <row r="274">
          <cell r="C274">
            <v>11962</v>
          </cell>
          <cell r="D274" t="str">
            <v>FIRE DETECTION SYSTEMS UPDATE</v>
          </cell>
          <cell r="E274">
            <v>81778.710000000006</v>
          </cell>
          <cell r="F274">
            <v>0</v>
          </cell>
          <cell r="G274">
            <v>0</v>
          </cell>
          <cell r="H274">
            <v>0</v>
          </cell>
          <cell r="I274">
            <v>0</v>
          </cell>
          <cell r="J274">
            <v>0</v>
          </cell>
          <cell r="K274">
            <v>1140.8130045</v>
          </cell>
          <cell r="L274">
            <v>0</v>
          </cell>
          <cell r="M274">
            <v>0</v>
          </cell>
          <cell r="N274">
            <v>0</v>
          </cell>
          <cell r="O274">
            <v>0</v>
          </cell>
          <cell r="P274">
            <v>0</v>
          </cell>
          <cell r="Q274">
            <v>0</v>
          </cell>
          <cell r="R274">
            <v>0</v>
          </cell>
          <cell r="S274">
            <v>0</v>
          </cell>
          <cell r="T274">
            <v>0</v>
          </cell>
          <cell r="U274">
            <v>5290.2655676871</v>
          </cell>
          <cell r="V274">
            <v>0</v>
          </cell>
          <cell r="W274">
            <v>0</v>
          </cell>
          <cell r="X274">
            <v>0</v>
          </cell>
          <cell r="Y274">
            <v>0</v>
          </cell>
          <cell r="Z274">
            <v>0</v>
          </cell>
          <cell r="AA274">
            <v>0</v>
          </cell>
          <cell r="AB274">
            <v>0</v>
          </cell>
          <cell r="AC274">
            <v>0</v>
          </cell>
          <cell r="AD274">
            <v>0</v>
          </cell>
          <cell r="AE274">
            <v>5627.7845109055297</v>
          </cell>
          <cell r="AF274">
            <v>0</v>
          </cell>
          <cell r="AG274">
            <v>0</v>
          </cell>
          <cell r="AH274">
            <v>0</v>
          </cell>
          <cell r="AI274">
            <v>0</v>
          </cell>
          <cell r="AJ274">
            <v>0</v>
          </cell>
          <cell r="AK274">
            <v>0</v>
          </cell>
          <cell r="AL274">
            <v>0</v>
          </cell>
          <cell r="AM274">
            <v>0</v>
          </cell>
          <cell r="AN274">
            <v>0</v>
          </cell>
          <cell r="AO274">
            <v>5892.9995896182099</v>
          </cell>
          <cell r="AP274">
            <v>0</v>
          </cell>
          <cell r="AQ274">
            <v>0</v>
          </cell>
          <cell r="AR274">
            <v>0</v>
          </cell>
          <cell r="AS274">
            <v>0</v>
          </cell>
          <cell r="AT274">
            <v>0</v>
          </cell>
          <cell r="AU274">
            <v>0</v>
          </cell>
          <cell r="AV274">
            <v>0</v>
          </cell>
          <cell r="AW274">
            <v>0</v>
          </cell>
          <cell r="AX274">
            <v>0</v>
          </cell>
          <cell r="AY274">
            <v>6462.5411091916603</v>
          </cell>
          <cell r="AZ274">
            <v>0</v>
          </cell>
          <cell r="BA274">
            <v>0</v>
          </cell>
          <cell r="BB274">
            <v>0</v>
          </cell>
          <cell r="BC274">
            <v>0</v>
          </cell>
          <cell r="BD274">
            <v>0</v>
          </cell>
          <cell r="BE274">
            <v>0</v>
          </cell>
          <cell r="BF274">
            <v>0</v>
          </cell>
          <cell r="BG274">
            <v>0</v>
          </cell>
          <cell r="BH274">
            <v>0</v>
          </cell>
          <cell r="BI274">
            <v>6775.1206592853796</v>
          </cell>
          <cell r="BJ274">
            <v>0</v>
          </cell>
          <cell r="BK274">
            <v>0</v>
          </cell>
          <cell r="BL274">
            <v>0</v>
          </cell>
          <cell r="BM274">
            <v>0</v>
          </cell>
        </row>
        <row r="275">
          <cell r="C275">
            <v>11977</v>
          </cell>
          <cell r="D275" t="str">
            <v>BRUCE HVAC SYSTEMS UPGRADE</v>
          </cell>
          <cell r="E275">
            <v>1001464.78</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row>
        <row r="276">
          <cell r="C276">
            <v>11979</v>
          </cell>
          <cell r="D276" t="str">
            <v>2004 WHOLESALE METER UPGRADES</v>
          </cell>
          <cell r="E276">
            <v>835901.46</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row>
        <row r="277">
          <cell r="C277">
            <v>11980</v>
          </cell>
          <cell r="D277" t="str">
            <v>THORNDALE DS STATION UPGRADES</v>
          </cell>
          <cell r="E277">
            <v>790146.97</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row>
        <row r="278">
          <cell r="C278">
            <v>11981</v>
          </cell>
          <cell r="D278" t="str">
            <v>ATIKOKAN GS-PROVIDE DIRECT CTR</v>
          </cell>
          <cell r="E278">
            <v>15254.52</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row>
        <row r="279">
          <cell r="C279">
            <v>11995</v>
          </cell>
          <cell r="D279" t="str">
            <v>2005 STEEL STRUCTURE REFURBISH</v>
          </cell>
          <cell r="E279">
            <v>1104993.83</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row>
        <row r="280">
          <cell r="C280">
            <v>12000</v>
          </cell>
          <cell r="D280" t="str">
            <v>2005 B5D-B31L CIRCUIT SWITCH</v>
          </cell>
          <cell r="E280">
            <v>1015385.98</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row>
        <row r="281">
          <cell r="C281">
            <v>12004</v>
          </cell>
          <cell r="D281" t="str">
            <v>ESSA TS-ADD 250 MVAR CAP BANK</v>
          </cell>
          <cell r="E281">
            <v>5123945.88</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row>
        <row r="282">
          <cell r="C282">
            <v>12009</v>
          </cell>
          <cell r="D282" t="str">
            <v>GUELPH CAMPBELL TS</v>
          </cell>
          <cell r="E282">
            <v>245699.18</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row>
        <row r="283">
          <cell r="C283">
            <v>12011</v>
          </cell>
          <cell r="D283" t="str">
            <v>2005 RTU REPLACEMENT</v>
          </cell>
          <cell r="E283">
            <v>6413933.6299999999</v>
          </cell>
          <cell r="F283">
            <v>243576</v>
          </cell>
          <cell r="G283">
            <v>176157.76</v>
          </cell>
          <cell r="H283">
            <v>24738</v>
          </cell>
          <cell r="I283">
            <v>154082.67000000001</v>
          </cell>
          <cell r="J283">
            <v>165312.18</v>
          </cell>
          <cell r="K283">
            <v>231431.53</v>
          </cell>
          <cell r="L283">
            <v>-28494.543249999999</v>
          </cell>
          <cell r="M283">
            <v>0</v>
          </cell>
          <cell r="N283">
            <v>44971.14</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row>
        <row r="284">
          <cell r="C284">
            <v>12012</v>
          </cell>
          <cell r="D284" t="str">
            <v>BURLINGTON TS-MATERIAL PURCHAS</v>
          </cell>
          <cell r="E284">
            <v>4486012.5599999996</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row>
        <row r="285">
          <cell r="C285">
            <v>12017</v>
          </cell>
          <cell r="D285" t="str">
            <v>2005 ANIMAL DETERRENT FENCE</v>
          </cell>
          <cell r="E285">
            <v>288391.98</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row>
        <row r="286">
          <cell r="C286">
            <v>12019</v>
          </cell>
          <cell r="D286" t="str">
            <v>PROTECTION TONE EQUIP REPLCMT</v>
          </cell>
          <cell r="E286">
            <v>11084678.84</v>
          </cell>
          <cell r="F286">
            <v>146781.01</v>
          </cell>
          <cell r="G286">
            <v>27490.720000000001</v>
          </cell>
          <cell r="H286">
            <v>0</v>
          </cell>
          <cell r="I286">
            <v>0</v>
          </cell>
          <cell r="J286">
            <v>85288.45</v>
          </cell>
          <cell r="K286">
            <v>71450.92</v>
          </cell>
          <cell r="L286">
            <v>5093.72</v>
          </cell>
          <cell r="M286">
            <v>0</v>
          </cell>
          <cell r="N286">
            <v>-8054.49</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row>
        <row r="287">
          <cell r="C287">
            <v>12020</v>
          </cell>
          <cell r="D287" t="str">
            <v>REPLC POSITRON TELEPROTECTION</v>
          </cell>
          <cell r="E287">
            <v>211484.07</v>
          </cell>
          <cell r="F287">
            <v>4000</v>
          </cell>
          <cell r="G287">
            <v>18500</v>
          </cell>
          <cell r="H287">
            <v>1500</v>
          </cell>
          <cell r="I287">
            <v>0</v>
          </cell>
          <cell r="J287">
            <v>33697</v>
          </cell>
          <cell r="K287">
            <v>21359.498671499998</v>
          </cell>
          <cell r="L287">
            <v>0</v>
          </cell>
          <cell r="M287">
            <v>0</v>
          </cell>
          <cell r="N287">
            <v>29027.5</v>
          </cell>
          <cell r="O287">
            <v>0</v>
          </cell>
          <cell r="P287">
            <v>50000</v>
          </cell>
          <cell r="Q287">
            <v>40000</v>
          </cell>
          <cell r="R287">
            <v>1000</v>
          </cell>
          <cell r="S287">
            <v>0</v>
          </cell>
          <cell r="T287">
            <v>10000</v>
          </cell>
          <cell r="U287">
            <v>37786.491031241705</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row>
        <row r="288">
          <cell r="C288">
            <v>12021</v>
          </cell>
          <cell r="D288" t="str">
            <v>DC SIGNALLING REPLMT-NIAGARA</v>
          </cell>
          <cell r="E288">
            <v>385139.35</v>
          </cell>
          <cell r="F288">
            <v>8026.2</v>
          </cell>
          <cell r="G288">
            <v>0</v>
          </cell>
          <cell r="H288">
            <v>6170</v>
          </cell>
          <cell r="I288">
            <v>0</v>
          </cell>
          <cell r="J288">
            <v>5000</v>
          </cell>
          <cell r="K288">
            <v>26158.6725515</v>
          </cell>
          <cell r="L288">
            <v>0</v>
          </cell>
          <cell r="M288">
            <v>0</v>
          </cell>
          <cell r="N288">
            <v>13576.34</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row>
        <row r="289">
          <cell r="C289">
            <v>12022</v>
          </cell>
          <cell r="D289" t="str">
            <v>TORONTO TELEPROTECTION-PSE3</v>
          </cell>
          <cell r="E289">
            <v>3090010.61</v>
          </cell>
          <cell r="F289">
            <v>61186.25</v>
          </cell>
          <cell r="G289">
            <v>8472.74</v>
          </cell>
          <cell r="H289">
            <v>8123</v>
          </cell>
          <cell r="I289">
            <v>0</v>
          </cell>
          <cell r="J289">
            <v>31299.18</v>
          </cell>
          <cell r="K289">
            <v>27645.901256000001</v>
          </cell>
          <cell r="L289">
            <v>1515.89</v>
          </cell>
          <cell r="M289">
            <v>0</v>
          </cell>
          <cell r="N289">
            <v>51366.91</v>
          </cell>
          <cell r="O289">
            <v>0</v>
          </cell>
          <cell r="P289">
            <v>0</v>
          </cell>
          <cell r="Q289">
            <v>0</v>
          </cell>
          <cell r="R289">
            <v>0</v>
          </cell>
          <cell r="S289">
            <v>0</v>
          </cell>
          <cell r="T289">
            <v>0</v>
          </cell>
          <cell r="U289">
            <v>4176.5509641328299</v>
          </cell>
          <cell r="V289">
            <v>0</v>
          </cell>
          <cell r="W289">
            <v>0</v>
          </cell>
          <cell r="X289">
            <v>0</v>
          </cell>
          <cell r="Y289">
            <v>0</v>
          </cell>
          <cell r="Z289">
            <v>0</v>
          </cell>
          <cell r="AA289">
            <v>0</v>
          </cell>
          <cell r="AB289">
            <v>0</v>
          </cell>
          <cell r="AC289">
            <v>0</v>
          </cell>
          <cell r="AD289">
            <v>0</v>
          </cell>
          <cell r="AE289">
            <v>4443.0149156445004</v>
          </cell>
          <cell r="AF289">
            <v>0</v>
          </cell>
          <cell r="AG289">
            <v>0</v>
          </cell>
          <cell r="AH289">
            <v>0</v>
          </cell>
          <cell r="AI289">
            <v>0</v>
          </cell>
          <cell r="AJ289">
            <v>0</v>
          </cell>
          <cell r="AK289">
            <v>0</v>
          </cell>
          <cell r="AL289">
            <v>0</v>
          </cell>
          <cell r="AM289">
            <v>0</v>
          </cell>
          <cell r="AN289">
            <v>0</v>
          </cell>
          <cell r="AO289">
            <v>4652.3965201268202</v>
          </cell>
          <cell r="AP289">
            <v>0</v>
          </cell>
          <cell r="AQ289">
            <v>0</v>
          </cell>
          <cell r="AR289">
            <v>0</v>
          </cell>
          <cell r="AS289">
            <v>0</v>
          </cell>
          <cell r="AT289">
            <v>0</v>
          </cell>
          <cell r="AU289">
            <v>0</v>
          </cell>
          <cell r="AV289">
            <v>0</v>
          </cell>
          <cell r="AW289">
            <v>0</v>
          </cell>
          <cell r="AX289">
            <v>0</v>
          </cell>
          <cell r="AY289">
            <v>5102.0373089026198</v>
          </cell>
          <cell r="AZ289">
            <v>0</v>
          </cell>
          <cell r="BA289">
            <v>0</v>
          </cell>
          <cell r="BB289">
            <v>0</v>
          </cell>
          <cell r="BC289">
            <v>0</v>
          </cell>
          <cell r="BD289">
            <v>0</v>
          </cell>
          <cell r="BE289">
            <v>0</v>
          </cell>
          <cell r="BF289">
            <v>0</v>
          </cell>
          <cell r="BG289">
            <v>0</v>
          </cell>
          <cell r="BH289">
            <v>0</v>
          </cell>
          <cell r="BI289">
            <v>5348.8121455546898</v>
          </cell>
          <cell r="BJ289">
            <v>0</v>
          </cell>
          <cell r="BK289">
            <v>0</v>
          </cell>
          <cell r="BL289">
            <v>0</v>
          </cell>
          <cell r="BM289">
            <v>0</v>
          </cell>
        </row>
        <row r="290">
          <cell r="C290">
            <v>12024</v>
          </cell>
          <cell r="D290" t="str">
            <v>2005 PROTECTION REPLACEMENT</v>
          </cell>
          <cell r="E290">
            <v>9375665.2599999998</v>
          </cell>
          <cell r="F290">
            <v>334086.74</v>
          </cell>
          <cell r="G290">
            <v>51402.720000000001</v>
          </cell>
          <cell r="H290">
            <v>-29622.68</v>
          </cell>
          <cell r="I290">
            <v>67049.149999999994</v>
          </cell>
          <cell r="J290">
            <v>-1965783.1099999901</v>
          </cell>
          <cell r="K290">
            <v>350064.69250300003</v>
          </cell>
          <cell r="L290">
            <v>0</v>
          </cell>
          <cell r="M290">
            <v>0</v>
          </cell>
          <cell r="N290">
            <v>2382950.8199999896</v>
          </cell>
          <cell r="O290">
            <v>0</v>
          </cell>
          <cell r="P290">
            <v>0</v>
          </cell>
          <cell r="Q290">
            <v>0</v>
          </cell>
          <cell r="R290">
            <v>0</v>
          </cell>
          <cell r="S290">
            <v>0</v>
          </cell>
          <cell r="T290">
            <v>0</v>
          </cell>
          <cell r="U290">
            <v>-111531.454974308</v>
          </cell>
          <cell r="V290">
            <v>0</v>
          </cell>
          <cell r="W290">
            <v>0</v>
          </cell>
          <cell r="X290">
            <v>0</v>
          </cell>
          <cell r="Y290">
            <v>0</v>
          </cell>
          <cell r="Z290">
            <v>0</v>
          </cell>
          <cell r="AA290">
            <v>0</v>
          </cell>
          <cell r="AB290">
            <v>0</v>
          </cell>
          <cell r="AC290">
            <v>0</v>
          </cell>
          <cell r="AD290">
            <v>0</v>
          </cell>
          <cell r="AE290">
            <v>-118647.161801669</v>
          </cell>
          <cell r="AF290">
            <v>0</v>
          </cell>
          <cell r="AG290">
            <v>0</v>
          </cell>
          <cell r="AH290">
            <v>0</v>
          </cell>
          <cell r="AI290">
            <v>0</v>
          </cell>
          <cell r="AJ290">
            <v>0</v>
          </cell>
          <cell r="AK290">
            <v>0</v>
          </cell>
          <cell r="AL290">
            <v>0</v>
          </cell>
          <cell r="AM290">
            <v>0</v>
          </cell>
          <cell r="AN290">
            <v>0</v>
          </cell>
          <cell r="AO290">
            <v>-124238.530180342</v>
          </cell>
          <cell r="AP290">
            <v>0</v>
          </cell>
          <cell r="AQ290">
            <v>0</v>
          </cell>
          <cell r="AR290">
            <v>0</v>
          </cell>
          <cell r="AS290">
            <v>0</v>
          </cell>
          <cell r="AT290">
            <v>0</v>
          </cell>
          <cell r="AU290">
            <v>0</v>
          </cell>
          <cell r="AV290">
            <v>0</v>
          </cell>
          <cell r="AW290">
            <v>0</v>
          </cell>
          <cell r="AX290">
            <v>0</v>
          </cell>
          <cell r="AY290">
            <v>-136245.82802457499</v>
          </cell>
          <cell r="AZ290">
            <v>0</v>
          </cell>
          <cell r="BA290">
            <v>0</v>
          </cell>
          <cell r="BB290">
            <v>0</v>
          </cell>
          <cell r="BC290">
            <v>0</v>
          </cell>
          <cell r="BD290">
            <v>0</v>
          </cell>
          <cell r="BE290">
            <v>0</v>
          </cell>
          <cell r="BF290">
            <v>0</v>
          </cell>
          <cell r="BG290">
            <v>0</v>
          </cell>
          <cell r="BH290">
            <v>0</v>
          </cell>
          <cell r="BI290">
            <v>-142835.75277808899</v>
          </cell>
          <cell r="BJ290">
            <v>0</v>
          </cell>
          <cell r="BK290">
            <v>0</v>
          </cell>
          <cell r="BL290">
            <v>0</v>
          </cell>
          <cell r="BM290">
            <v>0</v>
          </cell>
        </row>
        <row r="291">
          <cell r="C291">
            <v>12025</v>
          </cell>
          <cell r="D291" t="str">
            <v>2005 FEEDER PROTECTION REPLCMT</v>
          </cell>
          <cell r="E291">
            <v>2531895.37</v>
          </cell>
          <cell r="F291">
            <v>33793.230000000003</v>
          </cell>
          <cell r="G291">
            <v>10068.16</v>
          </cell>
          <cell r="H291">
            <v>636</v>
          </cell>
          <cell r="I291">
            <v>0</v>
          </cell>
          <cell r="J291">
            <v>2570.75</v>
          </cell>
          <cell r="K291">
            <v>56849.71</v>
          </cell>
          <cell r="L291">
            <v>0</v>
          </cell>
          <cell r="M291">
            <v>0</v>
          </cell>
          <cell r="N291">
            <v>10456.99</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row>
        <row r="292">
          <cell r="C292">
            <v>12026</v>
          </cell>
          <cell r="D292" t="str">
            <v>2005 TORONTO AREA PROTECTION</v>
          </cell>
          <cell r="E292">
            <v>1437263.61</v>
          </cell>
          <cell r="F292">
            <v>0</v>
          </cell>
          <cell r="G292">
            <v>864</v>
          </cell>
          <cell r="H292">
            <v>-4069.01</v>
          </cell>
          <cell r="I292">
            <v>7956.21</v>
          </cell>
          <cell r="J292">
            <v>4617</v>
          </cell>
          <cell r="K292">
            <v>19074.851708499998</v>
          </cell>
          <cell r="L292">
            <v>0</v>
          </cell>
          <cell r="M292">
            <v>0</v>
          </cell>
          <cell r="N292">
            <v>4190.0100000000093</v>
          </cell>
          <cell r="O292">
            <v>0</v>
          </cell>
          <cell r="P292">
            <v>0</v>
          </cell>
          <cell r="Q292">
            <v>0</v>
          </cell>
          <cell r="R292">
            <v>0</v>
          </cell>
          <cell r="S292">
            <v>0</v>
          </cell>
          <cell r="T292">
            <v>0</v>
          </cell>
          <cell r="U292">
            <v>-57352.207286997596</v>
          </cell>
          <cell r="V292">
            <v>0</v>
          </cell>
          <cell r="W292">
            <v>0</v>
          </cell>
          <cell r="X292">
            <v>0</v>
          </cell>
          <cell r="Y292">
            <v>0</v>
          </cell>
          <cell r="Z292">
            <v>0</v>
          </cell>
          <cell r="AA292">
            <v>0</v>
          </cell>
          <cell r="AB292">
            <v>0</v>
          </cell>
          <cell r="AC292">
            <v>0</v>
          </cell>
          <cell r="AD292">
            <v>0</v>
          </cell>
          <cell r="AE292">
            <v>-61011.278111908003</v>
          </cell>
          <cell r="AF292">
            <v>0</v>
          </cell>
          <cell r="AG292">
            <v>0</v>
          </cell>
          <cell r="AH292">
            <v>0</v>
          </cell>
          <cell r="AI292">
            <v>0</v>
          </cell>
          <cell r="AJ292">
            <v>0</v>
          </cell>
          <cell r="AK292">
            <v>0</v>
          </cell>
          <cell r="AL292">
            <v>0</v>
          </cell>
          <cell r="AM292">
            <v>0</v>
          </cell>
          <cell r="AN292">
            <v>0</v>
          </cell>
          <cell r="AO292">
            <v>-63886.496751757499</v>
          </cell>
          <cell r="AP292">
            <v>0</v>
          </cell>
          <cell r="AQ292">
            <v>0</v>
          </cell>
          <cell r="AR292">
            <v>0</v>
          </cell>
          <cell r="AS292">
            <v>0</v>
          </cell>
          <cell r="AT292">
            <v>0</v>
          </cell>
          <cell r="AU292">
            <v>0</v>
          </cell>
          <cell r="AV292">
            <v>0</v>
          </cell>
          <cell r="AW292">
            <v>0</v>
          </cell>
          <cell r="AX292">
            <v>0</v>
          </cell>
          <cell r="AY292">
            <v>-70060.943548652096</v>
          </cell>
          <cell r="AZ292">
            <v>0</v>
          </cell>
          <cell r="BA292">
            <v>0</v>
          </cell>
          <cell r="BB292">
            <v>0</v>
          </cell>
          <cell r="BC292">
            <v>0</v>
          </cell>
          <cell r="BD292">
            <v>0</v>
          </cell>
          <cell r="BE292">
            <v>0</v>
          </cell>
          <cell r="BF292">
            <v>0</v>
          </cell>
          <cell r="BG292">
            <v>0</v>
          </cell>
          <cell r="BH292">
            <v>0</v>
          </cell>
          <cell r="BI292">
            <v>-73449.644346614004</v>
          </cell>
          <cell r="BJ292">
            <v>0</v>
          </cell>
          <cell r="BK292">
            <v>0</v>
          </cell>
          <cell r="BL292">
            <v>0</v>
          </cell>
          <cell r="BM292">
            <v>0</v>
          </cell>
        </row>
        <row r="293">
          <cell r="C293">
            <v>12027</v>
          </cell>
          <cell r="D293" t="str">
            <v>2005 UPGRADE WHOLESALE METER</v>
          </cell>
          <cell r="E293">
            <v>8958400.9800000004</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row>
        <row r="294">
          <cell r="C294">
            <v>12032</v>
          </cell>
          <cell r="D294" t="str">
            <v>THAMESVILLE WEST REGULATING</v>
          </cell>
          <cell r="E294">
            <v>1260759.98</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row>
        <row r="295">
          <cell r="C295">
            <v>12033</v>
          </cell>
          <cell r="D295" t="str">
            <v>2005 MINOR DRAINAGE IMPROVEMEN</v>
          </cell>
          <cell r="E295">
            <v>746339.36</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row>
        <row r="296">
          <cell r="C296">
            <v>12035</v>
          </cell>
          <cell r="D296" t="str">
            <v>2005-06 Porcupine TS TSI &amp; ABC</v>
          </cell>
          <cell r="E296">
            <v>20977583.82</v>
          </cell>
          <cell r="F296">
            <v>-1248565.99999999</v>
          </cell>
          <cell r="G296">
            <v>-7964240.4299999997</v>
          </cell>
          <cell r="H296">
            <v>-242547.6</v>
          </cell>
          <cell r="I296">
            <v>-9161261.5500000007</v>
          </cell>
          <cell r="J296">
            <v>-1301385.25</v>
          </cell>
          <cell r="K296">
            <v>223694.23</v>
          </cell>
          <cell r="L296">
            <v>415.21389000002898</v>
          </cell>
          <cell r="M296">
            <v>-12210</v>
          </cell>
          <cell r="N296">
            <v>20020471.870000001</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row>
        <row r="297">
          <cell r="C297">
            <v>12041</v>
          </cell>
          <cell r="D297" t="str">
            <v>2005 Engineering &amp; Constructio</v>
          </cell>
          <cell r="E297">
            <v>971235.86</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row>
        <row r="298">
          <cell r="C298">
            <v>12043</v>
          </cell>
          <cell r="D298" t="str">
            <v>EASTERN ZONE OTTAWA-PLC REPLMT</v>
          </cell>
          <cell r="E298">
            <v>8262329.2599999998</v>
          </cell>
          <cell r="F298">
            <v>116204.02</v>
          </cell>
          <cell r="G298">
            <v>137492.45000000001</v>
          </cell>
          <cell r="H298">
            <v>14700</v>
          </cell>
          <cell r="I298">
            <v>127534.14</v>
          </cell>
          <cell r="J298">
            <v>230214.39</v>
          </cell>
          <cell r="K298">
            <v>387389.43181650003</v>
          </cell>
          <cell r="L298">
            <v>19336.28</v>
          </cell>
          <cell r="M298">
            <v>0</v>
          </cell>
          <cell r="N298">
            <v>437055.37</v>
          </cell>
          <cell r="O298">
            <v>0</v>
          </cell>
          <cell r="P298">
            <v>156000</v>
          </cell>
          <cell r="Q298">
            <v>181500</v>
          </cell>
          <cell r="R298">
            <v>27000</v>
          </cell>
          <cell r="S298">
            <v>1098000</v>
          </cell>
          <cell r="T298">
            <v>455000</v>
          </cell>
          <cell r="U298">
            <v>416555.46302824299</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row>
        <row r="299">
          <cell r="C299">
            <v>12044</v>
          </cell>
          <cell r="D299" t="str">
            <v>Porcupine-Pinard D501P 500 kV</v>
          </cell>
          <cell r="E299">
            <v>1170662.43</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row>
        <row r="300">
          <cell r="C300">
            <v>12051</v>
          </cell>
          <cell r="D300" t="str">
            <v>FEEDER PROTECTION REPLACEMENT</v>
          </cell>
          <cell r="E300">
            <v>0.100000000003092</v>
          </cell>
          <cell r="F300">
            <v>0</v>
          </cell>
          <cell r="G300">
            <v>0</v>
          </cell>
          <cell r="H300">
            <v>0</v>
          </cell>
          <cell r="I300">
            <v>0</v>
          </cell>
          <cell r="J300">
            <v>0</v>
          </cell>
          <cell r="K300">
            <v>1.39500000004313E-3</v>
          </cell>
          <cell r="L300">
            <v>0</v>
          </cell>
          <cell r="M300">
            <v>0</v>
          </cell>
          <cell r="N300">
            <v>0</v>
          </cell>
          <cell r="O300">
            <v>0</v>
          </cell>
          <cell r="P300">
            <v>0</v>
          </cell>
          <cell r="Q300">
            <v>0</v>
          </cell>
          <cell r="R300">
            <v>0</v>
          </cell>
          <cell r="S300">
            <v>0</v>
          </cell>
          <cell r="T300">
            <v>0</v>
          </cell>
          <cell r="U300">
            <v>6.4690010002119297E-3</v>
          </cell>
          <cell r="V300">
            <v>0</v>
          </cell>
          <cell r="W300">
            <v>0</v>
          </cell>
          <cell r="X300">
            <v>0</v>
          </cell>
          <cell r="Y300">
            <v>0</v>
          </cell>
          <cell r="Z300">
            <v>0</v>
          </cell>
          <cell r="AA300">
            <v>0</v>
          </cell>
          <cell r="AB300">
            <v>0</v>
          </cell>
          <cell r="AC300">
            <v>0</v>
          </cell>
          <cell r="AD300">
            <v>0</v>
          </cell>
          <cell r="AE300">
            <v>6.8817232640354603E-3</v>
          </cell>
          <cell r="AF300">
            <v>0</v>
          </cell>
          <cell r="AG300">
            <v>0</v>
          </cell>
          <cell r="AH300">
            <v>0</v>
          </cell>
          <cell r="AI300">
            <v>0</v>
          </cell>
          <cell r="AJ300">
            <v>0</v>
          </cell>
          <cell r="AK300">
            <v>0</v>
          </cell>
          <cell r="AL300">
            <v>0</v>
          </cell>
          <cell r="AM300">
            <v>0</v>
          </cell>
          <cell r="AN300">
            <v>0</v>
          </cell>
          <cell r="AO300">
            <v>7.2060314840164197E-3</v>
          </cell>
          <cell r="AP300">
            <v>0</v>
          </cell>
          <cell r="AQ300">
            <v>0</v>
          </cell>
          <cell r="AR300">
            <v>0</v>
          </cell>
          <cell r="AS300">
            <v>0</v>
          </cell>
          <cell r="AT300">
            <v>0</v>
          </cell>
          <cell r="AU300">
            <v>0</v>
          </cell>
          <cell r="AV300">
            <v>0</v>
          </cell>
          <cell r="AW300">
            <v>0</v>
          </cell>
          <cell r="AX300">
            <v>0</v>
          </cell>
          <cell r="AY300">
            <v>7.9024737726693193E-3</v>
          </cell>
          <cell r="AZ300">
            <v>0</v>
          </cell>
          <cell r="BA300">
            <v>0</v>
          </cell>
          <cell r="BB300">
            <v>0</v>
          </cell>
          <cell r="BC300">
            <v>0</v>
          </cell>
          <cell r="BD300">
            <v>0</v>
          </cell>
          <cell r="BE300">
            <v>0</v>
          </cell>
          <cell r="BF300">
            <v>0</v>
          </cell>
          <cell r="BG300">
            <v>0</v>
          </cell>
          <cell r="BH300">
            <v>0</v>
          </cell>
          <cell r="BI300">
            <v>8.2846998436583701E-3</v>
          </cell>
          <cell r="BJ300">
            <v>0</v>
          </cell>
          <cell r="BK300">
            <v>0</v>
          </cell>
          <cell r="BL300">
            <v>0</v>
          </cell>
          <cell r="BM300">
            <v>0</v>
          </cell>
        </row>
        <row r="301">
          <cell r="C301">
            <v>12055</v>
          </cell>
          <cell r="D301" t="str">
            <v>2005 Replace Failed Transforme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row>
        <row r="302">
          <cell r="C302">
            <v>12056</v>
          </cell>
          <cell r="D302" t="str">
            <v>2005 Replace Failed Transforme</v>
          </cell>
          <cell r="E302">
            <v>2961723.53</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row>
        <row r="303">
          <cell r="C303">
            <v>12087</v>
          </cell>
          <cell r="D303" t="str">
            <v>Q-circuit Conductor Re-configu</v>
          </cell>
          <cell r="E303">
            <v>400083.99</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row>
        <row r="304">
          <cell r="C304">
            <v>12089</v>
          </cell>
          <cell r="D304" t="str">
            <v>West of London</v>
          </cell>
          <cell r="E304">
            <v>203801.86</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row>
        <row r="305">
          <cell r="C305">
            <v>12090</v>
          </cell>
          <cell r="D305" t="str">
            <v>PRELIMINARY ENGINEERING &amp; EST</v>
          </cell>
          <cell r="E305">
            <v>810.88999999989801</v>
          </cell>
          <cell r="F305">
            <v>0</v>
          </cell>
          <cell r="G305">
            <v>77.56</v>
          </cell>
          <cell r="H305">
            <v>0</v>
          </cell>
          <cell r="I305">
            <v>1493.23</v>
          </cell>
          <cell r="J305">
            <v>0</v>
          </cell>
          <cell r="K305">
            <v>3358.56</v>
          </cell>
          <cell r="L305">
            <v>5740.2399999998997</v>
          </cell>
          <cell r="M305">
            <v>0</v>
          </cell>
          <cell r="N305">
            <v>0</v>
          </cell>
          <cell r="O305">
            <v>0</v>
          </cell>
          <cell r="P305">
            <v>0</v>
          </cell>
          <cell r="Q305">
            <v>0</v>
          </cell>
          <cell r="R305">
            <v>0</v>
          </cell>
          <cell r="S305">
            <v>0</v>
          </cell>
          <cell r="T305">
            <v>0</v>
          </cell>
          <cell r="U305">
            <v>0</v>
          </cell>
          <cell r="V305">
            <v>9.4587448984384498E-11</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row>
        <row r="306">
          <cell r="C306">
            <v>12091</v>
          </cell>
          <cell r="D306" t="str">
            <v>PRELIMINARY ENGINEERING 2005</v>
          </cell>
          <cell r="E306">
            <v>2310639.88</v>
          </cell>
          <cell r="F306">
            <v>6452.4</v>
          </cell>
          <cell r="G306">
            <v>107759.54</v>
          </cell>
          <cell r="H306">
            <v>140</v>
          </cell>
          <cell r="I306">
            <v>10403.24</v>
          </cell>
          <cell r="J306">
            <v>5.4</v>
          </cell>
          <cell r="K306">
            <v>17451.580000000002</v>
          </cell>
          <cell r="L306">
            <v>2885.64</v>
          </cell>
          <cell r="M306">
            <v>878.75</v>
          </cell>
          <cell r="N306">
            <v>-59025.75</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row>
        <row r="307">
          <cell r="C307">
            <v>12102</v>
          </cell>
          <cell r="D307" t="str">
            <v>2005 CIVIL/GEOTECH-RD &amp; SITE</v>
          </cell>
          <cell r="E307">
            <v>203271.82</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row>
        <row r="308">
          <cell r="C308">
            <v>12104</v>
          </cell>
          <cell r="D308" t="str">
            <v>2005 CIVIL/GEOTECH - FOOTINGS</v>
          </cell>
          <cell r="E308">
            <v>389979.36</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row>
        <row r="309">
          <cell r="C309">
            <v>12107</v>
          </cell>
          <cell r="D309" t="str">
            <v>2005 HANMER R6 REPLACE REACTOR</v>
          </cell>
          <cell r="E309">
            <v>2389290.42</v>
          </cell>
          <cell r="F309">
            <v>72559.850000000006</v>
          </cell>
          <cell r="G309">
            <v>341617.38</v>
          </cell>
          <cell r="H309">
            <v>6000</v>
          </cell>
          <cell r="I309">
            <v>67571.199999999997</v>
          </cell>
          <cell r="J309">
            <v>43479.040000000001</v>
          </cell>
          <cell r="K309">
            <v>277344.96227600001</v>
          </cell>
          <cell r="L309">
            <v>155000</v>
          </cell>
          <cell r="M309">
            <v>46549.85</v>
          </cell>
          <cell r="N309">
            <v>297090.15999999997</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row>
        <row r="310">
          <cell r="C310">
            <v>12110</v>
          </cell>
          <cell r="D310" t="str">
            <v>Tx Class mobile transformer</v>
          </cell>
          <cell r="E310">
            <v>94027.82</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row>
        <row r="311">
          <cell r="C311">
            <v>12112</v>
          </cell>
          <cell r="D311" t="str">
            <v>2005 HVAC Upgrades</v>
          </cell>
          <cell r="E311">
            <v>332837.5</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row>
        <row r="312">
          <cell r="C312">
            <v>12115</v>
          </cell>
          <cell r="D312" t="str">
            <v>2005 REPLCE END OF LIFE STN TX</v>
          </cell>
          <cell r="E312">
            <v>501036.45</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row>
        <row r="313">
          <cell r="C313">
            <v>12120</v>
          </cell>
          <cell r="D313" t="str">
            <v>2005 INFRASTRUCTURE MTCE</v>
          </cell>
          <cell r="E313">
            <v>203915.03</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row>
        <row r="314">
          <cell r="C314">
            <v>12121</v>
          </cell>
          <cell r="D314" t="str">
            <v>Purchase Strategic Spare Trans</v>
          </cell>
          <cell r="E314">
            <v>2817332.15</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row>
        <row r="315">
          <cell r="C315">
            <v>12122</v>
          </cell>
          <cell r="D315" t="str">
            <v>2005 EQUIP REMOVAL-ST ANDREWS</v>
          </cell>
          <cell r="E315">
            <v>1023045.91</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row>
        <row r="316">
          <cell r="C316">
            <v>12126</v>
          </cell>
          <cell r="D316" t="str">
            <v>2005 Station Cable &amp; Pothead R</v>
          </cell>
          <cell r="E316">
            <v>444534.49</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row>
        <row r="317">
          <cell r="C317">
            <v>12130</v>
          </cell>
          <cell r="D317" t="str">
            <v>REQUEST ESTIMATE</v>
          </cell>
          <cell r="E317">
            <v>201230.14</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row>
        <row r="318">
          <cell r="C318">
            <v>12136</v>
          </cell>
          <cell r="D318" t="str">
            <v>2005 CONDUCTOR REPLACMENT</v>
          </cell>
          <cell r="E318">
            <v>6992600.0800000001</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row>
        <row r="319">
          <cell r="C319">
            <v>12139</v>
          </cell>
          <cell r="D319" t="str">
            <v>2004-Wholesale Metering-Power</v>
          </cell>
          <cell r="E319">
            <v>106765.92</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row>
        <row r="320">
          <cell r="C320">
            <v>12140</v>
          </cell>
          <cell r="D320" t="str">
            <v>2005 LCC REPLACEMENT PROGRAM</v>
          </cell>
          <cell r="E320">
            <v>1436823.12</v>
          </cell>
          <cell r="F320">
            <v>952</v>
          </cell>
          <cell r="G320">
            <v>0</v>
          </cell>
          <cell r="H320">
            <v>0</v>
          </cell>
          <cell r="I320">
            <v>0</v>
          </cell>
          <cell r="J320">
            <v>0</v>
          </cell>
          <cell r="K320">
            <v>211.0236095000005</v>
          </cell>
          <cell r="L320">
            <v>0</v>
          </cell>
          <cell r="M320">
            <v>0</v>
          </cell>
          <cell r="N320">
            <v>472.5</v>
          </cell>
          <cell r="O320">
            <v>0</v>
          </cell>
          <cell r="P320">
            <v>0</v>
          </cell>
          <cell r="Q320">
            <v>0</v>
          </cell>
          <cell r="R320">
            <v>0</v>
          </cell>
          <cell r="S320">
            <v>0</v>
          </cell>
          <cell r="T320">
            <v>0</v>
          </cell>
          <cell r="U320">
            <v>34.842686286115203</v>
          </cell>
          <cell r="V320">
            <v>0</v>
          </cell>
          <cell r="W320">
            <v>0</v>
          </cell>
          <cell r="X320">
            <v>0</v>
          </cell>
          <cell r="Y320">
            <v>0</v>
          </cell>
          <cell r="Z320">
            <v>0</v>
          </cell>
          <cell r="AA320">
            <v>0</v>
          </cell>
          <cell r="AB320">
            <v>0</v>
          </cell>
          <cell r="AC320">
            <v>0</v>
          </cell>
          <cell r="AD320">
            <v>0</v>
          </cell>
          <cell r="AE320">
            <v>37.065649671159697</v>
          </cell>
          <cell r="AF320">
            <v>0</v>
          </cell>
          <cell r="AG320">
            <v>0</v>
          </cell>
          <cell r="AH320">
            <v>0</v>
          </cell>
          <cell r="AI320">
            <v>0</v>
          </cell>
          <cell r="AJ320">
            <v>0</v>
          </cell>
          <cell r="AK320">
            <v>0</v>
          </cell>
          <cell r="AL320">
            <v>0</v>
          </cell>
          <cell r="AM320">
            <v>0</v>
          </cell>
          <cell r="AN320">
            <v>0</v>
          </cell>
          <cell r="AO320">
            <v>38.812406174727798</v>
          </cell>
          <cell r="AP320">
            <v>0</v>
          </cell>
          <cell r="AQ320">
            <v>0</v>
          </cell>
          <cell r="AR320">
            <v>0</v>
          </cell>
          <cell r="AS320">
            <v>0</v>
          </cell>
          <cell r="AT320">
            <v>0</v>
          </cell>
          <cell r="AU320">
            <v>0</v>
          </cell>
          <cell r="AV320">
            <v>0</v>
          </cell>
          <cell r="AW320">
            <v>0</v>
          </cell>
          <cell r="AX320">
            <v>0</v>
          </cell>
          <cell r="AY320">
            <v>42.563513985757197</v>
          </cell>
          <cell r="AZ320">
            <v>0</v>
          </cell>
          <cell r="BA320">
            <v>0</v>
          </cell>
          <cell r="BB320">
            <v>0</v>
          </cell>
          <cell r="BC320">
            <v>0</v>
          </cell>
          <cell r="BD320">
            <v>0</v>
          </cell>
          <cell r="BE320">
            <v>0</v>
          </cell>
          <cell r="BF320">
            <v>0</v>
          </cell>
          <cell r="BG320">
            <v>0</v>
          </cell>
          <cell r="BH320">
            <v>0</v>
          </cell>
          <cell r="BI320">
            <v>44.622221826421303</v>
          </cell>
          <cell r="BJ320">
            <v>0</v>
          </cell>
          <cell r="BK320">
            <v>0</v>
          </cell>
          <cell r="BL320">
            <v>0</v>
          </cell>
          <cell r="BM320">
            <v>0</v>
          </cell>
        </row>
        <row r="321">
          <cell r="C321">
            <v>12141</v>
          </cell>
          <cell r="D321" t="str">
            <v>2005 TE PROGRAM-PROPOSAL PRE</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row>
        <row r="322">
          <cell r="C322">
            <v>12143</v>
          </cell>
          <cell r="D322" t="str">
            <v>INSTALLATION OF PSDR'S 2005</v>
          </cell>
          <cell r="E322">
            <v>722567.34</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row>
        <row r="323">
          <cell r="C323">
            <v>12144</v>
          </cell>
          <cell r="D323" t="str">
            <v>RICHVIEW HVAC SYSTEMS UPGRADE</v>
          </cell>
          <cell r="E323">
            <v>221003.38</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row>
        <row r="324">
          <cell r="C324">
            <v>12145</v>
          </cell>
          <cell r="D324" t="str">
            <v>LEASIDE JCT X BUTTONVILLE TS</v>
          </cell>
          <cell r="E324">
            <v>1661370.37</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row>
        <row r="325">
          <cell r="C325">
            <v>12146</v>
          </cell>
          <cell r="D325" t="str">
            <v>FAULT LOCATION</v>
          </cell>
          <cell r="E325">
            <v>769375.58</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row>
        <row r="326">
          <cell r="C326">
            <v>12149</v>
          </cell>
          <cell r="D326" t="str">
            <v>BUILD NEW TS IN ALLISTON</v>
          </cell>
          <cell r="E326">
            <v>13600167.3799999</v>
          </cell>
          <cell r="F326">
            <v>3840</v>
          </cell>
          <cell r="G326">
            <v>5975.47</v>
          </cell>
          <cell r="H326">
            <v>1050</v>
          </cell>
          <cell r="I326">
            <v>30267.37</v>
          </cell>
          <cell r="J326">
            <v>11314.26</v>
          </cell>
          <cell r="K326">
            <v>9357.32</v>
          </cell>
          <cell r="L326">
            <v>0</v>
          </cell>
          <cell r="M326">
            <v>0</v>
          </cell>
          <cell r="N326">
            <v>15378.98</v>
          </cell>
          <cell r="O326">
            <v>0</v>
          </cell>
          <cell r="P326">
            <v>0</v>
          </cell>
          <cell r="Q326">
            <v>0</v>
          </cell>
          <cell r="R326">
            <v>0</v>
          </cell>
          <cell r="S326">
            <v>0</v>
          </cell>
          <cell r="T326">
            <v>0</v>
          </cell>
          <cell r="U326">
            <v>-1.08798303699586E-14</v>
          </cell>
          <cell r="V326">
            <v>0</v>
          </cell>
          <cell r="W326">
            <v>0</v>
          </cell>
          <cell r="X326">
            <v>0</v>
          </cell>
          <cell r="Y326">
            <v>0</v>
          </cell>
          <cell r="Z326">
            <v>0</v>
          </cell>
          <cell r="AA326">
            <v>0</v>
          </cell>
          <cell r="AB326">
            <v>0</v>
          </cell>
          <cell r="AC326">
            <v>0</v>
          </cell>
          <cell r="AD326">
            <v>0</v>
          </cell>
          <cell r="AE326">
            <v>-1.08798303699586E-14</v>
          </cell>
          <cell r="AF326">
            <v>0</v>
          </cell>
          <cell r="AG326">
            <v>0</v>
          </cell>
          <cell r="AH326">
            <v>0</v>
          </cell>
          <cell r="AI326">
            <v>0</v>
          </cell>
          <cell r="AJ326">
            <v>0</v>
          </cell>
          <cell r="AK326">
            <v>0</v>
          </cell>
          <cell r="AL326">
            <v>0</v>
          </cell>
          <cell r="AM326">
            <v>0</v>
          </cell>
          <cell r="AN326">
            <v>0</v>
          </cell>
          <cell r="AO326">
            <v>-1.0709300113376201E-14</v>
          </cell>
          <cell r="AP326">
            <v>0</v>
          </cell>
          <cell r="AQ326">
            <v>0</v>
          </cell>
          <cell r="AR326">
            <v>0</v>
          </cell>
          <cell r="AS326">
            <v>0</v>
          </cell>
          <cell r="AT326">
            <v>0</v>
          </cell>
          <cell r="AU326">
            <v>0</v>
          </cell>
          <cell r="AV326">
            <v>0</v>
          </cell>
          <cell r="AW326">
            <v>0</v>
          </cell>
          <cell r="AX326">
            <v>0</v>
          </cell>
          <cell r="AY326">
            <v>-1.4733814168721399E-14</v>
          </cell>
          <cell r="AZ326">
            <v>0</v>
          </cell>
          <cell r="BA326">
            <v>0</v>
          </cell>
          <cell r="BB326">
            <v>0</v>
          </cell>
          <cell r="BC326">
            <v>0</v>
          </cell>
          <cell r="BD326">
            <v>0</v>
          </cell>
          <cell r="BE326">
            <v>0</v>
          </cell>
          <cell r="BF326">
            <v>0</v>
          </cell>
          <cell r="BG326">
            <v>0</v>
          </cell>
          <cell r="BH326">
            <v>0</v>
          </cell>
          <cell r="BI326">
            <v>-1.4506440493278201E-14</v>
          </cell>
          <cell r="BJ326">
            <v>0</v>
          </cell>
          <cell r="BK326">
            <v>0</v>
          </cell>
          <cell r="BL326">
            <v>0</v>
          </cell>
          <cell r="BM326">
            <v>0</v>
          </cell>
        </row>
        <row r="327">
          <cell r="C327">
            <v>12150</v>
          </cell>
          <cell r="D327" t="str">
            <v>2005 TODMORDEN JCT GROUNDING</v>
          </cell>
          <cell r="E327">
            <v>326141.18</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row>
        <row r="328">
          <cell r="C328">
            <v>12152</v>
          </cell>
          <cell r="D328" t="str">
            <v>2005 WOOD POLE PRGM RELEASE</v>
          </cell>
          <cell r="E328">
            <v>10660514.57</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row>
        <row r="329">
          <cell r="C329">
            <v>12155</v>
          </cell>
          <cell r="D329" t="str">
            <v>RECOVERABLE-WOODSTOCK</v>
          </cell>
          <cell r="E329">
            <v>539262.22</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row>
        <row r="330">
          <cell r="C330">
            <v>12159</v>
          </cell>
          <cell r="D330" t="str">
            <v>2005 Engineering and Environme</v>
          </cell>
          <cell r="E330">
            <v>395245.28</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row>
        <row r="331">
          <cell r="C331">
            <v>12160</v>
          </cell>
          <cell r="D331" t="str">
            <v>REQUEST ESTIMATE-PILOT PROJECT</v>
          </cell>
          <cell r="E331">
            <v>343661.23</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row>
        <row r="332">
          <cell r="C332">
            <v>12161</v>
          </cell>
          <cell r="D332" t="str">
            <v>Move Noise Wall at Frontenac T</v>
          </cell>
          <cell r="E332">
            <v>62867.3</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row>
        <row r="333">
          <cell r="C333">
            <v>12162</v>
          </cell>
          <cell r="D333" t="str">
            <v>RF3 2005 BONDING REFURBISHMENT</v>
          </cell>
          <cell r="E333">
            <v>2812619.83</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row>
        <row r="334">
          <cell r="C334">
            <v>12164</v>
          </cell>
          <cell r="D334" t="str">
            <v>PREPARE RELEASE EST BELLE RIVE</v>
          </cell>
          <cell r="E334">
            <v>10112103.130000001</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row>
        <row r="335">
          <cell r="C335">
            <v>12165</v>
          </cell>
          <cell r="D335" t="str">
            <v>2006 Abitibi Canyon TSRR</v>
          </cell>
          <cell r="E335">
            <v>1970.38</v>
          </cell>
          <cell r="F335">
            <v>0</v>
          </cell>
          <cell r="G335">
            <v>0</v>
          </cell>
          <cell r="H335">
            <v>0</v>
          </cell>
          <cell r="I335">
            <v>0</v>
          </cell>
          <cell r="J335">
            <v>0</v>
          </cell>
          <cell r="K335">
            <v>27.486801</v>
          </cell>
          <cell r="L335">
            <v>0</v>
          </cell>
          <cell r="M335">
            <v>0</v>
          </cell>
          <cell r="N335">
            <v>0</v>
          </cell>
          <cell r="O335">
            <v>0</v>
          </cell>
          <cell r="P335">
            <v>0</v>
          </cell>
          <cell r="Q335">
            <v>0</v>
          </cell>
          <cell r="R335">
            <v>0</v>
          </cell>
          <cell r="S335">
            <v>0</v>
          </cell>
          <cell r="T335">
            <v>0</v>
          </cell>
          <cell r="U335">
            <v>127.46390190379999</v>
          </cell>
          <cell r="V335">
            <v>0</v>
          </cell>
          <cell r="W335">
            <v>0</v>
          </cell>
          <cell r="X335">
            <v>0</v>
          </cell>
          <cell r="Y335">
            <v>0</v>
          </cell>
          <cell r="Z335">
            <v>0</v>
          </cell>
          <cell r="AA335">
            <v>0</v>
          </cell>
          <cell r="AB335">
            <v>0</v>
          </cell>
          <cell r="AC335">
            <v>0</v>
          </cell>
          <cell r="AD335">
            <v>0</v>
          </cell>
          <cell r="AE335">
            <v>135.59609884526199</v>
          </cell>
          <cell r="AF335">
            <v>0</v>
          </cell>
          <cell r="AG335">
            <v>0</v>
          </cell>
          <cell r="AH335">
            <v>0</v>
          </cell>
          <cell r="AI335">
            <v>0</v>
          </cell>
          <cell r="AJ335">
            <v>0</v>
          </cell>
          <cell r="AK335">
            <v>0</v>
          </cell>
          <cell r="AL335">
            <v>0</v>
          </cell>
          <cell r="AM335">
            <v>0</v>
          </cell>
          <cell r="AN335">
            <v>0</v>
          </cell>
          <cell r="AO335">
            <v>141.986203149841</v>
          </cell>
          <cell r="AP335">
            <v>0</v>
          </cell>
          <cell r="AQ335">
            <v>0</v>
          </cell>
          <cell r="AR335">
            <v>0</v>
          </cell>
          <cell r="AS335">
            <v>0</v>
          </cell>
          <cell r="AT335">
            <v>0</v>
          </cell>
          <cell r="AU335">
            <v>0</v>
          </cell>
          <cell r="AV335">
            <v>0</v>
          </cell>
          <cell r="AW335">
            <v>0</v>
          </cell>
          <cell r="AX335">
            <v>0</v>
          </cell>
          <cell r="AY335">
            <v>155.70876271744899</v>
          </cell>
          <cell r="AZ335">
            <v>0</v>
          </cell>
          <cell r="BA335">
            <v>0</v>
          </cell>
          <cell r="BB335">
            <v>0</v>
          </cell>
          <cell r="BC335">
            <v>0</v>
          </cell>
          <cell r="BD335">
            <v>0</v>
          </cell>
          <cell r="BE335">
            <v>0</v>
          </cell>
          <cell r="BF335">
            <v>0</v>
          </cell>
          <cell r="BG335">
            <v>0</v>
          </cell>
          <cell r="BH335">
            <v>0</v>
          </cell>
          <cell r="BI335">
            <v>163.24006877392301</v>
          </cell>
          <cell r="BJ335">
            <v>0</v>
          </cell>
          <cell r="BK335">
            <v>0</v>
          </cell>
          <cell r="BL335">
            <v>0</v>
          </cell>
          <cell r="BM335">
            <v>0</v>
          </cell>
        </row>
        <row r="336">
          <cell r="C336">
            <v>12166</v>
          </cell>
          <cell r="D336" t="str">
            <v>2005-Transmission Land Assessm</v>
          </cell>
          <cell r="E336">
            <v>4146522.91</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row>
        <row r="337">
          <cell r="C337">
            <v>12167</v>
          </cell>
          <cell r="D337" t="str">
            <v>2005-Distribution Land Assessm</v>
          </cell>
          <cell r="E337">
            <v>4700372.88</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row>
        <row r="338">
          <cell r="C338">
            <v>12168</v>
          </cell>
          <cell r="D338" t="str">
            <v>2005-Transmission PCB and Regu</v>
          </cell>
          <cell r="E338">
            <v>1569169.4</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row>
        <row r="339">
          <cell r="C339">
            <v>12173</v>
          </cell>
          <cell r="D339" t="str">
            <v>2005-Transmission Environmenta</v>
          </cell>
          <cell r="E339">
            <v>167529.01</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row>
        <row r="340">
          <cell r="C340">
            <v>12177</v>
          </cell>
          <cell r="D340" t="str">
            <v>2005 SHIELDWIRE REPLACEMENT</v>
          </cell>
          <cell r="E340">
            <v>1741611.45</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row>
        <row r="341">
          <cell r="C341">
            <v>12184</v>
          </cell>
          <cell r="D341" t="str">
            <v>Dx Generation Connection Cost</v>
          </cell>
          <cell r="E341">
            <v>171382.12</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row>
        <row r="342">
          <cell r="C342">
            <v>12185</v>
          </cell>
          <cell r="D342" t="str">
            <v>2005 PURCHASE OPERATE SPARE TX</v>
          </cell>
          <cell r="E342">
            <v>959937.9</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row>
        <row r="343">
          <cell r="C343">
            <v>12186</v>
          </cell>
          <cell r="D343" t="str">
            <v>2005 ACA &amp; ENGINEERING REVIEWS</v>
          </cell>
          <cell r="E343">
            <v>32287.88</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row>
        <row r="344">
          <cell r="C344">
            <v>12190</v>
          </cell>
          <cell r="D344" t="str">
            <v>Brantford Area MTS Connect</v>
          </cell>
          <cell r="E344">
            <v>1359432.61</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row>
        <row r="345">
          <cell r="C345">
            <v>12193</v>
          </cell>
          <cell r="D345" t="str">
            <v>ADD NEW TRANFORMER FOR SUP</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row>
        <row r="346">
          <cell r="C346">
            <v>12197</v>
          </cell>
          <cell r="D346" t="str">
            <v>EST-2005 PURCHASE SPARE TX</v>
          </cell>
          <cell r="E346">
            <v>1393951.38</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row>
        <row r="347">
          <cell r="C347">
            <v>12202</v>
          </cell>
          <cell r="D347" t="str">
            <v>2005 AUTOMATIC SECURE STATION</v>
          </cell>
          <cell r="E347">
            <v>2030541.58</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row>
        <row r="348">
          <cell r="C348">
            <v>12207</v>
          </cell>
          <cell r="D348" t="str">
            <v>PICKERING CMS CONNECT CIRCUIT</v>
          </cell>
          <cell r="E348">
            <v>559302.23</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row>
        <row r="349">
          <cell r="C349">
            <v>12208</v>
          </cell>
          <cell r="D349" t="str">
            <v>RECOVERABLE - GRIMSBY TOWER</v>
          </cell>
          <cell r="E349">
            <v>-820.44000000000199</v>
          </cell>
          <cell r="F349">
            <v>0</v>
          </cell>
          <cell r="G349">
            <v>0</v>
          </cell>
          <cell r="H349">
            <v>0</v>
          </cell>
          <cell r="I349">
            <v>0</v>
          </cell>
          <cell r="J349">
            <v>0</v>
          </cell>
          <cell r="K349">
            <v>5602.1050279999999</v>
          </cell>
          <cell r="L349">
            <v>0</v>
          </cell>
          <cell r="M349">
            <v>0</v>
          </cell>
          <cell r="N349">
            <v>0</v>
          </cell>
          <cell r="O349">
            <v>0</v>
          </cell>
          <cell r="P349">
            <v>0</v>
          </cell>
          <cell r="Q349">
            <v>0</v>
          </cell>
          <cell r="R349">
            <v>0</v>
          </cell>
          <cell r="S349">
            <v>0</v>
          </cell>
          <cell r="T349">
            <v>0</v>
          </cell>
          <cell r="U349">
            <v>-5.0564672136007296</v>
          </cell>
          <cell r="V349">
            <v>0</v>
          </cell>
          <cell r="W349">
            <v>0</v>
          </cell>
          <cell r="X349">
            <v>0</v>
          </cell>
          <cell r="Y349">
            <v>0</v>
          </cell>
          <cell r="Z349">
            <v>0</v>
          </cell>
          <cell r="AA349">
            <v>0</v>
          </cell>
          <cell r="AB349">
            <v>0</v>
          </cell>
          <cell r="AC349">
            <v>0</v>
          </cell>
          <cell r="AD349">
            <v>0</v>
          </cell>
          <cell r="AE349">
            <v>-5.3790698218281099</v>
          </cell>
          <cell r="AF349">
            <v>0</v>
          </cell>
          <cell r="AG349">
            <v>0</v>
          </cell>
          <cell r="AH349">
            <v>0</v>
          </cell>
          <cell r="AI349">
            <v>0</v>
          </cell>
          <cell r="AJ349">
            <v>0</v>
          </cell>
          <cell r="AK349">
            <v>0</v>
          </cell>
          <cell r="AL349">
            <v>0</v>
          </cell>
          <cell r="AM349">
            <v>0</v>
          </cell>
          <cell r="AN349">
            <v>0</v>
          </cell>
          <cell r="AO349">
            <v>-5.6325639674249004</v>
          </cell>
          <cell r="AP349">
            <v>0</v>
          </cell>
          <cell r="AQ349">
            <v>0</v>
          </cell>
          <cell r="AR349">
            <v>0</v>
          </cell>
          <cell r="AS349">
            <v>0</v>
          </cell>
          <cell r="AT349">
            <v>0</v>
          </cell>
          <cell r="AU349">
            <v>0</v>
          </cell>
          <cell r="AV349">
            <v>0</v>
          </cell>
          <cell r="AW349">
            <v>0</v>
          </cell>
          <cell r="AX349">
            <v>0</v>
          </cell>
          <cell r="AY349">
            <v>-6.1769351305853801</v>
          </cell>
          <cell r="AZ349">
            <v>0</v>
          </cell>
          <cell r="BA349">
            <v>0</v>
          </cell>
          <cell r="BB349">
            <v>0</v>
          </cell>
          <cell r="BC349">
            <v>0</v>
          </cell>
          <cell r="BD349">
            <v>0</v>
          </cell>
          <cell r="BE349">
            <v>0</v>
          </cell>
          <cell r="BF349">
            <v>0</v>
          </cell>
          <cell r="BG349">
            <v>0</v>
          </cell>
          <cell r="BH349">
            <v>0</v>
          </cell>
          <cell r="BI349">
            <v>-6.4757005189138299</v>
          </cell>
          <cell r="BJ349">
            <v>0</v>
          </cell>
          <cell r="BK349">
            <v>0</v>
          </cell>
          <cell r="BL349">
            <v>0</v>
          </cell>
          <cell r="BM349">
            <v>0</v>
          </cell>
        </row>
        <row r="350">
          <cell r="C350">
            <v>12211</v>
          </cell>
          <cell r="D350" t="str">
            <v>TESTING FOR HIGH TEMPERATURE</v>
          </cell>
          <cell r="E350">
            <v>230931.21</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row>
        <row r="351">
          <cell r="C351">
            <v>12215</v>
          </cell>
          <cell r="D351" t="str">
            <v>MANBY TS FEEDER CONVERSION</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row>
        <row r="352">
          <cell r="C352">
            <v>12218</v>
          </cell>
          <cell r="D352" t="str">
            <v>2006 Wiltshire T1 Replace EOL</v>
          </cell>
          <cell r="E352">
            <v>2827973.6</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row>
        <row r="353">
          <cell r="C353">
            <v>12219</v>
          </cell>
          <cell r="D353" t="str">
            <v>MIDHURST SERA REPLCMT ESTIMATE</v>
          </cell>
          <cell r="E353">
            <v>17619.18</v>
          </cell>
          <cell r="F353">
            <v>0</v>
          </cell>
          <cell r="G353">
            <v>4094</v>
          </cell>
          <cell r="H353">
            <v>0</v>
          </cell>
          <cell r="I353">
            <v>0</v>
          </cell>
          <cell r="J353">
            <v>0</v>
          </cell>
          <cell r="K353">
            <v>971.62</v>
          </cell>
          <cell r="L353">
            <v>0</v>
          </cell>
          <cell r="M353">
            <v>0</v>
          </cell>
          <cell r="N353">
            <v>159</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row>
        <row r="354">
          <cell r="C354">
            <v>12223</v>
          </cell>
          <cell r="D354" t="str">
            <v>Sky 5.1 MW Wind Turbine Gen</v>
          </cell>
          <cell r="E354">
            <v>199812.91</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row>
        <row r="355">
          <cell r="C355">
            <v>12224</v>
          </cell>
          <cell r="D355" t="str">
            <v>GTAA 117MW Co-Generation Conne</v>
          </cell>
          <cell r="E355">
            <v>1079351.29</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row>
        <row r="356">
          <cell r="C356">
            <v>12225</v>
          </cell>
          <cell r="D356" t="str">
            <v>Stupy Estimate for Supervisory</v>
          </cell>
          <cell r="E356">
            <v>45591.01</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row>
        <row r="357">
          <cell r="C357">
            <v>12229</v>
          </cell>
          <cell r="D357" t="str">
            <v>2005 SER RPLCMT PROGRAM</v>
          </cell>
          <cell r="E357">
            <v>-101.360000000008</v>
          </cell>
          <cell r="F357">
            <v>0</v>
          </cell>
          <cell r="G357">
            <v>255.68</v>
          </cell>
          <cell r="H357">
            <v>0</v>
          </cell>
          <cell r="I357">
            <v>0</v>
          </cell>
          <cell r="J357">
            <v>0</v>
          </cell>
          <cell r="K357">
            <v>601.82000000000005</v>
          </cell>
          <cell r="L357">
            <v>-33928.25</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row>
        <row r="358">
          <cell r="C358">
            <v>12231</v>
          </cell>
          <cell r="D358" t="str">
            <v>RELOCATE W2C ON BEHALF OF BRAS</v>
          </cell>
          <cell r="E358">
            <v>1017246.68</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row>
        <row r="359">
          <cell r="C359">
            <v>12232</v>
          </cell>
          <cell r="D359" t="str">
            <v>Bronte TS: Install 27.6 kV  bu</v>
          </cell>
          <cell r="E359">
            <v>547711.06000000006</v>
          </cell>
          <cell r="F359">
            <v>58177.599999999999</v>
          </cell>
          <cell r="G359">
            <v>278338.98</v>
          </cell>
          <cell r="H359">
            <v>10515.61</v>
          </cell>
          <cell r="I359">
            <v>88129.88</v>
          </cell>
          <cell r="J359">
            <v>40834.959999999999</v>
          </cell>
          <cell r="K359">
            <v>102216.83</v>
          </cell>
          <cell r="L359">
            <v>0</v>
          </cell>
          <cell r="M359">
            <v>0</v>
          </cell>
          <cell r="N359">
            <v>19920.599999999999</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row>
        <row r="360">
          <cell r="C360">
            <v>12237</v>
          </cell>
          <cell r="D360" t="str">
            <v>HYDRO ONE UPGRADES &amp; CONNECTS</v>
          </cell>
          <cell r="E360">
            <v>67654.429999999993</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row>
        <row r="361">
          <cell r="C361">
            <v>12238</v>
          </cell>
          <cell r="D361" t="str">
            <v>2005 E&amp;CS Overhead Transmissio</v>
          </cell>
          <cell r="E361">
            <v>1850382.83</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row>
        <row r="362">
          <cell r="C362">
            <v>12239</v>
          </cell>
          <cell r="D362" t="str">
            <v>RELOCATE P7G &amp; P91G FOR PJV</v>
          </cell>
          <cell r="E362">
            <v>659980.75</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row>
        <row r="363">
          <cell r="C363">
            <v>12243</v>
          </cell>
          <cell r="D363" t="str">
            <v>REQUEST FOR BUDGETARY ESTIMATE</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row>
        <row r="364">
          <cell r="C364">
            <v>12244</v>
          </cell>
          <cell r="D364" t="str">
            <v>2004 STATION SVCES METERING</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row>
        <row r="365">
          <cell r="C365">
            <v>12246</v>
          </cell>
          <cell r="D365" t="str">
            <v>PDR &amp; ESTIMATE PREPARATION</v>
          </cell>
          <cell r="E365">
            <v>1906951.69</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row>
        <row r="366">
          <cell r="C366">
            <v>12247</v>
          </cell>
          <cell r="D366" t="str">
            <v>PDR &amp; ESTIMATE PREPARATION</v>
          </cell>
          <cell r="E366">
            <v>3058736.5</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row>
        <row r="367">
          <cell r="C367">
            <v>12253</v>
          </cell>
          <cell r="D367" t="str">
            <v>PORCUPINE TS-SPILL MGMT</v>
          </cell>
          <cell r="E367">
            <v>4019908.96</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row>
        <row r="368">
          <cell r="C368">
            <v>12262</v>
          </cell>
          <cell r="D368" t="str">
            <v>2005 Distribution Standards Pr</v>
          </cell>
          <cell r="E368">
            <v>18986.439999999999</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row>
        <row r="369">
          <cell r="C369">
            <v>12267</v>
          </cell>
          <cell r="D369" t="str">
            <v>2005 Transmission Standards Pr</v>
          </cell>
          <cell r="E369">
            <v>1759456.14</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row>
        <row r="370">
          <cell r="C370">
            <v>12274</v>
          </cell>
          <cell r="D370" t="str">
            <v>2005 Transmission Technology P</v>
          </cell>
          <cell r="E370">
            <v>198525.37</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row>
        <row r="371">
          <cell r="C371">
            <v>12283</v>
          </cell>
          <cell r="D371" t="str">
            <v>OSHAWA GM-PREPARE RELEASE</v>
          </cell>
          <cell r="E371">
            <v>16553640.02</v>
          </cell>
          <cell r="F371">
            <v>0</v>
          </cell>
          <cell r="G371">
            <v>333.65</v>
          </cell>
          <cell r="H371">
            <v>0</v>
          </cell>
          <cell r="I371">
            <v>22054.06</v>
          </cell>
          <cell r="J371">
            <v>0</v>
          </cell>
          <cell r="K371">
            <v>-1368.4101395</v>
          </cell>
          <cell r="L371">
            <v>0</v>
          </cell>
          <cell r="M371">
            <v>1511700</v>
          </cell>
          <cell r="N371">
            <v>-26233.41</v>
          </cell>
          <cell r="O371">
            <v>0</v>
          </cell>
          <cell r="P371">
            <v>0</v>
          </cell>
          <cell r="Q371">
            <v>0</v>
          </cell>
          <cell r="R371">
            <v>0</v>
          </cell>
          <cell r="S371">
            <v>0</v>
          </cell>
          <cell r="T371">
            <v>0</v>
          </cell>
          <cell r="U371">
            <v>-6.4690010012564004E-4</v>
          </cell>
          <cell r="V371">
            <v>0</v>
          </cell>
          <cell r="W371">
            <v>0</v>
          </cell>
          <cell r="X371">
            <v>0</v>
          </cell>
          <cell r="Y371">
            <v>0</v>
          </cell>
          <cell r="Z371">
            <v>0</v>
          </cell>
          <cell r="AA371">
            <v>0</v>
          </cell>
          <cell r="AB371">
            <v>0</v>
          </cell>
          <cell r="AC371">
            <v>0</v>
          </cell>
          <cell r="AD371">
            <v>0</v>
          </cell>
          <cell r="AE371">
            <v>-6.8817232639194095E-4</v>
          </cell>
          <cell r="AF371">
            <v>0</v>
          </cell>
          <cell r="AG371">
            <v>0</v>
          </cell>
          <cell r="AH371">
            <v>0</v>
          </cell>
          <cell r="AI371">
            <v>0</v>
          </cell>
          <cell r="AJ371">
            <v>0</v>
          </cell>
          <cell r="AK371">
            <v>0</v>
          </cell>
          <cell r="AL371">
            <v>0</v>
          </cell>
          <cell r="AM371">
            <v>0</v>
          </cell>
          <cell r="AN371">
            <v>0</v>
          </cell>
          <cell r="AO371">
            <v>-7.2060314845875798E-4</v>
          </cell>
          <cell r="AP371">
            <v>0</v>
          </cell>
          <cell r="AQ371">
            <v>0</v>
          </cell>
          <cell r="AR371">
            <v>0</v>
          </cell>
          <cell r="AS371">
            <v>0</v>
          </cell>
          <cell r="AT371">
            <v>0</v>
          </cell>
          <cell r="AU371">
            <v>0</v>
          </cell>
          <cell r="AV371">
            <v>0</v>
          </cell>
          <cell r="AW371">
            <v>0</v>
          </cell>
          <cell r="AX371">
            <v>0</v>
          </cell>
          <cell r="AY371">
            <v>-7.9024737729050602E-4</v>
          </cell>
          <cell r="AZ371">
            <v>0</v>
          </cell>
          <cell r="BA371">
            <v>0</v>
          </cell>
          <cell r="BB371">
            <v>0</v>
          </cell>
          <cell r="BC371">
            <v>0</v>
          </cell>
          <cell r="BD371">
            <v>0</v>
          </cell>
          <cell r="BE371">
            <v>0</v>
          </cell>
          <cell r="BF371">
            <v>0</v>
          </cell>
          <cell r="BG371">
            <v>0</v>
          </cell>
          <cell r="BH371">
            <v>0</v>
          </cell>
          <cell r="BI371">
            <v>-8.2846998437744205E-4</v>
          </cell>
          <cell r="BJ371">
            <v>0</v>
          </cell>
          <cell r="BK371">
            <v>0</v>
          </cell>
          <cell r="BL371">
            <v>0</v>
          </cell>
          <cell r="BM371">
            <v>0</v>
          </cell>
        </row>
        <row r="372">
          <cell r="C372">
            <v>12284</v>
          </cell>
          <cell r="D372" t="str">
            <v>Red Lake TS - Refurbish</v>
          </cell>
          <cell r="E372">
            <v>6014627.96</v>
          </cell>
          <cell r="F372">
            <v>114911.75</v>
          </cell>
          <cell r="G372">
            <v>832854.5</v>
          </cell>
          <cell r="H372">
            <v>31673.03</v>
          </cell>
          <cell r="I372">
            <v>1519707.25</v>
          </cell>
          <cell r="J372">
            <v>233615</v>
          </cell>
          <cell r="K372">
            <v>624578.94985799992</v>
          </cell>
          <cell r="L372">
            <v>70274.240000000005</v>
          </cell>
          <cell r="M372">
            <v>49429.45</v>
          </cell>
          <cell r="N372">
            <v>775482.67</v>
          </cell>
          <cell r="O372">
            <v>150000</v>
          </cell>
          <cell r="P372">
            <v>50000</v>
          </cell>
          <cell r="Q372">
            <v>280000</v>
          </cell>
          <cell r="R372">
            <v>30000</v>
          </cell>
          <cell r="S372">
            <v>50000</v>
          </cell>
          <cell r="T372">
            <v>75000</v>
          </cell>
          <cell r="U372">
            <v>80850</v>
          </cell>
          <cell r="V372">
            <v>0</v>
          </cell>
          <cell r="W372">
            <v>0</v>
          </cell>
          <cell r="X372">
            <v>0</v>
          </cell>
          <cell r="Y372">
            <v>250000</v>
          </cell>
          <cell r="Z372">
            <v>0</v>
          </cell>
          <cell r="AA372">
            <v>0</v>
          </cell>
          <cell r="AB372">
            <v>0</v>
          </cell>
          <cell r="AC372">
            <v>0</v>
          </cell>
          <cell r="AD372">
            <v>0</v>
          </cell>
          <cell r="AE372">
            <v>6.7998939812241603E-16</v>
          </cell>
          <cell r="AF372">
            <v>0</v>
          </cell>
          <cell r="AG372">
            <v>0</v>
          </cell>
          <cell r="AH372">
            <v>0</v>
          </cell>
          <cell r="AI372">
            <v>0</v>
          </cell>
          <cell r="AJ372">
            <v>0</v>
          </cell>
          <cell r="AK372">
            <v>0</v>
          </cell>
          <cell r="AL372">
            <v>0</v>
          </cell>
          <cell r="AM372">
            <v>0</v>
          </cell>
          <cell r="AN372">
            <v>0</v>
          </cell>
          <cell r="AO372">
            <v>7.80886466600349E-16</v>
          </cell>
          <cell r="AP372">
            <v>0</v>
          </cell>
          <cell r="AQ372">
            <v>0</v>
          </cell>
          <cell r="AR372">
            <v>0</v>
          </cell>
          <cell r="AS372">
            <v>0</v>
          </cell>
          <cell r="AT372">
            <v>0</v>
          </cell>
          <cell r="AU372">
            <v>0</v>
          </cell>
          <cell r="AV372">
            <v>0</v>
          </cell>
          <cell r="AW372">
            <v>0</v>
          </cell>
          <cell r="AX372">
            <v>0</v>
          </cell>
          <cell r="AY372">
            <v>8.0575546235195401E-16</v>
          </cell>
          <cell r="AZ372">
            <v>0</v>
          </cell>
          <cell r="BA372">
            <v>0</v>
          </cell>
          <cell r="BB372">
            <v>0</v>
          </cell>
          <cell r="BC372">
            <v>0</v>
          </cell>
          <cell r="BD372">
            <v>0</v>
          </cell>
          <cell r="BE372">
            <v>0</v>
          </cell>
          <cell r="BF372">
            <v>0</v>
          </cell>
          <cell r="BG372">
            <v>0</v>
          </cell>
          <cell r="BH372">
            <v>0</v>
          </cell>
          <cell r="BI372">
            <v>9.0665253082988699E-16</v>
          </cell>
          <cell r="BJ372">
            <v>0</v>
          </cell>
          <cell r="BK372">
            <v>0</v>
          </cell>
          <cell r="BL372">
            <v>0</v>
          </cell>
          <cell r="BM372">
            <v>0</v>
          </cell>
        </row>
        <row r="373">
          <cell r="C373">
            <v>12285</v>
          </cell>
          <cell r="D373" t="str">
            <v>IMO Deposit</v>
          </cell>
          <cell r="E373">
            <v>523151.66</v>
          </cell>
          <cell r="F373">
            <v>0</v>
          </cell>
          <cell r="G373">
            <v>344000</v>
          </cell>
          <cell r="H373">
            <v>47076.99</v>
          </cell>
          <cell r="I373">
            <v>1400000</v>
          </cell>
          <cell r="J373">
            <v>276404.24</v>
          </cell>
          <cell r="K373">
            <v>338710.34327250003</v>
          </cell>
          <cell r="L373">
            <v>0</v>
          </cell>
          <cell r="M373">
            <v>0</v>
          </cell>
          <cell r="N373">
            <v>74296.899999999994</v>
          </cell>
          <cell r="O373">
            <v>0</v>
          </cell>
          <cell r="P373">
            <v>58972</v>
          </cell>
          <cell r="Q373">
            <v>1671809</v>
          </cell>
          <cell r="R373">
            <v>401482</v>
          </cell>
          <cell r="S373">
            <v>27100000</v>
          </cell>
          <cell r="T373">
            <v>441960</v>
          </cell>
          <cell r="U373">
            <v>4363101.6544057801</v>
          </cell>
          <cell r="V373">
            <v>0</v>
          </cell>
          <cell r="W373">
            <v>0</v>
          </cell>
          <cell r="X373">
            <v>0</v>
          </cell>
          <cell r="Y373">
            <v>0</v>
          </cell>
          <cell r="Z373">
            <v>393143</v>
          </cell>
          <cell r="AA373">
            <v>1010077</v>
          </cell>
          <cell r="AB373">
            <v>25632</v>
          </cell>
          <cell r="AC373">
            <v>1838000</v>
          </cell>
          <cell r="AD373">
            <v>150000</v>
          </cell>
          <cell r="AE373">
            <v>2125087.53016613</v>
          </cell>
          <cell r="AF373">
            <v>0</v>
          </cell>
          <cell r="AG373">
            <v>0</v>
          </cell>
          <cell r="AH373">
            <v>0</v>
          </cell>
          <cell r="AI373">
            <v>3840000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row>
        <row r="374">
          <cell r="C374">
            <v>12286</v>
          </cell>
          <cell r="D374" t="str">
            <v>2005 Engineering and Environme</v>
          </cell>
          <cell r="E374">
            <v>3103714.24</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row>
        <row r="375">
          <cell r="C375">
            <v>12290</v>
          </cell>
          <cell r="D375" t="str">
            <v>2005 NOD Work Program with E&amp;C</v>
          </cell>
          <cell r="E375">
            <v>445575.99</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row>
        <row r="376">
          <cell r="C376">
            <v>12291</v>
          </cell>
          <cell r="D376" t="str">
            <v>2005 NOD Distribution Work Pro</v>
          </cell>
          <cell r="E376">
            <v>1796364.1</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row>
        <row r="377">
          <cell r="C377">
            <v>12293</v>
          </cell>
          <cell r="D377" t="str">
            <v>2005 TODS Database Management</v>
          </cell>
          <cell r="E377">
            <v>330806.34000000003</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row>
        <row r="378">
          <cell r="C378">
            <v>12302</v>
          </cell>
          <cell r="D378" t="str">
            <v>REQUEST FOR CLASS A  ESTIMATE</v>
          </cell>
          <cell r="E378">
            <v>2865574.78</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row>
        <row r="379">
          <cell r="C379">
            <v>12304</v>
          </cell>
          <cell r="D379" t="str">
            <v>Longlac Load increase (E&amp;CS)</v>
          </cell>
          <cell r="E379">
            <v>171.97</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row>
        <row r="380">
          <cell r="C380">
            <v>12305</v>
          </cell>
          <cell r="D380" t="str">
            <v>ENGINEERING WORK PREPARATION</v>
          </cell>
          <cell r="E380">
            <v>588478.44999999995</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row>
        <row r="381">
          <cell r="C381">
            <v>12306</v>
          </cell>
          <cell r="D381" t="str">
            <v>2005 - 2009 Monitoring Legisla</v>
          </cell>
          <cell r="E381">
            <v>146449.92000000001</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row>
        <row r="382">
          <cell r="C382">
            <v>12331</v>
          </cell>
          <cell r="D382" t="str">
            <v>2005 ANCHOR REPLACEMENT</v>
          </cell>
          <cell r="E382">
            <v>1263531.68</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row>
        <row r="383">
          <cell r="C383">
            <v>12332</v>
          </cell>
          <cell r="D383" t="str">
            <v>Market Rules Telemetry Complia</v>
          </cell>
          <cell r="E383">
            <v>1138850.68</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row>
        <row r="384">
          <cell r="C384">
            <v>12338</v>
          </cell>
          <cell r="D384" t="str">
            <v>Sonet network capacity upgrade</v>
          </cell>
          <cell r="E384">
            <v>809267.04</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row>
        <row r="385">
          <cell r="C385">
            <v>12341</v>
          </cell>
          <cell r="D385" t="str">
            <v>2005 Burlington TS -  Repair/R</v>
          </cell>
          <cell r="E385">
            <v>101421.13</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row>
        <row r="386">
          <cell r="C386">
            <v>12346</v>
          </cell>
          <cell r="D386" t="str">
            <v>OTTO HOLDEN TS INCORP</v>
          </cell>
          <cell r="E386">
            <v>800368.61</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row>
        <row r="387">
          <cell r="C387">
            <v>12399</v>
          </cell>
          <cell r="D387" t="str">
            <v>2005 Right of Way Vegetation M</v>
          </cell>
          <cell r="E387">
            <v>210637.6</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row>
        <row r="388">
          <cell r="C388">
            <v>12414</v>
          </cell>
          <cell r="D388" t="str">
            <v>2005 TL STEEL STRUCTURE REFURB</v>
          </cell>
          <cell r="E388">
            <v>329867.81</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row>
        <row r="389">
          <cell r="C389">
            <v>12419</v>
          </cell>
          <cell r="D389" t="str">
            <v>2005 SLATER LISGAR</v>
          </cell>
          <cell r="E389">
            <v>139991.65</v>
          </cell>
          <cell r="F389">
            <v>0</v>
          </cell>
          <cell r="G389">
            <v>0</v>
          </cell>
          <cell r="H389">
            <v>1813.9</v>
          </cell>
          <cell r="I389">
            <v>6840.84</v>
          </cell>
          <cell r="J389">
            <v>7173.69</v>
          </cell>
          <cell r="K389">
            <v>9277.2934569999998</v>
          </cell>
          <cell r="L389">
            <v>28314</v>
          </cell>
          <cell r="M389">
            <v>0</v>
          </cell>
          <cell r="N389">
            <v>2152.9499999999998</v>
          </cell>
          <cell r="O389">
            <v>0</v>
          </cell>
          <cell r="P389">
            <v>19220</v>
          </cell>
          <cell r="Q389">
            <v>208031</v>
          </cell>
          <cell r="R389">
            <v>3000</v>
          </cell>
          <cell r="S389">
            <v>15522</v>
          </cell>
          <cell r="T389">
            <v>5000</v>
          </cell>
          <cell r="U389">
            <v>37302.493508143598</v>
          </cell>
          <cell r="V389">
            <v>0</v>
          </cell>
          <cell r="W389">
            <v>0</v>
          </cell>
          <cell r="X389">
            <v>88000</v>
          </cell>
          <cell r="Y389">
            <v>0</v>
          </cell>
          <cell r="Z389">
            <v>0</v>
          </cell>
          <cell r="AA389">
            <v>0</v>
          </cell>
          <cell r="AB389">
            <v>0</v>
          </cell>
          <cell r="AC389">
            <v>0</v>
          </cell>
          <cell r="AD389">
            <v>0</v>
          </cell>
          <cell r="AE389">
            <v>39.853679963161603</v>
          </cell>
          <cell r="AF389">
            <v>0</v>
          </cell>
          <cell r="AG389">
            <v>0</v>
          </cell>
          <cell r="AH389">
            <v>0</v>
          </cell>
          <cell r="AI389">
            <v>0</v>
          </cell>
          <cell r="AJ389">
            <v>0</v>
          </cell>
          <cell r="AK389">
            <v>0</v>
          </cell>
          <cell r="AL389">
            <v>0</v>
          </cell>
          <cell r="AM389">
            <v>0</v>
          </cell>
          <cell r="AN389">
            <v>0</v>
          </cell>
          <cell r="AO389">
            <v>41.731825234704601</v>
          </cell>
          <cell r="AP389">
            <v>0</v>
          </cell>
          <cell r="AQ389">
            <v>0</v>
          </cell>
          <cell r="AR389">
            <v>0</v>
          </cell>
          <cell r="AS389">
            <v>0</v>
          </cell>
          <cell r="AT389">
            <v>0</v>
          </cell>
          <cell r="AU389">
            <v>0</v>
          </cell>
          <cell r="AV389">
            <v>0</v>
          </cell>
          <cell r="AW389">
            <v>0</v>
          </cell>
          <cell r="AX389">
            <v>0</v>
          </cell>
          <cell r="AY389">
            <v>45.765086530127</v>
          </cell>
          <cell r="AZ389">
            <v>0</v>
          </cell>
          <cell r="BA389">
            <v>0</v>
          </cell>
          <cell r="BB389">
            <v>0</v>
          </cell>
          <cell r="BC389">
            <v>0</v>
          </cell>
          <cell r="BD389">
            <v>0</v>
          </cell>
          <cell r="BE389">
            <v>0</v>
          </cell>
          <cell r="BF389">
            <v>0</v>
          </cell>
          <cell r="BG389">
            <v>0</v>
          </cell>
          <cell r="BH389">
            <v>0</v>
          </cell>
          <cell r="BI389">
            <v>47.978647715407597</v>
          </cell>
          <cell r="BJ389">
            <v>0</v>
          </cell>
          <cell r="BK389">
            <v>0</v>
          </cell>
          <cell r="BL389">
            <v>0</v>
          </cell>
          <cell r="BM389">
            <v>0</v>
          </cell>
        </row>
        <row r="390">
          <cell r="C390">
            <v>12420</v>
          </cell>
          <cell r="D390" t="str">
            <v>DISTRIBUTION MONITORING</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row>
        <row r="391">
          <cell r="C391">
            <v>12421</v>
          </cell>
          <cell r="D391" t="str">
            <v>2007 DISTRIBUTION MONITORING</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row>
        <row r="392">
          <cell r="C392">
            <v>12437</v>
          </cell>
          <cell r="D392" t="str">
            <v>INSUL REPL 500 KV</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row>
        <row r="393">
          <cell r="C393">
            <v>12439</v>
          </cell>
          <cell r="D393" t="str">
            <v>NRC-PREPARE EST TO OPERATE</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row>
        <row r="394">
          <cell r="C394">
            <v>12455</v>
          </cell>
          <cell r="D394" t="str">
            <v>IN LINE BREAKERS NOVA CHEMICAL</v>
          </cell>
          <cell r="E394">
            <v>13897423.85</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row>
        <row r="395">
          <cell r="C395">
            <v>12461</v>
          </cell>
          <cell r="D395" t="str">
            <v>CONNECT CRUICKSHANK WIND FARM</v>
          </cell>
          <cell r="E395">
            <v>95211.16</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row>
        <row r="396">
          <cell r="C396">
            <v>12465</v>
          </cell>
          <cell r="D396" t="str">
            <v>REVIEW DESIGN CONNECT VICTOR</v>
          </cell>
          <cell r="E396">
            <v>-5540.41</v>
          </cell>
          <cell r="F396">
            <v>0</v>
          </cell>
          <cell r="G396">
            <v>0</v>
          </cell>
          <cell r="H396">
            <v>0</v>
          </cell>
          <cell r="I396">
            <v>0</v>
          </cell>
          <cell r="J396">
            <v>0</v>
          </cell>
          <cell r="K396">
            <v>-77.288719499999999</v>
          </cell>
          <cell r="L396">
            <v>0</v>
          </cell>
          <cell r="M396">
            <v>0</v>
          </cell>
          <cell r="N396">
            <v>0</v>
          </cell>
          <cell r="O396">
            <v>0</v>
          </cell>
          <cell r="P396">
            <v>0</v>
          </cell>
          <cell r="Q396">
            <v>0</v>
          </cell>
          <cell r="R396">
            <v>0</v>
          </cell>
          <cell r="S396">
            <v>0</v>
          </cell>
          <cell r="T396">
            <v>0</v>
          </cell>
          <cell r="U396">
            <v>-358.40917830410001</v>
          </cell>
          <cell r="V396">
            <v>0</v>
          </cell>
          <cell r="W396">
            <v>0</v>
          </cell>
          <cell r="X396">
            <v>0</v>
          </cell>
          <cell r="Y396">
            <v>0</v>
          </cell>
          <cell r="Z396">
            <v>0</v>
          </cell>
          <cell r="AA396">
            <v>0</v>
          </cell>
          <cell r="AB396">
            <v>0</v>
          </cell>
          <cell r="AC396">
            <v>0</v>
          </cell>
          <cell r="AD396">
            <v>0</v>
          </cell>
          <cell r="AE396">
            <v>-381.27568387990198</v>
          </cell>
          <cell r="AF396">
            <v>0</v>
          </cell>
          <cell r="AG396">
            <v>0</v>
          </cell>
          <cell r="AH396">
            <v>0</v>
          </cell>
          <cell r="AI396">
            <v>0</v>
          </cell>
          <cell r="AJ396">
            <v>0</v>
          </cell>
          <cell r="AK396">
            <v>0</v>
          </cell>
          <cell r="AL396">
            <v>0</v>
          </cell>
          <cell r="AM396">
            <v>0</v>
          </cell>
          <cell r="AN396">
            <v>0</v>
          </cell>
          <cell r="AO396">
            <v>-399.243688929754</v>
          </cell>
          <cell r="AP396">
            <v>0</v>
          </cell>
          <cell r="AQ396">
            <v>0</v>
          </cell>
          <cell r="AR396">
            <v>0</v>
          </cell>
          <cell r="AS396">
            <v>0</v>
          </cell>
          <cell r="AT396">
            <v>0</v>
          </cell>
          <cell r="AU396">
            <v>0</v>
          </cell>
          <cell r="AV396">
            <v>0</v>
          </cell>
          <cell r="AW396">
            <v>0</v>
          </cell>
          <cell r="AX396">
            <v>0</v>
          </cell>
          <cell r="AY396">
            <v>-437.82944713577098</v>
          </cell>
          <cell r="AZ396">
            <v>0</v>
          </cell>
          <cell r="BA396">
            <v>0</v>
          </cell>
          <cell r="BB396">
            <v>0</v>
          </cell>
          <cell r="BC396">
            <v>0</v>
          </cell>
          <cell r="BD396">
            <v>0</v>
          </cell>
          <cell r="BE396">
            <v>0</v>
          </cell>
          <cell r="BF396">
            <v>0</v>
          </cell>
          <cell r="BG396">
            <v>0</v>
          </cell>
          <cell r="BH396">
            <v>0</v>
          </cell>
          <cell r="BI396">
            <v>-459.00633859241998</v>
          </cell>
          <cell r="BJ396">
            <v>0</v>
          </cell>
          <cell r="BK396">
            <v>0</v>
          </cell>
          <cell r="BL396">
            <v>0</v>
          </cell>
          <cell r="BM396">
            <v>0</v>
          </cell>
        </row>
        <row r="397">
          <cell r="C397">
            <v>12471</v>
          </cell>
          <cell r="D397" t="str">
            <v>PICKERING B RTU REPLACEMENT</v>
          </cell>
          <cell r="E397">
            <v>577.75</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row>
        <row r="398">
          <cell r="C398">
            <v>12472</v>
          </cell>
          <cell r="D398" t="str">
            <v>BELLE RIVER TS - DX COSTS</v>
          </cell>
          <cell r="E398">
            <v>3601819.07</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row>
        <row r="399">
          <cell r="C399">
            <v>12476</v>
          </cell>
          <cell r="D399" t="str">
            <v>2006 OVERHEAD TRANSMISSION</v>
          </cell>
          <cell r="E399">
            <v>142233.70000000001</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row>
        <row r="400">
          <cell r="C400">
            <v>12480</v>
          </cell>
          <cell r="D400" t="str">
            <v>REPLACE 115kV LINE C6R PROTECT</v>
          </cell>
          <cell r="E400">
            <v>101483.72</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row>
        <row r="401">
          <cell r="C401">
            <v>12482</v>
          </cell>
          <cell r="D401" t="str">
            <v>ERINDALE TS-PROVIDE CONNECTION</v>
          </cell>
          <cell r="E401">
            <v>18280.68</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row>
        <row r="402">
          <cell r="C402">
            <v>12483</v>
          </cell>
          <cell r="D402" t="str">
            <v>2005 CLAIRVILLE ITE REPLCMT</v>
          </cell>
          <cell r="E402">
            <v>74369.820000000007</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row>
        <row r="403">
          <cell r="C403">
            <v>12485</v>
          </cell>
          <cell r="D403" t="str">
            <v>Lennox 500 kV CVT Secondary Ca</v>
          </cell>
          <cell r="E403">
            <v>98391.16</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row>
        <row r="404">
          <cell r="C404">
            <v>12491</v>
          </cell>
          <cell r="D404" t="str">
            <v>RECOVERABLE-WATERLOO LANDFILL</v>
          </cell>
          <cell r="E404">
            <v>-14492.640000000099</v>
          </cell>
          <cell r="F404">
            <v>0</v>
          </cell>
          <cell r="G404">
            <v>1283315.3999999999</v>
          </cell>
          <cell r="H404">
            <v>8556.7000000000007</v>
          </cell>
          <cell r="I404">
            <v>239732.71</v>
          </cell>
          <cell r="J404">
            <v>11809.45</v>
          </cell>
          <cell r="K404">
            <v>282868.96000000002</v>
          </cell>
          <cell r="L404">
            <v>214000</v>
          </cell>
          <cell r="M404">
            <v>1557225</v>
          </cell>
          <cell r="N404">
            <v>38272.18</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row>
        <row r="405">
          <cell r="C405">
            <v>12492</v>
          </cell>
          <cell r="D405" t="str">
            <v>2005 MISSION CRITICAL STNS</v>
          </cell>
          <cell r="E405">
            <v>1002970.17</v>
          </cell>
          <cell r="F405">
            <v>17361.599999999999</v>
          </cell>
          <cell r="G405">
            <v>426933.12</v>
          </cell>
          <cell r="H405">
            <v>6590</v>
          </cell>
          <cell r="I405">
            <v>277241.69</v>
          </cell>
          <cell r="J405">
            <v>22075.47</v>
          </cell>
          <cell r="K405">
            <v>189913.33</v>
          </cell>
          <cell r="L405">
            <v>0</v>
          </cell>
          <cell r="M405">
            <v>0</v>
          </cell>
          <cell r="N405">
            <v>125592.83</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row>
        <row r="406">
          <cell r="C406">
            <v>12495</v>
          </cell>
          <cell r="D406" t="str">
            <v>REOKACE ST ISIDORE TS LINE</v>
          </cell>
          <cell r="E406">
            <v>431010.08</v>
          </cell>
          <cell r="F406">
            <v>129438.36</v>
          </cell>
          <cell r="G406">
            <v>56724</v>
          </cell>
          <cell r="H406">
            <v>12233</v>
          </cell>
          <cell r="I406">
            <v>150099.21</v>
          </cell>
          <cell r="J406">
            <v>55371.7</v>
          </cell>
          <cell r="K406">
            <v>121731.540719</v>
          </cell>
          <cell r="L406">
            <v>0</v>
          </cell>
          <cell r="M406">
            <v>0</v>
          </cell>
          <cell r="N406">
            <v>31082.67</v>
          </cell>
          <cell r="O406">
            <v>0</v>
          </cell>
          <cell r="P406">
            <v>200000</v>
          </cell>
          <cell r="Q406">
            <v>0</v>
          </cell>
          <cell r="R406">
            <v>0</v>
          </cell>
          <cell r="S406">
            <v>0</v>
          </cell>
          <cell r="T406">
            <v>290000</v>
          </cell>
          <cell r="U406">
            <v>148723.74277387222</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row>
        <row r="407">
          <cell r="C407">
            <v>12509</v>
          </cell>
          <cell r="D407" t="str">
            <v>RTU Replacement</v>
          </cell>
          <cell r="E407">
            <v>180510.16</v>
          </cell>
          <cell r="F407">
            <v>24290.400000000001</v>
          </cell>
          <cell r="G407">
            <v>11633.58</v>
          </cell>
          <cell r="H407">
            <v>5670</v>
          </cell>
          <cell r="I407">
            <v>23525.5</v>
          </cell>
          <cell r="J407">
            <v>2222.3000000000002</v>
          </cell>
          <cell r="K407">
            <v>18835.689999999999</v>
          </cell>
          <cell r="L407">
            <v>0</v>
          </cell>
          <cell r="M407">
            <v>0</v>
          </cell>
          <cell r="N407">
            <v>2862</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row>
        <row r="408">
          <cell r="C408">
            <v>12510</v>
          </cell>
          <cell r="D408" t="str">
            <v>SER Replacement</v>
          </cell>
          <cell r="E408">
            <v>82788.75</v>
          </cell>
          <cell r="F408">
            <v>27722.35</v>
          </cell>
          <cell r="G408">
            <v>26061.05</v>
          </cell>
          <cell r="H408">
            <v>0</v>
          </cell>
          <cell r="I408">
            <v>20776.490000000002</v>
          </cell>
          <cell r="J408">
            <v>11123.81</v>
          </cell>
          <cell r="K408">
            <v>17794.02</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row>
        <row r="409">
          <cell r="C409">
            <v>12522</v>
          </cell>
          <cell r="D409" t="str">
            <v>2005 Transmission Tech Program</v>
          </cell>
          <cell r="E409">
            <v>435155.81</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row>
        <row r="410">
          <cell r="C410">
            <v>12533</v>
          </cell>
          <cell r="D410" t="str">
            <v>2006 PCB - OTHER WASTE MGMT</v>
          </cell>
          <cell r="E410">
            <v>3206906.51</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row>
        <row r="411">
          <cell r="C411">
            <v>12534</v>
          </cell>
          <cell r="D411" t="str">
            <v>SOUTH HALTON TS-NEW TX STN</v>
          </cell>
          <cell r="E411">
            <v>143366.06</v>
          </cell>
          <cell r="F411">
            <v>0</v>
          </cell>
          <cell r="G411">
            <v>0</v>
          </cell>
          <cell r="H411">
            <v>0</v>
          </cell>
          <cell r="I411">
            <v>0</v>
          </cell>
          <cell r="J411">
            <v>0</v>
          </cell>
          <cell r="K411">
            <v>3587.3024369999998</v>
          </cell>
          <cell r="L411">
            <v>0</v>
          </cell>
          <cell r="M411">
            <v>0</v>
          </cell>
          <cell r="N411">
            <v>6001.75</v>
          </cell>
          <cell r="O411">
            <v>0</v>
          </cell>
          <cell r="P411">
            <v>0</v>
          </cell>
          <cell r="Q411">
            <v>0</v>
          </cell>
          <cell r="R411">
            <v>0</v>
          </cell>
          <cell r="S411">
            <v>0</v>
          </cell>
          <cell r="T411">
            <v>0</v>
          </cell>
          <cell r="U411">
            <v>9758.5361734805992</v>
          </cell>
          <cell r="V411">
            <v>0</v>
          </cell>
          <cell r="W411">
            <v>0</v>
          </cell>
          <cell r="X411">
            <v>0</v>
          </cell>
          <cell r="Y411">
            <v>0</v>
          </cell>
          <cell r="Z411">
            <v>0</v>
          </cell>
          <cell r="AA411">
            <v>0</v>
          </cell>
          <cell r="AB411">
            <v>0</v>
          </cell>
          <cell r="AC411">
            <v>0</v>
          </cell>
          <cell r="AD411">
            <v>0</v>
          </cell>
          <cell r="AE411">
            <v>10381.1307813486</v>
          </cell>
          <cell r="AF411">
            <v>0</v>
          </cell>
          <cell r="AG411">
            <v>0</v>
          </cell>
          <cell r="AH411">
            <v>0</v>
          </cell>
          <cell r="AI411">
            <v>0</v>
          </cell>
          <cell r="AJ411">
            <v>0</v>
          </cell>
          <cell r="AK411">
            <v>0</v>
          </cell>
          <cell r="AL411">
            <v>0</v>
          </cell>
          <cell r="AM411">
            <v>0</v>
          </cell>
          <cell r="AN411">
            <v>0</v>
          </cell>
          <cell r="AO411">
            <v>10870.352145806801</v>
          </cell>
          <cell r="AP411">
            <v>0</v>
          </cell>
          <cell r="AQ411">
            <v>0</v>
          </cell>
          <cell r="AR411">
            <v>0</v>
          </cell>
          <cell r="AS411">
            <v>0</v>
          </cell>
          <cell r="AT411">
            <v>0</v>
          </cell>
          <cell r="AU411">
            <v>0</v>
          </cell>
          <cell r="AV411">
            <v>0</v>
          </cell>
          <cell r="AW411">
            <v>0</v>
          </cell>
          <cell r="AX411">
            <v>0</v>
          </cell>
          <cell r="AY411">
            <v>11920.940523638799</v>
          </cell>
          <cell r="AZ411">
            <v>0</v>
          </cell>
          <cell r="BA411">
            <v>0</v>
          </cell>
          <cell r="BB411">
            <v>0</v>
          </cell>
          <cell r="BC411">
            <v>0</v>
          </cell>
          <cell r="BD411">
            <v>0</v>
          </cell>
          <cell r="BE411">
            <v>0</v>
          </cell>
          <cell r="BF411">
            <v>0</v>
          </cell>
          <cell r="BG411">
            <v>0</v>
          </cell>
          <cell r="BH411">
            <v>0</v>
          </cell>
          <cell r="BI411">
            <v>12497.5313975094</v>
          </cell>
          <cell r="BJ411">
            <v>0</v>
          </cell>
          <cell r="BK411">
            <v>0</v>
          </cell>
          <cell r="BL411">
            <v>0</v>
          </cell>
          <cell r="BM411">
            <v>0</v>
          </cell>
        </row>
        <row r="412">
          <cell r="C412">
            <v>12548</v>
          </cell>
          <cell r="D412" t="str">
            <v>MEYERSIDE DRAWING REVIEW</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row>
        <row r="413">
          <cell r="C413">
            <v>12549</v>
          </cell>
          <cell r="D413" t="str">
            <v>ABITIBI CONNECT REFURBISHED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row>
        <row r="414">
          <cell r="C414">
            <v>12551</v>
          </cell>
          <cell r="D414" t="str">
            <v>2006 ENG &amp; ENVIRONMENT SUPPORT</v>
          </cell>
          <cell r="E414">
            <v>297412.36</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row>
        <row r="415">
          <cell r="C415">
            <v>12555</v>
          </cell>
          <cell r="D415" t="str">
            <v>DC signalling replace Hamilton</v>
          </cell>
          <cell r="E415">
            <v>3281042.34</v>
          </cell>
          <cell r="F415">
            <v>32987.25</v>
          </cell>
          <cell r="G415">
            <v>109352.35</v>
          </cell>
          <cell r="H415">
            <v>17000</v>
          </cell>
          <cell r="I415">
            <v>353983.46</v>
          </cell>
          <cell r="J415">
            <v>97649.01</v>
          </cell>
          <cell r="K415">
            <v>326968.5088755</v>
          </cell>
          <cell r="L415">
            <v>0</v>
          </cell>
          <cell r="M415">
            <v>0</v>
          </cell>
          <cell r="N415">
            <v>308302.71999999997</v>
          </cell>
          <cell r="O415">
            <v>0</v>
          </cell>
          <cell r="P415">
            <v>60000</v>
          </cell>
          <cell r="Q415">
            <v>15000</v>
          </cell>
          <cell r="R415">
            <v>35000</v>
          </cell>
          <cell r="S415">
            <v>0</v>
          </cell>
          <cell r="T415">
            <v>70000</v>
          </cell>
          <cell r="U415">
            <v>166763.958380128</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row>
        <row r="416">
          <cell r="C416">
            <v>12558</v>
          </cell>
          <cell r="D416" t="str">
            <v>MINDEN TS REPLACE CAB &amp; PIN</v>
          </cell>
          <cell r="E416">
            <v>254931.95</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row>
        <row r="417">
          <cell r="C417">
            <v>12560</v>
          </cell>
          <cell r="D417" t="str">
            <v>ISSUE UNDER FREQUENCY LOAD</v>
          </cell>
          <cell r="E417">
            <v>45046.11</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row>
        <row r="418">
          <cell r="C418">
            <v>12566</v>
          </cell>
          <cell r="D418" t="str">
            <v>2006 BONDING SYSTM REFURB PROJ</v>
          </cell>
          <cell r="E418">
            <v>457896.26</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row>
        <row r="419">
          <cell r="C419">
            <v>12572</v>
          </cell>
          <cell r="D419" t="str">
            <v>2006 STATION SVCE UPGRADE DESN</v>
          </cell>
          <cell r="E419">
            <v>769779.9</v>
          </cell>
          <cell r="F419">
            <v>54939.5</v>
          </cell>
          <cell r="G419">
            <v>507097.04</v>
          </cell>
          <cell r="H419">
            <v>8071</v>
          </cell>
          <cell r="I419">
            <v>692021.07</v>
          </cell>
          <cell r="J419">
            <v>170838.76</v>
          </cell>
          <cell r="K419">
            <v>332618.77100086882</v>
          </cell>
          <cell r="L419">
            <v>47494.793662627497</v>
          </cell>
          <cell r="M419">
            <v>0</v>
          </cell>
          <cell r="N419">
            <v>298941.69</v>
          </cell>
          <cell r="O419">
            <v>20456</v>
          </cell>
          <cell r="P419">
            <v>41121</v>
          </cell>
          <cell r="Q419">
            <v>519862</v>
          </cell>
          <cell r="R419">
            <v>4000</v>
          </cell>
          <cell r="S419">
            <v>296507</v>
          </cell>
          <cell r="T419">
            <v>0</v>
          </cell>
          <cell r="U419">
            <v>177724.8948508625</v>
          </cell>
          <cell r="V419">
            <v>77983.066629958994</v>
          </cell>
          <cell r="W419">
            <v>0</v>
          </cell>
          <cell r="X419">
            <v>0</v>
          </cell>
          <cell r="Y419">
            <v>296987</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row>
        <row r="420">
          <cell r="C420">
            <v>12573</v>
          </cell>
          <cell r="D420" t="str">
            <v>2006 STN SERVICE UPGRADES BULK</v>
          </cell>
          <cell r="E420">
            <v>2607868.9700000002</v>
          </cell>
          <cell r="F420">
            <v>61941.05</v>
          </cell>
          <cell r="G420">
            <v>762634.49</v>
          </cell>
          <cell r="H420">
            <v>18895</v>
          </cell>
          <cell r="I420">
            <v>859345.25</v>
          </cell>
          <cell r="J420">
            <v>157728.75</v>
          </cell>
          <cell r="K420">
            <v>532443.12898799998</v>
          </cell>
          <cell r="L420">
            <v>0</v>
          </cell>
          <cell r="M420">
            <v>0</v>
          </cell>
          <cell r="N420">
            <v>290012.40000000002</v>
          </cell>
          <cell r="O420">
            <v>0</v>
          </cell>
          <cell r="P420">
            <v>90422</v>
          </cell>
          <cell r="Q420">
            <v>623160</v>
          </cell>
          <cell r="R420">
            <v>11000</v>
          </cell>
          <cell r="S420">
            <v>0</v>
          </cell>
          <cell r="T420">
            <v>0</v>
          </cell>
          <cell r="U420">
            <v>173880.23333485861</v>
          </cell>
          <cell r="V420">
            <v>0</v>
          </cell>
          <cell r="W420">
            <v>0</v>
          </cell>
          <cell r="X420">
            <v>0</v>
          </cell>
          <cell r="Y420">
            <v>48399</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row>
        <row r="421">
          <cell r="C421">
            <v>12574</v>
          </cell>
          <cell r="D421" t="str">
            <v>2007 STATION SVCE UPGRADE BULK</v>
          </cell>
          <cell r="E421">
            <v>184323.4</v>
          </cell>
          <cell r="F421">
            <v>2807</v>
          </cell>
          <cell r="G421">
            <v>0</v>
          </cell>
          <cell r="H421">
            <v>10699</v>
          </cell>
          <cell r="I421">
            <v>97025.57</v>
          </cell>
          <cell r="J421">
            <v>205173.5</v>
          </cell>
          <cell r="K421">
            <v>70839.735044000001</v>
          </cell>
          <cell r="L421">
            <v>200000</v>
          </cell>
          <cell r="M421">
            <v>0</v>
          </cell>
          <cell r="N421">
            <v>53895</v>
          </cell>
          <cell r="O421">
            <v>0</v>
          </cell>
          <cell r="P421">
            <v>107187</v>
          </cell>
          <cell r="Q421">
            <v>907000</v>
          </cell>
          <cell r="R421">
            <v>21001</v>
          </cell>
          <cell r="S421">
            <v>1183000</v>
          </cell>
          <cell r="T421">
            <v>0</v>
          </cell>
          <cell r="U421">
            <v>323096.6078704517</v>
          </cell>
          <cell r="V421">
            <v>0</v>
          </cell>
          <cell r="W421">
            <v>0</v>
          </cell>
          <cell r="X421">
            <v>0</v>
          </cell>
          <cell r="Y421">
            <v>503139</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row>
        <row r="422">
          <cell r="C422">
            <v>12578</v>
          </cell>
          <cell r="D422" t="str">
            <v>2006 KENT TS BUS REPAIRS</v>
          </cell>
          <cell r="E422">
            <v>18283.419999999998</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row>
        <row r="423">
          <cell r="C423">
            <v>12582</v>
          </cell>
          <cell r="D423" t="str">
            <v>ERIE SHORES WIND FARM</v>
          </cell>
          <cell r="E423">
            <v>555648.32999999996</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row>
        <row r="424">
          <cell r="C424">
            <v>12586</v>
          </cell>
          <cell r="D424" t="str">
            <v>BROWNS JCT RS MUSKOKA TS</v>
          </cell>
          <cell r="E424">
            <v>1235932.74</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row>
        <row r="425">
          <cell r="C425">
            <v>12588</v>
          </cell>
          <cell r="D425" t="str">
            <v>BUILD A 230kV  LINE BETWEEN</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row>
        <row r="426">
          <cell r="C426">
            <v>12591</v>
          </cell>
          <cell r="D426" t="str">
            <v>RECOVER-MISSISSAUGA-LINE RELCT</v>
          </cell>
          <cell r="E426">
            <v>28331.53</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row>
        <row r="427">
          <cell r="C427">
            <v>12593</v>
          </cell>
          <cell r="D427" t="str">
            <v>2006 BREAKER INSTALLATION</v>
          </cell>
          <cell r="E427">
            <v>1611016.98</v>
          </cell>
          <cell r="F427">
            <v>336524.47</v>
          </cell>
          <cell r="G427">
            <v>438393.62</v>
          </cell>
          <cell r="H427">
            <v>72340.12</v>
          </cell>
          <cell r="I427">
            <v>1065148.23</v>
          </cell>
          <cell r="J427">
            <v>535735.88</v>
          </cell>
          <cell r="K427">
            <v>636755.00241249998</v>
          </cell>
          <cell r="L427">
            <v>287000</v>
          </cell>
          <cell r="M427">
            <v>0</v>
          </cell>
          <cell r="N427">
            <v>681023.84</v>
          </cell>
          <cell r="O427">
            <v>0</v>
          </cell>
          <cell r="P427">
            <v>125000</v>
          </cell>
          <cell r="Q427">
            <v>165000</v>
          </cell>
          <cell r="R427">
            <v>10000</v>
          </cell>
          <cell r="S427">
            <v>0</v>
          </cell>
          <cell r="T427">
            <v>33000</v>
          </cell>
          <cell r="U427">
            <v>371536.33798591699</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row>
        <row r="428">
          <cell r="C428">
            <v>12594</v>
          </cell>
          <cell r="D428" t="str">
            <v>PILLETTE DS DECOMMISION</v>
          </cell>
          <cell r="E428">
            <v>13636.71</v>
          </cell>
          <cell r="F428">
            <v>0</v>
          </cell>
          <cell r="G428">
            <v>0</v>
          </cell>
          <cell r="H428">
            <v>0</v>
          </cell>
          <cell r="I428">
            <v>0</v>
          </cell>
          <cell r="J428">
            <v>0</v>
          </cell>
          <cell r="K428">
            <v>0</v>
          </cell>
          <cell r="L428">
            <v>13636.71</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row>
        <row r="429">
          <cell r="C429">
            <v>12595</v>
          </cell>
          <cell r="D429" t="str">
            <v>HANOVER DS DECOMMISSION</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row>
        <row r="430">
          <cell r="C430">
            <v>12596</v>
          </cell>
          <cell r="D430" t="str">
            <v>INGERSOL OXFORD DS DECOMMISS</v>
          </cell>
          <cell r="E430">
            <v>9915.2199999999993</v>
          </cell>
          <cell r="F430">
            <v>0</v>
          </cell>
          <cell r="G430">
            <v>0</v>
          </cell>
          <cell r="H430">
            <v>0</v>
          </cell>
          <cell r="I430">
            <v>0</v>
          </cell>
          <cell r="J430">
            <v>0</v>
          </cell>
          <cell r="K430">
            <v>138.317319</v>
          </cell>
          <cell r="L430">
            <v>0</v>
          </cell>
          <cell r="M430">
            <v>0</v>
          </cell>
          <cell r="N430">
            <v>0</v>
          </cell>
          <cell r="O430">
            <v>0</v>
          </cell>
          <cell r="P430">
            <v>0</v>
          </cell>
          <cell r="Q430">
            <v>0</v>
          </cell>
          <cell r="R430">
            <v>0</v>
          </cell>
          <cell r="S430">
            <v>0</v>
          </cell>
          <cell r="T430">
            <v>0</v>
          </cell>
          <cell r="U430">
            <v>641.41568095219998</v>
          </cell>
          <cell r="V430">
            <v>0</v>
          </cell>
          <cell r="W430">
            <v>0</v>
          </cell>
          <cell r="X430">
            <v>0</v>
          </cell>
          <cell r="Y430">
            <v>0</v>
          </cell>
          <cell r="Z430">
            <v>0</v>
          </cell>
          <cell r="AA430">
            <v>0</v>
          </cell>
          <cell r="AB430">
            <v>0</v>
          </cell>
          <cell r="AC430">
            <v>0</v>
          </cell>
          <cell r="AD430">
            <v>0</v>
          </cell>
          <cell r="AE430">
            <v>682.33800139694995</v>
          </cell>
          <cell r="AF430">
            <v>0</v>
          </cell>
          <cell r="AG430">
            <v>0</v>
          </cell>
          <cell r="AH430">
            <v>0</v>
          </cell>
          <cell r="AI430">
            <v>0</v>
          </cell>
          <cell r="AJ430">
            <v>0</v>
          </cell>
          <cell r="AK430">
            <v>0</v>
          </cell>
          <cell r="AL430">
            <v>0</v>
          </cell>
          <cell r="AM430">
            <v>0</v>
          </cell>
          <cell r="AN430">
            <v>0</v>
          </cell>
          <cell r="AO430">
            <v>714.49387488472598</v>
          </cell>
          <cell r="AP430">
            <v>0</v>
          </cell>
          <cell r="AQ430">
            <v>0</v>
          </cell>
          <cell r="AR430">
            <v>0</v>
          </cell>
          <cell r="AS430">
            <v>0</v>
          </cell>
          <cell r="AT430">
            <v>0</v>
          </cell>
          <cell r="AU430">
            <v>0</v>
          </cell>
          <cell r="AV430">
            <v>0</v>
          </cell>
          <cell r="AW430">
            <v>0</v>
          </cell>
          <cell r="AX430">
            <v>0</v>
          </cell>
          <cell r="AY430">
            <v>783.54765997995401</v>
          </cell>
          <cell r="AZ430">
            <v>0</v>
          </cell>
          <cell r="BA430">
            <v>0</v>
          </cell>
          <cell r="BB430">
            <v>0</v>
          </cell>
          <cell r="BC430">
            <v>0</v>
          </cell>
          <cell r="BD430">
            <v>0</v>
          </cell>
          <cell r="BE430">
            <v>0</v>
          </cell>
          <cell r="BF430">
            <v>0</v>
          </cell>
          <cell r="BG430">
            <v>0</v>
          </cell>
          <cell r="BH430">
            <v>0</v>
          </cell>
          <cell r="BI430">
            <v>821.44621581044203</v>
          </cell>
          <cell r="BJ430">
            <v>0</v>
          </cell>
          <cell r="BK430">
            <v>0</v>
          </cell>
          <cell r="BL430">
            <v>0</v>
          </cell>
          <cell r="BM430">
            <v>0</v>
          </cell>
        </row>
        <row r="431">
          <cell r="C431">
            <v>12598</v>
          </cell>
          <cell r="D431" t="str">
            <v>2006 E&amp;CS WOOD POLE REPLMT</v>
          </cell>
          <cell r="E431">
            <v>7991663.4199999999</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row>
        <row r="432">
          <cell r="C432">
            <v>12600</v>
          </cell>
          <cell r="D432" t="str">
            <v>CONNECT ESSES CTY GREENHOUSE</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row>
        <row r="433">
          <cell r="C433">
            <v>12602</v>
          </cell>
          <cell r="D433" t="str">
            <v>MELANCTHON GREY WIND PROJECT</v>
          </cell>
          <cell r="E433">
            <v>750926.16</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row>
        <row r="434">
          <cell r="C434">
            <v>12604</v>
          </cell>
          <cell r="D434" t="str">
            <v>RECOVER KITCHENER LINE RELOCAT</v>
          </cell>
          <cell r="E434">
            <v>179414.74</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row>
        <row r="435">
          <cell r="C435">
            <v>12607</v>
          </cell>
          <cell r="D435" t="str">
            <v>2005 REAL ESTATE LAND ASSESMT</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row>
        <row r="436">
          <cell r="C436">
            <v>12609</v>
          </cell>
          <cell r="D436" t="str">
            <v>BRACEBRIDGE RS NEW 44KV REG ST</v>
          </cell>
          <cell r="E436">
            <v>1103137.8999999999</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row>
        <row r="437">
          <cell r="C437">
            <v>12612</v>
          </cell>
          <cell r="D437" t="str">
            <v>2005 IBM GROUNDING ENHANCEMENT</v>
          </cell>
          <cell r="E437">
            <v>102226.49</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row>
        <row r="438">
          <cell r="C438">
            <v>12614</v>
          </cell>
          <cell r="D438" t="str">
            <v>GREENWOOD MTS EXPANSION</v>
          </cell>
          <cell r="E438">
            <v>30177.24</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row>
        <row r="439">
          <cell r="C439">
            <v>12620</v>
          </cell>
          <cell r="D439" t="str">
            <v>2006 CAPACITOR BANK REPLMT PGM</v>
          </cell>
          <cell r="E439">
            <v>681772.14</v>
          </cell>
          <cell r="F439">
            <v>93901.3</v>
          </cell>
          <cell r="G439">
            <v>294414.40999999997</v>
          </cell>
          <cell r="H439">
            <v>14353.45</v>
          </cell>
          <cell r="I439">
            <v>64647.03</v>
          </cell>
          <cell r="J439">
            <v>69181.679999999993</v>
          </cell>
          <cell r="K439">
            <v>116759.24</v>
          </cell>
          <cell r="L439">
            <v>0</v>
          </cell>
          <cell r="M439">
            <v>0</v>
          </cell>
          <cell r="N439">
            <v>49320.18</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row>
        <row r="440">
          <cell r="C440">
            <v>12621</v>
          </cell>
          <cell r="D440" t="str">
            <v>GOREWAY TS-CONNECT M42 FEEDER</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row>
        <row r="441">
          <cell r="C441">
            <v>12622</v>
          </cell>
          <cell r="D441" t="str">
            <v>RICHVIEW TS-INSTALL 27.6 FEEDE</v>
          </cell>
          <cell r="E441">
            <v>805934.02</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row>
        <row r="442">
          <cell r="C442">
            <v>12623</v>
          </cell>
          <cell r="D442" t="str">
            <v>SMITH FALLS ADD NEW FEEDER</v>
          </cell>
          <cell r="E442">
            <v>518466.48</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row>
        <row r="443">
          <cell r="C443">
            <v>12626</v>
          </cell>
          <cell r="D443" t="str">
            <v>MICROWAVE TOWER REMOVAL</v>
          </cell>
          <cell r="E443">
            <v>10511.76</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row>
        <row r="444">
          <cell r="C444">
            <v>12627</v>
          </cell>
          <cell r="D444" t="str">
            <v>DC SIGNALLING REPLCMT WINDSOR</v>
          </cell>
          <cell r="E444">
            <v>2193115.4</v>
          </cell>
          <cell r="F444">
            <v>50173.25</v>
          </cell>
          <cell r="G444">
            <v>218272.81</v>
          </cell>
          <cell r="H444">
            <v>8000</v>
          </cell>
          <cell r="I444">
            <v>108705.15</v>
          </cell>
          <cell r="J444">
            <v>185559.3</v>
          </cell>
          <cell r="K444">
            <v>255330.241121</v>
          </cell>
          <cell r="L444">
            <v>0</v>
          </cell>
          <cell r="M444">
            <v>0</v>
          </cell>
          <cell r="N444">
            <v>226309.88</v>
          </cell>
          <cell r="O444">
            <v>0</v>
          </cell>
          <cell r="P444">
            <v>75000</v>
          </cell>
          <cell r="Q444">
            <v>35000</v>
          </cell>
          <cell r="R444">
            <v>18000</v>
          </cell>
          <cell r="S444">
            <v>0</v>
          </cell>
          <cell r="T444">
            <v>25000</v>
          </cell>
          <cell r="U444">
            <v>16830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row>
        <row r="445">
          <cell r="C445">
            <v>12628</v>
          </cell>
          <cell r="D445" t="str">
            <v>PRODUCE RELEASE ESTIMATES</v>
          </cell>
          <cell r="E445">
            <v>407902.84999999899</v>
          </cell>
          <cell r="F445">
            <v>7000</v>
          </cell>
          <cell r="G445">
            <v>2000</v>
          </cell>
          <cell r="H445">
            <v>22991</v>
          </cell>
          <cell r="I445">
            <v>0</v>
          </cell>
          <cell r="J445">
            <v>131043.18</v>
          </cell>
          <cell r="K445">
            <v>109959.3961634999</v>
          </cell>
          <cell r="L445">
            <v>0</v>
          </cell>
          <cell r="M445">
            <v>0</v>
          </cell>
          <cell r="N445">
            <v>376982.42</v>
          </cell>
          <cell r="O445">
            <v>0</v>
          </cell>
          <cell r="P445">
            <v>0</v>
          </cell>
          <cell r="Q445">
            <v>0</v>
          </cell>
          <cell r="R445">
            <v>0</v>
          </cell>
          <cell r="S445">
            <v>0</v>
          </cell>
          <cell r="T445">
            <v>0</v>
          </cell>
          <cell r="U445">
            <v>1.74077285919338E-13</v>
          </cell>
          <cell r="V445">
            <v>0</v>
          </cell>
          <cell r="W445">
            <v>0</v>
          </cell>
          <cell r="X445">
            <v>0</v>
          </cell>
          <cell r="Y445">
            <v>0</v>
          </cell>
          <cell r="Z445">
            <v>0</v>
          </cell>
          <cell r="AA445">
            <v>0</v>
          </cell>
          <cell r="AB445">
            <v>0</v>
          </cell>
          <cell r="AC445">
            <v>0</v>
          </cell>
          <cell r="AD445">
            <v>0</v>
          </cell>
          <cell r="AE445">
            <v>1.74077285919338E-13</v>
          </cell>
          <cell r="AF445">
            <v>0</v>
          </cell>
          <cell r="AG445">
            <v>0</v>
          </cell>
          <cell r="AH445">
            <v>0</v>
          </cell>
          <cell r="AI445">
            <v>0</v>
          </cell>
          <cell r="AJ445">
            <v>0</v>
          </cell>
          <cell r="AK445">
            <v>0</v>
          </cell>
          <cell r="AL445">
            <v>0</v>
          </cell>
          <cell r="AM445">
            <v>0</v>
          </cell>
          <cell r="AN445">
            <v>0</v>
          </cell>
          <cell r="AO445">
            <v>1.7134880181401999E-13</v>
          </cell>
          <cell r="AP445">
            <v>0</v>
          </cell>
          <cell r="AQ445">
            <v>0</v>
          </cell>
          <cell r="AR445">
            <v>0</v>
          </cell>
          <cell r="AS445">
            <v>0</v>
          </cell>
          <cell r="AT445">
            <v>0</v>
          </cell>
          <cell r="AU445">
            <v>0</v>
          </cell>
          <cell r="AV445">
            <v>0</v>
          </cell>
          <cell r="AW445">
            <v>0</v>
          </cell>
          <cell r="AX445">
            <v>0</v>
          </cell>
          <cell r="AY445">
            <v>1.76805770024656E-13</v>
          </cell>
          <cell r="AZ445">
            <v>0</v>
          </cell>
          <cell r="BA445">
            <v>0</v>
          </cell>
          <cell r="BB445">
            <v>0</v>
          </cell>
          <cell r="BC445">
            <v>0</v>
          </cell>
          <cell r="BD445">
            <v>0</v>
          </cell>
          <cell r="BE445">
            <v>0</v>
          </cell>
          <cell r="BF445">
            <v>0</v>
          </cell>
          <cell r="BG445">
            <v>0</v>
          </cell>
          <cell r="BH445">
            <v>0</v>
          </cell>
          <cell r="BI445">
            <v>2.3210304789245102E-13</v>
          </cell>
          <cell r="BJ445">
            <v>0</v>
          </cell>
          <cell r="BK445">
            <v>0</v>
          </cell>
          <cell r="BL445">
            <v>0</v>
          </cell>
          <cell r="BM445">
            <v>0</v>
          </cell>
        </row>
        <row r="446">
          <cell r="C446">
            <v>12631</v>
          </cell>
          <cell r="D446" t="str">
            <v>Midhurst M8 Feeder Changes</v>
          </cell>
          <cell r="E446">
            <v>11061.88</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row>
        <row r="447">
          <cell r="C447">
            <v>12642</v>
          </cell>
          <cell r="D447" t="str">
            <v>PICKERING B SS-PROVIDE CONNECT</v>
          </cell>
          <cell r="E447">
            <v>1647627.48</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row>
        <row r="448">
          <cell r="C448">
            <v>12644</v>
          </cell>
          <cell r="D448" t="str">
            <v>PARKWAY TS RELOCATE B PROTECT</v>
          </cell>
          <cell r="E448">
            <v>288238.33</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row>
        <row r="449">
          <cell r="C449">
            <v>12648</v>
          </cell>
          <cell r="D449" t="str">
            <v>PLC REPLCMT-LINES W3C-S1C/P5M</v>
          </cell>
          <cell r="E449">
            <v>589545.39</v>
          </cell>
          <cell r="F449">
            <v>141199.25</v>
          </cell>
          <cell r="G449">
            <v>170595.93</v>
          </cell>
          <cell r="H449">
            <v>10795.58</v>
          </cell>
          <cell r="I449">
            <v>30234.22</v>
          </cell>
          <cell r="J449">
            <v>52775.95</v>
          </cell>
          <cell r="K449">
            <v>114120.23032649999</v>
          </cell>
          <cell r="L449">
            <v>15000</v>
          </cell>
          <cell r="M449">
            <v>0</v>
          </cell>
          <cell r="N449">
            <v>49581.1</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row>
        <row r="450">
          <cell r="C450">
            <v>12653</v>
          </cell>
          <cell r="D450" t="str">
            <v>BLOOMINTON RS - NEW</v>
          </cell>
          <cell r="E450">
            <v>1189760.9099999999</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row>
        <row r="451">
          <cell r="C451">
            <v>12654</v>
          </cell>
          <cell r="D451" t="str">
            <v>POWER QUALITY:INSTALL MONITORS</v>
          </cell>
          <cell r="E451">
            <v>322192.23</v>
          </cell>
          <cell r="F451">
            <v>495.25</v>
          </cell>
          <cell r="G451">
            <v>0</v>
          </cell>
          <cell r="H451">
            <v>825</v>
          </cell>
          <cell r="I451">
            <v>0</v>
          </cell>
          <cell r="J451">
            <v>8560.75</v>
          </cell>
          <cell r="K451">
            <v>5354.31742449999</v>
          </cell>
          <cell r="L451">
            <v>0</v>
          </cell>
          <cell r="M451">
            <v>0</v>
          </cell>
          <cell r="N451">
            <v>114.5</v>
          </cell>
          <cell r="O451">
            <v>0</v>
          </cell>
          <cell r="P451">
            <v>0</v>
          </cell>
          <cell r="Q451">
            <v>0</v>
          </cell>
          <cell r="R451">
            <v>0</v>
          </cell>
          <cell r="S451">
            <v>0</v>
          </cell>
          <cell r="T451">
            <v>0</v>
          </cell>
          <cell r="U451">
            <v>3142.5313596830902</v>
          </cell>
          <cell r="V451">
            <v>0</v>
          </cell>
          <cell r="W451">
            <v>0</v>
          </cell>
          <cell r="X451">
            <v>0</v>
          </cell>
          <cell r="Y451">
            <v>0</v>
          </cell>
          <cell r="Z451">
            <v>0</v>
          </cell>
          <cell r="AA451">
            <v>0</v>
          </cell>
          <cell r="AB451">
            <v>0</v>
          </cell>
          <cell r="AC451">
            <v>0</v>
          </cell>
          <cell r="AD451">
            <v>0</v>
          </cell>
          <cell r="AE451">
            <v>3343.0248604308799</v>
          </cell>
          <cell r="AF451">
            <v>0</v>
          </cell>
          <cell r="AG451">
            <v>0</v>
          </cell>
          <cell r="AH451">
            <v>0</v>
          </cell>
          <cell r="AI451">
            <v>0</v>
          </cell>
          <cell r="AJ451">
            <v>0</v>
          </cell>
          <cell r="AK451">
            <v>0</v>
          </cell>
          <cell r="AL451">
            <v>0</v>
          </cell>
          <cell r="AM451">
            <v>0</v>
          </cell>
          <cell r="AN451">
            <v>0</v>
          </cell>
          <cell r="AO451">
            <v>3500.56831288175</v>
          </cell>
          <cell r="AP451">
            <v>0</v>
          </cell>
          <cell r="AQ451">
            <v>0</v>
          </cell>
          <cell r="AR451">
            <v>0</v>
          </cell>
          <cell r="AS451">
            <v>0</v>
          </cell>
          <cell r="AT451">
            <v>0</v>
          </cell>
          <cell r="AU451">
            <v>0</v>
          </cell>
          <cell r="AV451">
            <v>0</v>
          </cell>
          <cell r="AW451">
            <v>0</v>
          </cell>
          <cell r="AX451">
            <v>0</v>
          </cell>
          <cell r="AY451">
            <v>3838.8882068457201</v>
          </cell>
          <cell r="AZ451">
            <v>0</v>
          </cell>
          <cell r="BA451">
            <v>0</v>
          </cell>
          <cell r="BB451">
            <v>0</v>
          </cell>
          <cell r="BC451">
            <v>0</v>
          </cell>
          <cell r="BD451">
            <v>0</v>
          </cell>
          <cell r="BE451">
            <v>0</v>
          </cell>
          <cell r="BF451">
            <v>0</v>
          </cell>
          <cell r="BG451">
            <v>0</v>
          </cell>
          <cell r="BH451">
            <v>0</v>
          </cell>
          <cell r="BI451">
            <v>4024.5671724849799</v>
          </cell>
          <cell r="BJ451">
            <v>0</v>
          </cell>
          <cell r="BK451">
            <v>0</v>
          </cell>
          <cell r="BL451">
            <v>0</v>
          </cell>
          <cell r="BM451">
            <v>0</v>
          </cell>
        </row>
        <row r="452">
          <cell r="C452">
            <v>12655</v>
          </cell>
          <cell r="D452" t="str">
            <v>2006 TX LINES SHIELDWIRE RPLMT</v>
          </cell>
          <cell r="E452">
            <v>663026.89</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row>
        <row r="453">
          <cell r="C453">
            <v>12656</v>
          </cell>
          <cell r="D453" t="str">
            <v>ROUTE INFO ON 230 KV LINE</v>
          </cell>
          <cell r="E453">
            <v>58294.7</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row>
        <row r="454">
          <cell r="C454">
            <v>12666</v>
          </cell>
          <cell r="D454" t="str">
            <v>Rosseau DS Dist Station New</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row>
        <row r="455">
          <cell r="C455">
            <v>12671</v>
          </cell>
          <cell r="D455" t="str">
            <v>INDIAN CHUTE RD NEW REG STN</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row>
        <row r="456">
          <cell r="C456">
            <v>12678</v>
          </cell>
          <cell r="D456" t="str">
            <v>WANSTEAD TS-NEW FEEDER POSITIO</v>
          </cell>
          <cell r="E456">
            <v>462161.76</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row>
        <row r="457">
          <cell r="C457">
            <v>12679</v>
          </cell>
          <cell r="D457" t="str">
            <v>Everett TS Capital Contributio</v>
          </cell>
          <cell r="E457">
            <v>2621495.1</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row>
        <row r="458">
          <cell r="C458">
            <v>12683</v>
          </cell>
          <cell r="D458" t="str">
            <v>2006 CIRCUIT SWITCHER REPLMT</v>
          </cell>
          <cell r="E458">
            <v>656738.46</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row>
        <row r="459">
          <cell r="C459">
            <v>12686</v>
          </cell>
          <cell r="D459" t="str">
            <v>release est shunt bank Ffranc</v>
          </cell>
          <cell r="E459">
            <v>41926.75</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row>
        <row r="460">
          <cell r="C460">
            <v>12690</v>
          </cell>
          <cell r="D460" t="str">
            <v>CLAIRVILLE 230kV GIS ITE REPLC</v>
          </cell>
          <cell r="E460">
            <v>34753489.359999999</v>
          </cell>
          <cell r="F460">
            <v>2088975.54</v>
          </cell>
          <cell r="G460">
            <v>2596417.9</v>
          </cell>
          <cell r="H460">
            <v>113026.57</v>
          </cell>
          <cell r="I460">
            <v>28438822.300000001</v>
          </cell>
          <cell r="J460">
            <v>967106.44</v>
          </cell>
          <cell r="K460">
            <v>8306395.5388444997</v>
          </cell>
          <cell r="L460">
            <v>0</v>
          </cell>
          <cell r="M460">
            <v>0</v>
          </cell>
          <cell r="N460">
            <v>1834693.93</v>
          </cell>
          <cell r="O460">
            <v>0</v>
          </cell>
          <cell r="P460">
            <v>1100000</v>
          </cell>
          <cell r="Q460">
            <v>3690000</v>
          </cell>
          <cell r="R460">
            <v>518038</v>
          </cell>
          <cell r="S460">
            <v>24863973</v>
          </cell>
          <cell r="T460">
            <v>1295000</v>
          </cell>
          <cell r="U460">
            <v>7705529.6189297</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row>
        <row r="461">
          <cell r="C461">
            <v>12692</v>
          </cell>
          <cell r="D461" t="str">
            <v>W2S-S2N PERFORMANCE IMPRMT</v>
          </cell>
          <cell r="E461">
            <v>491120.62</v>
          </cell>
          <cell r="F461">
            <v>0</v>
          </cell>
          <cell r="G461">
            <v>0</v>
          </cell>
          <cell r="H461">
            <v>0</v>
          </cell>
          <cell r="I461">
            <v>0</v>
          </cell>
          <cell r="J461">
            <v>0</v>
          </cell>
          <cell r="K461">
            <v>19522.27</v>
          </cell>
          <cell r="L461">
            <v>0</v>
          </cell>
          <cell r="M461">
            <v>0</v>
          </cell>
          <cell r="N461">
            <v>874.5</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row>
        <row r="462">
          <cell r="C462">
            <v>12693</v>
          </cell>
          <cell r="D462" t="str">
            <v>Chales Metalclad replacement F</v>
          </cell>
          <cell r="E462">
            <v>11905.9</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row>
        <row r="463">
          <cell r="C463">
            <v>12694</v>
          </cell>
          <cell r="D463" t="str">
            <v>RTU Replace at junctions UG</v>
          </cell>
          <cell r="E463">
            <v>6017</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row>
        <row r="464">
          <cell r="C464">
            <v>12699</v>
          </cell>
          <cell r="D464" t="str">
            <v>2006-REPLC END OF LIFE STN SVC</v>
          </cell>
          <cell r="E464">
            <v>604319.19999999995</v>
          </cell>
          <cell r="F464">
            <v>16000</v>
          </cell>
          <cell r="G464">
            <v>49029.68</v>
          </cell>
          <cell r="H464">
            <v>0</v>
          </cell>
          <cell r="I464">
            <v>27856.46</v>
          </cell>
          <cell r="J464">
            <v>1671.75</v>
          </cell>
          <cell r="K464">
            <v>77729.249712999997</v>
          </cell>
          <cell r="L464">
            <v>42660</v>
          </cell>
          <cell r="M464">
            <v>0</v>
          </cell>
          <cell r="N464">
            <v>149497.22</v>
          </cell>
          <cell r="O464">
            <v>42482</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row>
        <row r="465">
          <cell r="C465">
            <v>12700</v>
          </cell>
          <cell r="D465" t="str">
            <v>2006 PURCHASE OPERATING STN TX</v>
          </cell>
          <cell r="E465">
            <v>412060.52</v>
          </cell>
          <cell r="F465">
            <v>0</v>
          </cell>
          <cell r="G465">
            <v>0</v>
          </cell>
          <cell r="H465">
            <v>0</v>
          </cell>
          <cell r="I465">
            <v>0</v>
          </cell>
          <cell r="J465">
            <v>0</v>
          </cell>
          <cell r="K465">
            <v>16287.79</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row>
        <row r="466">
          <cell r="C466">
            <v>12718</v>
          </cell>
          <cell r="D466" t="str">
            <v>CADD SUPPORT</v>
          </cell>
          <cell r="E466">
            <v>528964.11</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row>
        <row r="467">
          <cell r="C467">
            <v>12719</v>
          </cell>
          <cell r="D467" t="str">
            <v>Purchase 2 Spare 83 MVA 23044</v>
          </cell>
          <cell r="E467">
            <v>3189493.58</v>
          </cell>
          <cell r="F467">
            <v>0</v>
          </cell>
          <cell r="G467">
            <v>0</v>
          </cell>
          <cell r="H467">
            <v>0</v>
          </cell>
          <cell r="I467">
            <v>1219146.8700000001</v>
          </cell>
          <cell r="J467">
            <v>1410</v>
          </cell>
          <cell r="K467">
            <v>178318.31</v>
          </cell>
          <cell r="L467">
            <v>0</v>
          </cell>
          <cell r="M467">
            <v>0</v>
          </cell>
          <cell r="N467">
            <v>-58055</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row>
        <row r="468">
          <cell r="C468">
            <v>12720</v>
          </cell>
          <cell r="D468" t="str">
            <v>DEVELOP INSPECTION TESTING</v>
          </cell>
          <cell r="E468">
            <v>1524591.74</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row>
        <row r="469">
          <cell r="C469">
            <v>12721</v>
          </cell>
          <cell r="D469" t="str">
            <v>ENGINEERING CATALOGUE UPDATE</v>
          </cell>
          <cell r="E469">
            <v>3167915.79</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row>
        <row r="470">
          <cell r="C470">
            <v>12722</v>
          </cell>
          <cell r="D470" t="str">
            <v>2006 UPGRADE WHOLESALE METERS</v>
          </cell>
          <cell r="E470">
            <v>10096065.449999999</v>
          </cell>
          <cell r="F470">
            <v>18028.3</v>
          </cell>
          <cell r="G470">
            <v>48219.15</v>
          </cell>
          <cell r="H470">
            <v>2000</v>
          </cell>
          <cell r="I470">
            <v>38949.39</v>
          </cell>
          <cell r="J470">
            <v>42971.61</v>
          </cell>
          <cell r="K470">
            <v>106842.09271900001</v>
          </cell>
          <cell r="L470">
            <v>0</v>
          </cell>
          <cell r="M470">
            <v>0</v>
          </cell>
          <cell r="N470">
            <v>55698.76</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row>
        <row r="471">
          <cell r="C471">
            <v>12723</v>
          </cell>
          <cell r="D471" t="str">
            <v>2005 REFURBISHMENT OF Q5G/Q2AH</v>
          </cell>
          <cell r="E471">
            <v>14261227.390000001</v>
          </cell>
          <cell r="F471">
            <v>0</v>
          </cell>
          <cell r="G471">
            <v>720867.25</v>
          </cell>
          <cell r="H471">
            <v>238.5</v>
          </cell>
          <cell r="I471">
            <v>-500000</v>
          </cell>
          <cell r="J471">
            <v>11731.5</v>
          </cell>
          <cell r="K471">
            <v>83975.11</v>
          </cell>
          <cell r="L471">
            <v>600000</v>
          </cell>
          <cell r="M471">
            <v>0</v>
          </cell>
          <cell r="N471">
            <v>98341.41</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row>
        <row r="472">
          <cell r="C472">
            <v>12731</v>
          </cell>
          <cell r="D472" t="str">
            <v>SEPARATE WETTING SUPPLIES</v>
          </cell>
          <cell r="E472">
            <v>175251.94</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row>
        <row r="473">
          <cell r="C473">
            <v>12732</v>
          </cell>
          <cell r="D473" t="str">
            <v>MODIFY MISSISSAUGI G/R SCHEME</v>
          </cell>
          <cell r="E473">
            <v>334728.28999999998</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row>
        <row r="474">
          <cell r="C474">
            <v>12733</v>
          </cell>
          <cell r="D474" t="str">
            <v>2006 STN CABLE &amp; POTHEAD REPL</v>
          </cell>
          <cell r="E474">
            <v>29797.94</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row>
        <row r="475">
          <cell r="C475">
            <v>12734</v>
          </cell>
          <cell r="D475" t="str">
            <v>2006 GENERATOR PURCHASE</v>
          </cell>
          <cell r="E475">
            <v>1986244.85</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row>
        <row r="476">
          <cell r="C476">
            <v>12737</v>
          </cell>
          <cell r="D476" t="str">
            <v>2006 GROUNDING UPGRADES</v>
          </cell>
          <cell r="E476">
            <v>1877692.47</v>
          </cell>
          <cell r="F476">
            <v>0</v>
          </cell>
          <cell r="G476">
            <v>110000</v>
          </cell>
          <cell r="H476">
            <v>0</v>
          </cell>
          <cell r="I476">
            <v>20860.88</v>
          </cell>
          <cell r="J476">
            <v>19177.5</v>
          </cell>
          <cell r="K476">
            <v>48303.153833499993</v>
          </cell>
          <cell r="L476">
            <v>0</v>
          </cell>
          <cell r="M476">
            <v>0</v>
          </cell>
          <cell r="N476">
            <v>-8739.26</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row>
        <row r="477">
          <cell r="C477">
            <v>12740</v>
          </cell>
          <cell r="D477" t="str">
            <v>2006 HVAC UPGRADES E&amp;CS</v>
          </cell>
          <cell r="E477">
            <v>362928.28999999899</v>
          </cell>
          <cell r="F477">
            <v>34648.300000000003</v>
          </cell>
          <cell r="G477">
            <v>0</v>
          </cell>
          <cell r="H477">
            <v>26352.27</v>
          </cell>
          <cell r="I477">
            <v>0</v>
          </cell>
          <cell r="J477">
            <v>1960</v>
          </cell>
          <cell r="K477">
            <v>19226.53</v>
          </cell>
          <cell r="L477">
            <v>3132.21</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row>
        <row r="478">
          <cell r="C478">
            <v>12742</v>
          </cell>
          <cell r="D478" t="str">
            <v>2006 CIVIL/GEOTECH-MINOR DRNAG</v>
          </cell>
          <cell r="E478">
            <v>60922.37</v>
          </cell>
          <cell r="F478">
            <v>0</v>
          </cell>
          <cell r="G478">
            <v>0</v>
          </cell>
          <cell r="H478">
            <v>0</v>
          </cell>
          <cell r="I478">
            <v>0</v>
          </cell>
          <cell r="J478">
            <v>0</v>
          </cell>
          <cell r="K478">
            <v>849.86706149999998</v>
          </cell>
          <cell r="L478">
            <v>0</v>
          </cell>
          <cell r="M478">
            <v>0</v>
          </cell>
          <cell r="N478">
            <v>0</v>
          </cell>
          <cell r="O478">
            <v>0</v>
          </cell>
          <cell r="P478">
            <v>0</v>
          </cell>
          <cell r="Q478">
            <v>0</v>
          </cell>
          <cell r="R478">
            <v>0</v>
          </cell>
          <cell r="S478">
            <v>0</v>
          </cell>
          <cell r="T478">
            <v>0</v>
          </cell>
          <cell r="U478">
            <v>3941.06872452369</v>
          </cell>
          <cell r="V478">
            <v>0</v>
          </cell>
          <cell r="W478">
            <v>0</v>
          </cell>
          <cell r="X478">
            <v>0</v>
          </cell>
          <cell r="Y478">
            <v>0</v>
          </cell>
          <cell r="Z478">
            <v>0</v>
          </cell>
          <cell r="AA478">
            <v>0</v>
          </cell>
          <cell r="AB478">
            <v>0</v>
          </cell>
          <cell r="AC478">
            <v>0</v>
          </cell>
          <cell r="AD478">
            <v>0</v>
          </cell>
          <cell r="AE478">
            <v>4192.5089091483096</v>
          </cell>
          <cell r="AF478">
            <v>0</v>
          </cell>
          <cell r="AG478">
            <v>0</v>
          </cell>
          <cell r="AH478">
            <v>0</v>
          </cell>
          <cell r="AI478">
            <v>0</v>
          </cell>
          <cell r="AJ478">
            <v>0</v>
          </cell>
          <cell r="AK478">
            <v>0</v>
          </cell>
          <cell r="AL478">
            <v>0</v>
          </cell>
          <cell r="AM478">
            <v>0</v>
          </cell>
          <cell r="AN478">
            <v>0</v>
          </cell>
          <cell r="AO478">
            <v>4390.0851628567998</v>
          </cell>
          <cell r="AP478">
            <v>0</v>
          </cell>
          <cell r="AQ478">
            <v>0</v>
          </cell>
          <cell r="AR478">
            <v>0</v>
          </cell>
          <cell r="AS478">
            <v>0</v>
          </cell>
          <cell r="AT478">
            <v>0</v>
          </cell>
          <cell r="AU478">
            <v>0</v>
          </cell>
          <cell r="AV478">
            <v>0</v>
          </cell>
          <cell r="AW478">
            <v>0</v>
          </cell>
          <cell r="AX478">
            <v>0</v>
          </cell>
          <cell r="AY478">
            <v>4814.37431080027</v>
          </cell>
          <cell r="AZ478">
            <v>0</v>
          </cell>
          <cell r="BA478">
            <v>0</v>
          </cell>
          <cell r="BB478">
            <v>0</v>
          </cell>
          <cell r="BC478">
            <v>0</v>
          </cell>
          <cell r="BD478">
            <v>0</v>
          </cell>
          <cell r="BE478">
            <v>0</v>
          </cell>
          <cell r="BF478">
            <v>0</v>
          </cell>
          <cell r="BG478">
            <v>0</v>
          </cell>
          <cell r="BH478">
            <v>0</v>
          </cell>
          <cell r="BI478">
            <v>5047.2354919712998</v>
          </cell>
          <cell r="BJ478">
            <v>0</v>
          </cell>
          <cell r="BK478">
            <v>0</v>
          </cell>
          <cell r="BL478">
            <v>0</v>
          </cell>
          <cell r="BM478">
            <v>0</v>
          </cell>
        </row>
        <row r="479">
          <cell r="C479">
            <v>12743</v>
          </cell>
          <cell r="D479" t="str">
            <v>2006 CIVIL/GEOTECH - FOOTINGS</v>
          </cell>
          <cell r="E479">
            <v>240738.77</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row>
        <row r="480">
          <cell r="C480">
            <v>12744</v>
          </cell>
          <cell r="D480" t="str">
            <v>2006 CIVILGEOTECH-ROAD &amp; SITE</v>
          </cell>
          <cell r="E480">
            <v>330577.58</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row>
        <row r="481">
          <cell r="C481">
            <v>12746</v>
          </cell>
          <cell r="D481" t="str">
            <v>2006 INFRASTRUCTURE MTCE</v>
          </cell>
          <cell r="E481">
            <v>154073.99</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row>
        <row r="482">
          <cell r="C482">
            <v>12748</v>
          </cell>
          <cell r="D482" t="str">
            <v>2006 FIRE DETECTION SYS UPGR</v>
          </cell>
          <cell r="E482">
            <v>356313.37</v>
          </cell>
          <cell r="F482">
            <v>40000</v>
          </cell>
          <cell r="G482">
            <v>70142.06</v>
          </cell>
          <cell r="H482">
            <v>2015.13</v>
          </cell>
          <cell r="I482">
            <v>0</v>
          </cell>
          <cell r="J482">
            <v>7666.51</v>
          </cell>
          <cell r="K482">
            <v>57063.383238499999</v>
          </cell>
          <cell r="L482">
            <v>5500</v>
          </cell>
          <cell r="M482">
            <v>0</v>
          </cell>
          <cell r="N482">
            <v>105174.29</v>
          </cell>
          <cell r="O482">
            <v>0</v>
          </cell>
          <cell r="P482">
            <v>40000</v>
          </cell>
          <cell r="Q482">
            <v>0</v>
          </cell>
          <cell r="R482">
            <v>0</v>
          </cell>
          <cell r="S482">
            <v>0</v>
          </cell>
          <cell r="T482">
            <v>0</v>
          </cell>
          <cell r="U482">
            <v>4400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row>
        <row r="483">
          <cell r="C483">
            <v>12749</v>
          </cell>
          <cell r="D483" t="str">
            <v>2006 FIRE DELUGE SYSTEMS UPGRA</v>
          </cell>
          <cell r="E483">
            <v>8122.84</v>
          </cell>
          <cell r="F483">
            <v>10000</v>
          </cell>
          <cell r="G483">
            <v>0</v>
          </cell>
          <cell r="H483">
            <v>-14609.51</v>
          </cell>
          <cell r="I483">
            <v>2.08</v>
          </cell>
          <cell r="J483">
            <v>1004.32</v>
          </cell>
          <cell r="K483">
            <v>2872.5734084999999</v>
          </cell>
          <cell r="L483">
            <v>0</v>
          </cell>
          <cell r="M483">
            <v>0</v>
          </cell>
          <cell r="N483">
            <v>19483.5</v>
          </cell>
          <cell r="O483">
            <v>0</v>
          </cell>
          <cell r="P483">
            <v>20000</v>
          </cell>
          <cell r="Q483">
            <v>215000</v>
          </cell>
          <cell r="R483">
            <v>15000</v>
          </cell>
          <cell r="S483">
            <v>400000</v>
          </cell>
          <cell r="T483">
            <v>80000</v>
          </cell>
          <cell r="U483">
            <v>94118.652757462303</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row>
        <row r="484">
          <cell r="C484">
            <v>12758</v>
          </cell>
          <cell r="D484" t="str">
            <v>RTU REFURBISHMENT 2006 PROGRAM</v>
          </cell>
          <cell r="E484">
            <v>6225682.1799999997</v>
          </cell>
          <cell r="F484">
            <v>659900.15</v>
          </cell>
          <cell r="G484">
            <v>423773.64</v>
          </cell>
          <cell r="H484">
            <v>13215</v>
          </cell>
          <cell r="I484">
            <v>2136921.9500000002</v>
          </cell>
          <cell r="J484">
            <v>1161901.79</v>
          </cell>
          <cell r="K484">
            <v>933669.15</v>
          </cell>
          <cell r="L484">
            <v>325174.34000000003</v>
          </cell>
          <cell r="M484">
            <v>0</v>
          </cell>
          <cell r="N484">
            <v>50482.74</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row>
        <row r="485">
          <cell r="C485">
            <v>12763</v>
          </cell>
          <cell r="D485" t="str">
            <v>2006 DX STANDARDS PROGRAM</v>
          </cell>
          <cell r="E485">
            <v>62618.45</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row>
        <row r="486">
          <cell r="C486">
            <v>12766</v>
          </cell>
          <cell r="D486" t="str">
            <v>2006 DX TECHNOLOGY PROGRAM</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row>
        <row r="487">
          <cell r="C487">
            <v>12770</v>
          </cell>
          <cell r="D487" t="str">
            <v>2006 TX STANDARDS PROGRAM ECS</v>
          </cell>
          <cell r="E487">
            <v>908014.5</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row>
        <row r="488">
          <cell r="C488">
            <v>12774</v>
          </cell>
          <cell r="D488" t="str">
            <v>2006 TX TECHNOLOGY PROGRAM ECS</v>
          </cell>
          <cell r="E488">
            <v>21283.16</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row>
        <row r="489">
          <cell r="C489">
            <v>12786</v>
          </cell>
          <cell r="D489" t="str">
            <v>2006 NOD DISTRIBUTION OWRK</v>
          </cell>
          <cell r="E489">
            <v>1859716.45</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row>
        <row r="490">
          <cell r="C490">
            <v>12794</v>
          </cell>
          <cell r="D490" t="str">
            <v>COOKSVILLE SERIES CAPACITOR</v>
          </cell>
          <cell r="E490">
            <v>21806.97</v>
          </cell>
          <cell r="F490">
            <v>0</v>
          </cell>
          <cell r="G490">
            <v>0</v>
          </cell>
          <cell r="H490">
            <v>0</v>
          </cell>
          <cell r="I490">
            <v>0</v>
          </cell>
          <cell r="J490">
            <v>525</v>
          </cell>
          <cell r="K490">
            <v>380.733069</v>
          </cell>
          <cell r="L490">
            <v>0</v>
          </cell>
          <cell r="M490">
            <v>0</v>
          </cell>
          <cell r="N490">
            <v>0</v>
          </cell>
          <cell r="O490">
            <v>0</v>
          </cell>
          <cell r="P490">
            <v>0</v>
          </cell>
          <cell r="Q490">
            <v>0</v>
          </cell>
          <cell r="R490">
            <v>0</v>
          </cell>
          <cell r="S490">
            <v>0</v>
          </cell>
          <cell r="T490">
            <v>0</v>
          </cell>
          <cell r="U490">
            <v>1449.0704558022001</v>
          </cell>
          <cell r="V490">
            <v>0</v>
          </cell>
          <cell r="W490">
            <v>0</v>
          </cell>
          <cell r="X490">
            <v>0</v>
          </cell>
          <cell r="Y490">
            <v>0</v>
          </cell>
          <cell r="Z490">
            <v>0</v>
          </cell>
          <cell r="AA490">
            <v>0</v>
          </cell>
          <cell r="AB490">
            <v>0</v>
          </cell>
          <cell r="AC490">
            <v>0</v>
          </cell>
          <cell r="AD490">
            <v>0</v>
          </cell>
          <cell r="AE490">
            <v>1541.52115088238</v>
          </cell>
          <cell r="AF490">
            <v>0</v>
          </cell>
          <cell r="AG490">
            <v>0</v>
          </cell>
          <cell r="AH490">
            <v>0</v>
          </cell>
          <cell r="AI490">
            <v>0</v>
          </cell>
          <cell r="AJ490">
            <v>0</v>
          </cell>
          <cell r="AK490">
            <v>0</v>
          </cell>
          <cell r="AL490">
            <v>0</v>
          </cell>
          <cell r="AM490">
            <v>0</v>
          </cell>
          <cell r="AN490">
            <v>0</v>
          </cell>
          <cell r="AO490">
            <v>1614.1669056329799</v>
          </cell>
          <cell r="AP490">
            <v>0</v>
          </cell>
          <cell r="AQ490">
            <v>0</v>
          </cell>
          <cell r="AR490">
            <v>0</v>
          </cell>
          <cell r="AS490">
            <v>0</v>
          </cell>
          <cell r="AT490">
            <v>0</v>
          </cell>
          <cell r="AU490">
            <v>0</v>
          </cell>
          <cell r="AV490">
            <v>0</v>
          </cell>
          <cell r="AW490">
            <v>0</v>
          </cell>
          <cell r="AX490">
            <v>0</v>
          </cell>
          <cell r="AY490">
            <v>1770.1715104693801</v>
          </cell>
          <cell r="AZ490">
            <v>0</v>
          </cell>
          <cell r="BA490">
            <v>0</v>
          </cell>
          <cell r="BB490">
            <v>0</v>
          </cell>
          <cell r="BC490">
            <v>0</v>
          </cell>
          <cell r="BD490">
            <v>0</v>
          </cell>
          <cell r="BE490">
            <v>0</v>
          </cell>
          <cell r="BF490">
            <v>0</v>
          </cell>
          <cell r="BG490">
            <v>0</v>
          </cell>
          <cell r="BH490">
            <v>0</v>
          </cell>
          <cell r="BI490">
            <v>1855.7909912560001</v>
          </cell>
          <cell r="BJ490">
            <v>0</v>
          </cell>
          <cell r="BK490">
            <v>0</v>
          </cell>
          <cell r="BL490">
            <v>0</v>
          </cell>
          <cell r="BM490">
            <v>0</v>
          </cell>
        </row>
        <row r="491">
          <cell r="C491">
            <v>12796</v>
          </cell>
          <cell r="D491" t="str">
            <v>2006 DISTRIBUTION LAND ASSESS</v>
          </cell>
          <cell r="E491">
            <v>6418811.0899999999</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row>
        <row r="492">
          <cell r="C492">
            <v>12798</v>
          </cell>
          <cell r="D492" t="str">
            <v>Parkway - ITAP</v>
          </cell>
          <cell r="E492">
            <v>2927395.63</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row>
        <row r="493">
          <cell r="C493">
            <v>12808</v>
          </cell>
          <cell r="D493" t="str">
            <v>2006 INSULATOR PROGRAM E&amp;CS</v>
          </cell>
          <cell r="E493">
            <v>2182079.9300000002</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row>
        <row r="494">
          <cell r="C494">
            <v>12809</v>
          </cell>
          <cell r="D494" t="str">
            <v>2006 ANCHOR REPL 500KV GUYED</v>
          </cell>
          <cell r="E494">
            <v>1640192.24</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row>
        <row r="495">
          <cell r="C495">
            <v>12810</v>
          </cell>
          <cell r="D495" t="str">
            <v>2006 E&amp;CS MAINTENANCE PROJECTS</v>
          </cell>
          <cell r="E495">
            <v>1506438.98</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row>
        <row r="496">
          <cell r="C496">
            <v>12811</v>
          </cell>
          <cell r="D496" t="str">
            <v>2006 PROTECTION REPLACEMENT</v>
          </cell>
          <cell r="E496">
            <v>4300801.82</v>
          </cell>
          <cell r="F496">
            <v>612630.18999999994</v>
          </cell>
          <cell r="G496">
            <v>133768.5</v>
          </cell>
          <cell r="H496">
            <v>6650.01</v>
          </cell>
          <cell r="I496">
            <v>3749.24</v>
          </cell>
          <cell r="J496">
            <v>333645.20999999897</v>
          </cell>
          <cell r="K496">
            <v>274361.8</v>
          </cell>
          <cell r="L496">
            <v>0</v>
          </cell>
          <cell r="M496">
            <v>0</v>
          </cell>
          <cell r="N496">
            <v>13960.54</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row>
        <row r="497">
          <cell r="C497">
            <v>12818</v>
          </cell>
          <cell r="D497" t="str">
            <v>2006 SEQUENCE-EVENTS RECORDER</v>
          </cell>
          <cell r="E497">
            <v>304247.09000000003</v>
          </cell>
          <cell r="F497">
            <v>24267</v>
          </cell>
          <cell r="G497">
            <v>0</v>
          </cell>
          <cell r="H497">
            <v>13581</v>
          </cell>
          <cell r="I497">
            <v>0</v>
          </cell>
          <cell r="J497">
            <v>29701.34</v>
          </cell>
          <cell r="K497">
            <v>18289.169999999998</v>
          </cell>
          <cell r="L497">
            <v>15757.88</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row>
        <row r="498">
          <cell r="C498">
            <v>12819</v>
          </cell>
          <cell r="D498" t="str">
            <v>PROTECTION TONE EQUIPMENT</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row>
        <row r="499">
          <cell r="C499">
            <v>12820</v>
          </cell>
          <cell r="D499" t="str">
            <v>CONNECT CALPINE ENERGY CTRE</v>
          </cell>
          <cell r="E499">
            <v>146018.88</v>
          </cell>
          <cell r="F499">
            <v>0</v>
          </cell>
          <cell r="G499">
            <v>62013.699999999903</v>
          </cell>
          <cell r="H499">
            <v>715.5</v>
          </cell>
          <cell r="I499">
            <v>0</v>
          </cell>
          <cell r="J499">
            <v>98530.2</v>
          </cell>
          <cell r="K499">
            <v>126164.01</v>
          </cell>
          <cell r="L499">
            <v>0</v>
          </cell>
          <cell r="M499">
            <v>335139</v>
          </cell>
          <cell r="N499">
            <v>56381.5</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row>
        <row r="500">
          <cell r="C500">
            <v>12824</v>
          </cell>
          <cell r="D500" t="str">
            <v>REPLACE POSITRON TELEPROTECTN</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row>
        <row r="501">
          <cell r="C501">
            <v>12830</v>
          </cell>
          <cell r="D501" t="str">
            <v>Guelph Cmbl Repl Metlcld Brkr</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row>
        <row r="502">
          <cell r="C502">
            <v>12832</v>
          </cell>
          <cell r="D502" t="str">
            <v>SATELITE CLOCK IED SYNCH-NPOC</v>
          </cell>
          <cell r="E502">
            <v>387420.83</v>
          </cell>
          <cell r="F502">
            <v>7000</v>
          </cell>
          <cell r="G502">
            <v>4996.79</v>
          </cell>
          <cell r="H502">
            <v>2000</v>
          </cell>
          <cell r="I502">
            <v>3832.92</v>
          </cell>
          <cell r="J502">
            <v>0</v>
          </cell>
          <cell r="K502">
            <v>31328.8655855</v>
          </cell>
          <cell r="L502">
            <v>0</v>
          </cell>
          <cell r="M502">
            <v>0</v>
          </cell>
          <cell r="N502">
            <v>46141</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row>
        <row r="503">
          <cell r="C503">
            <v>12833</v>
          </cell>
          <cell r="D503" t="str">
            <v>SATELITE CLOCK IED SYNCH-NERC</v>
          </cell>
          <cell r="E503">
            <v>159930.43</v>
          </cell>
          <cell r="F503">
            <v>8866.9500000000007</v>
          </cell>
          <cell r="G503">
            <v>24870</v>
          </cell>
          <cell r="H503">
            <v>600</v>
          </cell>
          <cell r="I503">
            <v>14744.21</v>
          </cell>
          <cell r="J503">
            <v>560</v>
          </cell>
          <cell r="K503">
            <v>21994.688656999999</v>
          </cell>
          <cell r="L503">
            <v>0</v>
          </cell>
          <cell r="M503">
            <v>0</v>
          </cell>
          <cell r="N503">
            <v>19104.55</v>
          </cell>
          <cell r="O503">
            <v>0</v>
          </cell>
          <cell r="P503">
            <v>279000</v>
          </cell>
          <cell r="Q503">
            <v>405000</v>
          </cell>
          <cell r="R503">
            <v>26000</v>
          </cell>
          <cell r="S503">
            <v>500000</v>
          </cell>
          <cell r="T503">
            <v>337000</v>
          </cell>
          <cell r="U503">
            <v>224580.62464026379</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row>
        <row r="504">
          <cell r="C504">
            <v>12834</v>
          </cell>
          <cell r="D504" t="str">
            <v>AUTO SECURE STATION IED DATA</v>
          </cell>
          <cell r="E504">
            <v>61032.41</v>
          </cell>
          <cell r="F504">
            <v>0</v>
          </cell>
          <cell r="G504">
            <v>2133.17</v>
          </cell>
          <cell r="H504">
            <v>72.58</v>
          </cell>
          <cell r="I504">
            <v>0</v>
          </cell>
          <cell r="J504">
            <v>154.11000000000001</v>
          </cell>
          <cell r="K504">
            <v>2745.2417664999998</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row>
        <row r="505">
          <cell r="C505">
            <v>12835</v>
          </cell>
          <cell r="D505" t="str">
            <v>2006 SER ANNUNICATOR SUST</v>
          </cell>
          <cell r="E505">
            <v>8371.34</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row>
        <row r="506">
          <cell r="C506">
            <v>12837</v>
          </cell>
          <cell r="D506" t="str">
            <v>2006 DIGITAL FAULT RECORDER</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row>
        <row r="507">
          <cell r="C507">
            <v>12838</v>
          </cell>
          <cell r="D507" t="str">
            <v>GUELPH CEDAR TS-INSTALL IT'S</v>
          </cell>
          <cell r="E507">
            <v>566430.79</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row>
        <row r="508">
          <cell r="C508">
            <v>12839</v>
          </cell>
          <cell r="D508" t="str">
            <v>2006 ANIMAL DETERRENT FENCING</v>
          </cell>
          <cell r="E508">
            <v>144774.76</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row>
        <row r="509">
          <cell r="C509">
            <v>12845</v>
          </cell>
          <cell r="D509" t="str">
            <v>2006 FOUNDATION REPAIR&amp;COATING</v>
          </cell>
          <cell r="E509">
            <v>358782.79</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row>
        <row r="510">
          <cell r="C510">
            <v>12847</v>
          </cell>
          <cell r="D510" t="str">
            <v>LV CAPACITOR SFTY RISK MITIGAT</v>
          </cell>
          <cell r="E510">
            <v>63003.27</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row>
        <row r="511">
          <cell r="C511">
            <v>12851</v>
          </cell>
          <cell r="D511" t="str">
            <v>DIST GENERATION CONNECT 2006</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row>
        <row r="512">
          <cell r="C512">
            <v>12852</v>
          </cell>
          <cell r="D512" t="str">
            <v>ESSEX CTNY GREENHOUSE DEMAND</v>
          </cell>
          <cell r="E512">
            <v>32342.99</v>
          </cell>
          <cell r="F512">
            <v>0</v>
          </cell>
          <cell r="G512">
            <v>0</v>
          </cell>
          <cell r="H512">
            <v>0</v>
          </cell>
          <cell r="I512">
            <v>0</v>
          </cell>
          <cell r="J512">
            <v>0</v>
          </cell>
          <cell r="K512">
            <v>451.18471049999999</v>
          </cell>
          <cell r="L512">
            <v>0</v>
          </cell>
          <cell r="M512">
            <v>0</v>
          </cell>
          <cell r="N512">
            <v>0</v>
          </cell>
          <cell r="O512">
            <v>0</v>
          </cell>
          <cell r="P512">
            <v>0</v>
          </cell>
          <cell r="Q512">
            <v>0</v>
          </cell>
          <cell r="R512">
            <v>0</v>
          </cell>
          <cell r="S512">
            <v>0</v>
          </cell>
          <cell r="T512">
            <v>0</v>
          </cell>
          <cell r="U512">
            <v>2092.2683465298901</v>
          </cell>
          <cell r="V512">
            <v>0</v>
          </cell>
          <cell r="W512">
            <v>0</v>
          </cell>
          <cell r="X512">
            <v>0</v>
          </cell>
          <cell r="Y512">
            <v>0</v>
          </cell>
          <cell r="Z512">
            <v>0</v>
          </cell>
          <cell r="AA512">
            <v>0</v>
          </cell>
          <cell r="AB512">
            <v>0</v>
          </cell>
          <cell r="AC512">
            <v>0</v>
          </cell>
          <cell r="AD512">
            <v>0</v>
          </cell>
          <cell r="AE512">
            <v>2225.7550670385099</v>
          </cell>
          <cell r="AF512">
            <v>0</v>
          </cell>
          <cell r="AG512">
            <v>0</v>
          </cell>
          <cell r="AH512">
            <v>0</v>
          </cell>
          <cell r="AI512">
            <v>0</v>
          </cell>
          <cell r="AJ512">
            <v>0</v>
          </cell>
          <cell r="AK512">
            <v>0</v>
          </cell>
          <cell r="AL512">
            <v>0</v>
          </cell>
          <cell r="AM512">
            <v>0</v>
          </cell>
          <cell r="AN512">
            <v>0</v>
          </cell>
          <cell r="AO512">
            <v>2330.6460421914899</v>
          </cell>
          <cell r="AP512">
            <v>0</v>
          </cell>
          <cell r="AQ512">
            <v>0</v>
          </cell>
          <cell r="AR512">
            <v>0</v>
          </cell>
          <cell r="AS512">
            <v>0</v>
          </cell>
          <cell r="AT512">
            <v>0</v>
          </cell>
          <cell r="AU512">
            <v>0</v>
          </cell>
          <cell r="AV512">
            <v>0</v>
          </cell>
          <cell r="AW512">
            <v>0</v>
          </cell>
          <cell r="AX512">
            <v>0</v>
          </cell>
          <cell r="AY512">
            <v>2555.8963019736402</v>
          </cell>
          <cell r="AZ512">
            <v>0</v>
          </cell>
          <cell r="BA512">
            <v>0</v>
          </cell>
          <cell r="BB512">
            <v>0</v>
          </cell>
          <cell r="BC512">
            <v>0</v>
          </cell>
          <cell r="BD512">
            <v>0</v>
          </cell>
          <cell r="BE512">
            <v>0</v>
          </cell>
          <cell r="BF512">
            <v>0</v>
          </cell>
          <cell r="BG512">
            <v>0</v>
          </cell>
          <cell r="BH512">
            <v>0</v>
          </cell>
          <cell r="BI512">
            <v>2679.5196418732999</v>
          </cell>
          <cell r="BJ512">
            <v>0</v>
          </cell>
          <cell r="BK512">
            <v>0</v>
          </cell>
          <cell r="BL512">
            <v>0</v>
          </cell>
          <cell r="BM512">
            <v>0</v>
          </cell>
        </row>
        <row r="513">
          <cell r="C513">
            <v>12853</v>
          </cell>
          <cell r="D513" t="str">
            <v>MICROWAVE TOWER REWIRING</v>
          </cell>
          <cell r="E513">
            <v>116</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row>
        <row r="514">
          <cell r="C514">
            <v>12856</v>
          </cell>
          <cell r="D514" t="str">
            <v>Demolish and Remove Equipment</v>
          </cell>
          <cell r="E514">
            <v>791349.37</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row>
        <row r="515">
          <cell r="C515">
            <v>12858</v>
          </cell>
          <cell r="D515" t="str">
            <v>Remove old 276kV strucutre an</v>
          </cell>
          <cell r="E515">
            <v>312741.92</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row>
        <row r="516">
          <cell r="C516">
            <v>12859</v>
          </cell>
          <cell r="D516" t="str">
            <v>Remove old 276kV yard and 115</v>
          </cell>
          <cell r="E516">
            <v>185977.32</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row>
        <row r="517">
          <cell r="C517">
            <v>12861</v>
          </cell>
          <cell r="D517" t="str">
            <v>Remove old 25 Hz yard</v>
          </cell>
          <cell r="E517">
            <v>680220.48</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row>
        <row r="518">
          <cell r="C518">
            <v>12862</v>
          </cell>
          <cell r="D518" t="str">
            <v>Fence Retaining Wall &amp; Removal</v>
          </cell>
          <cell r="E518">
            <v>294533.55</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row>
        <row r="519">
          <cell r="C519">
            <v>12863</v>
          </cell>
          <cell r="D519" t="str">
            <v>KERR ADDISSON</v>
          </cell>
          <cell r="E519">
            <v>407860.07</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row>
        <row r="520">
          <cell r="C520">
            <v>12864</v>
          </cell>
          <cell r="D520" t="str">
            <v>HUNTA REMOVALS</v>
          </cell>
          <cell r="E520">
            <v>344873.98</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row>
        <row r="521">
          <cell r="C521">
            <v>12865</v>
          </cell>
          <cell r="D521" t="str">
            <v>Removals</v>
          </cell>
          <cell r="E521">
            <v>351459.02</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row>
        <row r="522">
          <cell r="C522">
            <v>12866</v>
          </cell>
          <cell r="D522" t="str">
            <v>TIMMINS REMOVALS</v>
          </cell>
          <cell r="E522">
            <v>477625.25</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row>
        <row r="523">
          <cell r="C523">
            <v>12868</v>
          </cell>
          <cell r="D523" t="str">
            <v>RFP  New feeder supply to Lond</v>
          </cell>
          <cell r="E523">
            <v>55394.73</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row>
        <row r="524">
          <cell r="C524">
            <v>12869</v>
          </cell>
          <cell r="D524" t="str">
            <v>RFP  New feeder supply to Lond</v>
          </cell>
          <cell r="E524">
            <v>86726.83</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row>
        <row r="525">
          <cell r="C525">
            <v>12870</v>
          </cell>
          <cell r="D525" t="str">
            <v>ESPANOLA TS</v>
          </cell>
          <cell r="E525">
            <v>5966.51</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row>
        <row r="526">
          <cell r="C526">
            <v>12876</v>
          </cell>
          <cell r="D526" t="str">
            <v>MAY 27,2005 INCIDENT ANALYSIS</v>
          </cell>
          <cell r="E526">
            <v>158620.67000000001</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row>
        <row r="527">
          <cell r="C527">
            <v>12885</v>
          </cell>
          <cell r="D527" t="str">
            <v>CONCURRENT ESTIMATING</v>
          </cell>
          <cell r="E527">
            <v>66770.38</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row>
        <row r="528">
          <cell r="C528">
            <v>12893</v>
          </cell>
          <cell r="D528" t="str">
            <v>2006 RECOVERABLE TOR CONS AUTH</v>
          </cell>
          <cell r="E528">
            <v>6926.81</v>
          </cell>
          <cell r="F528">
            <v>0</v>
          </cell>
          <cell r="G528">
            <v>0</v>
          </cell>
          <cell r="H528">
            <v>0</v>
          </cell>
          <cell r="I528">
            <v>0</v>
          </cell>
          <cell r="J528">
            <v>283.98</v>
          </cell>
          <cell r="K528">
            <v>804.59</v>
          </cell>
          <cell r="L528">
            <v>8015.38</v>
          </cell>
          <cell r="M528">
            <v>2499</v>
          </cell>
          <cell r="N528">
            <v>0</v>
          </cell>
          <cell r="O528">
            <v>0</v>
          </cell>
          <cell r="P528">
            <v>0</v>
          </cell>
          <cell r="Q528">
            <v>0</v>
          </cell>
          <cell r="R528">
            <v>0</v>
          </cell>
          <cell r="S528">
            <v>0</v>
          </cell>
          <cell r="T528">
            <v>0</v>
          </cell>
          <cell r="U528">
            <v>0</v>
          </cell>
          <cell r="V528">
            <v>-2498.99999999999</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row>
        <row r="529">
          <cell r="C529">
            <v>12894</v>
          </cell>
          <cell r="D529" t="str">
            <v>FIBER ACQUISITION-CONVERT LEAS</v>
          </cell>
          <cell r="E529">
            <v>1092884.01</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row>
        <row r="530">
          <cell r="C530">
            <v>12895</v>
          </cell>
          <cell r="D530" t="str">
            <v>SARNIA TS-CONVERSION DC REMOTE</v>
          </cell>
          <cell r="E530">
            <v>837318.37</v>
          </cell>
          <cell r="F530">
            <v>-62370</v>
          </cell>
          <cell r="G530">
            <v>-20102.29</v>
          </cell>
          <cell r="H530">
            <v>-2746.25</v>
          </cell>
          <cell r="I530">
            <v>0</v>
          </cell>
          <cell r="J530">
            <v>-8336.74</v>
          </cell>
          <cell r="K530">
            <v>35550.57</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row>
        <row r="531">
          <cell r="C531">
            <v>12902</v>
          </cell>
          <cell r="D531" t="str">
            <v>2006 TX LAND ASSESSMENT PRGRM</v>
          </cell>
          <cell r="E531">
            <v>3133493.61</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row>
        <row r="532">
          <cell r="C532">
            <v>12904</v>
          </cell>
          <cell r="D532" t="str">
            <v>2006 OVERHEAD TX LINES - ENG</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row>
        <row r="533">
          <cell r="C533">
            <v>12906</v>
          </cell>
          <cell r="D533" t="str">
            <v>ABANDONED CABLE REMOVAL</v>
          </cell>
          <cell r="E533">
            <v>5155.75</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row>
        <row r="534">
          <cell r="C534">
            <v>12907</v>
          </cell>
          <cell r="D534" t="str">
            <v>ALLANBURG DRAINAGE IMPROVMNT</v>
          </cell>
          <cell r="E534">
            <v>31338.65</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row>
        <row r="535">
          <cell r="C535">
            <v>12909</v>
          </cell>
          <cell r="D535" t="str">
            <v>Claireville TS - Spill Contain</v>
          </cell>
          <cell r="E535">
            <v>3051896.26</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row>
        <row r="536">
          <cell r="C536">
            <v>12910</v>
          </cell>
          <cell r="D536" t="str">
            <v>PINARD OIL SPILL CONT DRAINAGE</v>
          </cell>
          <cell r="E536">
            <v>1169390.77</v>
          </cell>
          <cell r="F536">
            <v>0</v>
          </cell>
          <cell r="G536">
            <v>60136.51</v>
          </cell>
          <cell r="H536">
            <v>0</v>
          </cell>
          <cell r="I536">
            <v>0</v>
          </cell>
          <cell r="J536">
            <v>11821.68</v>
          </cell>
          <cell r="K536">
            <v>58574.87</v>
          </cell>
          <cell r="L536">
            <v>3791.12</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row>
        <row r="537">
          <cell r="C537">
            <v>12911</v>
          </cell>
          <cell r="D537" t="str">
            <v>2006 TX PCB &amp; REGULATED WASTE</v>
          </cell>
          <cell r="E537">
            <v>1584534.52</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row>
        <row r="538">
          <cell r="C538">
            <v>12914</v>
          </cell>
          <cell r="D538" t="str">
            <v>CONNECTION BANCROFT L&amp;P YORK</v>
          </cell>
          <cell r="E538">
            <v>37295.660000000003</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row>
        <row r="539">
          <cell r="C539">
            <v>12916</v>
          </cell>
          <cell r="D539" t="str">
            <v>2007 TX STEEL STRUCTURE</v>
          </cell>
          <cell r="E539">
            <v>18870.62</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row>
        <row r="540">
          <cell r="C540">
            <v>12926</v>
          </cell>
          <cell r="D540" t="str">
            <v>CONNECTION AEOLIAN RAVENSWOOD</v>
          </cell>
          <cell r="E540">
            <v>296443.26</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row>
        <row r="541">
          <cell r="C541">
            <v>12929</v>
          </cell>
          <cell r="D541" t="str">
            <v>2006 500 kV OIL CT &amp; CONNECT</v>
          </cell>
          <cell r="E541">
            <v>133713</v>
          </cell>
          <cell r="F541">
            <v>0</v>
          </cell>
          <cell r="G541">
            <v>0</v>
          </cell>
          <cell r="H541">
            <v>0</v>
          </cell>
          <cell r="I541">
            <v>0</v>
          </cell>
          <cell r="J541">
            <v>0</v>
          </cell>
          <cell r="K541">
            <v>5935.0763500000003</v>
          </cell>
          <cell r="L541">
            <v>0</v>
          </cell>
          <cell r="M541">
            <v>0</v>
          </cell>
          <cell r="N541">
            <v>0</v>
          </cell>
          <cell r="O541">
            <v>0</v>
          </cell>
          <cell r="P541">
            <v>0</v>
          </cell>
          <cell r="Q541">
            <v>0</v>
          </cell>
          <cell r="R541">
            <v>0</v>
          </cell>
          <cell r="S541">
            <v>0</v>
          </cell>
          <cell r="T541">
            <v>0</v>
          </cell>
          <cell r="U541">
            <v>8909.5472711300008</v>
          </cell>
          <cell r="V541">
            <v>0</v>
          </cell>
          <cell r="W541">
            <v>0</v>
          </cell>
          <cell r="X541">
            <v>0</v>
          </cell>
          <cell r="Y541">
            <v>0</v>
          </cell>
          <cell r="Z541">
            <v>0</v>
          </cell>
          <cell r="AA541">
            <v>0</v>
          </cell>
          <cell r="AB541">
            <v>0</v>
          </cell>
          <cell r="AC541">
            <v>0</v>
          </cell>
          <cell r="AD541">
            <v>0</v>
          </cell>
          <cell r="AE541">
            <v>9477.9763870280804</v>
          </cell>
          <cell r="AF541">
            <v>0</v>
          </cell>
          <cell r="AG541">
            <v>0</v>
          </cell>
          <cell r="AH541">
            <v>0</v>
          </cell>
          <cell r="AI541">
            <v>0</v>
          </cell>
          <cell r="AJ541">
            <v>0</v>
          </cell>
          <cell r="AK541">
            <v>0</v>
          </cell>
          <cell r="AL541">
            <v>0</v>
          </cell>
          <cell r="AM541">
            <v>0</v>
          </cell>
          <cell r="AN541">
            <v>0</v>
          </cell>
          <cell r="AO541">
            <v>9924.6356805123196</v>
          </cell>
          <cell r="AP541">
            <v>0</v>
          </cell>
          <cell r="AQ541">
            <v>0</v>
          </cell>
          <cell r="AR541">
            <v>0</v>
          </cell>
          <cell r="AS541">
            <v>0</v>
          </cell>
          <cell r="AT541">
            <v>0</v>
          </cell>
          <cell r="AU541">
            <v>0</v>
          </cell>
          <cell r="AV541">
            <v>0</v>
          </cell>
          <cell r="AW541">
            <v>0</v>
          </cell>
          <cell r="AX541">
            <v>0</v>
          </cell>
          <cell r="AY541">
            <v>10883.823272625799</v>
          </cell>
          <cell r="AZ541">
            <v>0</v>
          </cell>
          <cell r="BA541">
            <v>0</v>
          </cell>
          <cell r="BB541">
            <v>0</v>
          </cell>
          <cell r="BC541">
            <v>0</v>
          </cell>
          <cell r="BD541">
            <v>0</v>
          </cell>
          <cell r="BE541">
            <v>0</v>
          </cell>
          <cell r="BF541">
            <v>0</v>
          </cell>
          <cell r="BG541">
            <v>0</v>
          </cell>
          <cell r="BH541">
            <v>0</v>
          </cell>
          <cell r="BI541">
            <v>11410.250961730701</v>
          </cell>
          <cell r="BJ541">
            <v>0</v>
          </cell>
          <cell r="BK541">
            <v>0</v>
          </cell>
          <cell r="BL541">
            <v>0</v>
          </cell>
          <cell r="BM541">
            <v>0</v>
          </cell>
        </row>
        <row r="542">
          <cell r="C542">
            <v>12938</v>
          </cell>
          <cell r="D542" t="str">
            <v>BURLINGTON TS-PROTECT SCHEME</v>
          </cell>
          <cell r="E542">
            <v>430770.84</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row>
        <row r="543">
          <cell r="C543">
            <v>12939</v>
          </cell>
          <cell r="D543" t="str">
            <v>2006 TELECOM E&amp;CS STUDIES</v>
          </cell>
          <cell r="E543">
            <v>1059656.23</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row>
        <row r="544">
          <cell r="C544">
            <v>12941</v>
          </cell>
          <cell r="D544" t="str">
            <v>2006 STATION SERVICE METERING</v>
          </cell>
          <cell r="E544">
            <v>5509.04</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row>
        <row r="545">
          <cell r="C545">
            <v>12943</v>
          </cell>
          <cell r="D545" t="str">
            <v>2006 ROD GAP REPLACEMENT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row>
        <row r="546">
          <cell r="C546">
            <v>12945</v>
          </cell>
          <cell r="D546" t="str">
            <v>LONDON TALBOT TS-ADD DESN STN</v>
          </cell>
          <cell r="E546">
            <v>13804566.58</v>
          </cell>
          <cell r="F546">
            <v>154835.79999999999</v>
          </cell>
          <cell r="G546">
            <v>367790.4</v>
          </cell>
          <cell r="H546">
            <v>17283.37</v>
          </cell>
          <cell r="I546">
            <v>201788.97</v>
          </cell>
          <cell r="J546">
            <v>44653.22</v>
          </cell>
          <cell r="K546">
            <v>215928.29</v>
          </cell>
          <cell r="L546">
            <v>0</v>
          </cell>
          <cell r="M546">
            <v>0</v>
          </cell>
          <cell r="N546">
            <v>183363.94</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row>
        <row r="547">
          <cell r="C547">
            <v>12946</v>
          </cell>
          <cell r="D547" t="str">
            <v>SPILL CONTNMNT RETROFIT MINOR</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row>
        <row r="548">
          <cell r="C548">
            <v>12947</v>
          </cell>
          <cell r="D548" t="str">
            <v>BUCHANAN TS-ADD 4 FEEDER BRKER</v>
          </cell>
          <cell r="E548">
            <v>1633154.44</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row>
        <row r="549">
          <cell r="C549">
            <v>12948</v>
          </cell>
          <cell r="D549" t="str">
            <v>NRC TS Estimate cost of Upgra</v>
          </cell>
          <cell r="E549">
            <v>42817.33</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row>
        <row r="550">
          <cell r="C550">
            <v>12949</v>
          </cell>
          <cell r="D550" t="str">
            <v>SPILL CTRL SYS RETROFIT REPAIR</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row>
        <row r="551">
          <cell r="C551">
            <v>12950</v>
          </cell>
          <cell r="D551" t="str">
            <v>SPILL CONTAINMENT ACA DATA MGM</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row>
        <row r="552">
          <cell r="C552">
            <v>12951</v>
          </cell>
          <cell r="D552" t="str">
            <v>RISK EVALUATION SPILL MGMT PLA</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row>
        <row r="553">
          <cell r="C553">
            <v>12952</v>
          </cell>
          <cell r="D553" t="str">
            <v>SPILL CONTAINMENT MINOR MTCE</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row>
        <row r="554">
          <cell r="C554">
            <v>12953</v>
          </cell>
          <cell r="D554" t="str">
            <v>UNDERGROUND OIL PIPELINE</v>
          </cell>
          <cell r="E554">
            <v>443132.13</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row>
        <row r="555">
          <cell r="C555">
            <v>12954</v>
          </cell>
          <cell r="D555" t="str">
            <v>INSPECTION AND ENVIRONMNTL COM</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row>
        <row r="556">
          <cell r="C556">
            <v>12959</v>
          </cell>
          <cell r="D556" t="str">
            <v>EMERGENCY RESPONSE PLANS</v>
          </cell>
          <cell r="E556">
            <v>191788.1</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row>
        <row r="557">
          <cell r="C557">
            <v>12960</v>
          </cell>
          <cell r="D557" t="str">
            <v>NOISE ASSESSMENT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row>
        <row r="558">
          <cell r="C558">
            <v>12965</v>
          </cell>
          <cell r="D558" t="str">
            <v>WANSTEAD AREA RELIABILITY IMPR</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row>
        <row r="559">
          <cell r="C559">
            <v>12966</v>
          </cell>
          <cell r="D559" t="str">
            <v>Armitage TS: Upgrade 44 kV Cap</v>
          </cell>
          <cell r="E559">
            <v>1000211.54</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row>
        <row r="560">
          <cell r="C560">
            <v>12968</v>
          </cell>
          <cell r="D560" t="str">
            <v>UMBATA FALLS HYDROELECTRIC PRO</v>
          </cell>
          <cell r="E560">
            <v>165049.4</v>
          </cell>
          <cell r="F560">
            <v>15386.59</v>
          </cell>
          <cell r="G560">
            <v>9697.1200000000008</v>
          </cell>
          <cell r="H560">
            <v>1990.03</v>
          </cell>
          <cell r="I560">
            <v>106182.77</v>
          </cell>
          <cell r="J560">
            <v>36926.080000000002</v>
          </cell>
          <cell r="K560">
            <v>70442.41</v>
          </cell>
          <cell r="L560">
            <v>0</v>
          </cell>
          <cell r="M560">
            <v>0</v>
          </cell>
          <cell r="N560">
            <v>116187.45</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row>
        <row r="561">
          <cell r="C561">
            <v>12970</v>
          </cell>
          <cell r="D561" t="str">
            <v>HOLLAND TS-BUILD &amp; CONNECT</v>
          </cell>
          <cell r="E561">
            <v>7875293.21</v>
          </cell>
          <cell r="F561">
            <v>189981</v>
          </cell>
          <cell r="G561">
            <v>2645598.44</v>
          </cell>
          <cell r="H561">
            <v>168337.77</v>
          </cell>
          <cell r="I561">
            <v>6269877.7199999997</v>
          </cell>
          <cell r="J561">
            <v>731398.47</v>
          </cell>
          <cell r="K561">
            <v>2388121.1266979999</v>
          </cell>
          <cell r="L561">
            <v>0</v>
          </cell>
          <cell r="M561">
            <v>0</v>
          </cell>
          <cell r="N561">
            <v>2265175.92</v>
          </cell>
          <cell r="O561">
            <v>0</v>
          </cell>
          <cell r="P561">
            <v>470000</v>
          </cell>
          <cell r="Q561">
            <v>200000</v>
          </cell>
          <cell r="R561">
            <v>150000</v>
          </cell>
          <cell r="S561">
            <v>295000</v>
          </cell>
          <cell r="T561">
            <v>15000</v>
          </cell>
          <cell r="U561">
            <v>465346.75038288801</v>
          </cell>
          <cell r="V561">
            <v>0</v>
          </cell>
          <cell r="W561">
            <v>0</v>
          </cell>
          <cell r="X561">
            <v>0</v>
          </cell>
          <cell r="Y561">
            <v>850000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row>
        <row r="562">
          <cell r="C562">
            <v>12971</v>
          </cell>
          <cell r="D562" t="str">
            <v>WOODSTOCK TS BUILD NEW TS</v>
          </cell>
          <cell r="E562">
            <v>38307.360000000001</v>
          </cell>
          <cell r="F562">
            <v>0</v>
          </cell>
          <cell r="G562">
            <v>0</v>
          </cell>
          <cell r="H562">
            <v>42919.31</v>
          </cell>
          <cell r="I562">
            <v>13600</v>
          </cell>
          <cell r="J562">
            <v>180556.37</v>
          </cell>
          <cell r="K562">
            <v>53771.456714</v>
          </cell>
          <cell r="L562">
            <v>-1</v>
          </cell>
          <cell r="M562">
            <v>170531.06</v>
          </cell>
          <cell r="N562">
            <v>17483.5</v>
          </cell>
          <cell r="O562">
            <v>30000</v>
          </cell>
          <cell r="P562">
            <v>0</v>
          </cell>
          <cell r="Q562">
            <v>0</v>
          </cell>
          <cell r="R562">
            <v>0</v>
          </cell>
          <cell r="S562">
            <v>0</v>
          </cell>
          <cell r="T562">
            <v>0</v>
          </cell>
          <cell r="U562">
            <v>13149.686362353201</v>
          </cell>
          <cell r="V562">
            <v>0</v>
          </cell>
          <cell r="W562">
            <v>0</v>
          </cell>
          <cell r="X562">
            <v>0</v>
          </cell>
          <cell r="Y562">
            <v>0</v>
          </cell>
          <cell r="Z562">
            <v>0</v>
          </cell>
          <cell r="AA562">
            <v>0</v>
          </cell>
          <cell r="AB562">
            <v>0</v>
          </cell>
          <cell r="AC562">
            <v>0</v>
          </cell>
          <cell r="AD562">
            <v>0</v>
          </cell>
          <cell r="AE562">
            <v>6994.31817613566</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row>
        <row r="563">
          <cell r="C563">
            <v>12974</v>
          </cell>
          <cell r="D563" t="str">
            <v>BRAMALEA INSTALL 44KV M49 BRKR</v>
          </cell>
          <cell r="E563">
            <v>12396.1</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row>
        <row r="564">
          <cell r="C564">
            <v>12977</v>
          </cell>
          <cell r="D564" t="str">
            <v>Goreway TS Second DESN Build</v>
          </cell>
          <cell r="E564">
            <v>182138.4</v>
          </cell>
          <cell r="F564">
            <v>3000</v>
          </cell>
          <cell r="G564">
            <v>25000</v>
          </cell>
          <cell r="H564">
            <v>44437.5</v>
          </cell>
          <cell r="I564">
            <v>160000</v>
          </cell>
          <cell r="J564">
            <v>168881.5</v>
          </cell>
          <cell r="K564">
            <v>94086.642762500007</v>
          </cell>
          <cell r="L564">
            <v>69000</v>
          </cell>
          <cell r="M564">
            <v>0</v>
          </cell>
          <cell r="N564">
            <v>130132.33</v>
          </cell>
          <cell r="O564">
            <v>0</v>
          </cell>
          <cell r="P564">
            <v>12000</v>
          </cell>
          <cell r="Q564">
            <v>3912000</v>
          </cell>
          <cell r="R564">
            <v>267000</v>
          </cell>
          <cell r="S564">
            <v>11947000</v>
          </cell>
          <cell r="T564">
            <v>491000</v>
          </cell>
          <cell r="U564">
            <v>2400429.767582247</v>
          </cell>
          <cell r="V564">
            <v>0</v>
          </cell>
          <cell r="W564">
            <v>0</v>
          </cell>
          <cell r="X564">
            <v>0</v>
          </cell>
          <cell r="Y564">
            <v>0</v>
          </cell>
          <cell r="Z564">
            <v>660000</v>
          </cell>
          <cell r="AA564">
            <v>400000</v>
          </cell>
          <cell r="AB564">
            <v>95000</v>
          </cell>
          <cell r="AC564">
            <v>748000</v>
          </cell>
          <cell r="AD564">
            <v>50000</v>
          </cell>
          <cell r="AE564">
            <v>976722.88823083299</v>
          </cell>
          <cell r="AF564">
            <v>0</v>
          </cell>
          <cell r="AG564">
            <v>9800000</v>
          </cell>
          <cell r="AH564">
            <v>0</v>
          </cell>
          <cell r="AI564">
            <v>1600000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row>
        <row r="565">
          <cell r="C565">
            <v>12978</v>
          </cell>
          <cell r="D565" t="str">
            <v>RODNEY TS BUILD NEW TS</v>
          </cell>
          <cell r="E565">
            <v>248133.92</v>
          </cell>
          <cell r="F565">
            <v>0</v>
          </cell>
          <cell r="G565">
            <v>0</v>
          </cell>
          <cell r="H565">
            <v>180000</v>
          </cell>
          <cell r="I565">
            <v>0</v>
          </cell>
          <cell r="J565">
            <v>67797.42</v>
          </cell>
          <cell r="K565">
            <v>56057.115836500001</v>
          </cell>
          <cell r="L565">
            <v>1</v>
          </cell>
          <cell r="M565">
            <v>0</v>
          </cell>
          <cell r="N565">
            <v>15978.75</v>
          </cell>
          <cell r="O565">
            <v>0</v>
          </cell>
          <cell r="P565">
            <v>0</v>
          </cell>
          <cell r="Q565">
            <v>0</v>
          </cell>
          <cell r="R565">
            <v>0</v>
          </cell>
          <cell r="S565">
            <v>0</v>
          </cell>
          <cell r="T565">
            <v>0</v>
          </cell>
          <cell r="U565">
            <v>36236.243932368699</v>
          </cell>
          <cell r="V565">
            <v>0</v>
          </cell>
          <cell r="W565">
            <v>0</v>
          </cell>
          <cell r="X565">
            <v>0</v>
          </cell>
          <cell r="Y565">
            <v>0</v>
          </cell>
          <cell r="Z565">
            <v>0</v>
          </cell>
          <cell r="AA565">
            <v>0</v>
          </cell>
          <cell r="AB565">
            <v>0</v>
          </cell>
          <cell r="AC565">
            <v>0</v>
          </cell>
          <cell r="AD565">
            <v>0</v>
          </cell>
          <cell r="AE565">
            <v>38548.1162952538</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row>
        <row r="566">
          <cell r="C566">
            <v>12979</v>
          </cell>
          <cell r="D566" t="str">
            <v>Pleasant Build Connect</v>
          </cell>
          <cell r="E566">
            <v>7997582.9900000002</v>
          </cell>
          <cell r="F566">
            <v>811611.36</v>
          </cell>
          <cell r="G566">
            <v>1416679.63</v>
          </cell>
          <cell r="H566">
            <v>151574.68</v>
          </cell>
          <cell r="I566">
            <v>5532894.4699999997</v>
          </cell>
          <cell r="J566">
            <v>145472.95999999999</v>
          </cell>
          <cell r="K566">
            <v>904747.14</v>
          </cell>
          <cell r="L566">
            <v>222600</v>
          </cell>
          <cell r="M566">
            <v>824795</v>
          </cell>
          <cell r="N566">
            <v>718848.49</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row>
        <row r="567">
          <cell r="C567">
            <v>12981</v>
          </cell>
          <cell r="D567" t="str">
            <v>OTTAWA EAST PROVIDE 115KV SUPP</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row>
        <row r="568">
          <cell r="C568">
            <v>12982</v>
          </cell>
          <cell r="D568" t="str">
            <v>ALBION TS REPLACE TRANSFORMERS</v>
          </cell>
          <cell r="E568">
            <v>55139.27</v>
          </cell>
          <cell r="F568">
            <v>0</v>
          </cell>
          <cell r="G568">
            <v>0</v>
          </cell>
          <cell r="H568">
            <v>0</v>
          </cell>
          <cell r="I568">
            <v>0</v>
          </cell>
          <cell r="J568">
            <v>0</v>
          </cell>
          <cell r="K568">
            <v>2450.5028164999999</v>
          </cell>
          <cell r="L568">
            <v>0</v>
          </cell>
          <cell r="M568">
            <v>0</v>
          </cell>
          <cell r="N568">
            <v>0</v>
          </cell>
          <cell r="O568">
            <v>0</v>
          </cell>
          <cell r="P568">
            <v>0</v>
          </cell>
          <cell r="Q568">
            <v>0</v>
          </cell>
          <cell r="R568">
            <v>0</v>
          </cell>
          <cell r="S568">
            <v>0</v>
          </cell>
          <cell r="T568">
            <v>0</v>
          </cell>
          <cell r="U568">
            <v>3674.2275056927001</v>
          </cell>
          <cell r="V568">
            <v>0</v>
          </cell>
          <cell r="W568">
            <v>0</v>
          </cell>
          <cell r="X568">
            <v>0</v>
          </cell>
          <cell r="Y568">
            <v>0</v>
          </cell>
          <cell r="Z568">
            <v>0</v>
          </cell>
          <cell r="AA568">
            <v>0</v>
          </cell>
          <cell r="AB568">
            <v>0</v>
          </cell>
          <cell r="AC568">
            <v>0</v>
          </cell>
          <cell r="AD568">
            <v>0</v>
          </cell>
          <cell r="AE568">
            <v>3908.6432205558899</v>
          </cell>
          <cell r="AF568">
            <v>0</v>
          </cell>
          <cell r="AG568">
            <v>0</v>
          </cell>
          <cell r="AH568">
            <v>0</v>
          </cell>
          <cell r="AI568">
            <v>0</v>
          </cell>
          <cell r="AJ568">
            <v>0</v>
          </cell>
          <cell r="AK568">
            <v>0</v>
          </cell>
          <cell r="AL568">
            <v>0</v>
          </cell>
          <cell r="AM568">
            <v>0</v>
          </cell>
          <cell r="AN568">
            <v>0</v>
          </cell>
          <cell r="AO568">
            <v>4092.84201448461</v>
          </cell>
          <cell r="AP568">
            <v>0</v>
          </cell>
          <cell r="AQ568">
            <v>0</v>
          </cell>
          <cell r="AR568">
            <v>0</v>
          </cell>
          <cell r="AS568">
            <v>0</v>
          </cell>
          <cell r="AT568">
            <v>0</v>
          </cell>
          <cell r="AU568">
            <v>0</v>
          </cell>
          <cell r="AV568">
            <v>0</v>
          </cell>
          <cell r="AW568">
            <v>0</v>
          </cell>
          <cell r="AX568">
            <v>0</v>
          </cell>
          <cell r="AY568">
            <v>4488.4034641087001</v>
          </cell>
          <cell r="AZ568">
            <v>0</v>
          </cell>
          <cell r="BA568">
            <v>0</v>
          </cell>
          <cell r="BB568">
            <v>0</v>
          </cell>
          <cell r="BC568">
            <v>0</v>
          </cell>
          <cell r="BD568">
            <v>0</v>
          </cell>
          <cell r="BE568">
            <v>0</v>
          </cell>
          <cell r="BF568">
            <v>0</v>
          </cell>
          <cell r="BG568">
            <v>0</v>
          </cell>
          <cell r="BH568">
            <v>0</v>
          </cell>
          <cell r="BI568">
            <v>4705.4981195616101</v>
          </cell>
          <cell r="BJ568">
            <v>0</v>
          </cell>
          <cell r="BK568">
            <v>0</v>
          </cell>
          <cell r="BL568">
            <v>0</v>
          </cell>
          <cell r="BM568">
            <v>0</v>
          </cell>
        </row>
        <row r="569">
          <cell r="C569">
            <v>12985</v>
          </cell>
          <cell r="D569" t="str">
            <v>2006 B5D-Q 230 kV SWITCH REPLT</v>
          </cell>
          <cell r="E569">
            <v>743616.01</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row>
        <row r="570">
          <cell r="C570">
            <v>12996</v>
          </cell>
          <cell r="D570" t="str">
            <v>INSTALL PQ MONITORS</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row>
        <row r="571">
          <cell r="C571">
            <v>12997</v>
          </cell>
          <cell r="D571" t="str">
            <v>INSTL ANIMAL DETERRENT FENCES</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row>
        <row r="572">
          <cell r="C572">
            <v>12998</v>
          </cell>
          <cell r="D572" t="str">
            <v>2006 STN SERVICE UPGRADES DESN</v>
          </cell>
          <cell r="E572">
            <v>7258.52</v>
          </cell>
          <cell r="F572">
            <v>0</v>
          </cell>
          <cell r="G572">
            <v>0</v>
          </cell>
          <cell r="H572">
            <v>0</v>
          </cell>
          <cell r="I572">
            <v>0</v>
          </cell>
          <cell r="J572">
            <v>34607.35</v>
          </cell>
          <cell r="K572">
            <v>5438.5230549999997</v>
          </cell>
          <cell r="L572">
            <v>0</v>
          </cell>
          <cell r="M572">
            <v>0</v>
          </cell>
          <cell r="N572">
            <v>0</v>
          </cell>
          <cell r="O572">
            <v>0</v>
          </cell>
          <cell r="P572">
            <v>0</v>
          </cell>
          <cell r="Q572">
            <v>0</v>
          </cell>
          <cell r="R572">
            <v>0</v>
          </cell>
          <cell r="S572">
            <v>0</v>
          </cell>
          <cell r="T572">
            <v>0</v>
          </cell>
          <cell r="U572">
            <v>3018.0202769089901</v>
          </cell>
          <cell r="V572">
            <v>0</v>
          </cell>
          <cell r="W572">
            <v>0</v>
          </cell>
          <cell r="X572">
            <v>0</v>
          </cell>
          <cell r="Y572">
            <v>0</v>
          </cell>
          <cell r="Z572">
            <v>0</v>
          </cell>
          <cell r="AA572">
            <v>0</v>
          </cell>
          <cell r="AB572">
            <v>0</v>
          </cell>
          <cell r="AC572">
            <v>0</v>
          </cell>
          <cell r="AD572">
            <v>0</v>
          </cell>
          <cell r="AE572">
            <v>3210.5699705757902</v>
          </cell>
          <cell r="AF572">
            <v>0</v>
          </cell>
          <cell r="AG572">
            <v>0</v>
          </cell>
          <cell r="AH572">
            <v>0</v>
          </cell>
          <cell r="AI572">
            <v>0</v>
          </cell>
          <cell r="AJ572">
            <v>0</v>
          </cell>
          <cell r="AK572">
            <v>0</v>
          </cell>
          <cell r="AL572">
            <v>0</v>
          </cell>
          <cell r="AM572">
            <v>0</v>
          </cell>
          <cell r="AN572">
            <v>0</v>
          </cell>
          <cell r="AO572">
            <v>3361.8713513960402</v>
          </cell>
          <cell r="AP572">
            <v>0</v>
          </cell>
          <cell r="AQ572">
            <v>0</v>
          </cell>
          <cell r="AR572">
            <v>0</v>
          </cell>
          <cell r="AS572">
            <v>0</v>
          </cell>
          <cell r="AT572">
            <v>0</v>
          </cell>
          <cell r="AU572">
            <v>0</v>
          </cell>
          <cell r="AV572">
            <v>0</v>
          </cell>
          <cell r="AW572">
            <v>0</v>
          </cell>
          <cell r="AX572">
            <v>0</v>
          </cell>
          <cell r="AY572">
            <v>3686.7865815714799</v>
          </cell>
          <cell r="AZ572">
            <v>0</v>
          </cell>
          <cell r="BA572">
            <v>0</v>
          </cell>
          <cell r="BB572">
            <v>0</v>
          </cell>
          <cell r="BC572">
            <v>0</v>
          </cell>
          <cell r="BD572">
            <v>0</v>
          </cell>
          <cell r="BE572">
            <v>0</v>
          </cell>
          <cell r="BF572">
            <v>0</v>
          </cell>
          <cell r="BG572">
            <v>0</v>
          </cell>
          <cell r="BH572">
            <v>0</v>
          </cell>
          <cell r="BI572">
            <v>3865.1087108218499</v>
          </cell>
          <cell r="BJ572">
            <v>0</v>
          </cell>
          <cell r="BK572">
            <v>0</v>
          </cell>
          <cell r="BL572">
            <v>0</v>
          </cell>
          <cell r="BM572">
            <v>0</v>
          </cell>
        </row>
        <row r="573">
          <cell r="C573">
            <v>13016</v>
          </cell>
          <cell r="D573" t="str">
            <v>2006 TECHNICAL SUPPORT</v>
          </cell>
          <cell r="E573">
            <v>1030998.16</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row>
        <row r="574">
          <cell r="C574">
            <v>13018</v>
          </cell>
          <cell r="D574" t="str">
            <v>BERMONDSEY M3, M7, M6 FEEDER C</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row>
        <row r="575">
          <cell r="C575">
            <v>13020</v>
          </cell>
          <cell r="D575" t="str">
            <v>FINCH M4, M6 FEEDER CONVERSION</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row>
        <row r="576">
          <cell r="C576">
            <v>13021</v>
          </cell>
          <cell r="D576" t="str">
            <v>LEASIDE M5, M6, M7 FEEDER CONV</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row>
        <row r="577">
          <cell r="C577">
            <v>13022</v>
          </cell>
          <cell r="D577" t="str">
            <v>RICHVIEW M12 FEEDER CONVERSION</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row>
        <row r="578">
          <cell r="C578">
            <v>13023</v>
          </cell>
          <cell r="D578" t="str">
            <v>RUNNEYMEDE M4 FEEDER CONVERSIO</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row>
        <row r="579">
          <cell r="C579">
            <v>13024</v>
          </cell>
          <cell r="D579" t="str">
            <v>2006 CADD SUPPORT</v>
          </cell>
          <cell r="E579">
            <v>1911673.17</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row>
        <row r="580">
          <cell r="C580">
            <v>13025</v>
          </cell>
          <cell r="D580" t="str">
            <v>2006 RECORDS AND DRAWING MGMT</v>
          </cell>
          <cell r="E580">
            <v>2434758.61</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row>
        <row r="581">
          <cell r="C581">
            <v>13028</v>
          </cell>
          <cell r="D581" t="str">
            <v>PARRY SOUND TS INSTALL 4TH FDR</v>
          </cell>
          <cell r="E581">
            <v>451766.52</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row>
        <row r="582">
          <cell r="C582">
            <v>13031</v>
          </cell>
          <cell r="D582" t="str">
            <v>2005 TECHNOLOGY PRGM - E &amp;CS</v>
          </cell>
          <cell r="E582">
            <v>59563.62</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row>
        <row r="583">
          <cell r="C583">
            <v>13034</v>
          </cell>
          <cell r="D583" t="str">
            <v>750 MVA AUTOTRANSFORMER REMED</v>
          </cell>
          <cell r="E583">
            <v>100301.79</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row>
        <row r="584">
          <cell r="C584">
            <v>13038</v>
          </cell>
          <cell r="D584" t="str">
            <v>2005 CABLE  CORRECTIVE AWARD</v>
          </cell>
          <cell r="E584">
            <v>673623.18</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row>
        <row r="585">
          <cell r="C585">
            <v>13043</v>
          </cell>
          <cell r="D585" t="str">
            <v>INC OF ST CLAIR ENERGY CTR LBT</v>
          </cell>
          <cell r="E585">
            <v>-7719</v>
          </cell>
          <cell r="F585">
            <v>45798.15</v>
          </cell>
          <cell r="G585">
            <v>410801.09999999899</v>
          </cell>
          <cell r="H585">
            <v>54446.1</v>
          </cell>
          <cell r="I585">
            <v>157062.32999999999</v>
          </cell>
          <cell r="J585">
            <v>165383.26999999999</v>
          </cell>
          <cell r="K585">
            <v>203308.37376699998</v>
          </cell>
          <cell r="L585">
            <v>0</v>
          </cell>
          <cell r="M585">
            <v>731356</v>
          </cell>
          <cell r="N585">
            <v>166362.91</v>
          </cell>
          <cell r="O585">
            <v>80000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row>
        <row r="586">
          <cell r="C586">
            <v>13044</v>
          </cell>
          <cell r="D586" t="str">
            <v>SPS LAMBTON &amp; SCOTT-NEW GENER</v>
          </cell>
          <cell r="E586">
            <v>1249804.47</v>
          </cell>
          <cell r="F586">
            <v>76584.820000000007</v>
          </cell>
          <cell r="G586">
            <v>37301.72</v>
          </cell>
          <cell r="H586">
            <v>20314.150000000001</v>
          </cell>
          <cell r="I586">
            <v>22401.93</v>
          </cell>
          <cell r="J586">
            <v>10077.08</v>
          </cell>
          <cell r="K586">
            <v>23502.37</v>
          </cell>
          <cell r="L586">
            <v>0</v>
          </cell>
          <cell r="M586">
            <v>0</v>
          </cell>
          <cell r="N586">
            <v>8079.95</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row>
        <row r="587">
          <cell r="C587">
            <v>13047</v>
          </cell>
          <cell r="D587" t="str">
            <v>Goreway TS M52 Connection</v>
          </cell>
          <cell r="E587">
            <v>14822.25</v>
          </cell>
          <cell r="F587">
            <v>0</v>
          </cell>
          <cell r="G587">
            <v>0</v>
          </cell>
          <cell r="H587">
            <v>0</v>
          </cell>
          <cell r="I587">
            <v>0</v>
          </cell>
          <cell r="J587">
            <v>0</v>
          </cell>
          <cell r="K587">
            <v>206.7703875</v>
          </cell>
          <cell r="L587">
            <v>0</v>
          </cell>
          <cell r="M587">
            <v>0</v>
          </cell>
          <cell r="N587">
            <v>0</v>
          </cell>
          <cell r="O587">
            <v>0</v>
          </cell>
          <cell r="P587">
            <v>0</v>
          </cell>
          <cell r="Q587">
            <v>0</v>
          </cell>
          <cell r="R587">
            <v>0</v>
          </cell>
          <cell r="S587">
            <v>0</v>
          </cell>
          <cell r="T587">
            <v>0</v>
          </cell>
          <cell r="U587">
            <v>958.85150072249996</v>
          </cell>
          <cell r="V587">
            <v>0</v>
          </cell>
          <cell r="W587">
            <v>0</v>
          </cell>
          <cell r="X587">
            <v>0</v>
          </cell>
          <cell r="Y587">
            <v>0</v>
          </cell>
          <cell r="Z587">
            <v>0</v>
          </cell>
          <cell r="AA587">
            <v>0</v>
          </cell>
          <cell r="AB587">
            <v>0</v>
          </cell>
          <cell r="AC587">
            <v>0</v>
          </cell>
          <cell r="AD587">
            <v>0</v>
          </cell>
          <cell r="AE587">
            <v>1020.02622646859</v>
          </cell>
          <cell r="AF587">
            <v>0</v>
          </cell>
          <cell r="AG587">
            <v>0</v>
          </cell>
          <cell r="AH587">
            <v>0</v>
          </cell>
          <cell r="AI587">
            <v>0</v>
          </cell>
          <cell r="AJ587">
            <v>0</v>
          </cell>
          <cell r="AK587">
            <v>0</v>
          </cell>
          <cell r="AL587">
            <v>0</v>
          </cell>
          <cell r="AM587">
            <v>0</v>
          </cell>
          <cell r="AN587">
            <v>0</v>
          </cell>
          <cell r="AO587">
            <v>1068.0960016025999</v>
          </cell>
          <cell r="AP587">
            <v>0</v>
          </cell>
          <cell r="AQ587">
            <v>0</v>
          </cell>
          <cell r="AR587">
            <v>0</v>
          </cell>
          <cell r="AS587">
            <v>0</v>
          </cell>
          <cell r="AT587">
            <v>0</v>
          </cell>
          <cell r="AU587">
            <v>0</v>
          </cell>
          <cell r="AV587">
            <v>0</v>
          </cell>
          <cell r="AW587">
            <v>0</v>
          </cell>
          <cell r="AX587">
            <v>0</v>
          </cell>
          <cell r="AY587">
            <v>1171.32441873583</v>
          </cell>
          <cell r="AZ587">
            <v>0</v>
          </cell>
          <cell r="BA587">
            <v>0</v>
          </cell>
          <cell r="BB587">
            <v>0</v>
          </cell>
          <cell r="BC587">
            <v>0</v>
          </cell>
          <cell r="BD587">
            <v>0</v>
          </cell>
          <cell r="BE587">
            <v>0</v>
          </cell>
          <cell r="BF587">
            <v>0</v>
          </cell>
          <cell r="BG587">
            <v>0</v>
          </cell>
          <cell r="BH587">
            <v>0</v>
          </cell>
          <cell r="BI587">
            <v>1227.97892253488</v>
          </cell>
          <cell r="BJ587">
            <v>0</v>
          </cell>
          <cell r="BK587">
            <v>0</v>
          </cell>
          <cell r="BL587">
            <v>0</v>
          </cell>
          <cell r="BM587">
            <v>0</v>
          </cell>
        </row>
        <row r="588">
          <cell r="C588">
            <v>13050</v>
          </cell>
          <cell r="D588" t="str">
            <v>Vansickle TS: Increase Capacit</v>
          </cell>
          <cell r="E588">
            <v>31708.86</v>
          </cell>
          <cell r="F588">
            <v>0</v>
          </cell>
          <cell r="G588">
            <v>0</v>
          </cell>
          <cell r="H588">
            <v>19626.64</v>
          </cell>
          <cell r="I588">
            <v>100000</v>
          </cell>
          <cell r="J588">
            <v>322326.34000000003</v>
          </cell>
          <cell r="K588">
            <v>66709.990607000014</v>
          </cell>
          <cell r="L588">
            <v>194658</v>
          </cell>
          <cell r="M588">
            <v>1693212</v>
          </cell>
          <cell r="N588">
            <v>82785.5</v>
          </cell>
          <cell r="O588">
            <v>0</v>
          </cell>
          <cell r="P588">
            <v>970225</v>
          </cell>
          <cell r="Q588">
            <v>2143688</v>
          </cell>
          <cell r="R588">
            <v>94000</v>
          </cell>
          <cell r="S588">
            <v>3284218</v>
          </cell>
          <cell r="T588">
            <v>794000</v>
          </cell>
          <cell r="U588">
            <v>991088.18520272605</v>
          </cell>
          <cell r="V588">
            <v>0</v>
          </cell>
          <cell r="W588">
            <v>2020857</v>
          </cell>
          <cell r="X588">
            <v>0</v>
          </cell>
          <cell r="Y588">
            <v>0</v>
          </cell>
          <cell r="Z588">
            <v>0</v>
          </cell>
          <cell r="AA588">
            <v>0</v>
          </cell>
          <cell r="AB588">
            <v>55773</v>
          </cell>
          <cell r="AC588">
            <v>4500000</v>
          </cell>
          <cell r="AD588">
            <v>93403</v>
          </cell>
          <cell r="AE588">
            <v>803115.2370952752</v>
          </cell>
          <cell r="AF588">
            <v>0</v>
          </cell>
          <cell r="AG588">
            <v>3224952</v>
          </cell>
          <cell r="AH588">
            <v>0</v>
          </cell>
          <cell r="AI588">
            <v>1862207</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row>
        <row r="589">
          <cell r="C589">
            <v>13052</v>
          </cell>
          <cell r="D589" t="str">
            <v>LAMBTON TS - SPLIT 230kV BUSES</v>
          </cell>
          <cell r="E589">
            <v>42907358.460000001</v>
          </cell>
          <cell r="F589">
            <v>-618539.91</v>
          </cell>
          <cell r="G589">
            <v>-8836045.0199999996</v>
          </cell>
          <cell r="H589">
            <v>-738726.98</v>
          </cell>
          <cell r="I589">
            <v>-15571544.52</v>
          </cell>
          <cell r="J589">
            <v>-2424362.9900000002</v>
          </cell>
          <cell r="K589">
            <v>1955285.9259162978</v>
          </cell>
          <cell r="L589">
            <v>143421.014219579</v>
          </cell>
          <cell r="M589">
            <v>105794</v>
          </cell>
          <cell r="N589">
            <v>37076399.909999996</v>
          </cell>
          <cell r="O589">
            <v>0</v>
          </cell>
          <cell r="P589">
            <v>65000</v>
          </cell>
          <cell r="Q589">
            <v>900000</v>
          </cell>
          <cell r="R589">
            <v>80000</v>
          </cell>
          <cell r="S589">
            <v>210000</v>
          </cell>
          <cell r="T589">
            <v>60000</v>
          </cell>
          <cell r="U589">
            <v>549353.38499129307</v>
          </cell>
          <cell r="V589">
            <v>80705.350684014498</v>
          </cell>
          <cell r="W589">
            <v>0</v>
          </cell>
          <cell r="X589">
            <v>0</v>
          </cell>
          <cell r="Y589">
            <v>855000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row>
        <row r="590">
          <cell r="C590">
            <v>13053</v>
          </cell>
          <cell r="D590" t="str">
            <v>LAKEVIEW REMOVALS</v>
          </cell>
          <cell r="E590">
            <v>1821542.36</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row>
        <row r="591">
          <cell r="C591">
            <v>13054</v>
          </cell>
          <cell r="D591" t="str">
            <v>2006 SWITCH REFURBISHMENT</v>
          </cell>
          <cell r="E591">
            <v>55818.74</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row>
        <row r="592">
          <cell r="C592">
            <v>13055</v>
          </cell>
          <cell r="D592" t="str">
            <v>TOYOTA WOODSTOCK-SUPPLY PLANT</v>
          </cell>
          <cell r="E592">
            <v>2977428.82</v>
          </cell>
          <cell r="F592">
            <v>0</v>
          </cell>
          <cell r="G592">
            <v>101803.25</v>
          </cell>
          <cell r="H592">
            <v>8993.94</v>
          </cell>
          <cell r="I592">
            <v>390863</v>
          </cell>
          <cell r="J592">
            <v>-688924.44</v>
          </cell>
          <cell r="K592">
            <v>425073.09</v>
          </cell>
          <cell r="L592">
            <v>0</v>
          </cell>
          <cell r="M592">
            <v>616540</v>
          </cell>
          <cell r="N592">
            <v>2258079.71</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row>
        <row r="593">
          <cell r="C593">
            <v>13059</v>
          </cell>
          <cell r="D593" t="str">
            <v>Purchase New 750 MVA Autotrans</v>
          </cell>
          <cell r="E593">
            <v>8674226.8800000008</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row>
        <row r="594">
          <cell r="C594">
            <v>13060</v>
          </cell>
          <cell r="D594" t="str">
            <v>Porcupine TS Shunt Reactors</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row>
        <row r="595">
          <cell r="C595">
            <v>13068</v>
          </cell>
          <cell r="D595" t="str">
            <v>SARNIA SCOTT TS UPGRD STN EQP</v>
          </cell>
          <cell r="E595">
            <v>4915767.9800000004</v>
          </cell>
          <cell r="F595">
            <v>291293.99</v>
          </cell>
          <cell r="G595">
            <v>493283.109999999</v>
          </cell>
          <cell r="H595">
            <v>22073.5</v>
          </cell>
          <cell r="I595">
            <v>212188.93</v>
          </cell>
          <cell r="J595">
            <v>98507.64</v>
          </cell>
          <cell r="K595">
            <v>470884.45270050003</v>
          </cell>
          <cell r="L595">
            <v>74454.2</v>
          </cell>
          <cell r="M595">
            <v>15159.95</v>
          </cell>
          <cell r="N595">
            <v>269494.59999999998</v>
          </cell>
          <cell r="O595">
            <v>50000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row>
        <row r="596">
          <cell r="C596">
            <v>13070</v>
          </cell>
          <cell r="D596" t="str">
            <v>750 MVA AUTOTRANSFORMERS</v>
          </cell>
          <cell r="E596">
            <v>623055.5</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row>
        <row r="597">
          <cell r="C597">
            <v>13072</v>
          </cell>
          <cell r="D597" t="str">
            <v>2006 H23S Insulation Upgrade R</v>
          </cell>
          <cell r="E597">
            <v>217706.23</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row>
        <row r="598">
          <cell r="C598">
            <v>13075</v>
          </cell>
          <cell r="D598" t="str">
            <v>CNR/Nova Steel Modifications</v>
          </cell>
          <cell r="E598">
            <v>59017.32</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row>
        <row r="599">
          <cell r="C599">
            <v>13076</v>
          </cell>
          <cell r="D599" t="str">
            <v>ESSA TS RETERMINATE 230 kV CIR</v>
          </cell>
          <cell r="E599">
            <v>2952696.29</v>
          </cell>
          <cell r="F599">
            <v>13102.8</v>
          </cell>
          <cell r="G599">
            <v>45735.199999999997</v>
          </cell>
          <cell r="H599">
            <v>4134</v>
          </cell>
          <cell r="I599">
            <v>39420.159999999902</v>
          </cell>
          <cell r="J599">
            <v>18199.41</v>
          </cell>
          <cell r="K599">
            <v>30669.87</v>
          </cell>
          <cell r="L599">
            <v>20000</v>
          </cell>
          <cell r="M599">
            <v>0</v>
          </cell>
          <cell r="N599">
            <v>687</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row>
        <row r="600">
          <cell r="C600">
            <v>13078</v>
          </cell>
          <cell r="D600" t="str">
            <v>Prepare Release Quality Estima</v>
          </cell>
          <cell r="E600">
            <v>1667658.48</v>
          </cell>
          <cell r="F600">
            <v>90995.15</v>
          </cell>
          <cell r="G600">
            <v>118743.94</v>
          </cell>
          <cell r="H600">
            <v>6203</v>
          </cell>
          <cell r="I600">
            <v>11805.68</v>
          </cell>
          <cell r="J600">
            <v>29641.05</v>
          </cell>
          <cell r="K600">
            <v>126542.13914</v>
          </cell>
          <cell r="L600">
            <v>0</v>
          </cell>
          <cell r="M600">
            <v>0</v>
          </cell>
          <cell r="N600">
            <v>66066.03</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row>
        <row r="601">
          <cell r="C601">
            <v>13079</v>
          </cell>
          <cell r="D601" t="str">
            <v>Minor Spill Cntnmnt Refurb 07</v>
          </cell>
          <cell r="E601">
            <v>20177.86</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row>
        <row r="602">
          <cell r="C602">
            <v>13084</v>
          </cell>
          <cell r="D602" t="str">
            <v>IMO DEPOSIT MANITOBA ONT</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row>
        <row r="603">
          <cell r="C603">
            <v>13086</v>
          </cell>
          <cell r="D603" t="str">
            <v>Kenilworth Horizon Util Connec</v>
          </cell>
          <cell r="E603">
            <v>48503.18</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row>
        <row r="604">
          <cell r="C604">
            <v>13087</v>
          </cell>
          <cell r="D604" t="str">
            <v>beach ts connect 16MW hamilton</v>
          </cell>
          <cell r="E604">
            <v>116458.18</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row>
        <row r="605">
          <cell r="C605">
            <v>13088</v>
          </cell>
          <cell r="D605" t="str">
            <v>2007 RFEUnderground Transmiss</v>
          </cell>
          <cell r="E605">
            <v>354929.57</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row>
        <row r="606">
          <cell r="C606">
            <v>13089</v>
          </cell>
          <cell r="D606" t="str">
            <v>AUXILIARY TELECOMMUN EQUIPMENT</v>
          </cell>
          <cell r="E606">
            <v>855.6</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row>
        <row r="607">
          <cell r="C607">
            <v>13090</v>
          </cell>
          <cell r="D607" t="str">
            <v>BRUCE GS X ESSA NEW 500KV LN</v>
          </cell>
          <cell r="E607">
            <v>7787473.7400000002</v>
          </cell>
          <cell r="F607">
            <v>4236.5</v>
          </cell>
          <cell r="G607">
            <v>3600</v>
          </cell>
          <cell r="H607">
            <v>6988327.3200000003</v>
          </cell>
          <cell r="I607">
            <v>18587891.109999999</v>
          </cell>
          <cell r="J607">
            <v>4568753.2300000004</v>
          </cell>
          <cell r="K607">
            <v>7016906.1728876401</v>
          </cell>
          <cell r="L607">
            <v>0</v>
          </cell>
          <cell r="M607">
            <v>0</v>
          </cell>
          <cell r="N607">
            <v>12213651.42</v>
          </cell>
          <cell r="O607">
            <v>0</v>
          </cell>
          <cell r="P607">
            <v>0</v>
          </cell>
          <cell r="Q607">
            <v>0</v>
          </cell>
          <cell r="R607">
            <v>3500000</v>
          </cell>
          <cell r="S607">
            <v>0</v>
          </cell>
          <cell r="T607">
            <v>0</v>
          </cell>
          <cell r="U607">
            <v>21947319.417646255</v>
          </cell>
          <cell r="V607">
            <v>0</v>
          </cell>
          <cell r="W607">
            <v>0</v>
          </cell>
          <cell r="X607">
            <v>196000000</v>
          </cell>
          <cell r="Y607">
            <v>0</v>
          </cell>
          <cell r="Z607">
            <v>0</v>
          </cell>
          <cell r="AA607">
            <v>0</v>
          </cell>
          <cell r="AB607">
            <v>0</v>
          </cell>
          <cell r="AC607">
            <v>0</v>
          </cell>
          <cell r="AD607">
            <v>0</v>
          </cell>
          <cell r="AE607">
            <v>22802467.396492086</v>
          </cell>
          <cell r="AF607">
            <v>0</v>
          </cell>
          <cell r="AG607">
            <v>0</v>
          </cell>
          <cell r="AH607">
            <v>190000000</v>
          </cell>
          <cell r="AI607">
            <v>0</v>
          </cell>
          <cell r="AJ607">
            <v>0</v>
          </cell>
          <cell r="AK607">
            <v>0</v>
          </cell>
          <cell r="AL607">
            <v>0</v>
          </cell>
          <cell r="AM607">
            <v>0</v>
          </cell>
          <cell r="AN607">
            <v>0</v>
          </cell>
          <cell r="AO607">
            <v>16512583.675065581</v>
          </cell>
          <cell r="AP607">
            <v>0</v>
          </cell>
          <cell r="AQ607">
            <v>0</v>
          </cell>
          <cell r="AR607">
            <v>127000000</v>
          </cell>
          <cell r="AS607">
            <v>0</v>
          </cell>
          <cell r="AT607">
            <v>0</v>
          </cell>
          <cell r="AU607">
            <v>0</v>
          </cell>
          <cell r="AV607">
            <v>0</v>
          </cell>
          <cell r="AW607">
            <v>0</v>
          </cell>
          <cell r="AX607">
            <v>0</v>
          </cell>
          <cell r="AY607">
            <v>2833.3798552318599</v>
          </cell>
          <cell r="AZ607">
            <v>0</v>
          </cell>
          <cell r="BA607">
            <v>0</v>
          </cell>
          <cell r="BB607">
            <v>0</v>
          </cell>
          <cell r="BC607">
            <v>0</v>
          </cell>
          <cell r="BD607">
            <v>0</v>
          </cell>
          <cell r="BE607">
            <v>0</v>
          </cell>
          <cell r="BF607">
            <v>0</v>
          </cell>
          <cell r="BG607">
            <v>0</v>
          </cell>
          <cell r="BH607">
            <v>0</v>
          </cell>
          <cell r="BI607">
            <v>2970.4244922297298</v>
          </cell>
          <cell r="BJ607">
            <v>0</v>
          </cell>
          <cell r="BK607">
            <v>0</v>
          </cell>
          <cell r="BL607">
            <v>0</v>
          </cell>
          <cell r="BM607">
            <v>0</v>
          </cell>
        </row>
        <row r="608">
          <cell r="C608">
            <v>13106</v>
          </cell>
          <cell r="D608" t="str">
            <v>2007 Dx Records Management</v>
          </cell>
          <cell r="E608">
            <v>421856.53</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row>
        <row r="609">
          <cell r="C609">
            <v>13107</v>
          </cell>
          <cell r="D609" t="str">
            <v>H4Z Interconnection Metering U</v>
          </cell>
          <cell r="E609">
            <v>21812.799999999999</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row>
        <row r="610">
          <cell r="C610">
            <v>13108</v>
          </cell>
          <cell r="D610" t="str">
            <v>S SCOTT TS X BAYER JCT RELOCAT</v>
          </cell>
          <cell r="E610">
            <v>75722.080000000002</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row>
        <row r="611">
          <cell r="C611">
            <v>13109</v>
          </cell>
          <cell r="D611" t="str">
            <v>St. Lawrence TS: Revise Beauha</v>
          </cell>
          <cell r="E611">
            <v>118185.26</v>
          </cell>
          <cell r="F611">
            <v>94603.55</v>
          </cell>
          <cell r="G611">
            <v>44349.26</v>
          </cell>
          <cell r="H611">
            <v>34682</v>
          </cell>
          <cell r="I611">
            <v>235265.2</v>
          </cell>
          <cell r="J611">
            <v>160780.35999999999</v>
          </cell>
          <cell r="K611">
            <v>147084.90959600001</v>
          </cell>
          <cell r="L611">
            <v>0</v>
          </cell>
          <cell r="M611">
            <v>0</v>
          </cell>
          <cell r="N611">
            <v>306567.49</v>
          </cell>
          <cell r="O611">
            <v>0</v>
          </cell>
          <cell r="P611">
            <v>30000</v>
          </cell>
          <cell r="Q611">
            <v>50000</v>
          </cell>
          <cell r="R611">
            <v>20000</v>
          </cell>
          <cell r="S611">
            <v>10000</v>
          </cell>
          <cell r="T611">
            <v>70000</v>
          </cell>
          <cell r="U611">
            <v>19800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row>
        <row r="612">
          <cell r="C612">
            <v>13110</v>
          </cell>
          <cell r="D612" t="str">
            <v>D10H  Wallenstien Jct x Waterl</v>
          </cell>
          <cell r="E612">
            <v>375499.16</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row>
        <row r="613">
          <cell r="C613">
            <v>13114</v>
          </cell>
          <cell r="D613" t="str">
            <v>MODIFY WINDSOR AREA PROTECT SY</v>
          </cell>
          <cell r="E613">
            <v>22296.959999999999</v>
          </cell>
          <cell r="F613">
            <v>11314.72</v>
          </cell>
          <cell r="G613">
            <v>0</v>
          </cell>
          <cell r="H613">
            <v>22753</v>
          </cell>
          <cell r="I613">
            <v>100000</v>
          </cell>
          <cell r="J613">
            <v>102864.78</v>
          </cell>
          <cell r="K613">
            <v>48246.639838499999</v>
          </cell>
          <cell r="L613">
            <v>0</v>
          </cell>
          <cell r="M613">
            <v>0</v>
          </cell>
          <cell r="N613">
            <v>62602.75</v>
          </cell>
          <cell r="O613">
            <v>0</v>
          </cell>
          <cell r="P613">
            <v>130000</v>
          </cell>
          <cell r="Q613">
            <v>210000</v>
          </cell>
          <cell r="R613">
            <v>20000</v>
          </cell>
          <cell r="S613">
            <v>190000</v>
          </cell>
          <cell r="T613">
            <v>120000</v>
          </cell>
          <cell r="U613">
            <v>88416.083539898696</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row>
        <row r="614">
          <cell r="C614">
            <v>13115</v>
          </cell>
          <cell r="D614" t="str">
            <v>Gage TS Prepare Estimates to</v>
          </cell>
          <cell r="E614">
            <v>-1.13686837721616E-13</v>
          </cell>
          <cell r="F614">
            <v>0</v>
          </cell>
          <cell r="G614">
            <v>0</v>
          </cell>
          <cell r="H614">
            <v>0</v>
          </cell>
          <cell r="I614">
            <v>0</v>
          </cell>
          <cell r="J614">
            <v>0</v>
          </cell>
          <cell r="K614">
            <v>-1.5859313862165399E-15</v>
          </cell>
          <cell r="L614">
            <v>0</v>
          </cell>
          <cell r="M614">
            <v>0</v>
          </cell>
          <cell r="N614">
            <v>0</v>
          </cell>
          <cell r="O614">
            <v>0</v>
          </cell>
          <cell r="P614">
            <v>0</v>
          </cell>
          <cell r="Q614">
            <v>0</v>
          </cell>
          <cell r="R614">
            <v>0</v>
          </cell>
          <cell r="S614">
            <v>0</v>
          </cell>
          <cell r="T614">
            <v>0</v>
          </cell>
          <cell r="U614">
            <v>-7.2532202466391006E-15</v>
          </cell>
          <cell r="V614">
            <v>0</v>
          </cell>
          <cell r="W614">
            <v>0</v>
          </cell>
          <cell r="X614">
            <v>0</v>
          </cell>
          <cell r="Y614">
            <v>0</v>
          </cell>
          <cell r="Z614">
            <v>0</v>
          </cell>
          <cell r="AA614">
            <v>0</v>
          </cell>
          <cell r="AB614">
            <v>0</v>
          </cell>
          <cell r="AC614">
            <v>0</v>
          </cell>
          <cell r="AD614">
            <v>0</v>
          </cell>
          <cell r="AE614">
            <v>-7.2532202466391006E-15</v>
          </cell>
          <cell r="AF614">
            <v>0</v>
          </cell>
          <cell r="AG614">
            <v>0</v>
          </cell>
          <cell r="AH614">
            <v>0</v>
          </cell>
          <cell r="AI614">
            <v>0</v>
          </cell>
          <cell r="AJ614">
            <v>0</v>
          </cell>
          <cell r="AK614">
            <v>0</v>
          </cell>
          <cell r="AL614">
            <v>0</v>
          </cell>
          <cell r="AM614">
            <v>0</v>
          </cell>
          <cell r="AN614">
            <v>0</v>
          </cell>
          <cell r="AO614">
            <v>-7.1395334089174892E-15</v>
          </cell>
          <cell r="AP614">
            <v>0</v>
          </cell>
          <cell r="AQ614">
            <v>0</v>
          </cell>
          <cell r="AR614">
            <v>0</v>
          </cell>
          <cell r="AS614">
            <v>0</v>
          </cell>
          <cell r="AT614">
            <v>0</v>
          </cell>
          <cell r="AU614">
            <v>0</v>
          </cell>
          <cell r="AV614">
            <v>0</v>
          </cell>
          <cell r="AW614">
            <v>0</v>
          </cell>
          <cell r="AX614">
            <v>0</v>
          </cell>
          <cell r="AY614">
            <v>-7.3669070843607199E-15</v>
          </cell>
          <cell r="AZ614">
            <v>0</v>
          </cell>
          <cell r="BA614">
            <v>0</v>
          </cell>
          <cell r="BB614">
            <v>0</v>
          </cell>
          <cell r="BC614">
            <v>0</v>
          </cell>
          <cell r="BD614">
            <v>0</v>
          </cell>
          <cell r="BE614">
            <v>0</v>
          </cell>
          <cell r="BF614">
            <v>0</v>
          </cell>
          <cell r="BG614">
            <v>0</v>
          </cell>
          <cell r="BH614">
            <v>0</v>
          </cell>
          <cell r="BI614">
            <v>-9.0665253082988706E-15</v>
          </cell>
          <cell r="BJ614">
            <v>0</v>
          </cell>
          <cell r="BK614">
            <v>0</v>
          </cell>
          <cell r="BL614">
            <v>0</v>
          </cell>
          <cell r="BM614">
            <v>0</v>
          </cell>
        </row>
        <row r="615">
          <cell r="C615">
            <v>13116</v>
          </cell>
          <cell r="D615" t="str">
            <v>Stelco Lake Erie Nanticoke Co</v>
          </cell>
          <cell r="E615">
            <v>27996.22</v>
          </cell>
          <cell r="F615">
            <v>0</v>
          </cell>
          <cell r="G615">
            <v>0</v>
          </cell>
          <cell r="H615">
            <v>0</v>
          </cell>
          <cell r="I615">
            <v>0</v>
          </cell>
          <cell r="J615">
            <v>0</v>
          </cell>
          <cell r="K615">
            <v>390.54726900000003</v>
          </cell>
          <cell r="L615">
            <v>0</v>
          </cell>
          <cell r="M615">
            <v>0</v>
          </cell>
          <cell r="N615">
            <v>0</v>
          </cell>
          <cell r="O615">
            <v>0</v>
          </cell>
          <cell r="P615">
            <v>0</v>
          </cell>
          <cell r="Q615">
            <v>0</v>
          </cell>
          <cell r="R615">
            <v>0</v>
          </cell>
          <cell r="S615">
            <v>0</v>
          </cell>
          <cell r="T615">
            <v>0</v>
          </cell>
          <cell r="U615">
            <v>1811.0757517622001</v>
          </cell>
          <cell r="V615">
            <v>0</v>
          </cell>
          <cell r="W615">
            <v>0</v>
          </cell>
          <cell r="X615">
            <v>0</v>
          </cell>
          <cell r="Y615">
            <v>0</v>
          </cell>
          <cell r="Z615">
            <v>0</v>
          </cell>
          <cell r="AA615">
            <v>0</v>
          </cell>
          <cell r="AB615">
            <v>0</v>
          </cell>
          <cell r="AC615">
            <v>0</v>
          </cell>
          <cell r="AD615">
            <v>0</v>
          </cell>
          <cell r="AE615">
            <v>1926.6223847246199</v>
          </cell>
          <cell r="AF615">
            <v>0</v>
          </cell>
          <cell r="AG615">
            <v>0</v>
          </cell>
          <cell r="AH615">
            <v>0</v>
          </cell>
          <cell r="AI615">
            <v>0</v>
          </cell>
          <cell r="AJ615">
            <v>0</v>
          </cell>
          <cell r="AK615">
            <v>0</v>
          </cell>
          <cell r="AL615">
            <v>0</v>
          </cell>
          <cell r="AM615">
            <v>0</v>
          </cell>
          <cell r="AN615">
            <v>0</v>
          </cell>
          <cell r="AO615">
            <v>2017.41642746457</v>
          </cell>
          <cell r="AP615">
            <v>0</v>
          </cell>
          <cell r="AQ615">
            <v>0</v>
          </cell>
          <cell r="AR615">
            <v>0</v>
          </cell>
          <cell r="AS615">
            <v>0</v>
          </cell>
          <cell r="AT615">
            <v>0</v>
          </cell>
          <cell r="AU615">
            <v>0</v>
          </cell>
          <cell r="AV615">
            <v>0</v>
          </cell>
          <cell r="AW615">
            <v>0</v>
          </cell>
          <cell r="AX615">
            <v>0</v>
          </cell>
          <cell r="AY615">
            <v>2212.3939427752498</v>
          </cell>
          <cell r="AZ615">
            <v>0</v>
          </cell>
          <cell r="BA615">
            <v>0</v>
          </cell>
          <cell r="BB615">
            <v>0</v>
          </cell>
          <cell r="BC615">
            <v>0</v>
          </cell>
          <cell r="BD615">
            <v>0</v>
          </cell>
          <cell r="BE615">
            <v>0</v>
          </cell>
          <cell r="BF615">
            <v>0</v>
          </cell>
          <cell r="BG615">
            <v>0</v>
          </cell>
          <cell r="BH615">
            <v>0</v>
          </cell>
          <cell r="BI615">
            <v>2319.4027944913501</v>
          </cell>
          <cell r="BJ615">
            <v>0</v>
          </cell>
          <cell r="BK615">
            <v>0</v>
          </cell>
          <cell r="BL615">
            <v>0</v>
          </cell>
          <cell r="BM615">
            <v>0</v>
          </cell>
        </row>
        <row r="616">
          <cell r="C616">
            <v>13120</v>
          </cell>
          <cell r="D616" t="str">
            <v>OTONABEE TS ADD NEW PROTECTION</v>
          </cell>
          <cell r="E616">
            <v>19339.64</v>
          </cell>
          <cell r="F616">
            <v>0</v>
          </cell>
          <cell r="G616">
            <v>0</v>
          </cell>
          <cell r="H616">
            <v>4515.66</v>
          </cell>
          <cell r="I616">
            <v>0</v>
          </cell>
          <cell r="J616">
            <v>30604.959999999999</v>
          </cell>
          <cell r="K616">
            <v>8303.1399060000003</v>
          </cell>
          <cell r="L616">
            <v>0</v>
          </cell>
          <cell r="M616">
            <v>0</v>
          </cell>
          <cell r="N616">
            <v>17193</v>
          </cell>
          <cell r="O616">
            <v>0</v>
          </cell>
          <cell r="P616">
            <v>94000</v>
          </cell>
          <cell r="Q616">
            <v>76000</v>
          </cell>
          <cell r="R616">
            <v>15000</v>
          </cell>
          <cell r="S616">
            <v>224000</v>
          </cell>
          <cell r="T616">
            <v>150000</v>
          </cell>
          <cell r="U616">
            <v>74374.5227093352</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row>
        <row r="617">
          <cell r="C617">
            <v>13122</v>
          </cell>
          <cell r="D617" t="str">
            <v>Prelim Engineering Scope Deve</v>
          </cell>
          <cell r="E617">
            <v>85327.58</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row>
        <row r="618">
          <cell r="C618">
            <v>13123</v>
          </cell>
          <cell r="D618" t="str">
            <v>2006 IBM TS GRDING &amp; GAS PIPE</v>
          </cell>
          <cell r="E618">
            <v>1003688.16</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row>
        <row r="619">
          <cell r="C619">
            <v>13126</v>
          </cell>
          <cell r="D619" t="str">
            <v>Station Service Upgrades 2008</v>
          </cell>
          <cell r="E619">
            <v>1216.78</v>
          </cell>
          <cell r="F619">
            <v>0</v>
          </cell>
          <cell r="G619">
            <v>0</v>
          </cell>
          <cell r="H619">
            <v>5.2</v>
          </cell>
          <cell r="I619">
            <v>0</v>
          </cell>
          <cell r="J619">
            <v>3.42</v>
          </cell>
          <cell r="K619">
            <v>39.244329999999998</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row>
        <row r="620">
          <cell r="C620">
            <v>13130</v>
          </cell>
          <cell r="D620" t="str">
            <v>PLC Replmnt L20D and L22D OPG</v>
          </cell>
          <cell r="E620">
            <v>1058.6199999999999</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row>
        <row r="621">
          <cell r="C621">
            <v>13131</v>
          </cell>
          <cell r="D621" t="str">
            <v>DETWEILER (IESO) NEW CAP BANK</v>
          </cell>
          <cell r="E621">
            <v>4609664.17</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row>
        <row r="622">
          <cell r="C622">
            <v>13133</v>
          </cell>
          <cell r="D622" t="str">
            <v>ORANGEVILLE IESO NEW CAP BANK</v>
          </cell>
          <cell r="E622">
            <v>3264328.08</v>
          </cell>
          <cell r="F622">
            <v>101947.25</v>
          </cell>
          <cell r="G622">
            <v>778517.96</v>
          </cell>
          <cell r="H622">
            <v>16281.6</v>
          </cell>
          <cell r="I622">
            <v>1271549.3999999999</v>
          </cell>
          <cell r="J622">
            <v>168697.22</v>
          </cell>
          <cell r="K622">
            <v>573043.74</v>
          </cell>
          <cell r="L622">
            <v>0</v>
          </cell>
          <cell r="M622">
            <v>0</v>
          </cell>
          <cell r="N622">
            <v>169643.12</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row>
        <row r="623">
          <cell r="C623">
            <v>13134</v>
          </cell>
          <cell r="D623" t="str">
            <v>MIDDLEPORT IESO NEW CAP BANKS</v>
          </cell>
          <cell r="E623">
            <v>7704.29</v>
          </cell>
          <cell r="F623">
            <v>0</v>
          </cell>
          <cell r="G623">
            <v>0</v>
          </cell>
          <cell r="H623">
            <v>0</v>
          </cell>
          <cell r="I623">
            <v>0</v>
          </cell>
          <cell r="J623">
            <v>0</v>
          </cell>
          <cell r="K623">
            <v>107.4748455</v>
          </cell>
          <cell r="L623">
            <v>0</v>
          </cell>
          <cell r="M623">
            <v>0</v>
          </cell>
          <cell r="N623">
            <v>0</v>
          </cell>
          <cell r="O623">
            <v>0</v>
          </cell>
          <cell r="P623">
            <v>0</v>
          </cell>
          <cell r="Q623">
            <v>0</v>
          </cell>
          <cell r="R623">
            <v>0</v>
          </cell>
          <cell r="S623">
            <v>0</v>
          </cell>
          <cell r="T623">
            <v>0</v>
          </cell>
          <cell r="U623">
            <v>498.39059714289903</v>
          </cell>
          <cell r="V623">
            <v>0</v>
          </cell>
          <cell r="W623">
            <v>0</v>
          </cell>
          <cell r="X623">
            <v>0</v>
          </cell>
          <cell r="Y623">
            <v>0</v>
          </cell>
          <cell r="Z623">
            <v>0</v>
          </cell>
          <cell r="AA623">
            <v>0</v>
          </cell>
          <cell r="AB623">
            <v>0</v>
          </cell>
          <cell r="AC623">
            <v>0</v>
          </cell>
          <cell r="AD623">
            <v>0</v>
          </cell>
          <cell r="AE623">
            <v>530.18791724061703</v>
          </cell>
          <cell r="AF623">
            <v>0</v>
          </cell>
          <cell r="AG623">
            <v>0</v>
          </cell>
          <cell r="AH623">
            <v>0</v>
          </cell>
          <cell r="AI623">
            <v>0</v>
          </cell>
          <cell r="AJ623">
            <v>0</v>
          </cell>
          <cell r="AK623">
            <v>0</v>
          </cell>
          <cell r="AL623">
            <v>0</v>
          </cell>
          <cell r="AM623">
            <v>0</v>
          </cell>
          <cell r="AN623">
            <v>0</v>
          </cell>
          <cell r="AO623">
            <v>555.173563000684</v>
          </cell>
          <cell r="AP623">
            <v>0</v>
          </cell>
          <cell r="AQ623">
            <v>0</v>
          </cell>
          <cell r="AR623">
            <v>0</v>
          </cell>
          <cell r="AS623">
            <v>0</v>
          </cell>
          <cell r="AT623">
            <v>0</v>
          </cell>
          <cell r="AU623">
            <v>0</v>
          </cell>
          <cell r="AV623">
            <v>0</v>
          </cell>
          <cell r="AW623">
            <v>0</v>
          </cell>
          <cell r="AX623">
            <v>0</v>
          </cell>
          <cell r="AY623">
            <v>608.82949660289603</v>
          </cell>
          <cell r="AZ623">
            <v>0</v>
          </cell>
          <cell r="BA623">
            <v>0</v>
          </cell>
          <cell r="BB623">
            <v>0</v>
          </cell>
          <cell r="BC623">
            <v>0</v>
          </cell>
          <cell r="BD623">
            <v>0</v>
          </cell>
          <cell r="BE623">
            <v>0</v>
          </cell>
          <cell r="BF623">
            <v>0</v>
          </cell>
          <cell r="BG623">
            <v>0</v>
          </cell>
          <cell r="BH623">
            <v>0</v>
          </cell>
          <cell r="BI623">
            <v>638.27730156327698</v>
          </cell>
          <cell r="BJ623">
            <v>0</v>
          </cell>
          <cell r="BK623">
            <v>0</v>
          </cell>
          <cell r="BL623">
            <v>0</v>
          </cell>
          <cell r="BM623">
            <v>0</v>
          </cell>
        </row>
        <row r="624">
          <cell r="C624">
            <v>13135</v>
          </cell>
          <cell r="D624" t="str">
            <v>Belle River Capacitor Add</v>
          </cell>
          <cell r="E624">
            <v>1448813.12</v>
          </cell>
          <cell r="F624">
            <v>10273.450000000001</v>
          </cell>
          <cell r="G624">
            <v>233179.43</v>
          </cell>
          <cell r="H624">
            <v>17204.5</v>
          </cell>
          <cell r="I624">
            <v>431853.31</v>
          </cell>
          <cell r="J624">
            <v>50423</v>
          </cell>
          <cell r="K624">
            <v>253651.55</v>
          </cell>
          <cell r="L624">
            <v>0</v>
          </cell>
          <cell r="M624">
            <v>0</v>
          </cell>
          <cell r="N624">
            <v>199226.68</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row>
        <row r="625">
          <cell r="C625">
            <v>13138</v>
          </cell>
          <cell r="D625" t="str">
            <v>REPLACE 115kV CAP SC2 PROTECTI</v>
          </cell>
          <cell r="E625">
            <v>122506.91</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row>
        <row r="626">
          <cell r="C626">
            <v>13139</v>
          </cell>
          <cell r="D626" t="str">
            <v>2007 2008 OIL CRCT BRKR REPLC</v>
          </cell>
          <cell r="E626">
            <v>21130.2</v>
          </cell>
          <cell r="F626">
            <v>912.85</v>
          </cell>
          <cell r="G626">
            <v>300000</v>
          </cell>
          <cell r="H626">
            <v>45662.73</v>
          </cell>
          <cell r="I626">
            <v>1155044.72</v>
          </cell>
          <cell r="J626">
            <v>491690.16</v>
          </cell>
          <cell r="K626">
            <v>336736.27061200002</v>
          </cell>
          <cell r="L626">
            <v>475000</v>
          </cell>
          <cell r="M626">
            <v>0</v>
          </cell>
          <cell r="N626">
            <v>153646.31</v>
          </cell>
          <cell r="O626">
            <v>0</v>
          </cell>
          <cell r="P626">
            <v>375000</v>
          </cell>
          <cell r="Q626">
            <v>1000000</v>
          </cell>
          <cell r="R626">
            <v>36000</v>
          </cell>
          <cell r="S626">
            <v>12000</v>
          </cell>
          <cell r="T626">
            <v>60000</v>
          </cell>
          <cell r="U626">
            <v>281882.47887552262</v>
          </cell>
          <cell r="V626">
            <v>0</v>
          </cell>
          <cell r="W626">
            <v>0</v>
          </cell>
          <cell r="X626">
            <v>0</v>
          </cell>
          <cell r="Y626">
            <v>290000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row>
        <row r="627">
          <cell r="C627">
            <v>13143</v>
          </cell>
          <cell r="D627" t="str">
            <v>2007/08 PURCH OPER SPARE STN T</v>
          </cell>
          <cell r="E627">
            <v>581787.93999999994</v>
          </cell>
          <cell r="F627">
            <v>13459.5</v>
          </cell>
          <cell r="G627">
            <v>0</v>
          </cell>
          <cell r="H627">
            <v>300</v>
          </cell>
          <cell r="I627">
            <v>652999.14</v>
          </cell>
          <cell r="J627">
            <v>3360</v>
          </cell>
          <cell r="K627">
            <v>69668.73</v>
          </cell>
          <cell r="L627">
            <v>0</v>
          </cell>
          <cell r="M627">
            <v>0</v>
          </cell>
          <cell r="N627">
            <v>-14389.35</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row>
        <row r="628">
          <cell r="C628">
            <v>13144</v>
          </cell>
          <cell r="D628" t="str">
            <v>2007 2008 RPLC END OF LIFE STN</v>
          </cell>
          <cell r="E628">
            <v>475522.65</v>
          </cell>
          <cell r="F628">
            <v>45493.55</v>
          </cell>
          <cell r="G628">
            <v>126308.79</v>
          </cell>
          <cell r="H628">
            <v>15075</v>
          </cell>
          <cell r="I628">
            <v>425582.24</v>
          </cell>
          <cell r="J628">
            <v>39851.82</v>
          </cell>
          <cell r="K628">
            <v>157066.37113300001</v>
          </cell>
          <cell r="L628">
            <v>0</v>
          </cell>
          <cell r="M628">
            <v>0</v>
          </cell>
          <cell r="N628">
            <v>112831.92</v>
          </cell>
          <cell r="O628">
            <v>0</v>
          </cell>
          <cell r="P628">
            <v>25000</v>
          </cell>
          <cell r="Q628">
            <v>25000</v>
          </cell>
          <cell r="R628">
            <v>0</v>
          </cell>
          <cell r="S628">
            <v>0</v>
          </cell>
          <cell r="T628">
            <v>0</v>
          </cell>
          <cell r="U628">
            <v>12931.27694702378</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row>
        <row r="629">
          <cell r="C629">
            <v>13145</v>
          </cell>
          <cell r="D629" t="str">
            <v>2007 2008 ABANDONED EQP REMVL</v>
          </cell>
          <cell r="E629">
            <v>-106.379999999997</v>
          </cell>
          <cell r="F629">
            <v>0</v>
          </cell>
          <cell r="G629">
            <v>0</v>
          </cell>
          <cell r="H629">
            <v>0</v>
          </cell>
          <cell r="I629">
            <v>0</v>
          </cell>
          <cell r="J629">
            <v>0</v>
          </cell>
          <cell r="K629">
            <v>3.6476421882980399E-14</v>
          </cell>
          <cell r="L629">
            <v>-106.38</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row>
        <row r="630">
          <cell r="C630">
            <v>13148</v>
          </cell>
          <cell r="D630" t="str">
            <v>CONNECTION SCHNEIDER PROVIDENC</v>
          </cell>
          <cell r="E630">
            <v>-14925.59</v>
          </cell>
          <cell r="F630">
            <v>0</v>
          </cell>
          <cell r="G630">
            <v>0</v>
          </cell>
          <cell r="H630">
            <v>0</v>
          </cell>
          <cell r="I630">
            <v>0</v>
          </cell>
          <cell r="J630">
            <v>0</v>
          </cell>
          <cell r="K630">
            <v>-208.21198050000001</v>
          </cell>
          <cell r="L630">
            <v>0</v>
          </cell>
          <cell r="M630">
            <v>0</v>
          </cell>
          <cell r="N630">
            <v>0</v>
          </cell>
          <cell r="O630">
            <v>0</v>
          </cell>
          <cell r="P630">
            <v>0</v>
          </cell>
          <cell r="Q630">
            <v>0</v>
          </cell>
          <cell r="R630">
            <v>0</v>
          </cell>
          <cell r="S630">
            <v>0</v>
          </cell>
          <cell r="T630">
            <v>0</v>
          </cell>
          <cell r="U630">
            <v>-965.53656635589903</v>
          </cell>
          <cell r="V630">
            <v>0</v>
          </cell>
          <cell r="W630">
            <v>0</v>
          </cell>
          <cell r="X630">
            <v>0</v>
          </cell>
          <cell r="Y630">
            <v>0</v>
          </cell>
          <cell r="Z630">
            <v>0</v>
          </cell>
          <cell r="AA630">
            <v>0</v>
          </cell>
          <cell r="AB630">
            <v>0</v>
          </cell>
          <cell r="AC630">
            <v>0</v>
          </cell>
          <cell r="AD630">
            <v>0</v>
          </cell>
          <cell r="AE630">
            <v>-1027.1377992893999</v>
          </cell>
          <cell r="AF630">
            <v>0</v>
          </cell>
          <cell r="AG630">
            <v>0</v>
          </cell>
          <cell r="AH630">
            <v>0</v>
          </cell>
          <cell r="AI630">
            <v>0</v>
          </cell>
          <cell r="AJ630">
            <v>0</v>
          </cell>
          <cell r="AK630">
            <v>0</v>
          </cell>
          <cell r="AL630">
            <v>0</v>
          </cell>
          <cell r="AM630">
            <v>0</v>
          </cell>
          <cell r="AN630">
            <v>0</v>
          </cell>
          <cell r="AO630">
            <v>-1075.5427145379199</v>
          </cell>
          <cell r="AP630">
            <v>0</v>
          </cell>
          <cell r="AQ630">
            <v>0</v>
          </cell>
          <cell r="AR630">
            <v>0</v>
          </cell>
          <cell r="AS630">
            <v>0</v>
          </cell>
          <cell r="AT630">
            <v>0</v>
          </cell>
          <cell r="AU630">
            <v>0</v>
          </cell>
          <cell r="AV630">
            <v>0</v>
          </cell>
          <cell r="AW630">
            <v>0</v>
          </cell>
          <cell r="AX630">
            <v>0</v>
          </cell>
          <cell r="AY630">
            <v>-1179.4908351322699</v>
          </cell>
          <cell r="AZ630">
            <v>0</v>
          </cell>
          <cell r="BA630">
            <v>0</v>
          </cell>
          <cell r="BB630">
            <v>0</v>
          </cell>
          <cell r="BC630">
            <v>0</v>
          </cell>
          <cell r="BD630">
            <v>0</v>
          </cell>
          <cell r="BE630">
            <v>0</v>
          </cell>
          <cell r="BF630">
            <v>0</v>
          </cell>
          <cell r="BG630">
            <v>0</v>
          </cell>
          <cell r="BH630">
            <v>0</v>
          </cell>
          <cell r="BI630">
            <v>-1236.5403313530201</v>
          </cell>
          <cell r="BJ630">
            <v>0</v>
          </cell>
          <cell r="BK630">
            <v>0</v>
          </cell>
          <cell r="BL630">
            <v>0</v>
          </cell>
          <cell r="BM630">
            <v>0</v>
          </cell>
        </row>
        <row r="631">
          <cell r="C631">
            <v>13149</v>
          </cell>
          <cell r="D631" t="str">
            <v>RESTORE 230 kV CIRCUIT B3N</v>
          </cell>
          <cell r="E631">
            <v>17293.060000000001</v>
          </cell>
          <cell r="F631">
            <v>0</v>
          </cell>
          <cell r="G631">
            <v>0</v>
          </cell>
          <cell r="H631">
            <v>0</v>
          </cell>
          <cell r="I631">
            <v>0</v>
          </cell>
          <cell r="J631">
            <v>0</v>
          </cell>
          <cell r="K631">
            <v>241.23818700000001</v>
          </cell>
          <cell r="L631">
            <v>0</v>
          </cell>
          <cell r="M631">
            <v>0</v>
          </cell>
          <cell r="N631">
            <v>0</v>
          </cell>
          <cell r="O631">
            <v>0</v>
          </cell>
          <cell r="P631">
            <v>0</v>
          </cell>
          <cell r="Q631">
            <v>0</v>
          </cell>
          <cell r="R631">
            <v>0</v>
          </cell>
          <cell r="S631">
            <v>0</v>
          </cell>
          <cell r="T631">
            <v>0</v>
          </cell>
          <cell r="U631">
            <v>1118.6882243306</v>
          </cell>
          <cell r="V631">
            <v>0</v>
          </cell>
          <cell r="W631">
            <v>0</v>
          </cell>
          <cell r="X631">
            <v>0</v>
          </cell>
          <cell r="Y631">
            <v>0</v>
          </cell>
          <cell r="Z631">
            <v>0</v>
          </cell>
          <cell r="AA631">
            <v>0</v>
          </cell>
          <cell r="AB631">
            <v>0</v>
          </cell>
          <cell r="AC631">
            <v>0</v>
          </cell>
          <cell r="AD631">
            <v>0</v>
          </cell>
          <cell r="AE631">
            <v>1190.06053304289</v>
          </cell>
          <cell r="AF631">
            <v>0</v>
          </cell>
          <cell r="AG631">
            <v>0</v>
          </cell>
          <cell r="AH631">
            <v>0</v>
          </cell>
          <cell r="AI631">
            <v>0</v>
          </cell>
          <cell r="AJ631">
            <v>0</v>
          </cell>
          <cell r="AK631">
            <v>0</v>
          </cell>
          <cell r="AL631">
            <v>0</v>
          </cell>
          <cell r="AM631">
            <v>0</v>
          </cell>
          <cell r="AN631">
            <v>0</v>
          </cell>
          <cell r="AO631">
            <v>1246.1433481066499</v>
          </cell>
          <cell r="AP631">
            <v>0</v>
          </cell>
          <cell r="AQ631">
            <v>0</v>
          </cell>
          <cell r="AR631">
            <v>0</v>
          </cell>
          <cell r="AS631">
            <v>0</v>
          </cell>
          <cell r="AT631">
            <v>0</v>
          </cell>
          <cell r="AU631">
            <v>0</v>
          </cell>
          <cell r="AV631">
            <v>0</v>
          </cell>
          <cell r="AW631">
            <v>0</v>
          </cell>
          <cell r="AX631">
            <v>0</v>
          </cell>
          <cell r="AY631">
            <v>1366.57953095271</v>
          </cell>
          <cell r="AZ631">
            <v>0</v>
          </cell>
          <cell r="BA631">
            <v>0</v>
          </cell>
          <cell r="BB631">
            <v>0</v>
          </cell>
          <cell r="BC631">
            <v>0</v>
          </cell>
          <cell r="BD631">
            <v>0</v>
          </cell>
          <cell r="BE631">
            <v>0</v>
          </cell>
          <cell r="BF631">
            <v>0</v>
          </cell>
          <cell r="BG631">
            <v>0</v>
          </cell>
          <cell r="BH631">
            <v>0</v>
          </cell>
          <cell r="BI631">
            <v>1432.67811473502</v>
          </cell>
          <cell r="BJ631">
            <v>0</v>
          </cell>
          <cell r="BK631">
            <v>0</v>
          </cell>
          <cell r="BL631">
            <v>0</v>
          </cell>
          <cell r="BM631">
            <v>0</v>
          </cell>
        </row>
        <row r="632">
          <cell r="C632">
            <v>13150</v>
          </cell>
          <cell r="D632" t="str">
            <v>ADD NEW 27.6 kV CAP BANKS HALT</v>
          </cell>
          <cell r="E632">
            <v>1343365.98</v>
          </cell>
          <cell r="F632">
            <v>99422</v>
          </cell>
          <cell r="G632">
            <v>145657.60000000001</v>
          </cell>
          <cell r="H632">
            <v>7590</v>
          </cell>
          <cell r="I632">
            <v>27331.95</v>
          </cell>
          <cell r="J632">
            <v>27232.3</v>
          </cell>
          <cell r="K632">
            <v>137577.89663</v>
          </cell>
          <cell r="L632">
            <v>0</v>
          </cell>
          <cell r="M632">
            <v>0</v>
          </cell>
          <cell r="N632">
            <v>103201.87</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row>
        <row r="633">
          <cell r="C633">
            <v>13151</v>
          </cell>
          <cell r="D633" t="str">
            <v>Chatham SS Reconnect SC23</v>
          </cell>
          <cell r="E633">
            <v>11209.61</v>
          </cell>
          <cell r="F633">
            <v>0</v>
          </cell>
          <cell r="G633">
            <v>0</v>
          </cell>
          <cell r="H633">
            <v>0</v>
          </cell>
          <cell r="I633">
            <v>0</v>
          </cell>
          <cell r="J633">
            <v>0</v>
          </cell>
          <cell r="K633">
            <v>156.37405949999999</v>
          </cell>
          <cell r="L633">
            <v>0</v>
          </cell>
          <cell r="M633">
            <v>0</v>
          </cell>
          <cell r="N633">
            <v>0</v>
          </cell>
          <cell r="O633">
            <v>0</v>
          </cell>
          <cell r="P633">
            <v>0</v>
          </cell>
          <cell r="Q633">
            <v>0</v>
          </cell>
          <cell r="R633">
            <v>0</v>
          </cell>
          <cell r="S633">
            <v>0</v>
          </cell>
          <cell r="T633">
            <v>0</v>
          </cell>
          <cell r="U633">
            <v>725.14978299609902</v>
          </cell>
          <cell r="V633">
            <v>0</v>
          </cell>
          <cell r="W633">
            <v>0</v>
          </cell>
          <cell r="X633">
            <v>0</v>
          </cell>
          <cell r="Y633">
            <v>0</v>
          </cell>
          <cell r="Z633">
            <v>0</v>
          </cell>
          <cell r="AA633">
            <v>0</v>
          </cell>
          <cell r="AB633">
            <v>0</v>
          </cell>
          <cell r="AC633">
            <v>0</v>
          </cell>
          <cell r="AD633">
            <v>0</v>
          </cell>
          <cell r="AE633">
            <v>771.41433915125106</v>
          </cell>
          <cell r="AF633">
            <v>0</v>
          </cell>
          <cell r="AG633">
            <v>0</v>
          </cell>
          <cell r="AH633">
            <v>0</v>
          </cell>
          <cell r="AI633">
            <v>0</v>
          </cell>
          <cell r="AJ633">
            <v>0</v>
          </cell>
          <cell r="AK633">
            <v>0</v>
          </cell>
          <cell r="AL633">
            <v>0</v>
          </cell>
          <cell r="AM633">
            <v>0</v>
          </cell>
          <cell r="AN633">
            <v>0</v>
          </cell>
          <cell r="AO633">
            <v>807.768025807453</v>
          </cell>
          <cell r="AP633">
            <v>0</v>
          </cell>
          <cell r="AQ633">
            <v>0</v>
          </cell>
          <cell r="AR633">
            <v>0</v>
          </cell>
          <cell r="AS633">
            <v>0</v>
          </cell>
          <cell r="AT633">
            <v>0</v>
          </cell>
          <cell r="AU633">
            <v>0</v>
          </cell>
          <cell r="AV633">
            <v>0</v>
          </cell>
          <cell r="AW633">
            <v>0</v>
          </cell>
          <cell r="AX633">
            <v>0</v>
          </cell>
          <cell r="AY633">
            <v>885.83649024306999</v>
          </cell>
          <cell r="AZ633">
            <v>0</v>
          </cell>
          <cell r="BA633">
            <v>0</v>
          </cell>
          <cell r="BB633">
            <v>0</v>
          </cell>
          <cell r="BC633">
            <v>0</v>
          </cell>
          <cell r="BD633">
            <v>0</v>
          </cell>
          <cell r="BE633">
            <v>0</v>
          </cell>
          <cell r="BF633">
            <v>0</v>
          </cell>
          <cell r="BG633">
            <v>0</v>
          </cell>
          <cell r="BH633">
            <v>0</v>
          </cell>
          <cell r="BI633">
            <v>928.68254211312399</v>
          </cell>
          <cell r="BJ633">
            <v>0</v>
          </cell>
          <cell r="BK633">
            <v>0</v>
          </cell>
          <cell r="BL633">
            <v>0</v>
          </cell>
          <cell r="BM633">
            <v>0</v>
          </cell>
        </row>
        <row r="634">
          <cell r="C634">
            <v>13152</v>
          </cell>
          <cell r="D634" t="str">
            <v>CURVE INN DS T2</v>
          </cell>
          <cell r="E634">
            <v>63405.279999999999</v>
          </cell>
          <cell r="F634">
            <v>9790</v>
          </cell>
          <cell r="G634">
            <v>140608.5</v>
          </cell>
          <cell r="H634">
            <v>0</v>
          </cell>
          <cell r="I634">
            <v>322908.44</v>
          </cell>
          <cell r="J634">
            <v>71814.75</v>
          </cell>
          <cell r="K634">
            <v>85726.829115</v>
          </cell>
          <cell r="L634">
            <v>0</v>
          </cell>
          <cell r="M634">
            <v>0</v>
          </cell>
          <cell r="N634">
            <v>266911.44</v>
          </cell>
          <cell r="O634">
            <v>0</v>
          </cell>
          <cell r="P634">
            <v>4900</v>
          </cell>
          <cell r="Q634">
            <v>298200</v>
          </cell>
          <cell r="R634">
            <v>0</v>
          </cell>
          <cell r="S634">
            <v>900000</v>
          </cell>
          <cell r="T634">
            <v>0</v>
          </cell>
          <cell r="U634">
            <v>125420.19518796142</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row>
        <row r="635">
          <cell r="C635">
            <v>13153</v>
          </cell>
          <cell r="D635" t="str">
            <v>DOANE DS T2 ADDITION</v>
          </cell>
          <cell r="E635">
            <v>26732.87</v>
          </cell>
          <cell r="F635">
            <v>0</v>
          </cell>
          <cell r="G635">
            <v>0</v>
          </cell>
          <cell r="H635">
            <v>0</v>
          </cell>
          <cell r="I635">
            <v>0</v>
          </cell>
          <cell r="J635">
            <v>0</v>
          </cell>
          <cell r="K635">
            <v>372.92353650000001</v>
          </cell>
          <cell r="L635">
            <v>0</v>
          </cell>
          <cell r="M635">
            <v>0</v>
          </cell>
          <cell r="N635">
            <v>0</v>
          </cell>
          <cell r="O635">
            <v>0</v>
          </cell>
          <cell r="P635">
            <v>0</v>
          </cell>
          <cell r="Q635">
            <v>0</v>
          </cell>
          <cell r="R635">
            <v>0</v>
          </cell>
          <cell r="S635">
            <v>0</v>
          </cell>
          <cell r="T635">
            <v>0</v>
          </cell>
          <cell r="U635">
            <v>1729.3496276286901</v>
          </cell>
          <cell r="V635">
            <v>0</v>
          </cell>
          <cell r="W635">
            <v>0</v>
          </cell>
          <cell r="X635">
            <v>0</v>
          </cell>
          <cell r="Y635">
            <v>0</v>
          </cell>
          <cell r="Z635">
            <v>0</v>
          </cell>
          <cell r="AA635">
            <v>0</v>
          </cell>
          <cell r="AB635">
            <v>0</v>
          </cell>
          <cell r="AC635">
            <v>0</v>
          </cell>
          <cell r="AD635">
            <v>0</v>
          </cell>
          <cell r="AE635">
            <v>1839.6821338714001</v>
          </cell>
          <cell r="AF635">
            <v>0</v>
          </cell>
          <cell r="AG635">
            <v>0</v>
          </cell>
          <cell r="AH635">
            <v>0</v>
          </cell>
          <cell r="AI635">
            <v>0</v>
          </cell>
          <cell r="AJ635">
            <v>0</v>
          </cell>
          <cell r="AK635">
            <v>0</v>
          </cell>
          <cell r="AL635">
            <v>0</v>
          </cell>
          <cell r="AM635">
            <v>0</v>
          </cell>
          <cell r="AN635">
            <v>0</v>
          </cell>
          <cell r="AO635">
            <v>1926.37902871441</v>
          </cell>
          <cell r="AP635">
            <v>0</v>
          </cell>
          <cell r="AQ635">
            <v>0</v>
          </cell>
          <cell r="AR635">
            <v>0</v>
          </cell>
          <cell r="AS635">
            <v>0</v>
          </cell>
          <cell r="AT635">
            <v>0</v>
          </cell>
          <cell r="AU635">
            <v>0</v>
          </cell>
          <cell r="AV635">
            <v>0</v>
          </cell>
          <cell r="AW635">
            <v>0</v>
          </cell>
          <cell r="AX635">
            <v>0</v>
          </cell>
          <cell r="AY635">
            <v>2112.5580403710901</v>
          </cell>
          <cell r="AZ635">
            <v>0</v>
          </cell>
          <cell r="BA635">
            <v>0</v>
          </cell>
          <cell r="BB635">
            <v>0</v>
          </cell>
          <cell r="BC635">
            <v>0</v>
          </cell>
          <cell r="BD635">
            <v>0</v>
          </cell>
          <cell r="BE635">
            <v>0</v>
          </cell>
          <cell r="BF635">
            <v>0</v>
          </cell>
          <cell r="BG635">
            <v>0</v>
          </cell>
          <cell r="BH635">
            <v>0</v>
          </cell>
          <cell r="BI635">
            <v>2214.7380390200601</v>
          </cell>
          <cell r="BJ635">
            <v>0</v>
          </cell>
          <cell r="BK635">
            <v>0</v>
          </cell>
          <cell r="BL635">
            <v>0</v>
          </cell>
          <cell r="BM635">
            <v>0</v>
          </cell>
        </row>
        <row r="636">
          <cell r="C636">
            <v>13155</v>
          </cell>
          <cell r="D636" t="str">
            <v>RINGWOOD DS T3 27.6kV ADDITION</v>
          </cell>
          <cell r="E636">
            <v>13730.68</v>
          </cell>
          <cell r="F636">
            <v>0</v>
          </cell>
          <cell r="G636">
            <v>0</v>
          </cell>
          <cell r="H636">
            <v>0</v>
          </cell>
          <cell r="I636">
            <v>0</v>
          </cell>
          <cell r="J636">
            <v>2557</v>
          </cell>
          <cell r="K636">
            <v>434.62674800000002</v>
          </cell>
          <cell r="L636">
            <v>0</v>
          </cell>
          <cell r="M636">
            <v>0</v>
          </cell>
          <cell r="N636">
            <v>0</v>
          </cell>
          <cell r="O636">
            <v>0</v>
          </cell>
          <cell r="P636">
            <v>0</v>
          </cell>
          <cell r="Q636">
            <v>0</v>
          </cell>
          <cell r="R636">
            <v>0</v>
          </cell>
          <cell r="S636">
            <v>0</v>
          </cell>
          <cell r="T636">
            <v>0</v>
          </cell>
          <cell r="U636">
            <v>1066.8831705223899</v>
          </cell>
          <cell r="V636">
            <v>0</v>
          </cell>
          <cell r="W636">
            <v>0</v>
          </cell>
          <cell r="X636">
            <v>0</v>
          </cell>
          <cell r="Y636">
            <v>0</v>
          </cell>
          <cell r="Z636">
            <v>0</v>
          </cell>
          <cell r="AA636">
            <v>0</v>
          </cell>
          <cell r="AB636">
            <v>0</v>
          </cell>
          <cell r="AC636">
            <v>0</v>
          </cell>
          <cell r="AD636">
            <v>0</v>
          </cell>
          <cell r="AE636">
            <v>1134.95031680172</v>
          </cell>
          <cell r="AF636">
            <v>0</v>
          </cell>
          <cell r="AG636">
            <v>0</v>
          </cell>
          <cell r="AH636">
            <v>0</v>
          </cell>
          <cell r="AI636">
            <v>0</v>
          </cell>
          <cell r="AJ636">
            <v>0</v>
          </cell>
          <cell r="AK636">
            <v>0</v>
          </cell>
          <cell r="AL636">
            <v>0</v>
          </cell>
          <cell r="AM636">
            <v>0</v>
          </cell>
          <cell r="AN636">
            <v>0</v>
          </cell>
          <cell r="AO636">
            <v>1188.43600677835</v>
          </cell>
          <cell r="AP636">
            <v>0</v>
          </cell>
          <cell r="AQ636">
            <v>0</v>
          </cell>
          <cell r="AR636">
            <v>0</v>
          </cell>
          <cell r="AS636">
            <v>0</v>
          </cell>
          <cell r="AT636">
            <v>0</v>
          </cell>
          <cell r="AU636">
            <v>0</v>
          </cell>
          <cell r="AV636">
            <v>0</v>
          </cell>
          <cell r="AW636">
            <v>0</v>
          </cell>
          <cell r="AX636">
            <v>0</v>
          </cell>
          <cell r="AY636">
            <v>1303.2949404882299</v>
          </cell>
          <cell r="AZ636">
            <v>0</v>
          </cell>
          <cell r="BA636">
            <v>0</v>
          </cell>
          <cell r="BB636">
            <v>0</v>
          </cell>
          <cell r="BC636">
            <v>0</v>
          </cell>
          <cell r="BD636">
            <v>0</v>
          </cell>
          <cell r="BE636">
            <v>0</v>
          </cell>
          <cell r="BF636">
            <v>0</v>
          </cell>
          <cell r="BG636">
            <v>0</v>
          </cell>
          <cell r="BH636">
            <v>0</v>
          </cell>
          <cell r="BI636">
            <v>1366.33258144928</v>
          </cell>
          <cell r="BJ636">
            <v>0</v>
          </cell>
          <cell r="BK636">
            <v>0</v>
          </cell>
          <cell r="BL636">
            <v>0</v>
          </cell>
          <cell r="BM636">
            <v>0</v>
          </cell>
        </row>
        <row r="637">
          <cell r="C637">
            <v>13156</v>
          </cell>
          <cell r="D637" t="str">
            <v>2006 CHERRYWOOD T14 RPLC750MVA</v>
          </cell>
          <cell r="E637">
            <v>3450697.79</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row>
        <row r="638">
          <cell r="C638">
            <v>13157</v>
          </cell>
          <cell r="D638" t="str">
            <v>MISSISSAUGA TS BUILD NEW</v>
          </cell>
          <cell r="E638">
            <v>-76482.13</v>
          </cell>
          <cell r="F638">
            <v>0</v>
          </cell>
          <cell r="G638">
            <v>5847</v>
          </cell>
          <cell r="H638">
            <v>1985149.23</v>
          </cell>
          <cell r="I638">
            <v>24294.16</v>
          </cell>
          <cell r="J638">
            <v>432470.59</v>
          </cell>
          <cell r="K638">
            <v>428880.44954</v>
          </cell>
          <cell r="L638">
            <v>0</v>
          </cell>
          <cell r="M638">
            <v>350000</v>
          </cell>
          <cell r="N638">
            <v>454944.33</v>
          </cell>
          <cell r="O638">
            <v>0</v>
          </cell>
          <cell r="P638">
            <v>300000</v>
          </cell>
          <cell r="Q638">
            <v>4060000</v>
          </cell>
          <cell r="R638">
            <v>1456000</v>
          </cell>
          <cell r="S638">
            <v>13900000</v>
          </cell>
          <cell r="T638">
            <v>695000</v>
          </cell>
          <cell r="U638">
            <v>3158086.6300646532</v>
          </cell>
          <cell r="V638">
            <v>0</v>
          </cell>
          <cell r="W638">
            <v>0</v>
          </cell>
          <cell r="X638">
            <v>0</v>
          </cell>
          <cell r="Y638">
            <v>0</v>
          </cell>
          <cell r="Z638">
            <v>450000</v>
          </cell>
          <cell r="AA638">
            <v>350000</v>
          </cell>
          <cell r="AB638">
            <v>15000</v>
          </cell>
          <cell r="AC638">
            <v>200000</v>
          </cell>
          <cell r="AD638">
            <v>100000</v>
          </cell>
          <cell r="AE638">
            <v>1069232.997734491</v>
          </cell>
          <cell r="AF638">
            <v>0</v>
          </cell>
          <cell r="AG638">
            <v>0</v>
          </cell>
          <cell r="AH638">
            <v>0</v>
          </cell>
          <cell r="AI638">
            <v>1800000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row>
        <row r="639">
          <cell r="C639">
            <v>13158</v>
          </cell>
          <cell r="D639" t="str">
            <v>2006 TRANSMISSION STANDARDS PR</v>
          </cell>
          <cell r="E639">
            <v>63798.71</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row>
        <row r="640">
          <cell r="C640">
            <v>13161</v>
          </cell>
          <cell r="D640" t="str">
            <v>WILHAVEN DS INCREASE CAP T2</v>
          </cell>
          <cell r="E640">
            <v>179437.88</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row>
        <row r="641">
          <cell r="C641">
            <v>13177</v>
          </cell>
          <cell r="D641" t="str">
            <v>MODIFY FDR PROTECTIONS GAGE TS</v>
          </cell>
          <cell r="E641">
            <v>155371.62</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row>
        <row r="642">
          <cell r="C642">
            <v>13179</v>
          </cell>
          <cell r="D642" t="str">
            <v>Snelgrove DS T1 Conversion</v>
          </cell>
          <cell r="E642">
            <v>46920.28</v>
          </cell>
          <cell r="F642">
            <v>0</v>
          </cell>
          <cell r="G642">
            <v>0</v>
          </cell>
          <cell r="H642">
            <v>2600</v>
          </cell>
          <cell r="I642">
            <v>750000</v>
          </cell>
          <cell r="J642">
            <v>32162.5</v>
          </cell>
          <cell r="K642">
            <v>70885.277270999999</v>
          </cell>
          <cell r="L642">
            <v>0</v>
          </cell>
          <cell r="M642">
            <v>0</v>
          </cell>
          <cell r="N642">
            <v>42690</v>
          </cell>
          <cell r="O642">
            <v>0</v>
          </cell>
          <cell r="P642">
            <v>0</v>
          </cell>
          <cell r="Q642">
            <v>0</v>
          </cell>
          <cell r="R642">
            <v>0</v>
          </cell>
          <cell r="S642">
            <v>80000</v>
          </cell>
          <cell r="T642">
            <v>0</v>
          </cell>
          <cell r="U642">
            <v>38153.732026944897</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row>
        <row r="643">
          <cell r="C643">
            <v>13189</v>
          </cell>
          <cell r="D643" t="str">
            <v>Richview Claireville V75R Term</v>
          </cell>
          <cell r="E643">
            <v>268657.81</v>
          </cell>
          <cell r="F643">
            <v>143052.1</v>
          </cell>
          <cell r="G643">
            <v>1852946.97</v>
          </cell>
          <cell r="H643">
            <v>15690</v>
          </cell>
          <cell r="I643">
            <v>2133443.34</v>
          </cell>
          <cell r="J643">
            <v>331299.90999999997</v>
          </cell>
          <cell r="K643">
            <v>959604.74562950002</v>
          </cell>
          <cell r="L643">
            <v>34714</v>
          </cell>
          <cell r="M643">
            <v>0</v>
          </cell>
          <cell r="N643">
            <v>774370.07</v>
          </cell>
          <cell r="O643">
            <v>0</v>
          </cell>
          <cell r="P643">
            <v>90000</v>
          </cell>
          <cell r="Q643">
            <v>120000</v>
          </cell>
          <cell r="R643">
            <v>6000</v>
          </cell>
          <cell r="S643">
            <v>0</v>
          </cell>
          <cell r="T643">
            <v>0</v>
          </cell>
          <cell r="U643">
            <v>247575.73766558099</v>
          </cell>
          <cell r="V643">
            <v>0</v>
          </cell>
          <cell r="W643">
            <v>0</v>
          </cell>
          <cell r="X643">
            <v>0</v>
          </cell>
          <cell r="Y643">
            <v>150000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row>
        <row r="644">
          <cell r="C644">
            <v>13194</v>
          </cell>
          <cell r="D644" t="str">
            <v>HON HQ EST 1250MVA PERM INTERC</v>
          </cell>
          <cell r="E644">
            <v>72124003.269999996</v>
          </cell>
          <cell r="F644">
            <v>371221.02</v>
          </cell>
          <cell r="G644">
            <v>-558108.47</v>
          </cell>
          <cell r="H644">
            <v>-71449.14</v>
          </cell>
          <cell r="I644">
            <v>-10235883.609999999</v>
          </cell>
          <cell r="J644">
            <v>-782345.29</v>
          </cell>
          <cell r="K644">
            <v>5748269.6556317303</v>
          </cell>
          <cell r="L644">
            <v>472740.40344508801</v>
          </cell>
          <cell r="M644">
            <v>67892</v>
          </cell>
          <cell r="N644">
            <v>37145746.460000001</v>
          </cell>
          <cell r="O644">
            <v>0</v>
          </cell>
          <cell r="P644">
            <v>220000</v>
          </cell>
          <cell r="Q644">
            <v>1245000</v>
          </cell>
          <cell r="R644">
            <v>195000</v>
          </cell>
          <cell r="S644">
            <v>440000</v>
          </cell>
          <cell r="T644">
            <v>264000</v>
          </cell>
          <cell r="U644">
            <v>731940</v>
          </cell>
          <cell r="V644">
            <v>130083.78599999999</v>
          </cell>
          <cell r="W644">
            <v>0</v>
          </cell>
          <cell r="X644">
            <v>0</v>
          </cell>
          <cell r="Y644">
            <v>4290000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row>
        <row r="645">
          <cell r="C645">
            <v>13195</v>
          </cell>
          <cell r="D645" t="str">
            <v>Lakehead TS - Replace Syncrhon</v>
          </cell>
          <cell r="E645">
            <v>528020.75</v>
          </cell>
          <cell r="F645">
            <v>40447</v>
          </cell>
          <cell r="G645">
            <v>216800</v>
          </cell>
          <cell r="H645">
            <v>130689.72</v>
          </cell>
          <cell r="I645">
            <v>3730011.38</v>
          </cell>
          <cell r="J645">
            <v>251377.8</v>
          </cell>
          <cell r="K645">
            <v>732352.28767700004</v>
          </cell>
          <cell r="L645">
            <v>192000</v>
          </cell>
          <cell r="M645">
            <v>0</v>
          </cell>
          <cell r="N645">
            <v>288781.93</v>
          </cell>
          <cell r="O645">
            <v>0</v>
          </cell>
          <cell r="P645">
            <v>150000</v>
          </cell>
          <cell r="Q645">
            <v>480000</v>
          </cell>
          <cell r="R645">
            <v>169000</v>
          </cell>
          <cell r="S645">
            <v>10400000</v>
          </cell>
          <cell r="T645">
            <v>290000</v>
          </cell>
          <cell r="U645">
            <v>2457381.0033577923</v>
          </cell>
          <cell r="V645">
            <v>0</v>
          </cell>
          <cell r="W645">
            <v>0</v>
          </cell>
          <cell r="X645">
            <v>0</v>
          </cell>
          <cell r="Y645">
            <v>2625000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row>
        <row r="646">
          <cell r="C646">
            <v>13198</v>
          </cell>
          <cell r="D646" t="str">
            <v>Free Stnd CT Explosion Proofng</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row>
        <row r="647">
          <cell r="C647">
            <v>13199</v>
          </cell>
          <cell r="D647" t="str">
            <v>Allanburg TS: Upgrades</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row>
        <row r="648">
          <cell r="C648">
            <v>13201</v>
          </cell>
          <cell r="D648" t="str">
            <v>Burlington TS: Mitigate MVA Ra</v>
          </cell>
          <cell r="E648">
            <v>128406.92</v>
          </cell>
          <cell r="F648">
            <v>602</v>
          </cell>
          <cell r="G648">
            <v>0</v>
          </cell>
          <cell r="H648">
            <v>23777.95</v>
          </cell>
          <cell r="I648">
            <v>992988</v>
          </cell>
          <cell r="J648">
            <v>146743.63</v>
          </cell>
          <cell r="K648">
            <v>200602.39900650003</v>
          </cell>
          <cell r="L648">
            <v>718000</v>
          </cell>
          <cell r="M648">
            <v>0</v>
          </cell>
          <cell r="N648">
            <v>120996.5</v>
          </cell>
          <cell r="O648">
            <v>0</v>
          </cell>
          <cell r="P648">
            <v>780000</v>
          </cell>
          <cell r="Q648">
            <v>1270000</v>
          </cell>
          <cell r="R648">
            <v>19000</v>
          </cell>
          <cell r="S648">
            <v>1650000</v>
          </cell>
          <cell r="T648">
            <v>98000</v>
          </cell>
          <cell r="U648">
            <v>673096.56055661396</v>
          </cell>
          <cell r="V648">
            <v>0</v>
          </cell>
          <cell r="W648">
            <v>0</v>
          </cell>
          <cell r="X648">
            <v>0</v>
          </cell>
          <cell r="Y648">
            <v>0</v>
          </cell>
          <cell r="Z648">
            <v>300000</v>
          </cell>
          <cell r="AA648">
            <v>950000</v>
          </cell>
          <cell r="AB648">
            <v>13000</v>
          </cell>
          <cell r="AC648">
            <v>1050000</v>
          </cell>
          <cell r="AD648">
            <v>96000</v>
          </cell>
          <cell r="AE648">
            <v>781293.84928679303</v>
          </cell>
          <cell r="AF648">
            <v>0</v>
          </cell>
          <cell r="AG648">
            <v>0</v>
          </cell>
          <cell r="AH648">
            <v>0</v>
          </cell>
          <cell r="AI648">
            <v>760000</v>
          </cell>
          <cell r="AJ648">
            <v>0</v>
          </cell>
          <cell r="AK648">
            <v>0</v>
          </cell>
          <cell r="AL648">
            <v>6000</v>
          </cell>
          <cell r="AM648">
            <v>0</v>
          </cell>
          <cell r="AN648">
            <v>55000</v>
          </cell>
          <cell r="AO648">
            <v>7930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row>
        <row r="649">
          <cell r="C649">
            <v>13202</v>
          </cell>
          <cell r="D649" t="str">
            <v>Wood Pole Program 2007</v>
          </cell>
          <cell r="E649">
            <v>10723003.15</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row>
        <row r="650">
          <cell r="C650">
            <v>13203</v>
          </cell>
          <cell r="D650" t="str">
            <v>Wood Pole Program 2008</v>
          </cell>
          <cell r="E650">
            <v>2333278.73</v>
          </cell>
          <cell r="F650">
            <v>0</v>
          </cell>
          <cell r="G650">
            <v>5701096.02999999</v>
          </cell>
          <cell r="H650">
            <v>62625</v>
          </cell>
          <cell r="I650">
            <v>908814.26</v>
          </cell>
          <cell r="J650">
            <v>231498.09</v>
          </cell>
          <cell r="K650">
            <v>1643682.263382189</v>
          </cell>
          <cell r="L650">
            <v>1216431.03508014</v>
          </cell>
          <cell r="M650">
            <v>0</v>
          </cell>
          <cell r="N650">
            <v>1886750.29</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row>
        <row r="651">
          <cell r="C651">
            <v>13205</v>
          </cell>
          <cell r="D651" t="str">
            <v>2007 DUPLEX PUMPING PLANT RPLC</v>
          </cell>
          <cell r="E651">
            <v>78113.070000000007</v>
          </cell>
          <cell r="F651">
            <v>12000</v>
          </cell>
          <cell r="G651">
            <v>77000</v>
          </cell>
          <cell r="H651">
            <v>8123</v>
          </cell>
          <cell r="I651">
            <v>1106615.45</v>
          </cell>
          <cell r="J651">
            <v>43634.5</v>
          </cell>
          <cell r="K651">
            <v>207027.5859075</v>
          </cell>
          <cell r="L651">
            <v>0</v>
          </cell>
          <cell r="M651">
            <v>0</v>
          </cell>
          <cell r="N651">
            <v>24664.76</v>
          </cell>
          <cell r="O651">
            <v>60000</v>
          </cell>
          <cell r="P651">
            <v>0</v>
          </cell>
          <cell r="Q651">
            <v>0</v>
          </cell>
          <cell r="R651">
            <v>0</v>
          </cell>
          <cell r="S651">
            <v>370000</v>
          </cell>
          <cell r="T651">
            <v>0</v>
          </cell>
          <cell r="U651">
            <v>40700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row>
        <row r="652">
          <cell r="C652">
            <v>13207</v>
          </cell>
          <cell r="D652" t="str">
            <v>A5RK HV UG Cable Replace 2008</v>
          </cell>
          <cell r="E652">
            <v>16614.939999999999</v>
          </cell>
          <cell r="F652">
            <v>0</v>
          </cell>
          <cell r="G652">
            <v>0</v>
          </cell>
          <cell r="H652">
            <v>0</v>
          </cell>
          <cell r="I652">
            <v>0</v>
          </cell>
          <cell r="J652">
            <v>0</v>
          </cell>
          <cell r="K652">
            <v>737.55841299999997</v>
          </cell>
          <cell r="L652">
            <v>0</v>
          </cell>
          <cell r="M652">
            <v>0</v>
          </cell>
          <cell r="N652">
            <v>0</v>
          </cell>
          <cell r="O652">
            <v>0</v>
          </cell>
          <cell r="P652">
            <v>0</v>
          </cell>
          <cell r="Q652">
            <v>0</v>
          </cell>
          <cell r="R652">
            <v>0</v>
          </cell>
          <cell r="S652">
            <v>0</v>
          </cell>
          <cell r="T652">
            <v>0</v>
          </cell>
          <cell r="U652">
            <v>1107.0893987493901</v>
          </cell>
          <cell r="V652">
            <v>0</v>
          </cell>
          <cell r="W652">
            <v>0</v>
          </cell>
          <cell r="X652">
            <v>0</v>
          </cell>
          <cell r="Y652">
            <v>0</v>
          </cell>
          <cell r="Z652">
            <v>0</v>
          </cell>
          <cell r="AA652">
            <v>0</v>
          </cell>
          <cell r="AB652">
            <v>0</v>
          </cell>
          <cell r="AC652">
            <v>0</v>
          </cell>
          <cell r="AD652">
            <v>0</v>
          </cell>
          <cell r="AE652">
            <v>1177.7217023896101</v>
          </cell>
          <cell r="AF652">
            <v>0</v>
          </cell>
          <cell r="AG652">
            <v>0</v>
          </cell>
          <cell r="AH652">
            <v>0</v>
          </cell>
          <cell r="AI652">
            <v>0</v>
          </cell>
          <cell r="AJ652">
            <v>0</v>
          </cell>
          <cell r="AK652">
            <v>0</v>
          </cell>
          <cell r="AL652">
            <v>0</v>
          </cell>
          <cell r="AM652">
            <v>0</v>
          </cell>
          <cell r="AN652">
            <v>0</v>
          </cell>
          <cell r="AO652">
            <v>1233.22303748793</v>
          </cell>
          <cell r="AP652">
            <v>0</v>
          </cell>
          <cell r="AQ652">
            <v>0</v>
          </cell>
          <cell r="AR652">
            <v>0</v>
          </cell>
          <cell r="AS652">
            <v>0</v>
          </cell>
          <cell r="AT652">
            <v>0</v>
          </cell>
          <cell r="AU652">
            <v>0</v>
          </cell>
          <cell r="AV652">
            <v>0</v>
          </cell>
          <cell r="AW652">
            <v>0</v>
          </cell>
          <cell r="AX652">
            <v>0</v>
          </cell>
          <cell r="AY652">
            <v>1352.41050934543</v>
          </cell>
          <cell r="AZ652">
            <v>0</v>
          </cell>
          <cell r="BA652">
            <v>0</v>
          </cell>
          <cell r="BB652">
            <v>0</v>
          </cell>
          <cell r="BC652">
            <v>0</v>
          </cell>
          <cell r="BD652">
            <v>0</v>
          </cell>
          <cell r="BE652">
            <v>0</v>
          </cell>
          <cell r="BF652">
            <v>0</v>
          </cell>
          <cell r="BG652">
            <v>0</v>
          </cell>
          <cell r="BH652">
            <v>0</v>
          </cell>
          <cell r="BI652">
            <v>1417.82376729003</v>
          </cell>
          <cell r="BJ652">
            <v>0</v>
          </cell>
          <cell r="BK652">
            <v>0</v>
          </cell>
          <cell r="BL652">
            <v>0</v>
          </cell>
          <cell r="BM652">
            <v>0</v>
          </cell>
        </row>
        <row r="653">
          <cell r="C653">
            <v>13210</v>
          </cell>
          <cell r="D653" t="str">
            <v>Riverdale PumpPlant Upgrade</v>
          </cell>
          <cell r="E653">
            <v>5239.3500000000004</v>
          </cell>
          <cell r="F653">
            <v>0</v>
          </cell>
          <cell r="G653">
            <v>0</v>
          </cell>
          <cell r="H653">
            <v>0</v>
          </cell>
          <cell r="I653">
            <v>0</v>
          </cell>
          <cell r="J653">
            <v>0</v>
          </cell>
          <cell r="K653">
            <v>73.088932499999999</v>
          </cell>
          <cell r="L653">
            <v>0</v>
          </cell>
          <cell r="M653">
            <v>0</v>
          </cell>
          <cell r="N653">
            <v>0</v>
          </cell>
          <cell r="O653">
            <v>0</v>
          </cell>
          <cell r="P653">
            <v>0</v>
          </cell>
          <cell r="Q653">
            <v>0</v>
          </cell>
          <cell r="R653">
            <v>0</v>
          </cell>
          <cell r="S653">
            <v>0</v>
          </cell>
          <cell r="T653">
            <v>0</v>
          </cell>
          <cell r="U653">
            <v>338.93360389349999</v>
          </cell>
          <cell r="V653">
            <v>0</v>
          </cell>
          <cell r="W653">
            <v>0</v>
          </cell>
          <cell r="X653">
            <v>0</v>
          </cell>
          <cell r="Y653">
            <v>0</v>
          </cell>
          <cell r="Z653">
            <v>0</v>
          </cell>
          <cell r="AA653">
            <v>0</v>
          </cell>
          <cell r="AB653">
            <v>0</v>
          </cell>
          <cell r="AC653">
            <v>0</v>
          </cell>
          <cell r="AD653">
            <v>0</v>
          </cell>
          <cell r="AE653">
            <v>360.55756782190502</v>
          </cell>
          <cell r="AF653">
            <v>0</v>
          </cell>
          <cell r="AG653">
            <v>0</v>
          </cell>
          <cell r="AH653">
            <v>0</v>
          </cell>
          <cell r="AI653">
            <v>0</v>
          </cell>
          <cell r="AJ653">
            <v>0</v>
          </cell>
          <cell r="AK653">
            <v>0</v>
          </cell>
          <cell r="AL653">
            <v>0</v>
          </cell>
          <cell r="AM653">
            <v>0</v>
          </cell>
          <cell r="AN653">
            <v>0</v>
          </cell>
          <cell r="AO653">
            <v>377.54921054472698</v>
          </cell>
          <cell r="AP653">
            <v>0</v>
          </cell>
          <cell r="AQ653">
            <v>0</v>
          </cell>
          <cell r="AR653">
            <v>0</v>
          </cell>
          <cell r="AS653">
            <v>0</v>
          </cell>
          <cell r="AT653">
            <v>0</v>
          </cell>
          <cell r="AU653">
            <v>0</v>
          </cell>
          <cell r="AV653">
            <v>0</v>
          </cell>
          <cell r="AW653">
            <v>0</v>
          </cell>
          <cell r="AX653">
            <v>0</v>
          </cell>
          <cell r="AY653">
            <v>414.03825959645599</v>
          </cell>
          <cell r="AZ653">
            <v>0</v>
          </cell>
          <cell r="BA653">
            <v>0</v>
          </cell>
          <cell r="BB653">
            <v>0</v>
          </cell>
          <cell r="BC653">
            <v>0</v>
          </cell>
          <cell r="BD653">
            <v>0</v>
          </cell>
          <cell r="BE653">
            <v>0</v>
          </cell>
          <cell r="BF653">
            <v>0</v>
          </cell>
          <cell r="BG653">
            <v>0</v>
          </cell>
          <cell r="BH653">
            <v>0</v>
          </cell>
          <cell r="BI653">
            <v>434.06442124394999</v>
          </cell>
          <cell r="BJ653">
            <v>0</v>
          </cell>
          <cell r="BK653">
            <v>0</v>
          </cell>
          <cell r="BL653">
            <v>0</v>
          </cell>
          <cell r="BM653">
            <v>0</v>
          </cell>
        </row>
        <row r="654">
          <cell r="C654">
            <v>13214</v>
          </cell>
          <cell r="D654" t="str">
            <v>Port Hope Conduct Replace</v>
          </cell>
          <cell r="E654">
            <v>42300.17</v>
          </cell>
          <cell r="F654">
            <v>0</v>
          </cell>
          <cell r="G654">
            <v>0</v>
          </cell>
          <cell r="H654">
            <v>51.99</v>
          </cell>
          <cell r="I654">
            <v>0</v>
          </cell>
          <cell r="J654">
            <v>94.05</v>
          </cell>
          <cell r="K654">
            <v>9600.3675094999999</v>
          </cell>
          <cell r="L654">
            <v>0</v>
          </cell>
          <cell r="M654">
            <v>0</v>
          </cell>
          <cell r="N654">
            <v>52960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row>
        <row r="655">
          <cell r="C655">
            <v>13215</v>
          </cell>
          <cell r="D655" t="str">
            <v>ParkwayMarkham Fibre Optic Con</v>
          </cell>
          <cell r="E655">
            <v>375734.8</v>
          </cell>
          <cell r="F655">
            <v>118367.2</v>
          </cell>
          <cell r="G655">
            <v>0</v>
          </cell>
          <cell r="H655">
            <v>0</v>
          </cell>
          <cell r="I655">
            <v>0</v>
          </cell>
          <cell r="J655">
            <v>21310.75</v>
          </cell>
          <cell r="K655">
            <v>40949.25</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row>
        <row r="656">
          <cell r="C656">
            <v>13218</v>
          </cell>
          <cell r="D656" t="str">
            <v>2007 Y GUY TWR MODIFY &amp; REFURB</v>
          </cell>
          <cell r="E656">
            <v>771043.51</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row>
        <row r="657">
          <cell r="C657">
            <v>13222</v>
          </cell>
          <cell r="D657" t="str">
            <v>2007 ANCHOR &amp; FOUNDATION RPLC</v>
          </cell>
          <cell r="E657">
            <v>1475377.3</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row>
        <row r="658">
          <cell r="C658">
            <v>13223</v>
          </cell>
          <cell r="D658" t="str">
            <v>Burlington B5G Refurb</v>
          </cell>
          <cell r="E658">
            <v>455697.34</v>
          </cell>
          <cell r="F658">
            <v>0</v>
          </cell>
          <cell r="G658">
            <v>165784.49</v>
          </cell>
          <cell r="H658">
            <v>3325</v>
          </cell>
          <cell r="I658">
            <v>226.8</v>
          </cell>
          <cell r="J658">
            <v>0</v>
          </cell>
          <cell r="K658">
            <v>28779.68</v>
          </cell>
          <cell r="L658">
            <v>50000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row>
        <row r="659">
          <cell r="C659">
            <v>13224</v>
          </cell>
          <cell r="D659" t="str">
            <v>2008 IDLE LINE REMOVAL</v>
          </cell>
          <cell r="E659">
            <v>-2.2737367544323201E-13</v>
          </cell>
          <cell r="F659">
            <v>0</v>
          </cell>
          <cell r="G659">
            <v>0</v>
          </cell>
          <cell r="H659">
            <v>0</v>
          </cell>
          <cell r="I659">
            <v>0</v>
          </cell>
          <cell r="J659">
            <v>0</v>
          </cell>
          <cell r="K659">
            <v>-3.1718627724330901E-15</v>
          </cell>
          <cell r="L659">
            <v>0</v>
          </cell>
          <cell r="M659">
            <v>0</v>
          </cell>
          <cell r="N659">
            <v>0</v>
          </cell>
          <cell r="O659">
            <v>0</v>
          </cell>
          <cell r="P659">
            <v>0</v>
          </cell>
          <cell r="Q659">
            <v>0</v>
          </cell>
          <cell r="R659">
            <v>0</v>
          </cell>
          <cell r="S659">
            <v>0</v>
          </cell>
          <cell r="T659">
            <v>0</v>
          </cell>
          <cell r="U659">
            <v>-1.4506440493278201E-14</v>
          </cell>
          <cell r="V659">
            <v>0</v>
          </cell>
          <cell r="W659">
            <v>0</v>
          </cell>
          <cell r="X659">
            <v>0</v>
          </cell>
          <cell r="Y659">
            <v>0</v>
          </cell>
          <cell r="Z659">
            <v>0</v>
          </cell>
          <cell r="AA659">
            <v>0</v>
          </cell>
          <cell r="AB659">
            <v>0</v>
          </cell>
          <cell r="AC659">
            <v>0</v>
          </cell>
          <cell r="AD659">
            <v>0</v>
          </cell>
          <cell r="AE659">
            <v>-1.4506440493278201E-14</v>
          </cell>
          <cell r="AF659">
            <v>0</v>
          </cell>
          <cell r="AG659">
            <v>0</v>
          </cell>
          <cell r="AH659">
            <v>0</v>
          </cell>
          <cell r="AI659">
            <v>0</v>
          </cell>
          <cell r="AJ659">
            <v>0</v>
          </cell>
          <cell r="AK659">
            <v>0</v>
          </cell>
          <cell r="AL659">
            <v>0</v>
          </cell>
          <cell r="AM659">
            <v>0</v>
          </cell>
          <cell r="AN659">
            <v>0</v>
          </cell>
          <cell r="AO659">
            <v>-1.42790668178349E-14</v>
          </cell>
          <cell r="AP659">
            <v>0</v>
          </cell>
          <cell r="AQ659">
            <v>0</v>
          </cell>
          <cell r="AR659">
            <v>0</v>
          </cell>
          <cell r="AS659">
            <v>0</v>
          </cell>
          <cell r="AT659">
            <v>0</v>
          </cell>
          <cell r="AU659">
            <v>0</v>
          </cell>
          <cell r="AV659">
            <v>0</v>
          </cell>
          <cell r="AW659">
            <v>0</v>
          </cell>
          <cell r="AX659">
            <v>0</v>
          </cell>
          <cell r="AY659">
            <v>-1.4733814168721399E-14</v>
          </cell>
          <cell r="AZ659">
            <v>0</v>
          </cell>
          <cell r="BA659">
            <v>0</v>
          </cell>
          <cell r="BB659">
            <v>0</v>
          </cell>
          <cell r="BC659">
            <v>0</v>
          </cell>
          <cell r="BD659">
            <v>0</v>
          </cell>
          <cell r="BE659">
            <v>0</v>
          </cell>
          <cell r="BF659">
            <v>0</v>
          </cell>
          <cell r="BG659">
            <v>0</v>
          </cell>
          <cell r="BH659">
            <v>0</v>
          </cell>
          <cell r="BI659">
            <v>-1.4506440493278201E-14</v>
          </cell>
          <cell r="BJ659">
            <v>0</v>
          </cell>
          <cell r="BK659">
            <v>0</v>
          </cell>
          <cell r="BL659">
            <v>0</v>
          </cell>
          <cell r="BM659">
            <v>0</v>
          </cell>
        </row>
        <row r="660">
          <cell r="C660">
            <v>13225</v>
          </cell>
          <cell r="D660" t="str">
            <v>Cathodic Protect Upgrade 2008</v>
          </cell>
          <cell r="E660">
            <v>21452.400000000001</v>
          </cell>
          <cell r="F660">
            <v>18333.310000000001</v>
          </cell>
          <cell r="G660">
            <v>8.3699999999999992</v>
          </cell>
          <cell r="H660">
            <v>10145.67</v>
          </cell>
          <cell r="I660">
            <v>143865.76</v>
          </cell>
          <cell r="J660">
            <v>2096.66</v>
          </cell>
          <cell r="K660">
            <v>31232.755727</v>
          </cell>
          <cell r="L660">
            <v>0</v>
          </cell>
          <cell r="M660">
            <v>0</v>
          </cell>
          <cell r="N660">
            <v>16473.5</v>
          </cell>
          <cell r="O660">
            <v>0</v>
          </cell>
          <cell r="P660">
            <v>80000</v>
          </cell>
          <cell r="Q660">
            <v>0</v>
          </cell>
          <cell r="R660">
            <v>12000</v>
          </cell>
          <cell r="S660">
            <v>25000</v>
          </cell>
          <cell r="T660">
            <v>5000</v>
          </cell>
          <cell r="U660">
            <v>23168.111280691279</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row>
        <row r="661">
          <cell r="C661">
            <v>13226</v>
          </cell>
          <cell r="D661" t="str">
            <v>Cathodic Protect Upgrade 2007</v>
          </cell>
          <cell r="E661">
            <v>47527.72</v>
          </cell>
          <cell r="F661">
            <v>0</v>
          </cell>
          <cell r="G661">
            <v>18.48</v>
          </cell>
          <cell r="H661">
            <v>10135.23</v>
          </cell>
          <cell r="I661">
            <v>138000</v>
          </cell>
          <cell r="J661">
            <v>155.11000000000001</v>
          </cell>
          <cell r="K661">
            <v>24929.259781500001</v>
          </cell>
          <cell r="L661">
            <v>0</v>
          </cell>
          <cell r="M661">
            <v>0</v>
          </cell>
          <cell r="N661">
            <v>10971</v>
          </cell>
          <cell r="O661">
            <v>0</v>
          </cell>
          <cell r="P661">
            <v>80000</v>
          </cell>
          <cell r="Q661">
            <v>0</v>
          </cell>
          <cell r="R661">
            <v>12000</v>
          </cell>
          <cell r="S661">
            <v>25000</v>
          </cell>
          <cell r="T661">
            <v>5000</v>
          </cell>
          <cell r="U661">
            <v>22376.301413029862</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row>
        <row r="662">
          <cell r="C662">
            <v>13236</v>
          </cell>
          <cell r="D662" t="str">
            <v>PCB Other Waste Management 07</v>
          </cell>
          <cell r="E662">
            <v>3061817.69</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row>
        <row r="663">
          <cell r="C663">
            <v>13238</v>
          </cell>
          <cell r="D663" t="str">
            <v>Freeport Jct Switch Replace</v>
          </cell>
          <cell r="E663">
            <v>770848.03</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row>
        <row r="664">
          <cell r="C664">
            <v>13239</v>
          </cell>
          <cell r="D664" t="str">
            <v>NRC J3 Feeder Egress Upgrade</v>
          </cell>
          <cell r="E664">
            <v>34930.879999999997</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row>
        <row r="665">
          <cell r="C665">
            <v>13242</v>
          </cell>
          <cell r="D665" t="str">
            <v>TL Substandard Clearnc Corr 07</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row>
        <row r="666">
          <cell r="C666">
            <v>13249</v>
          </cell>
          <cell r="D666" t="str">
            <v>Imperial Oil CTS Provide 2nd</v>
          </cell>
          <cell r="E666">
            <v>9162.48</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row>
        <row r="667">
          <cell r="C667">
            <v>13251</v>
          </cell>
          <cell r="D667" t="str">
            <v>Hydro Ottawa Trail Rd Connect</v>
          </cell>
          <cell r="E667">
            <v>452366.23</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row>
        <row r="668">
          <cell r="C668">
            <v>13262</v>
          </cell>
          <cell r="D668" t="str">
            <v>Essa 500 kV lines Upgrade</v>
          </cell>
          <cell r="E668">
            <v>13386.37</v>
          </cell>
          <cell r="F668">
            <v>0</v>
          </cell>
          <cell r="G668">
            <v>2580.8200000000002</v>
          </cell>
          <cell r="H668">
            <v>5430</v>
          </cell>
          <cell r="I668">
            <v>0</v>
          </cell>
          <cell r="J668">
            <v>4791</v>
          </cell>
          <cell r="K668">
            <v>11234.6771575</v>
          </cell>
          <cell r="L668">
            <v>0</v>
          </cell>
          <cell r="M668">
            <v>0</v>
          </cell>
          <cell r="N668">
            <v>58032.46</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row>
        <row r="669">
          <cell r="C669">
            <v>13263</v>
          </cell>
          <cell r="D669" t="str">
            <v>08 LV Cap Bank Replace Prgm</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row>
        <row r="670">
          <cell r="C670">
            <v>13264</v>
          </cell>
          <cell r="D670" t="str">
            <v>HV CAP BANK REPLACEMENT</v>
          </cell>
          <cell r="E670">
            <v>2743.9</v>
          </cell>
          <cell r="F670">
            <v>0</v>
          </cell>
          <cell r="G670">
            <v>0</v>
          </cell>
          <cell r="H670">
            <v>0</v>
          </cell>
          <cell r="I670">
            <v>0</v>
          </cell>
          <cell r="J670">
            <v>0</v>
          </cell>
          <cell r="K670">
            <v>38.277405000000002</v>
          </cell>
          <cell r="L670">
            <v>0</v>
          </cell>
          <cell r="M670">
            <v>0</v>
          </cell>
          <cell r="N670">
            <v>0</v>
          </cell>
          <cell r="O670">
            <v>0</v>
          </cell>
          <cell r="P670">
            <v>0</v>
          </cell>
          <cell r="Q670">
            <v>0</v>
          </cell>
          <cell r="R670">
            <v>0</v>
          </cell>
          <cell r="S670">
            <v>0</v>
          </cell>
          <cell r="T670">
            <v>0</v>
          </cell>
          <cell r="U670">
            <v>177.50291843900001</v>
          </cell>
          <cell r="V670">
            <v>0</v>
          </cell>
          <cell r="W670">
            <v>0</v>
          </cell>
          <cell r="X670">
            <v>0</v>
          </cell>
          <cell r="Y670">
            <v>0</v>
          </cell>
          <cell r="Z670">
            <v>0</v>
          </cell>
          <cell r="AA670">
            <v>0</v>
          </cell>
          <cell r="AB670">
            <v>0</v>
          </cell>
          <cell r="AC670">
            <v>0</v>
          </cell>
          <cell r="AD670">
            <v>0</v>
          </cell>
          <cell r="AE670">
            <v>188.827604635407</v>
          </cell>
          <cell r="AF670">
            <v>0</v>
          </cell>
          <cell r="AG670">
            <v>0</v>
          </cell>
          <cell r="AH670">
            <v>0</v>
          </cell>
          <cell r="AI670">
            <v>0</v>
          </cell>
          <cell r="AJ670">
            <v>0</v>
          </cell>
          <cell r="AK670">
            <v>0</v>
          </cell>
          <cell r="AL670">
            <v>0</v>
          </cell>
          <cell r="AM670">
            <v>0</v>
          </cell>
          <cell r="AN670">
            <v>0</v>
          </cell>
          <cell r="AO670">
            <v>197.72629788307299</v>
          </cell>
          <cell r="AP670">
            <v>0</v>
          </cell>
          <cell r="AQ670">
            <v>0</v>
          </cell>
          <cell r="AR670">
            <v>0</v>
          </cell>
          <cell r="AS670">
            <v>0</v>
          </cell>
          <cell r="AT670">
            <v>0</v>
          </cell>
          <cell r="AU670">
            <v>0</v>
          </cell>
          <cell r="AV670">
            <v>0</v>
          </cell>
          <cell r="AW670">
            <v>0</v>
          </cell>
          <cell r="AX670">
            <v>0</v>
          </cell>
          <cell r="AY670">
            <v>216.835977842044</v>
          </cell>
          <cell r="AZ670">
            <v>0</v>
          </cell>
          <cell r="BA670">
            <v>0</v>
          </cell>
          <cell r="BB670">
            <v>0</v>
          </cell>
          <cell r="BC670">
            <v>0</v>
          </cell>
          <cell r="BD670">
            <v>0</v>
          </cell>
          <cell r="BE670">
            <v>0</v>
          </cell>
          <cell r="BF670">
            <v>0</v>
          </cell>
          <cell r="BG670">
            <v>0</v>
          </cell>
          <cell r="BH670">
            <v>0</v>
          </cell>
          <cell r="BI670">
            <v>227.323879002409</v>
          </cell>
          <cell r="BJ670">
            <v>0</v>
          </cell>
          <cell r="BK670">
            <v>0</v>
          </cell>
          <cell r="BL670">
            <v>0</v>
          </cell>
          <cell r="BM670">
            <v>0</v>
          </cell>
        </row>
        <row r="671">
          <cell r="C671">
            <v>13267</v>
          </cell>
          <cell r="D671" t="str">
            <v>Roads Bridges Inspection</v>
          </cell>
          <cell r="E671">
            <v>34749.519999999997</v>
          </cell>
          <cell r="F671">
            <v>0</v>
          </cell>
          <cell r="G671">
            <v>0</v>
          </cell>
          <cell r="H671">
            <v>0</v>
          </cell>
          <cell r="I671">
            <v>0</v>
          </cell>
          <cell r="J671">
            <v>317000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row>
        <row r="672">
          <cell r="C672">
            <v>13268</v>
          </cell>
          <cell r="D672" t="str">
            <v>2007 - 2008 Stations Civil</v>
          </cell>
          <cell r="E672">
            <v>1848</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row>
        <row r="673">
          <cell r="C673">
            <v>13269</v>
          </cell>
          <cell r="D673" t="str">
            <v>2007-2008 MINOR DRAINAGE</v>
          </cell>
          <cell r="E673">
            <v>368024.74</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row>
        <row r="674">
          <cell r="C674">
            <v>13270</v>
          </cell>
          <cell r="D674" t="str">
            <v>2007-2008 FOOTINGS &amp; FOUNDATIO</v>
          </cell>
          <cell r="E674">
            <v>284457.88</v>
          </cell>
          <cell r="F674">
            <v>0</v>
          </cell>
          <cell r="G674">
            <v>-2076.23</v>
          </cell>
          <cell r="H674">
            <v>420</v>
          </cell>
          <cell r="I674">
            <v>1293.8900000000001</v>
          </cell>
          <cell r="J674">
            <v>0</v>
          </cell>
          <cell r="K674">
            <v>5862.85</v>
          </cell>
          <cell r="L674">
            <v>29300.07</v>
          </cell>
          <cell r="M674">
            <v>0</v>
          </cell>
          <cell r="N674">
            <v>3042.3</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row>
        <row r="675">
          <cell r="C675">
            <v>13271</v>
          </cell>
          <cell r="D675" t="str">
            <v>2007-2008 ROAD &amp; SITE IMPROVEM</v>
          </cell>
          <cell r="E675">
            <v>5301.11</v>
          </cell>
          <cell r="F675">
            <v>0</v>
          </cell>
          <cell r="G675">
            <v>0</v>
          </cell>
          <cell r="H675">
            <v>0</v>
          </cell>
          <cell r="I675">
            <v>0</v>
          </cell>
          <cell r="J675">
            <v>0</v>
          </cell>
          <cell r="K675">
            <v>36.049999999999997</v>
          </cell>
          <cell r="L675">
            <v>0</v>
          </cell>
          <cell r="M675">
            <v>0</v>
          </cell>
          <cell r="N675">
            <v>285.27</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row>
        <row r="676">
          <cell r="C676">
            <v>13272</v>
          </cell>
          <cell r="D676" t="str">
            <v>MANBY TS MJR DRAINAGE IMPROVEM</v>
          </cell>
          <cell r="E676">
            <v>1018919.99</v>
          </cell>
          <cell r="F676">
            <v>0</v>
          </cell>
          <cell r="G676">
            <v>34548.5</v>
          </cell>
          <cell r="H676">
            <v>6330.2</v>
          </cell>
          <cell r="I676">
            <v>0</v>
          </cell>
          <cell r="J676">
            <v>26293</v>
          </cell>
          <cell r="K676">
            <v>69109.077037499999</v>
          </cell>
          <cell r="L676">
            <v>0</v>
          </cell>
          <cell r="M676">
            <v>0</v>
          </cell>
          <cell r="N676">
            <v>14920.33</v>
          </cell>
          <cell r="O676">
            <v>0</v>
          </cell>
          <cell r="P676">
            <v>0</v>
          </cell>
          <cell r="Q676">
            <v>1140000</v>
          </cell>
          <cell r="R676">
            <v>9500</v>
          </cell>
          <cell r="S676">
            <v>1295000</v>
          </cell>
          <cell r="T676">
            <v>48800</v>
          </cell>
          <cell r="U676">
            <v>274263</v>
          </cell>
          <cell r="V676">
            <v>0</v>
          </cell>
          <cell r="W676">
            <v>325000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row>
        <row r="677">
          <cell r="C677">
            <v>13273</v>
          </cell>
          <cell r="D677" t="str">
            <v>Wiltshire TS - Major Drainage</v>
          </cell>
          <cell r="E677">
            <v>6889.29</v>
          </cell>
          <cell r="F677">
            <v>0</v>
          </cell>
          <cell r="G677">
            <v>0</v>
          </cell>
          <cell r="H677">
            <v>0</v>
          </cell>
          <cell r="I677">
            <v>0</v>
          </cell>
          <cell r="J677">
            <v>0</v>
          </cell>
          <cell r="K677">
            <v>96.105595500000007</v>
          </cell>
          <cell r="L677">
            <v>0</v>
          </cell>
          <cell r="M677">
            <v>0</v>
          </cell>
          <cell r="N677">
            <v>0</v>
          </cell>
          <cell r="O677">
            <v>0</v>
          </cell>
          <cell r="P677">
            <v>0</v>
          </cell>
          <cell r="Q677">
            <v>0</v>
          </cell>
          <cell r="R677">
            <v>0</v>
          </cell>
          <cell r="S677">
            <v>0</v>
          </cell>
          <cell r="T677">
            <v>0</v>
          </cell>
          <cell r="U677">
            <v>445.6682389929</v>
          </cell>
          <cell r="V677">
            <v>0</v>
          </cell>
          <cell r="W677">
            <v>0</v>
          </cell>
          <cell r="X677">
            <v>0</v>
          </cell>
          <cell r="Y677">
            <v>0</v>
          </cell>
          <cell r="Z677">
            <v>0</v>
          </cell>
          <cell r="AA677">
            <v>0</v>
          </cell>
          <cell r="AB677">
            <v>0</v>
          </cell>
          <cell r="AC677">
            <v>0</v>
          </cell>
          <cell r="AD677">
            <v>0</v>
          </cell>
          <cell r="AE677">
            <v>474.101872640647</v>
          </cell>
          <cell r="AF677">
            <v>0</v>
          </cell>
          <cell r="AG677">
            <v>0</v>
          </cell>
          <cell r="AH677">
            <v>0</v>
          </cell>
          <cell r="AI677">
            <v>0</v>
          </cell>
          <cell r="AJ677">
            <v>0</v>
          </cell>
          <cell r="AK677">
            <v>0</v>
          </cell>
          <cell r="AL677">
            <v>0</v>
          </cell>
          <cell r="AM677">
            <v>0</v>
          </cell>
          <cell r="AN677">
            <v>0</v>
          </cell>
          <cell r="AO677">
            <v>496.444406407987</v>
          </cell>
          <cell r="AP677">
            <v>0</v>
          </cell>
          <cell r="AQ677">
            <v>0</v>
          </cell>
          <cell r="AR677">
            <v>0</v>
          </cell>
          <cell r="AS677">
            <v>0</v>
          </cell>
          <cell r="AT677">
            <v>0</v>
          </cell>
          <cell r="AU677">
            <v>0</v>
          </cell>
          <cell r="AV677">
            <v>0</v>
          </cell>
          <cell r="AW677">
            <v>0</v>
          </cell>
          <cell r="AX677">
            <v>0</v>
          </cell>
          <cell r="AY677">
            <v>544.42433535749103</v>
          </cell>
          <cell r="AZ677">
            <v>0</v>
          </cell>
          <cell r="BA677">
            <v>0</v>
          </cell>
          <cell r="BB677">
            <v>0</v>
          </cell>
          <cell r="BC677">
            <v>0</v>
          </cell>
          <cell r="BD677">
            <v>0</v>
          </cell>
          <cell r="BE677">
            <v>0</v>
          </cell>
          <cell r="BF677">
            <v>0</v>
          </cell>
          <cell r="BG677">
            <v>0</v>
          </cell>
          <cell r="BH677">
            <v>0</v>
          </cell>
          <cell r="BI677">
            <v>570.75699783975699</v>
          </cell>
          <cell r="BJ677">
            <v>0</v>
          </cell>
          <cell r="BK677">
            <v>0</v>
          </cell>
          <cell r="BL677">
            <v>0</v>
          </cell>
          <cell r="BM677">
            <v>0</v>
          </cell>
        </row>
        <row r="678">
          <cell r="C678">
            <v>13276</v>
          </cell>
          <cell r="D678" t="str">
            <v>Grounding Upgrades 20072008</v>
          </cell>
          <cell r="E678">
            <v>1186192.05</v>
          </cell>
          <cell r="F678">
            <v>0</v>
          </cell>
          <cell r="G678">
            <v>753919.16</v>
          </cell>
          <cell r="H678">
            <v>12000</v>
          </cell>
          <cell r="I678">
            <v>282629.95</v>
          </cell>
          <cell r="J678">
            <v>57777.62</v>
          </cell>
          <cell r="K678">
            <v>309106.0768865</v>
          </cell>
          <cell r="L678">
            <v>0</v>
          </cell>
          <cell r="M678">
            <v>0</v>
          </cell>
          <cell r="N678">
            <v>451096.51</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row>
        <row r="679">
          <cell r="C679">
            <v>13280</v>
          </cell>
          <cell r="D679" t="str">
            <v>Merivale TS HVAC System Replac</v>
          </cell>
          <cell r="E679">
            <v>-552.51000000000204</v>
          </cell>
          <cell r="F679">
            <v>0</v>
          </cell>
          <cell r="G679">
            <v>0</v>
          </cell>
          <cell r="H679">
            <v>1074</v>
          </cell>
          <cell r="I679">
            <v>0</v>
          </cell>
          <cell r="J679">
            <v>13383</v>
          </cell>
          <cell r="K679">
            <v>6630.0423274999994</v>
          </cell>
          <cell r="L679">
            <v>4127.78</v>
          </cell>
          <cell r="M679">
            <v>0</v>
          </cell>
          <cell r="N679">
            <v>21430.5</v>
          </cell>
          <cell r="O679">
            <v>0</v>
          </cell>
          <cell r="P679">
            <v>10250</v>
          </cell>
          <cell r="Q679">
            <v>144800</v>
          </cell>
          <cell r="R679">
            <v>13000</v>
          </cell>
          <cell r="S679">
            <v>226440</v>
          </cell>
          <cell r="T679">
            <v>14500</v>
          </cell>
          <cell r="U679">
            <v>50307.4</v>
          </cell>
          <cell r="V679">
            <v>0</v>
          </cell>
          <cell r="W679">
            <v>0</v>
          </cell>
          <cell r="X679">
            <v>0</v>
          </cell>
          <cell r="Y679">
            <v>48350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row>
        <row r="680">
          <cell r="C680">
            <v>13281</v>
          </cell>
          <cell r="D680" t="str">
            <v>Cherrywood HVAC Upgrades 08</v>
          </cell>
          <cell r="E680">
            <v>31802.07</v>
          </cell>
          <cell r="F680">
            <v>0</v>
          </cell>
          <cell r="G680">
            <v>20000</v>
          </cell>
          <cell r="H680">
            <v>6000</v>
          </cell>
          <cell r="I680">
            <v>100000</v>
          </cell>
          <cell r="J680">
            <v>30519</v>
          </cell>
          <cell r="K680">
            <v>26898.8261575</v>
          </cell>
          <cell r="L680">
            <v>52000</v>
          </cell>
          <cell r="M680">
            <v>0</v>
          </cell>
          <cell r="N680">
            <v>26414.799999999999</v>
          </cell>
          <cell r="O680">
            <v>0</v>
          </cell>
          <cell r="P680">
            <v>30000</v>
          </cell>
          <cell r="Q680">
            <v>40000</v>
          </cell>
          <cell r="R680">
            <v>4000</v>
          </cell>
          <cell r="S680">
            <v>100000</v>
          </cell>
          <cell r="T680">
            <v>0</v>
          </cell>
          <cell r="U680">
            <v>31384.804435808081</v>
          </cell>
          <cell r="V680">
            <v>0</v>
          </cell>
          <cell r="W680">
            <v>0</v>
          </cell>
          <cell r="X680">
            <v>0</v>
          </cell>
          <cell r="Y680">
            <v>91000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row>
        <row r="681">
          <cell r="C681">
            <v>13283</v>
          </cell>
          <cell r="D681" t="str">
            <v>Install Animal Deterrent Fence</v>
          </cell>
          <cell r="E681">
            <v>133024.76</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row>
        <row r="682">
          <cell r="C682">
            <v>13289</v>
          </cell>
          <cell r="D682" t="str">
            <v>2007 Fire Deluge Upgrades</v>
          </cell>
          <cell r="E682">
            <v>9127.02</v>
          </cell>
          <cell r="F682">
            <v>8650</v>
          </cell>
          <cell r="G682">
            <v>66610</v>
          </cell>
          <cell r="H682">
            <v>6289.5</v>
          </cell>
          <cell r="I682">
            <v>398890</v>
          </cell>
          <cell r="J682">
            <v>13693</v>
          </cell>
          <cell r="K682">
            <v>69565.600000000006</v>
          </cell>
          <cell r="L682">
            <v>0</v>
          </cell>
          <cell r="M682">
            <v>0</v>
          </cell>
          <cell r="N682">
            <v>166</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row>
        <row r="683">
          <cell r="C683">
            <v>13290</v>
          </cell>
          <cell r="D683" t="str">
            <v>2008 Fire Deluge Upgrades</v>
          </cell>
          <cell r="E683">
            <v>2757.27</v>
          </cell>
          <cell r="F683">
            <v>0</v>
          </cell>
          <cell r="G683">
            <v>22825</v>
          </cell>
          <cell r="H683">
            <v>26553.82</v>
          </cell>
          <cell r="I683">
            <v>0</v>
          </cell>
          <cell r="J683">
            <v>0</v>
          </cell>
          <cell r="K683">
            <v>10383.194869999999</v>
          </cell>
          <cell r="L683">
            <v>0</v>
          </cell>
          <cell r="M683">
            <v>0</v>
          </cell>
          <cell r="N683">
            <v>79380</v>
          </cell>
          <cell r="O683">
            <v>0</v>
          </cell>
          <cell r="P683">
            <v>0</v>
          </cell>
          <cell r="Q683">
            <v>0</v>
          </cell>
          <cell r="R683">
            <v>0</v>
          </cell>
          <cell r="S683">
            <v>0</v>
          </cell>
          <cell r="T683">
            <v>0</v>
          </cell>
          <cell r="U683">
            <v>9053.1743747060009</v>
          </cell>
          <cell r="V683">
            <v>0</v>
          </cell>
          <cell r="W683">
            <v>0</v>
          </cell>
          <cell r="X683">
            <v>0</v>
          </cell>
          <cell r="Y683">
            <v>0</v>
          </cell>
          <cell r="Z683">
            <v>0</v>
          </cell>
          <cell r="AA683">
            <v>0</v>
          </cell>
          <cell r="AB683">
            <v>0</v>
          </cell>
          <cell r="AC683">
            <v>0</v>
          </cell>
          <cell r="AD683">
            <v>0</v>
          </cell>
          <cell r="AE683">
            <v>9630.7668998122408</v>
          </cell>
          <cell r="AF683">
            <v>0</v>
          </cell>
          <cell r="AG683">
            <v>0</v>
          </cell>
          <cell r="AH683">
            <v>0</v>
          </cell>
          <cell r="AI683">
            <v>0</v>
          </cell>
          <cell r="AJ683">
            <v>0</v>
          </cell>
          <cell r="AK683">
            <v>0</v>
          </cell>
          <cell r="AL683">
            <v>0</v>
          </cell>
          <cell r="AM683">
            <v>0</v>
          </cell>
          <cell r="AN683">
            <v>0</v>
          </cell>
          <cell r="AO683">
            <v>10084.6266018757</v>
          </cell>
          <cell r="AP683">
            <v>0</v>
          </cell>
          <cell r="AQ683">
            <v>0</v>
          </cell>
          <cell r="AR683">
            <v>0</v>
          </cell>
          <cell r="AS683">
            <v>0</v>
          </cell>
          <cell r="AT683">
            <v>0</v>
          </cell>
          <cell r="AU683">
            <v>0</v>
          </cell>
          <cell r="AV683">
            <v>0</v>
          </cell>
          <cell r="AW683">
            <v>0</v>
          </cell>
          <cell r="AX683">
            <v>0</v>
          </cell>
          <cell r="AY683">
            <v>11059.276857966301</v>
          </cell>
          <cell r="AZ683">
            <v>0</v>
          </cell>
          <cell r="BA683">
            <v>0</v>
          </cell>
          <cell r="BB683">
            <v>0</v>
          </cell>
          <cell r="BC683">
            <v>0</v>
          </cell>
          <cell r="BD683">
            <v>0</v>
          </cell>
          <cell r="BE683">
            <v>0</v>
          </cell>
          <cell r="BF683">
            <v>0</v>
          </cell>
          <cell r="BG683">
            <v>0</v>
          </cell>
          <cell r="BH683">
            <v>0</v>
          </cell>
          <cell r="BI683">
            <v>11594.1908687581</v>
          </cell>
          <cell r="BJ683">
            <v>0</v>
          </cell>
          <cell r="BK683">
            <v>0</v>
          </cell>
          <cell r="BL683">
            <v>0</v>
          </cell>
          <cell r="BM683">
            <v>0</v>
          </cell>
        </row>
        <row r="684">
          <cell r="C684">
            <v>13291</v>
          </cell>
          <cell r="D684" t="str">
            <v>Woodstock Auto Station &amp; Line</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row>
        <row r="685">
          <cell r="C685">
            <v>13298</v>
          </cell>
          <cell r="D685" t="str">
            <v>Ripley 76 MW windfarm to B22/2</v>
          </cell>
          <cell r="E685">
            <v>2385.4699999999998</v>
          </cell>
          <cell r="F685">
            <v>12242.9</v>
          </cell>
          <cell r="G685">
            <v>5013.24</v>
          </cell>
          <cell r="H685">
            <v>375</v>
          </cell>
          <cell r="I685">
            <v>-6339.38</v>
          </cell>
          <cell r="J685">
            <v>3710</v>
          </cell>
          <cell r="K685">
            <v>813.23965350000003</v>
          </cell>
          <cell r="L685">
            <v>0</v>
          </cell>
          <cell r="M685">
            <v>14953</v>
          </cell>
          <cell r="N685">
            <v>0</v>
          </cell>
          <cell r="O685">
            <v>0</v>
          </cell>
          <cell r="P685">
            <v>0</v>
          </cell>
          <cell r="Q685">
            <v>0</v>
          </cell>
          <cell r="R685">
            <v>0</v>
          </cell>
          <cell r="S685">
            <v>0</v>
          </cell>
          <cell r="T685">
            <v>0</v>
          </cell>
          <cell r="U685">
            <v>-3893.0881441066799</v>
          </cell>
          <cell r="V685">
            <v>0</v>
          </cell>
          <cell r="W685">
            <v>0</v>
          </cell>
          <cell r="X685">
            <v>0</v>
          </cell>
          <cell r="Y685">
            <v>0</v>
          </cell>
          <cell r="Z685">
            <v>0</v>
          </cell>
          <cell r="AA685">
            <v>0</v>
          </cell>
          <cell r="AB685">
            <v>0</v>
          </cell>
          <cell r="AC685">
            <v>0</v>
          </cell>
          <cell r="AD685">
            <v>0</v>
          </cell>
          <cell r="AE685">
            <v>-4141.46716770072</v>
          </cell>
          <cell r="AF685">
            <v>0</v>
          </cell>
          <cell r="AG685">
            <v>0</v>
          </cell>
          <cell r="AH685">
            <v>0</v>
          </cell>
          <cell r="AI685">
            <v>0</v>
          </cell>
          <cell r="AJ685">
            <v>0</v>
          </cell>
          <cell r="AK685">
            <v>0</v>
          </cell>
          <cell r="AL685">
            <v>0</v>
          </cell>
          <cell r="AM685">
            <v>0</v>
          </cell>
          <cell r="AN685">
            <v>0</v>
          </cell>
          <cell r="AO685">
            <v>-4336.6380273416398</v>
          </cell>
          <cell r="AP685">
            <v>0</v>
          </cell>
          <cell r="AQ685">
            <v>0</v>
          </cell>
          <cell r="AR685">
            <v>0</v>
          </cell>
          <cell r="AS685">
            <v>0</v>
          </cell>
          <cell r="AT685">
            <v>0</v>
          </cell>
          <cell r="AU685">
            <v>0</v>
          </cell>
          <cell r="AV685">
            <v>0</v>
          </cell>
          <cell r="AW685">
            <v>0</v>
          </cell>
          <cell r="AX685">
            <v>0</v>
          </cell>
          <cell r="AY685">
            <v>-4755.7616628300002</v>
          </cell>
          <cell r="AZ685">
            <v>0</v>
          </cell>
          <cell r="BA685">
            <v>0</v>
          </cell>
          <cell r="BB685">
            <v>0</v>
          </cell>
          <cell r="BC685">
            <v>0</v>
          </cell>
          <cell r="BD685">
            <v>0</v>
          </cell>
          <cell r="BE685">
            <v>0</v>
          </cell>
          <cell r="BF685">
            <v>0</v>
          </cell>
          <cell r="BG685">
            <v>0</v>
          </cell>
          <cell r="BH685">
            <v>0</v>
          </cell>
          <cell r="BI685">
            <v>-4985.78787323292</v>
          </cell>
          <cell r="BJ685">
            <v>0</v>
          </cell>
          <cell r="BK685">
            <v>0</v>
          </cell>
          <cell r="BL685">
            <v>0</v>
          </cell>
          <cell r="BM685">
            <v>0</v>
          </cell>
        </row>
        <row r="686">
          <cell r="C686">
            <v>13299</v>
          </cell>
          <cell r="D686" t="str">
            <v>NOD Work Program ECS</v>
          </cell>
          <cell r="E686">
            <v>288970.59999999998</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row>
        <row r="687">
          <cell r="C687">
            <v>13301</v>
          </cell>
          <cell r="D687" t="str">
            <v>Nanticoke MVAR SVC Add</v>
          </cell>
          <cell r="E687">
            <v>25056.13</v>
          </cell>
          <cell r="F687">
            <v>0</v>
          </cell>
          <cell r="G687">
            <v>0</v>
          </cell>
          <cell r="H687">
            <v>1560</v>
          </cell>
          <cell r="I687">
            <v>0</v>
          </cell>
          <cell r="J687">
            <v>18465.57</v>
          </cell>
          <cell r="K687">
            <v>6108.9072759999999</v>
          </cell>
          <cell r="L687">
            <v>0</v>
          </cell>
          <cell r="M687">
            <v>0</v>
          </cell>
          <cell r="N687">
            <v>5088</v>
          </cell>
          <cell r="O687">
            <v>0</v>
          </cell>
          <cell r="P687">
            <v>0</v>
          </cell>
          <cell r="Q687">
            <v>0</v>
          </cell>
          <cell r="R687">
            <v>0</v>
          </cell>
          <cell r="S687">
            <v>0</v>
          </cell>
          <cell r="T687">
            <v>0</v>
          </cell>
          <cell r="U687">
            <v>3590.5751442087899</v>
          </cell>
          <cell r="V687">
            <v>0</v>
          </cell>
          <cell r="W687">
            <v>0</v>
          </cell>
          <cell r="X687">
            <v>0</v>
          </cell>
          <cell r="Y687">
            <v>0</v>
          </cell>
          <cell r="Z687">
            <v>0</v>
          </cell>
          <cell r="AA687">
            <v>0</v>
          </cell>
          <cell r="AB687">
            <v>0</v>
          </cell>
          <cell r="AC687">
            <v>0</v>
          </cell>
          <cell r="AD687">
            <v>0</v>
          </cell>
          <cell r="AE687">
            <v>3819.6538384093201</v>
          </cell>
          <cell r="AF687">
            <v>0</v>
          </cell>
          <cell r="AG687">
            <v>0</v>
          </cell>
          <cell r="AH687">
            <v>0</v>
          </cell>
          <cell r="AI687">
            <v>0</v>
          </cell>
          <cell r="AJ687">
            <v>0</v>
          </cell>
          <cell r="AK687">
            <v>0</v>
          </cell>
          <cell r="AL687">
            <v>0</v>
          </cell>
          <cell r="AM687">
            <v>0</v>
          </cell>
          <cell r="AN687">
            <v>0</v>
          </cell>
          <cell r="AO687">
            <v>3999.6589170412199</v>
          </cell>
          <cell r="AP687">
            <v>0</v>
          </cell>
          <cell r="AQ687">
            <v>0</v>
          </cell>
          <cell r="AR687">
            <v>0</v>
          </cell>
          <cell r="AS687">
            <v>0</v>
          </cell>
          <cell r="AT687">
            <v>0</v>
          </cell>
          <cell r="AU687">
            <v>0</v>
          </cell>
          <cell r="AV687">
            <v>0</v>
          </cell>
          <cell r="AW687">
            <v>0</v>
          </cell>
          <cell r="AX687">
            <v>0</v>
          </cell>
          <cell r="AY687">
            <v>4386.2144873827201</v>
          </cell>
          <cell r="AZ687">
            <v>0</v>
          </cell>
          <cell r="BA687">
            <v>0</v>
          </cell>
          <cell r="BB687">
            <v>0</v>
          </cell>
          <cell r="BC687">
            <v>0</v>
          </cell>
          <cell r="BD687">
            <v>0</v>
          </cell>
          <cell r="BE687">
            <v>0</v>
          </cell>
          <cell r="BF687">
            <v>0</v>
          </cell>
          <cell r="BG687">
            <v>0</v>
          </cell>
          <cell r="BH687">
            <v>0</v>
          </cell>
          <cell r="BI687">
            <v>4598.3664765020803</v>
          </cell>
          <cell r="BJ687">
            <v>0</v>
          </cell>
          <cell r="BK687">
            <v>0</v>
          </cell>
          <cell r="BL687">
            <v>0</v>
          </cell>
          <cell r="BM687">
            <v>0</v>
          </cell>
        </row>
        <row r="688">
          <cell r="C688">
            <v>13302</v>
          </cell>
          <cell r="D688" t="str">
            <v>Install Generation rejection</v>
          </cell>
          <cell r="E688">
            <v>46382.44</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row>
        <row r="689">
          <cell r="C689">
            <v>13304</v>
          </cell>
          <cell r="D689" t="str">
            <v>Supply to Central Toronto</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row>
        <row r="690">
          <cell r="C690">
            <v>13309</v>
          </cell>
          <cell r="D690" t="str">
            <v>Melancthon Wind Connect B5V</v>
          </cell>
          <cell r="E690">
            <v>-2005.76000000001</v>
          </cell>
          <cell r="F690">
            <v>283.2</v>
          </cell>
          <cell r="G690">
            <v>36704.54</v>
          </cell>
          <cell r="H690">
            <v>1320</v>
          </cell>
          <cell r="I690">
            <v>24555.63</v>
          </cell>
          <cell r="J690">
            <v>42068.28</v>
          </cell>
          <cell r="K690">
            <v>47701.23</v>
          </cell>
          <cell r="L690">
            <v>0</v>
          </cell>
          <cell r="M690">
            <v>129405</v>
          </cell>
          <cell r="N690">
            <v>140136.44</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row>
        <row r="691">
          <cell r="C691">
            <v>13310</v>
          </cell>
          <cell r="D691" t="str">
            <v>Enbridge Wind Power Connect</v>
          </cell>
          <cell r="E691">
            <v>5083.6899999999396</v>
          </cell>
          <cell r="F691">
            <v>123680.38</v>
          </cell>
          <cell r="G691">
            <v>171375.69</v>
          </cell>
          <cell r="H691">
            <v>10133.129999999999</v>
          </cell>
          <cell r="I691">
            <v>158614.94</v>
          </cell>
          <cell r="J691">
            <v>79792.77</v>
          </cell>
          <cell r="K691">
            <v>104067.26</v>
          </cell>
          <cell r="L691">
            <v>0</v>
          </cell>
          <cell r="M691">
            <v>798894</v>
          </cell>
          <cell r="N691">
            <v>138090.51</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row>
        <row r="692">
          <cell r="C692">
            <v>13314</v>
          </cell>
          <cell r="D692" t="str">
            <v>Burlington Bus Tie Replacement</v>
          </cell>
          <cell r="E692">
            <v>0</v>
          </cell>
          <cell r="F692">
            <v>5000</v>
          </cell>
          <cell r="G692">
            <v>300000</v>
          </cell>
          <cell r="H692">
            <v>19136.75</v>
          </cell>
          <cell r="I692">
            <v>29000</v>
          </cell>
          <cell r="J692">
            <v>13000</v>
          </cell>
          <cell r="K692">
            <v>57396.008057500003</v>
          </cell>
          <cell r="L692">
            <v>23000</v>
          </cell>
          <cell r="M692">
            <v>0</v>
          </cell>
          <cell r="N692">
            <v>0</v>
          </cell>
          <cell r="O692">
            <v>32500</v>
          </cell>
          <cell r="P692">
            <v>0</v>
          </cell>
          <cell r="Q692">
            <v>0</v>
          </cell>
          <cell r="R692">
            <v>0</v>
          </cell>
          <cell r="S692">
            <v>0</v>
          </cell>
          <cell r="T692">
            <v>5000</v>
          </cell>
          <cell r="U692">
            <v>550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row>
        <row r="693">
          <cell r="C693">
            <v>13315</v>
          </cell>
          <cell r="D693" t="str">
            <v>Bruce Special Protect System M</v>
          </cell>
          <cell r="E693">
            <v>92440.59</v>
          </cell>
          <cell r="F693">
            <v>0</v>
          </cell>
          <cell r="G693">
            <v>0</v>
          </cell>
          <cell r="H693">
            <v>46466.95</v>
          </cell>
          <cell r="I693">
            <v>0</v>
          </cell>
          <cell r="J693">
            <v>49471.15</v>
          </cell>
          <cell r="K693">
            <v>28779.4994955</v>
          </cell>
          <cell r="L693">
            <v>0</v>
          </cell>
          <cell r="M693">
            <v>0</v>
          </cell>
          <cell r="N693">
            <v>50430.400000000001</v>
          </cell>
          <cell r="O693">
            <v>0</v>
          </cell>
          <cell r="P693">
            <v>360000</v>
          </cell>
          <cell r="Q693">
            <v>255000</v>
          </cell>
          <cell r="R693">
            <v>200000</v>
          </cell>
          <cell r="S693">
            <v>1455000</v>
          </cell>
          <cell r="T693">
            <v>1530000</v>
          </cell>
          <cell r="U693">
            <v>580435.92000981304</v>
          </cell>
          <cell r="V693">
            <v>0</v>
          </cell>
          <cell r="W693">
            <v>0</v>
          </cell>
          <cell r="X693">
            <v>0</v>
          </cell>
          <cell r="Y693">
            <v>0</v>
          </cell>
          <cell r="Z693">
            <v>370000</v>
          </cell>
          <cell r="AA693">
            <v>299000</v>
          </cell>
          <cell r="AB693">
            <v>150000</v>
          </cell>
          <cell r="AC693">
            <v>60000</v>
          </cell>
          <cell r="AD693">
            <v>500000</v>
          </cell>
          <cell r="AE693">
            <v>337603.83554434904</v>
          </cell>
          <cell r="AF693">
            <v>0</v>
          </cell>
          <cell r="AG693">
            <v>0</v>
          </cell>
          <cell r="AH693">
            <v>0</v>
          </cell>
          <cell r="AI693">
            <v>700000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row>
        <row r="694">
          <cell r="C694">
            <v>13319</v>
          </cell>
          <cell r="D694" t="str">
            <v>2007 &amp; 2008 Station Cable &amp; Po</v>
          </cell>
          <cell r="E694">
            <v>30871.8299999999</v>
          </cell>
          <cell r="F694">
            <v>10000</v>
          </cell>
          <cell r="G694">
            <v>55000</v>
          </cell>
          <cell r="H694">
            <v>16522</v>
          </cell>
          <cell r="I694">
            <v>79163.45</v>
          </cell>
          <cell r="J694">
            <v>19783.75</v>
          </cell>
          <cell r="K694">
            <v>40718.503105999996</v>
          </cell>
          <cell r="L694">
            <v>10292.200000000001</v>
          </cell>
          <cell r="M694">
            <v>0</v>
          </cell>
          <cell r="N694">
            <v>73762.92</v>
          </cell>
          <cell r="O694">
            <v>0</v>
          </cell>
          <cell r="P694">
            <v>10000</v>
          </cell>
          <cell r="Q694">
            <v>51000</v>
          </cell>
          <cell r="R694">
            <v>8000</v>
          </cell>
          <cell r="S694">
            <v>80000</v>
          </cell>
          <cell r="T694">
            <v>10000</v>
          </cell>
          <cell r="U694">
            <v>26237.490249441922</v>
          </cell>
          <cell r="V694">
            <v>0</v>
          </cell>
          <cell r="W694">
            <v>0</v>
          </cell>
          <cell r="X694">
            <v>0</v>
          </cell>
          <cell r="Y694">
            <v>19000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row>
        <row r="695">
          <cell r="C695">
            <v>13320</v>
          </cell>
          <cell r="D695" t="str">
            <v>2008 Anchor &amp; Foundation Replc</v>
          </cell>
          <cell r="E695">
            <v>22875.58</v>
          </cell>
          <cell r="F695">
            <v>0</v>
          </cell>
          <cell r="G695">
            <v>249941.54</v>
          </cell>
          <cell r="H695">
            <v>5000</v>
          </cell>
          <cell r="I695">
            <v>27235.09</v>
          </cell>
          <cell r="J695">
            <v>12339</v>
          </cell>
          <cell r="K695">
            <v>101551.192033</v>
          </cell>
          <cell r="L695">
            <v>0</v>
          </cell>
          <cell r="M695">
            <v>0</v>
          </cell>
          <cell r="N695">
            <v>260388.58</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row>
        <row r="696">
          <cell r="C696">
            <v>13321</v>
          </cell>
          <cell r="D696" t="str">
            <v>2006 Real Estate Budget-Estima</v>
          </cell>
          <cell r="E696">
            <v>42783.05</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row>
        <row r="697">
          <cell r="C697">
            <v>13322</v>
          </cell>
          <cell r="D697" t="str">
            <v>TX Line Replacement 2008</v>
          </cell>
          <cell r="E697">
            <v>-83.040000000000902</v>
          </cell>
          <cell r="F697">
            <v>0</v>
          </cell>
          <cell r="G697">
            <v>0</v>
          </cell>
          <cell r="H697">
            <v>525</v>
          </cell>
          <cell r="I697">
            <v>0</v>
          </cell>
          <cell r="J697">
            <v>0</v>
          </cell>
          <cell r="K697">
            <v>68.25</v>
          </cell>
          <cell r="L697">
            <v>510.21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row>
        <row r="698">
          <cell r="C698">
            <v>13327</v>
          </cell>
          <cell r="D698" t="str">
            <v>Load Center Generator Purchase</v>
          </cell>
          <cell r="E698">
            <v>14242.82</v>
          </cell>
          <cell r="F698">
            <v>0</v>
          </cell>
          <cell r="G698">
            <v>0</v>
          </cell>
          <cell r="H698">
            <v>87.24</v>
          </cell>
          <cell r="I698">
            <v>0</v>
          </cell>
          <cell r="J698">
            <v>20019.52</v>
          </cell>
          <cell r="K698">
            <v>3582.8957215</v>
          </cell>
          <cell r="L698">
            <v>0</v>
          </cell>
          <cell r="M698">
            <v>0</v>
          </cell>
          <cell r="N698">
            <v>1946.5</v>
          </cell>
          <cell r="O698">
            <v>0</v>
          </cell>
          <cell r="P698">
            <v>20000</v>
          </cell>
          <cell r="Q698">
            <v>25000</v>
          </cell>
          <cell r="R698">
            <v>0</v>
          </cell>
          <cell r="S698">
            <v>100000</v>
          </cell>
          <cell r="T698">
            <v>30000</v>
          </cell>
          <cell r="U698">
            <v>20522.13932551584</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row>
        <row r="699">
          <cell r="C699">
            <v>13331</v>
          </cell>
          <cell r="D699" t="str">
            <v>Fire Detection Upgades 2007</v>
          </cell>
          <cell r="E699">
            <v>74915.58</v>
          </cell>
          <cell r="F699">
            <v>0</v>
          </cell>
          <cell r="G699">
            <v>0</v>
          </cell>
          <cell r="H699">
            <v>0</v>
          </cell>
          <cell r="I699">
            <v>0</v>
          </cell>
          <cell r="J699">
            <v>0</v>
          </cell>
          <cell r="K699">
            <v>3325.112341</v>
          </cell>
          <cell r="L699">
            <v>0</v>
          </cell>
          <cell r="M699">
            <v>0</v>
          </cell>
          <cell r="N699">
            <v>0</v>
          </cell>
          <cell r="O699">
            <v>0</v>
          </cell>
          <cell r="P699">
            <v>0</v>
          </cell>
          <cell r="Q699">
            <v>0</v>
          </cell>
          <cell r="R699">
            <v>0</v>
          </cell>
          <cell r="S699">
            <v>0</v>
          </cell>
          <cell r="T699">
            <v>0</v>
          </cell>
          <cell r="U699">
            <v>4991.7561713557998</v>
          </cell>
          <cell r="V699">
            <v>0</v>
          </cell>
          <cell r="W699">
            <v>0</v>
          </cell>
          <cell r="X699">
            <v>0</v>
          </cell>
          <cell r="Y699">
            <v>0</v>
          </cell>
          <cell r="Z699">
            <v>0</v>
          </cell>
          <cell r="AA699">
            <v>0</v>
          </cell>
          <cell r="AB699">
            <v>0</v>
          </cell>
          <cell r="AC699">
            <v>0</v>
          </cell>
          <cell r="AD699">
            <v>0</v>
          </cell>
          <cell r="AE699">
            <v>5310.2302150882997</v>
          </cell>
          <cell r="AF699">
            <v>0</v>
          </cell>
          <cell r="AG699">
            <v>0</v>
          </cell>
          <cell r="AH699">
            <v>0</v>
          </cell>
          <cell r="AI699">
            <v>0</v>
          </cell>
          <cell r="AJ699">
            <v>0</v>
          </cell>
          <cell r="AK699">
            <v>0</v>
          </cell>
          <cell r="AL699">
            <v>0</v>
          </cell>
          <cell r="AM699">
            <v>0</v>
          </cell>
          <cell r="AN699">
            <v>0</v>
          </cell>
          <cell r="AO699">
            <v>5560.4802240834797</v>
          </cell>
          <cell r="AP699">
            <v>0</v>
          </cell>
          <cell r="AQ699">
            <v>0</v>
          </cell>
          <cell r="AR699">
            <v>0</v>
          </cell>
          <cell r="AS699">
            <v>0</v>
          </cell>
          <cell r="AT699">
            <v>0</v>
          </cell>
          <cell r="AU699">
            <v>0</v>
          </cell>
          <cell r="AV699">
            <v>0</v>
          </cell>
          <cell r="AW699">
            <v>0</v>
          </cell>
          <cell r="AX699">
            <v>0</v>
          </cell>
          <cell r="AY699">
            <v>6097.8847000589803</v>
          </cell>
          <cell r="AZ699">
            <v>0</v>
          </cell>
          <cell r="BA699">
            <v>0</v>
          </cell>
          <cell r="BB699">
            <v>0</v>
          </cell>
          <cell r="BC699">
            <v>0</v>
          </cell>
          <cell r="BD699">
            <v>0</v>
          </cell>
          <cell r="BE699">
            <v>0</v>
          </cell>
          <cell r="BF699">
            <v>0</v>
          </cell>
          <cell r="BG699">
            <v>0</v>
          </cell>
          <cell r="BH699">
            <v>0</v>
          </cell>
          <cell r="BI699">
            <v>6392.8265849712197</v>
          </cell>
          <cell r="BJ699">
            <v>0</v>
          </cell>
          <cell r="BK699">
            <v>0</v>
          </cell>
          <cell r="BL699">
            <v>0</v>
          </cell>
          <cell r="BM699">
            <v>0</v>
          </cell>
        </row>
        <row r="700">
          <cell r="C700">
            <v>13332</v>
          </cell>
          <cell r="D700" t="str">
            <v>Fire Detection Upgrades 08</v>
          </cell>
          <cell r="E700">
            <v>3512.65</v>
          </cell>
          <cell r="F700">
            <v>0</v>
          </cell>
          <cell r="G700">
            <v>0</v>
          </cell>
          <cell r="H700">
            <v>7457.5</v>
          </cell>
          <cell r="I700">
            <v>0</v>
          </cell>
          <cell r="J700">
            <v>388.4</v>
          </cell>
          <cell r="K700">
            <v>1499.1280870000001</v>
          </cell>
          <cell r="L700">
            <v>0</v>
          </cell>
          <cell r="M700">
            <v>0</v>
          </cell>
          <cell r="N700">
            <v>0</v>
          </cell>
          <cell r="O700">
            <v>0</v>
          </cell>
          <cell r="P700">
            <v>0</v>
          </cell>
          <cell r="Q700">
            <v>0</v>
          </cell>
          <cell r="R700">
            <v>0</v>
          </cell>
          <cell r="S700">
            <v>0</v>
          </cell>
          <cell r="T700">
            <v>0</v>
          </cell>
          <cell r="U700">
            <v>820.31986195059994</v>
          </cell>
          <cell r="V700">
            <v>0</v>
          </cell>
          <cell r="W700">
            <v>0</v>
          </cell>
          <cell r="X700">
            <v>0</v>
          </cell>
          <cell r="Y700">
            <v>0</v>
          </cell>
          <cell r="Z700">
            <v>0</v>
          </cell>
          <cell r="AA700">
            <v>0</v>
          </cell>
          <cell r="AB700">
            <v>0</v>
          </cell>
          <cell r="AC700">
            <v>0</v>
          </cell>
          <cell r="AD700">
            <v>0</v>
          </cell>
          <cell r="AE700">
            <v>872.65626914304801</v>
          </cell>
          <cell r="AF700">
            <v>0</v>
          </cell>
          <cell r="AG700">
            <v>0</v>
          </cell>
          <cell r="AH700">
            <v>0</v>
          </cell>
          <cell r="AI700">
            <v>0</v>
          </cell>
          <cell r="AJ700">
            <v>0</v>
          </cell>
          <cell r="AK700">
            <v>0</v>
          </cell>
          <cell r="AL700">
            <v>0</v>
          </cell>
          <cell r="AM700">
            <v>0</v>
          </cell>
          <cell r="AN700">
            <v>0</v>
          </cell>
          <cell r="AO700">
            <v>913.78108489628096</v>
          </cell>
          <cell r="AP700">
            <v>0</v>
          </cell>
          <cell r="AQ700">
            <v>0</v>
          </cell>
          <cell r="AR700">
            <v>0</v>
          </cell>
          <cell r="AS700">
            <v>0</v>
          </cell>
          <cell r="AT700">
            <v>0</v>
          </cell>
          <cell r="AU700">
            <v>0</v>
          </cell>
          <cell r="AV700">
            <v>0</v>
          </cell>
          <cell r="AW700">
            <v>0</v>
          </cell>
          <cell r="AX700">
            <v>0</v>
          </cell>
          <cell r="AY700">
            <v>1002.09540763374</v>
          </cell>
          <cell r="AZ700">
            <v>0</v>
          </cell>
          <cell r="BA700">
            <v>0</v>
          </cell>
          <cell r="BB700">
            <v>0</v>
          </cell>
          <cell r="BC700">
            <v>0</v>
          </cell>
          <cell r="BD700">
            <v>0</v>
          </cell>
          <cell r="BE700">
            <v>0</v>
          </cell>
          <cell r="BF700">
            <v>0</v>
          </cell>
          <cell r="BG700">
            <v>0</v>
          </cell>
          <cell r="BH700">
            <v>0</v>
          </cell>
          <cell r="BI700">
            <v>1050.5646593377901</v>
          </cell>
          <cell r="BJ700">
            <v>0</v>
          </cell>
          <cell r="BK700">
            <v>0</v>
          </cell>
          <cell r="BL700">
            <v>0</v>
          </cell>
          <cell r="BM700">
            <v>0</v>
          </cell>
        </row>
        <row r="701">
          <cell r="C701">
            <v>13333</v>
          </cell>
          <cell r="D701" t="str">
            <v>NOD Technical support ECS</v>
          </cell>
          <cell r="E701">
            <v>199.99</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row>
        <row r="702">
          <cell r="C702">
            <v>13334</v>
          </cell>
          <cell r="D702" t="str">
            <v>DC remote trip replacement</v>
          </cell>
          <cell r="E702">
            <v>332724.92</v>
          </cell>
          <cell r="F702">
            <v>32721.8</v>
          </cell>
          <cell r="G702">
            <v>10800</v>
          </cell>
          <cell r="H702">
            <v>2730</v>
          </cell>
          <cell r="I702">
            <v>-53792.3</v>
          </cell>
          <cell r="J702">
            <v>47450.7</v>
          </cell>
          <cell r="K702">
            <v>22762.28</v>
          </cell>
          <cell r="L702">
            <v>0</v>
          </cell>
          <cell r="M702">
            <v>0</v>
          </cell>
          <cell r="N702">
            <v>56814.26</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row>
        <row r="703">
          <cell r="C703">
            <v>13336</v>
          </cell>
          <cell r="D703" t="str">
            <v>Protection Replace phase 9</v>
          </cell>
          <cell r="E703">
            <v>1070911.6399999999</v>
          </cell>
          <cell r="F703">
            <v>112341.1</v>
          </cell>
          <cell r="G703">
            <v>25781.4</v>
          </cell>
          <cell r="H703">
            <v>25278</v>
          </cell>
          <cell r="I703">
            <v>1111433.2</v>
          </cell>
          <cell r="J703">
            <v>12209.4</v>
          </cell>
          <cell r="K703">
            <v>210227.99</v>
          </cell>
          <cell r="L703">
            <v>0</v>
          </cell>
          <cell r="M703">
            <v>0</v>
          </cell>
          <cell r="N703">
            <v>6706</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row>
        <row r="704">
          <cell r="C704">
            <v>13337</v>
          </cell>
          <cell r="D704" t="str">
            <v>Protection Relace Phase 10</v>
          </cell>
          <cell r="E704">
            <v>610827.93999999994</v>
          </cell>
          <cell r="F704">
            <v>331366.3</v>
          </cell>
          <cell r="G704">
            <v>334045.96999999997</v>
          </cell>
          <cell r="H704">
            <v>467348.8</v>
          </cell>
          <cell r="I704">
            <v>110000</v>
          </cell>
          <cell r="J704">
            <v>320582.82</v>
          </cell>
          <cell r="K704">
            <v>260598.4540655897</v>
          </cell>
          <cell r="L704">
            <v>59211.313108549999</v>
          </cell>
          <cell r="M704">
            <v>0</v>
          </cell>
          <cell r="N704">
            <v>1113</v>
          </cell>
          <cell r="O704">
            <v>0</v>
          </cell>
          <cell r="P704">
            <v>2072000</v>
          </cell>
          <cell r="Q704">
            <v>560000</v>
          </cell>
          <cell r="R704">
            <v>96000</v>
          </cell>
          <cell r="S704">
            <v>1400000</v>
          </cell>
          <cell r="T704">
            <v>1456000</v>
          </cell>
          <cell r="U704">
            <v>885689.45150535204</v>
          </cell>
          <cell r="V704">
            <v>125340.937830447</v>
          </cell>
          <cell r="W704">
            <v>0</v>
          </cell>
          <cell r="X704">
            <v>0</v>
          </cell>
          <cell r="Y704">
            <v>0</v>
          </cell>
          <cell r="Z704">
            <v>1998000</v>
          </cell>
          <cell r="AA704">
            <v>540000</v>
          </cell>
          <cell r="AB704">
            <v>96000</v>
          </cell>
          <cell r="AC704">
            <v>1350000</v>
          </cell>
          <cell r="AD704">
            <v>1404000</v>
          </cell>
          <cell r="AE704">
            <v>1114457.90567157</v>
          </cell>
          <cell r="AF704">
            <v>131941.39585937801</v>
          </cell>
          <cell r="AG704">
            <v>0</v>
          </cell>
          <cell r="AH704">
            <v>0</v>
          </cell>
          <cell r="AI704">
            <v>0</v>
          </cell>
          <cell r="AJ704">
            <v>1998000</v>
          </cell>
          <cell r="AK704">
            <v>540000</v>
          </cell>
          <cell r="AL704">
            <v>96000</v>
          </cell>
          <cell r="AM704">
            <v>1350000</v>
          </cell>
          <cell r="AN704">
            <v>1404000</v>
          </cell>
          <cell r="AO704">
            <v>1458024.3142291619</v>
          </cell>
          <cell r="AP704">
            <v>136221.95105860999</v>
          </cell>
          <cell r="AQ704">
            <v>0</v>
          </cell>
          <cell r="AR704">
            <v>0</v>
          </cell>
          <cell r="AS704">
            <v>0</v>
          </cell>
          <cell r="AT704">
            <v>1554000</v>
          </cell>
          <cell r="AU704">
            <v>420000</v>
          </cell>
          <cell r="AV704">
            <v>72000</v>
          </cell>
          <cell r="AW704">
            <v>1050000</v>
          </cell>
          <cell r="AX704">
            <v>1092000</v>
          </cell>
          <cell r="AY704">
            <v>1420060.225330323</v>
          </cell>
          <cell r="AZ704">
            <v>118328.38231905299</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row>
        <row r="705">
          <cell r="C705">
            <v>13338</v>
          </cell>
          <cell r="D705" t="str">
            <v>Protection Tone Equip Phase5</v>
          </cell>
          <cell r="E705">
            <v>41046.449999999997</v>
          </cell>
          <cell r="F705">
            <v>0</v>
          </cell>
          <cell r="G705">
            <v>0</v>
          </cell>
          <cell r="H705">
            <v>0</v>
          </cell>
          <cell r="I705">
            <v>0</v>
          </cell>
          <cell r="J705">
            <v>219</v>
          </cell>
          <cell r="K705">
            <v>39.42</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row>
        <row r="706">
          <cell r="C706">
            <v>13339</v>
          </cell>
          <cell r="D706" t="str">
            <v>Elgin EOL Transformers Replace</v>
          </cell>
          <cell r="E706">
            <v>17283.310000000001</v>
          </cell>
          <cell r="F706">
            <v>0</v>
          </cell>
          <cell r="G706">
            <v>0</v>
          </cell>
          <cell r="H706">
            <v>1855</v>
          </cell>
          <cell r="I706">
            <v>0</v>
          </cell>
          <cell r="J706">
            <v>9342</v>
          </cell>
          <cell r="K706">
            <v>2489.0218605</v>
          </cell>
          <cell r="L706">
            <v>0</v>
          </cell>
          <cell r="M706">
            <v>0</v>
          </cell>
          <cell r="N706">
            <v>1436.5</v>
          </cell>
          <cell r="O706">
            <v>0</v>
          </cell>
          <cell r="P706">
            <v>0</v>
          </cell>
          <cell r="Q706">
            <v>0</v>
          </cell>
          <cell r="R706">
            <v>0</v>
          </cell>
          <cell r="S706">
            <v>0</v>
          </cell>
          <cell r="T706">
            <v>0</v>
          </cell>
          <cell r="U706">
            <v>2067.4920726998998</v>
          </cell>
          <cell r="V706">
            <v>0</v>
          </cell>
          <cell r="W706">
            <v>0</v>
          </cell>
          <cell r="X706">
            <v>0</v>
          </cell>
          <cell r="Y706">
            <v>0</v>
          </cell>
          <cell r="Z706">
            <v>0</v>
          </cell>
          <cell r="AA706">
            <v>0</v>
          </cell>
          <cell r="AB706">
            <v>0</v>
          </cell>
          <cell r="AC706">
            <v>0</v>
          </cell>
          <cell r="AD706">
            <v>0</v>
          </cell>
          <cell r="AE706">
            <v>2199.3980669381499</v>
          </cell>
          <cell r="AF706">
            <v>0</v>
          </cell>
          <cell r="AG706">
            <v>0</v>
          </cell>
          <cell r="AH706">
            <v>0</v>
          </cell>
          <cell r="AI706">
            <v>0</v>
          </cell>
          <cell r="AJ706">
            <v>0</v>
          </cell>
          <cell r="AK706">
            <v>0</v>
          </cell>
          <cell r="AL706">
            <v>0</v>
          </cell>
          <cell r="AM706">
            <v>0</v>
          </cell>
          <cell r="AN706">
            <v>0</v>
          </cell>
          <cell r="AO706">
            <v>2303.0469416086598</v>
          </cell>
          <cell r="AP706">
            <v>0</v>
          </cell>
          <cell r="AQ706">
            <v>0</v>
          </cell>
          <cell r="AR706">
            <v>0</v>
          </cell>
          <cell r="AS706">
            <v>0</v>
          </cell>
          <cell r="AT706">
            <v>0</v>
          </cell>
          <cell r="AU706">
            <v>0</v>
          </cell>
          <cell r="AV706">
            <v>0</v>
          </cell>
          <cell r="AW706">
            <v>0</v>
          </cell>
          <cell r="AX706">
            <v>0</v>
          </cell>
          <cell r="AY706">
            <v>2525.6298274251799</v>
          </cell>
          <cell r="AZ706">
            <v>0</v>
          </cell>
          <cell r="BA706">
            <v>0</v>
          </cell>
          <cell r="BB706">
            <v>0</v>
          </cell>
          <cell r="BC706">
            <v>0</v>
          </cell>
          <cell r="BD706">
            <v>0</v>
          </cell>
          <cell r="BE706">
            <v>0</v>
          </cell>
          <cell r="BF706">
            <v>0</v>
          </cell>
          <cell r="BG706">
            <v>0</v>
          </cell>
          <cell r="BH706">
            <v>0</v>
          </cell>
          <cell r="BI706">
            <v>2647.78924147316</v>
          </cell>
          <cell r="BJ706">
            <v>0</v>
          </cell>
          <cell r="BK706">
            <v>0</v>
          </cell>
          <cell r="BL706">
            <v>0</v>
          </cell>
          <cell r="BM706">
            <v>0</v>
          </cell>
        </row>
        <row r="707">
          <cell r="C707">
            <v>13340</v>
          </cell>
          <cell r="D707" t="str">
            <v>Protection Tone Equip Replace</v>
          </cell>
          <cell r="E707">
            <v>630965.72</v>
          </cell>
          <cell r="F707">
            <v>0</v>
          </cell>
          <cell r="G707">
            <v>0</v>
          </cell>
          <cell r="H707">
            <v>3000</v>
          </cell>
          <cell r="I707">
            <v>0</v>
          </cell>
          <cell r="J707">
            <v>120472</v>
          </cell>
          <cell r="K707">
            <v>29403.1130605</v>
          </cell>
          <cell r="L707">
            <v>0</v>
          </cell>
          <cell r="M707">
            <v>0</v>
          </cell>
          <cell r="N707">
            <v>14052</v>
          </cell>
          <cell r="O707">
            <v>0</v>
          </cell>
          <cell r="P707">
            <v>900000</v>
          </cell>
          <cell r="Q707">
            <v>2400000</v>
          </cell>
          <cell r="R707">
            <v>60000</v>
          </cell>
          <cell r="S707">
            <v>2400000</v>
          </cell>
          <cell r="T707">
            <v>2400000</v>
          </cell>
          <cell r="U707">
            <v>1213364.882749259</v>
          </cell>
          <cell r="V707">
            <v>0</v>
          </cell>
          <cell r="W707">
            <v>0</v>
          </cell>
          <cell r="X707">
            <v>0</v>
          </cell>
          <cell r="Y707">
            <v>0</v>
          </cell>
          <cell r="Z707">
            <v>960000</v>
          </cell>
          <cell r="AA707">
            <v>1800000</v>
          </cell>
          <cell r="AB707">
            <v>60000</v>
          </cell>
          <cell r="AC707">
            <v>2400000</v>
          </cell>
          <cell r="AD707">
            <v>2400000</v>
          </cell>
          <cell r="AE707">
            <v>1812886.322268662</v>
          </cell>
          <cell r="AF707">
            <v>0</v>
          </cell>
          <cell r="AG707">
            <v>0</v>
          </cell>
          <cell r="AH707">
            <v>0</v>
          </cell>
          <cell r="AI707">
            <v>0</v>
          </cell>
          <cell r="AJ707">
            <v>0</v>
          </cell>
          <cell r="AK707">
            <v>0</v>
          </cell>
          <cell r="AL707">
            <v>0</v>
          </cell>
          <cell r="AM707">
            <v>0</v>
          </cell>
          <cell r="AN707">
            <v>0</v>
          </cell>
          <cell r="AO707">
            <v>1500.8578253759499</v>
          </cell>
          <cell r="AP707">
            <v>0</v>
          </cell>
          <cell r="AQ707">
            <v>0</v>
          </cell>
          <cell r="AR707">
            <v>0</v>
          </cell>
          <cell r="AS707">
            <v>0</v>
          </cell>
          <cell r="AT707">
            <v>0</v>
          </cell>
          <cell r="AU707">
            <v>0</v>
          </cell>
          <cell r="AV707">
            <v>0</v>
          </cell>
          <cell r="AW707">
            <v>0</v>
          </cell>
          <cell r="AX707">
            <v>0</v>
          </cell>
          <cell r="AY707">
            <v>1645.9114323767401</v>
          </cell>
          <cell r="AZ707">
            <v>0</v>
          </cell>
          <cell r="BA707">
            <v>0</v>
          </cell>
          <cell r="BB707">
            <v>0</v>
          </cell>
          <cell r="BC707">
            <v>0</v>
          </cell>
          <cell r="BD707">
            <v>0</v>
          </cell>
          <cell r="BE707">
            <v>0</v>
          </cell>
          <cell r="BF707">
            <v>0</v>
          </cell>
          <cell r="BG707">
            <v>0</v>
          </cell>
          <cell r="BH707">
            <v>0</v>
          </cell>
          <cell r="BI707">
            <v>1725.5207139787799</v>
          </cell>
          <cell r="BJ707">
            <v>0</v>
          </cell>
          <cell r="BK707">
            <v>0</v>
          </cell>
          <cell r="BL707">
            <v>0</v>
          </cell>
          <cell r="BM707">
            <v>0</v>
          </cell>
        </row>
        <row r="708">
          <cell r="C708">
            <v>13341</v>
          </cell>
          <cell r="D708" t="str">
            <v>Woodroffe EOL Trans Replace</v>
          </cell>
          <cell r="E708">
            <v>35396.76</v>
          </cell>
          <cell r="F708">
            <v>0</v>
          </cell>
          <cell r="G708">
            <v>0</v>
          </cell>
          <cell r="H708">
            <v>0</v>
          </cell>
          <cell r="I708">
            <v>0</v>
          </cell>
          <cell r="J708">
            <v>0</v>
          </cell>
          <cell r="K708">
            <v>493.78480200000001</v>
          </cell>
          <cell r="L708">
            <v>0</v>
          </cell>
          <cell r="M708">
            <v>0</v>
          </cell>
          <cell r="N708">
            <v>0</v>
          </cell>
          <cell r="O708">
            <v>0</v>
          </cell>
          <cell r="P708">
            <v>0</v>
          </cell>
          <cell r="Q708">
            <v>0</v>
          </cell>
          <cell r="R708">
            <v>0</v>
          </cell>
          <cell r="S708">
            <v>0</v>
          </cell>
          <cell r="T708">
            <v>0</v>
          </cell>
          <cell r="U708">
            <v>2289.8167583676</v>
          </cell>
          <cell r="V708">
            <v>0</v>
          </cell>
          <cell r="W708">
            <v>0</v>
          </cell>
          <cell r="X708">
            <v>0</v>
          </cell>
          <cell r="Y708">
            <v>0</v>
          </cell>
          <cell r="Z708">
            <v>0</v>
          </cell>
          <cell r="AA708">
            <v>0</v>
          </cell>
          <cell r="AB708">
            <v>0</v>
          </cell>
          <cell r="AC708">
            <v>0</v>
          </cell>
          <cell r="AD708">
            <v>0</v>
          </cell>
          <cell r="AE708">
            <v>2435.9070675514499</v>
          </cell>
          <cell r="AF708">
            <v>0</v>
          </cell>
          <cell r="AG708">
            <v>0</v>
          </cell>
          <cell r="AH708">
            <v>0</v>
          </cell>
          <cell r="AI708">
            <v>0</v>
          </cell>
          <cell r="AJ708">
            <v>0</v>
          </cell>
          <cell r="AK708">
            <v>0</v>
          </cell>
          <cell r="AL708">
            <v>0</v>
          </cell>
          <cell r="AM708">
            <v>0</v>
          </cell>
          <cell r="AN708">
            <v>0</v>
          </cell>
          <cell r="AO708">
            <v>2550.70166983332</v>
          </cell>
          <cell r="AP708">
            <v>0</v>
          </cell>
          <cell r="AQ708">
            <v>0</v>
          </cell>
          <cell r="AR708">
            <v>0</v>
          </cell>
          <cell r="AS708">
            <v>0</v>
          </cell>
          <cell r="AT708">
            <v>0</v>
          </cell>
          <cell r="AU708">
            <v>0</v>
          </cell>
          <cell r="AV708">
            <v>0</v>
          </cell>
          <cell r="AW708">
            <v>0</v>
          </cell>
          <cell r="AX708">
            <v>0</v>
          </cell>
          <cell r="AY708">
            <v>2797.2196752943501</v>
          </cell>
          <cell r="AZ708">
            <v>0</v>
          </cell>
          <cell r="BA708">
            <v>0</v>
          </cell>
          <cell r="BB708">
            <v>0</v>
          </cell>
          <cell r="BC708">
            <v>0</v>
          </cell>
          <cell r="BD708">
            <v>0</v>
          </cell>
          <cell r="BE708">
            <v>0</v>
          </cell>
          <cell r="BF708">
            <v>0</v>
          </cell>
          <cell r="BG708">
            <v>0</v>
          </cell>
          <cell r="BH708">
            <v>0</v>
          </cell>
          <cell r="BI708">
            <v>2932.5153202803799</v>
          </cell>
          <cell r="BJ708">
            <v>0</v>
          </cell>
          <cell r="BK708">
            <v>0</v>
          </cell>
          <cell r="BL708">
            <v>0</v>
          </cell>
          <cell r="BM708">
            <v>0</v>
          </cell>
        </row>
        <row r="709">
          <cell r="C709">
            <v>13343</v>
          </cell>
          <cell r="D709" t="str">
            <v>Replace PC Systems Phase 1</v>
          </cell>
          <cell r="E709">
            <v>29187.1</v>
          </cell>
          <cell r="F709">
            <v>253390.25</v>
          </cell>
          <cell r="G709">
            <v>563895.13</v>
          </cell>
          <cell r="H709">
            <v>1906130.63</v>
          </cell>
          <cell r="I709">
            <v>-320551.65000000002</v>
          </cell>
          <cell r="J709">
            <v>414367.33</v>
          </cell>
          <cell r="K709">
            <v>515872.45008149999</v>
          </cell>
          <cell r="L709">
            <v>0</v>
          </cell>
          <cell r="M709">
            <v>0</v>
          </cell>
          <cell r="N709">
            <v>267999.45</v>
          </cell>
          <cell r="O709">
            <v>0</v>
          </cell>
          <cell r="P709">
            <v>135000</v>
          </cell>
          <cell r="Q709">
            <v>400000</v>
          </cell>
          <cell r="R709">
            <v>0</v>
          </cell>
          <cell r="S709">
            <v>5350000</v>
          </cell>
          <cell r="T709">
            <v>0</v>
          </cell>
          <cell r="U709">
            <v>862155.65519607696</v>
          </cell>
          <cell r="V709">
            <v>0</v>
          </cell>
          <cell r="W709">
            <v>0</v>
          </cell>
          <cell r="X709">
            <v>0</v>
          </cell>
          <cell r="Y709">
            <v>172200</v>
          </cell>
          <cell r="Z709">
            <v>0</v>
          </cell>
          <cell r="AA709">
            <v>0</v>
          </cell>
          <cell r="AB709">
            <v>0</v>
          </cell>
          <cell r="AC709">
            <v>0</v>
          </cell>
          <cell r="AD709">
            <v>0</v>
          </cell>
          <cell r="AE709">
            <v>1789.1570611028501</v>
          </cell>
          <cell r="AF709">
            <v>0</v>
          </cell>
          <cell r="AG709">
            <v>0</v>
          </cell>
          <cell r="AH709">
            <v>0</v>
          </cell>
          <cell r="AI709">
            <v>0</v>
          </cell>
          <cell r="AJ709">
            <v>0</v>
          </cell>
          <cell r="AK709">
            <v>0</v>
          </cell>
          <cell r="AL709">
            <v>0</v>
          </cell>
          <cell r="AM709">
            <v>0</v>
          </cell>
          <cell r="AN709">
            <v>0</v>
          </cell>
          <cell r="AO709">
            <v>1873.47291041624</v>
          </cell>
          <cell r="AP709">
            <v>0</v>
          </cell>
          <cell r="AQ709">
            <v>0</v>
          </cell>
          <cell r="AR709">
            <v>0</v>
          </cell>
          <cell r="AS709">
            <v>0</v>
          </cell>
          <cell r="AT709">
            <v>0</v>
          </cell>
          <cell r="AU709">
            <v>0</v>
          </cell>
          <cell r="AV709">
            <v>0</v>
          </cell>
          <cell r="AW709">
            <v>0</v>
          </cell>
          <cell r="AX709">
            <v>0</v>
          </cell>
          <cell r="AY709">
            <v>2054.5386973811501</v>
          </cell>
          <cell r="AZ709">
            <v>0</v>
          </cell>
          <cell r="BA709">
            <v>0</v>
          </cell>
          <cell r="BB709">
            <v>0</v>
          </cell>
          <cell r="BC709">
            <v>0</v>
          </cell>
          <cell r="BD709">
            <v>0</v>
          </cell>
          <cell r="BE709">
            <v>0</v>
          </cell>
          <cell r="BF709">
            <v>0</v>
          </cell>
          <cell r="BG709">
            <v>0</v>
          </cell>
          <cell r="BH709">
            <v>0</v>
          </cell>
          <cell r="BI709">
            <v>2153.9124221786801</v>
          </cell>
          <cell r="BJ709">
            <v>0</v>
          </cell>
          <cell r="BK709">
            <v>0</v>
          </cell>
          <cell r="BL709">
            <v>0</v>
          </cell>
          <cell r="BM709">
            <v>0</v>
          </cell>
        </row>
        <row r="710">
          <cell r="C710">
            <v>13344</v>
          </cell>
          <cell r="D710" t="str">
            <v>Replace Positron Tele Phase 4</v>
          </cell>
          <cell r="E710">
            <v>-5.6843418860808002E-14</v>
          </cell>
          <cell r="F710">
            <v>0</v>
          </cell>
          <cell r="G710">
            <v>0</v>
          </cell>
          <cell r="H710">
            <v>0</v>
          </cell>
          <cell r="I710">
            <v>0</v>
          </cell>
          <cell r="J710">
            <v>0</v>
          </cell>
          <cell r="K710">
            <v>-7.9296569310827095E-16</v>
          </cell>
          <cell r="L710">
            <v>0</v>
          </cell>
          <cell r="M710">
            <v>0</v>
          </cell>
          <cell r="N710">
            <v>0</v>
          </cell>
          <cell r="O710">
            <v>0</v>
          </cell>
          <cell r="P710">
            <v>0</v>
          </cell>
          <cell r="Q710">
            <v>0</v>
          </cell>
          <cell r="R710">
            <v>0</v>
          </cell>
          <cell r="S710">
            <v>0</v>
          </cell>
          <cell r="T710">
            <v>0</v>
          </cell>
          <cell r="U710">
            <v>-3.6266101233195401E-15</v>
          </cell>
          <cell r="V710">
            <v>0</v>
          </cell>
          <cell r="W710">
            <v>0</v>
          </cell>
          <cell r="X710">
            <v>0</v>
          </cell>
          <cell r="Y710">
            <v>0</v>
          </cell>
          <cell r="Z710">
            <v>0</v>
          </cell>
          <cell r="AA710">
            <v>0</v>
          </cell>
          <cell r="AB710">
            <v>0</v>
          </cell>
          <cell r="AC710">
            <v>0</v>
          </cell>
          <cell r="AD710">
            <v>0</v>
          </cell>
          <cell r="AE710">
            <v>-3.6266101233195401E-15</v>
          </cell>
          <cell r="AF710">
            <v>0</v>
          </cell>
          <cell r="AG710">
            <v>0</v>
          </cell>
          <cell r="AH710">
            <v>0</v>
          </cell>
          <cell r="AI710">
            <v>0</v>
          </cell>
          <cell r="AJ710">
            <v>0</v>
          </cell>
          <cell r="AK710">
            <v>0</v>
          </cell>
          <cell r="AL710">
            <v>0</v>
          </cell>
          <cell r="AM710">
            <v>0</v>
          </cell>
          <cell r="AN710">
            <v>0</v>
          </cell>
          <cell r="AO710">
            <v>-3.5697667044587399E-15</v>
          </cell>
          <cell r="AP710">
            <v>0</v>
          </cell>
          <cell r="AQ710">
            <v>0</v>
          </cell>
          <cell r="AR710">
            <v>0</v>
          </cell>
          <cell r="AS710">
            <v>0</v>
          </cell>
          <cell r="AT710">
            <v>0</v>
          </cell>
          <cell r="AU710">
            <v>0</v>
          </cell>
          <cell r="AV710">
            <v>0</v>
          </cell>
          <cell r="AW710">
            <v>0</v>
          </cell>
          <cell r="AX710">
            <v>0</v>
          </cell>
          <cell r="AY710">
            <v>-3.6834535421803497E-15</v>
          </cell>
          <cell r="AZ710">
            <v>0</v>
          </cell>
          <cell r="BA710">
            <v>0</v>
          </cell>
          <cell r="BB710">
            <v>0</v>
          </cell>
          <cell r="BC710">
            <v>0</v>
          </cell>
          <cell r="BD710">
            <v>0</v>
          </cell>
          <cell r="BE710">
            <v>0</v>
          </cell>
          <cell r="BF710">
            <v>0</v>
          </cell>
          <cell r="BG710">
            <v>0</v>
          </cell>
          <cell r="BH710">
            <v>0</v>
          </cell>
          <cell r="BI710">
            <v>-5.4399151849793203E-15</v>
          </cell>
          <cell r="BJ710">
            <v>0</v>
          </cell>
          <cell r="BK710">
            <v>0</v>
          </cell>
          <cell r="BL710">
            <v>0</v>
          </cell>
          <cell r="BM710">
            <v>0</v>
          </cell>
        </row>
        <row r="711">
          <cell r="C711">
            <v>13345</v>
          </cell>
          <cell r="D711" t="str">
            <v>Secure Station IED Data</v>
          </cell>
          <cell r="E711">
            <v>3961.75</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row>
        <row r="712">
          <cell r="C712">
            <v>13346</v>
          </cell>
          <cell r="D712" t="str">
            <v>Station Spare Tansformer 2007</v>
          </cell>
          <cell r="E712">
            <v>596867.93000000005</v>
          </cell>
          <cell r="F712">
            <v>4378.2700000000004</v>
          </cell>
          <cell r="G712">
            <v>0</v>
          </cell>
          <cell r="H712">
            <v>0</v>
          </cell>
          <cell r="I712">
            <v>2612342.92</v>
          </cell>
          <cell r="J712">
            <v>8187.75</v>
          </cell>
          <cell r="K712">
            <v>251464.45800000001</v>
          </cell>
          <cell r="L712">
            <v>0</v>
          </cell>
          <cell r="M712">
            <v>0</v>
          </cell>
          <cell r="N712">
            <v>11716.25</v>
          </cell>
          <cell r="O712">
            <v>0</v>
          </cell>
          <cell r="P712">
            <v>0</v>
          </cell>
          <cell r="Q712">
            <v>0</v>
          </cell>
          <cell r="R712">
            <v>0</v>
          </cell>
          <cell r="S712">
            <v>639000</v>
          </cell>
          <cell r="T712">
            <v>0</v>
          </cell>
          <cell r="U712">
            <v>94957.132840799997</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row>
        <row r="713">
          <cell r="C713">
            <v>13347</v>
          </cell>
          <cell r="D713" t="str">
            <v>St Lawrence DC Signal Replace</v>
          </cell>
          <cell r="E713">
            <v>70095</v>
          </cell>
          <cell r="F713">
            <v>14721.45</v>
          </cell>
          <cell r="G713">
            <v>145110.85999999999</v>
          </cell>
          <cell r="H713">
            <v>22062.16</v>
          </cell>
          <cell r="I713">
            <v>133255.9</v>
          </cell>
          <cell r="J713">
            <v>29118</v>
          </cell>
          <cell r="K713">
            <v>140912.16622049999</v>
          </cell>
          <cell r="L713">
            <v>0</v>
          </cell>
          <cell r="M713">
            <v>0</v>
          </cell>
          <cell r="N713">
            <v>457708.91</v>
          </cell>
          <cell r="O713">
            <v>0</v>
          </cell>
          <cell r="P713">
            <v>0</v>
          </cell>
          <cell r="Q713">
            <v>105000</v>
          </cell>
          <cell r="R713">
            <v>3000</v>
          </cell>
          <cell r="S713">
            <v>0</v>
          </cell>
          <cell r="T713">
            <v>0</v>
          </cell>
          <cell r="U713">
            <v>11880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row>
        <row r="714">
          <cell r="C714">
            <v>13351</v>
          </cell>
          <cell r="D714" t="str">
            <v>Halton Hills Connect Feasibil</v>
          </cell>
          <cell r="E714">
            <v>15682.39</v>
          </cell>
          <cell r="F714">
            <v>0</v>
          </cell>
          <cell r="G714">
            <v>0</v>
          </cell>
          <cell r="H714">
            <v>2656.24</v>
          </cell>
          <cell r="I714">
            <v>0</v>
          </cell>
          <cell r="J714">
            <v>56978.75</v>
          </cell>
          <cell r="K714">
            <v>27736.354055499989</v>
          </cell>
          <cell r="L714">
            <v>0</v>
          </cell>
          <cell r="M714">
            <v>215688</v>
          </cell>
          <cell r="N714">
            <v>113803.54</v>
          </cell>
          <cell r="O714">
            <v>0</v>
          </cell>
          <cell r="P714">
            <v>0</v>
          </cell>
          <cell r="Q714">
            <v>0</v>
          </cell>
          <cell r="R714">
            <v>0</v>
          </cell>
          <cell r="S714">
            <v>0</v>
          </cell>
          <cell r="T714">
            <v>0</v>
          </cell>
          <cell r="U714">
            <v>74.599684740899406</v>
          </cell>
          <cell r="V714">
            <v>0</v>
          </cell>
          <cell r="W714">
            <v>0</v>
          </cell>
          <cell r="X714">
            <v>0</v>
          </cell>
          <cell r="Y714">
            <v>0</v>
          </cell>
          <cell r="Z714">
            <v>0</v>
          </cell>
          <cell r="AA714">
            <v>0</v>
          </cell>
          <cell r="AB714">
            <v>0</v>
          </cell>
          <cell r="AC714">
            <v>0</v>
          </cell>
          <cell r="AD714">
            <v>0</v>
          </cell>
          <cell r="AE714">
            <v>79.359144627367598</v>
          </cell>
          <cell r="AF714">
            <v>0</v>
          </cell>
          <cell r="AG714">
            <v>0</v>
          </cell>
          <cell r="AH714">
            <v>0</v>
          </cell>
          <cell r="AI714">
            <v>0</v>
          </cell>
          <cell r="AJ714">
            <v>0</v>
          </cell>
          <cell r="AK714">
            <v>0</v>
          </cell>
          <cell r="AL714">
            <v>0</v>
          </cell>
          <cell r="AM714">
            <v>0</v>
          </cell>
          <cell r="AN714">
            <v>0</v>
          </cell>
          <cell r="AO714">
            <v>83.099025169726204</v>
          </cell>
          <cell r="AP714">
            <v>0</v>
          </cell>
          <cell r="AQ714">
            <v>0</v>
          </cell>
          <cell r="AR714">
            <v>0</v>
          </cell>
          <cell r="AS714">
            <v>0</v>
          </cell>
          <cell r="AT714">
            <v>0</v>
          </cell>
          <cell r="AU714">
            <v>0</v>
          </cell>
          <cell r="AV714">
            <v>0</v>
          </cell>
          <cell r="AW714">
            <v>0</v>
          </cell>
          <cell r="AX714">
            <v>0</v>
          </cell>
          <cell r="AY714">
            <v>91.130307770461599</v>
          </cell>
          <cell r="AZ714">
            <v>0</v>
          </cell>
          <cell r="BA714">
            <v>0</v>
          </cell>
          <cell r="BB714">
            <v>0</v>
          </cell>
          <cell r="BC714">
            <v>0</v>
          </cell>
          <cell r="BD714">
            <v>0</v>
          </cell>
          <cell r="BE714">
            <v>0</v>
          </cell>
          <cell r="BF714">
            <v>0</v>
          </cell>
          <cell r="BG714">
            <v>0</v>
          </cell>
          <cell r="BH714">
            <v>0</v>
          </cell>
          <cell r="BI714">
            <v>95.538089496178401</v>
          </cell>
          <cell r="BJ714">
            <v>0</v>
          </cell>
          <cell r="BK714">
            <v>0</v>
          </cell>
          <cell r="BL714">
            <v>0</v>
          </cell>
          <cell r="BM714">
            <v>0</v>
          </cell>
        </row>
        <row r="715">
          <cell r="C715">
            <v>13352</v>
          </cell>
          <cell r="D715" t="str">
            <v>Circuit Switcher Replacement</v>
          </cell>
          <cell r="E715">
            <v>1504889.42</v>
          </cell>
          <cell r="F715">
            <v>-5259.2</v>
          </cell>
          <cell r="G715">
            <v>-3173.04</v>
          </cell>
          <cell r="H715">
            <v>11607.8</v>
          </cell>
          <cell r="I715">
            <v>370280</v>
          </cell>
          <cell r="J715">
            <v>104671.76</v>
          </cell>
          <cell r="K715">
            <v>73504.301238999993</v>
          </cell>
          <cell r="L715">
            <v>0</v>
          </cell>
          <cell r="M715">
            <v>0</v>
          </cell>
          <cell r="N715">
            <v>31874.58</v>
          </cell>
          <cell r="O715">
            <v>0</v>
          </cell>
          <cell r="P715">
            <v>50000</v>
          </cell>
          <cell r="Q715">
            <v>150000</v>
          </cell>
          <cell r="R715">
            <v>25500</v>
          </cell>
          <cell r="S715">
            <v>300000</v>
          </cell>
          <cell r="T715">
            <v>0</v>
          </cell>
          <cell r="U715">
            <v>123176.2179192068</v>
          </cell>
          <cell r="V715">
            <v>0</v>
          </cell>
          <cell r="W715">
            <v>0</v>
          </cell>
          <cell r="X715">
            <v>200000</v>
          </cell>
          <cell r="Y715">
            <v>200000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row>
        <row r="716">
          <cell r="C716">
            <v>13353</v>
          </cell>
          <cell r="D716" t="str">
            <v>RTU Refurb Program 2007</v>
          </cell>
          <cell r="E716">
            <v>10604.36</v>
          </cell>
          <cell r="F716">
            <v>0</v>
          </cell>
          <cell r="G716">
            <v>0</v>
          </cell>
          <cell r="H716">
            <v>0</v>
          </cell>
          <cell r="I716">
            <v>0</v>
          </cell>
          <cell r="J716">
            <v>585</v>
          </cell>
          <cell r="K716">
            <v>1826.1</v>
          </cell>
          <cell r="L716">
            <v>0</v>
          </cell>
          <cell r="M716">
            <v>0</v>
          </cell>
          <cell r="N716">
            <v>8562.5</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row>
        <row r="717">
          <cell r="C717">
            <v>13355</v>
          </cell>
          <cell r="D717" t="str">
            <v>Events Recorder Sustain 2007</v>
          </cell>
          <cell r="E717">
            <v>3747.99</v>
          </cell>
          <cell r="F717">
            <v>0</v>
          </cell>
          <cell r="G717">
            <v>0</v>
          </cell>
          <cell r="H717">
            <v>16.72</v>
          </cell>
          <cell r="I717">
            <v>0</v>
          </cell>
          <cell r="J717">
            <v>9.9</v>
          </cell>
          <cell r="K717">
            <v>121.27580949999999</v>
          </cell>
          <cell r="L717">
            <v>0</v>
          </cell>
          <cell r="M717">
            <v>0</v>
          </cell>
          <cell r="N717">
            <v>0</v>
          </cell>
          <cell r="O717">
            <v>0</v>
          </cell>
          <cell r="P717">
            <v>0</v>
          </cell>
          <cell r="Q717">
            <v>0</v>
          </cell>
          <cell r="R717">
            <v>0</v>
          </cell>
          <cell r="S717">
            <v>0</v>
          </cell>
          <cell r="T717">
            <v>0</v>
          </cell>
          <cell r="U717">
            <v>248.55751464609901</v>
          </cell>
          <cell r="V717">
            <v>0</v>
          </cell>
          <cell r="W717">
            <v>0</v>
          </cell>
          <cell r="X717">
            <v>0</v>
          </cell>
          <cell r="Y717">
            <v>0</v>
          </cell>
          <cell r="Z717">
            <v>0</v>
          </cell>
          <cell r="AA717">
            <v>0</v>
          </cell>
          <cell r="AB717">
            <v>0</v>
          </cell>
          <cell r="AC717">
            <v>0</v>
          </cell>
          <cell r="AD717">
            <v>0</v>
          </cell>
          <cell r="AE717">
            <v>264.41548408052103</v>
          </cell>
          <cell r="AF717">
            <v>0</v>
          </cell>
          <cell r="AG717">
            <v>0</v>
          </cell>
          <cell r="AH717">
            <v>0</v>
          </cell>
          <cell r="AI717">
            <v>0</v>
          </cell>
          <cell r="AJ717">
            <v>0</v>
          </cell>
          <cell r="AK717">
            <v>0</v>
          </cell>
          <cell r="AL717">
            <v>0</v>
          </cell>
          <cell r="AM717">
            <v>0</v>
          </cell>
          <cell r="AN717">
            <v>0</v>
          </cell>
          <cell r="AO717">
            <v>276.87633315663197</v>
          </cell>
          <cell r="AP717">
            <v>0</v>
          </cell>
          <cell r="AQ717">
            <v>0</v>
          </cell>
          <cell r="AR717">
            <v>0</v>
          </cell>
          <cell r="AS717">
            <v>0</v>
          </cell>
          <cell r="AT717">
            <v>0</v>
          </cell>
          <cell r="AU717">
            <v>0</v>
          </cell>
          <cell r="AV717">
            <v>0</v>
          </cell>
          <cell r="AW717">
            <v>0</v>
          </cell>
          <cell r="AX717">
            <v>0</v>
          </cell>
          <cell r="AY717">
            <v>303.63563716163497</v>
          </cell>
          <cell r="AZ717">
            <v>0</v>
          </cell>
          <cell r="BA717">
            <v>0</v>
          </cell>
          <cell r="BB717">
            <v>0</v>
          </cell>
          <cell r="BC717">
            <v>0</v>
          </cell>
          <cell r="BD717">
            <v>0</v>
          </cell>
          <cell r="BE717">
            <v>0</v>
          </cell>
          <cell r="BF717">
            <v>0</v>
          </cell>
          <cell r="BG717">
            <v>0</v>
          </cell>
          <cell r="BH717">
            <v>0</v>
          </cell>
          <cell r="BI717">
            <v>318.32185567116301</v>
          </cell>
          <cell r="BJ717">
            <v>0</v>
          </cell>
          <cell r="BK717">
            <v>0</v>
          </cell>
          <cell r="BL717">
            <v>0</v>
          </cell>
          <cell r="BM717">
            <v>0</v>
          </cell>
        </row>
        <row r="718">
          <cell r="C718">
            <v>13356</v>
          </cell>
          <cell r="D718" t="str">
            <v>SER Annunciator Sustainment</v>
          </cell>
          <cell r="E718">
            <v>-13.9900000000007</v>
          </cell>
          <cell r="F718">
            <v>0</v>
          </cell>
          <cell r="G718">
            <v>0</v>
          </cell>
          <cell r="H718">
            <v>400000</v>
          </cell>
          <cell r="I718">
            <v>0</v>
          </cell>
          <cell r="J718">
            <v>0</v>
          </cell>
          <cell r="K718">
            <v>58040.444397577994</v>
          </cell>
          <cell r="L718">
            <v>16306.647080000001</v>
          </cell>
          <cell r="M718">
            <v>0</v>
          </cell>
          <cell r="N718">
            <v>14280</v>
          </cell>
          <cell r="O718">
            <v>0</v>
          </cell>
          <cell r="P718">
            <v>200000</v>
          </cell>
          <cell r="Q718">
            <v>200000</v>
          </cell>
          <cell r="R718">
            <v>200000</v>
          </cell>
          <cell r="S718">
            <v>200000</v>
          </cell>
          <cell r="T718">
            <v>200000</v>
          </cell>
          <cell r="U718">
            <v>185904.3731920901</v>
          </cell>
          <cell r="V718">
            <v>78888.962920000005</v>
          </cell>
          <cell r="W718">
            <v>0</v>
          </cell>
          <cell r="X718">
            <v>0</v>
          </cell>
          <cell r="Y718">
            <v>100000</v>
          </cell>
          <cell r="Z718">
            <v>0</v>
          </cell>
          <cell r="AA718">
            <v>0</v>
          </cell>
          <cell r="AB718">
            <v>0</v>
          </cell>
          <cell r="AC718">
            <v>0</v>
          </cell>
          <cell r="AD718">
            <v>0</v>
          </cell>
          <cell r="AE718">
            <v>106100.37088222</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row>
        <row r="719">
          <cell r="C719">
            <v>13357</v>
          </cell>
          <cell r="D719" t="str">
            <v>DFR Sustainment Pro 2007</v>
          </cell>
          <cell r="E719">
            <v>239546.98</v>
          </cell>
          <cell r="F719">
            <v>31031.15</v>
          </cell>
          <cell r="G719">
            <v>0</v>
          </cell>
          <cell r="H719">
            <v>0</v>
          </cell>
          <cell r="I719">
            <v>0</v>
          </cell>
          <cell r="J719">
            <v>5500</v>
          </cell>
          <cell r="K719">
            <v>16532.28</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row>
        <row r="720">
          <cell r="C720">
            <v>13358</v>
          </cell>
          <cell r="D720" t="str">
            <v>LCC Sustainment Program 2007</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row>
        <row r="721">
          <cell r="C721">
            <v>13359</v>
          </cell>
          <cell r="D721" t="str">
            <v>ITE GA Breaker Replace</v>
          </cell>
          <cell r="E721">
            <v>388994.72</v>
          </cell>
          <cell r="F721">
            <v>8080.5</v>
          </cell>
          <cell r="G721">
            <v>4672</v>
          </cell>
          <cell r="H721">
            <v>10912</v>
          </cell>
          <cell r="I721">
            <v>76822.039999999994</v>
          </cell>
          <cell r="J721">
            <v>34618.25</v>
          </cell>
          <cell r="K721">
            <v>59381.491106999994</v>
          </cell>
          <cell r="L721">
            <v>0</v>
          </cell>
          <cell r="M721">
            <v>0</v>
          </cell>
          <cell r="N721">
            <v>86588.7</v>
          </cell>
          <cell r="O721">
            <v>0</v>
          </cell>
          <cell r="P721">
            <v>26000</v>
          </cell>
          <cell r="Q721">
            <v>115000</v>
          </cell>
          <cell r="R721">
            <v>8000</v>
          </cell>
          <cell r="S721">
            <v>60000</v>
          </cell>
          <cell r="T721">
            <v>30000</v>
          </cell>
          <cell r="U721">
            <v>46875.956476875501</v>
          </cell>
          <cell r="V721">
            <v>0</v>
          </cell>
          <cell r="W721">
            <v>0</v>
          </cell>
          <cell r="X721">
            <v>0</v>
          </cell>
          <cell r="Y721">
            <v>46600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row>
        <row r="722">
          <cell r="C722">
            <v>13361</v>
          </cell>
          <cell r="D722" t="str">
            <v>WESTINGHOUSE SP REPLACEMENT</v>
          </cell>
          <cell r="E722">
            <v>24531.05</v>
          </cell>
          <cell r="F722">
            <v>10000</v>
          </cell>
          <cell r="G722">
            <v>25000</v>
          </cell>
          <cell r="H722">
            <v>7525</v>
          </cell>
          <cell r="I722">
            <v>60000</v>
          </cell>
          <cell r="J722">
            <v>15636</v>
          </cell>
          <cell r="K722">
            <v>18225.196034500001</v>
          </cell>
          <cell r="L722">
            <v>5000</v>
          </cell>
          <cell r="M722">
            <v>0</v>
          </cell>
          <cell r="N722">
            <v>304.5</v>
          </cell>
          <cell r="O722">
            <v>0</v>
          </cell>
          <cell r="P722">
            <v>0</v>
          </cell>
          <cell r="Q722">
            <v>0</v>
          </cell>
          <cell r="R722">
            <v>0</v>
          </cell>
          <cell r="S722">
            <v>0</v>
          </cell>
          <cell r="T722">
            <v>0</v>
          </cell>
          <cell r="U722">
            <v>34661.157899500176</v>
          </cell>
          <cell r="V722">
            <v>0</v>
          </cell>
          <cell r="W722">
            <v>0</v>
          </cell>
          <cell r="X722">
            <v>300000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row>
        <row r="723">
          <cell r="C723">
            <v>13364</v>
          </cell>
          <cell r="D723" t="str">
            <v>Cherrywood Insulator Switch</v>
          </cell>
          <cell r="E723">
            <v>704044.73</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row>
        <row r="724">
          <cell r="C724">
            <v>13371</v>
          </cell>
          <cell r="D724" t="str">
            <v>RTU Refurb Program 2008</v>
          </cell>
          <cell r="E724">
            <v>3388.58</v>
          </cell>
          <cell r="F724">
            <v>465810.55</v>
          </cell>
          <cell r="G724">
            <v>1012531.9</v>
          </cell>
          <cell r="H724">
            <v>356129.17</v>
          </cell>
          <cell r="I724">
            <v>2000000</v>
          </cell>
          <cell r="J724">
            <v>880785.28</v>
          </cell>
          <cell r="K724">
            <v>613209.14277751627</v>
          </cell>
          <cell r="L724">
            <v>146338.985742216</v>
          </cell>
          <cell r="M724">
            <v>0</v>
          </cell>
          <cell r="N724">
            <v>0</v>
          </cell>
          <cell r="O724">
            <v>-600000</v>
          </cell>
          <cell r="P724">
            <v>1800000</v>
          </cell>
          <cell r="Q724">
            <v>1680000</v>
          </cell>
          <cell r="R724">
            <v>120000</v>
          </cell>
          <cell r="S724">
            <v>1300000</v>
          </cell>
          <cell r="T724">
            <v>2280000</v>
          </cell>
          <cell r="U724">
            <v>972599.82630389696</v>
          </cell>
          <cell r="V724">
            <v>223905.986568052</v>
          </cell>
          <cell r="W724">
            <v>0</v>
          </cell>
          <cell r="X724">
            <v>0</v>
          </cell>
          <cell r="Y724">
            <v>-1600000</v>
          </cell>
          <cell r="Z724">
            <v>1800000</v>
          </cell>
          <cell r="AA724">
            <v>1680000</v>
          </cell>
          <cell r="AB724">
            <v>120000</v>
          </cell>
          <cell r="AC724">
            <v>2400000</v>
          </cell>
          <cell r="AD724">
            <v>2280000</v>
          </cell>
          <cell r="AE724">
            <v>1494765.9397130772</v>
          </cell>
          <cell r="AF724">
            <v>328179.34127382899</v>
          </cell>
          <cell r="AG724">
            <v>0</v>
          </cell>
          <cell r="AH724">
            <v>0</v>
          </cell>
          <cell r="AI724">
            <v>-2900000</v>
          </cell>
          <cell r="AJ724">
            <v>600000</v>
          </cell>
          <cell r="AK724">
            <v>560000</v>
          </cell>
          <cell r="AL724">
            <v>40000</v>
          </cell>
          <cell r="AM724">
            <v>800000</v>
          </cell>
          <cell r="AN724">
            <v>760000</v>
          </cell>
          <cell r="AO724">
            <v>713756.14037782</v>
          </cell>
          <cell r="AP724">
            <v>37096.888407759499</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row>
        <row r="725">
          <cell r="C725">
            <v>13372</v>
          </cell>
          <cell r="D725" t="str">
            <v>SOE Recorder 2008</v>
          </cell>
          <cell r="E725">
            <v>5340.56</v>
          </cell>
          <cell r="F725">
            <v>0</v>
          </cell>
          <cell r="G725">
            <v>0</v>
          </cell>
          <cell r="H725">
            <v>203793.84</v>
          </cell>
          <cell r="I725">
            <v>0</v>
          </cell>
          <cell r="J725">
            <v>5337.64</v>
          </cell>
          <cell r="K725">
            <v>29760.394335500001</v>
          </cell>
          <cell r="L725">
            <v>0</v>
          </cell>
          <cell r="M725">
            <v>0</v>
          </cell>
          <cell r="N725">
            <v>0</v>
          </cell>
          <cell r="O725">
            <v>0</v>
          </cell>
          <cell r="P725">
            <v>120000</v>
          </cell>
          <cell r="Q725">
            <v>120000</v>
          </cell>
          <cell r="R725">
            <v>120000</v>
          </cell>
          <cell r="S725">
            <v>120000</v>
          </cell>
          <cell r="T725">
            <v>120000</v>
          </cell>
          <cell r="U725">
            <v>93385.029310604805</v>
          </cell>
          <cell r="V725">
            <v>0</v>
          </cell>
          <cell r="W725">
            <v>0</v>
          </cell>
          <cell r="X725">
            <v>0</v>
          </cell>
          <cell r="Y725">
            <v>0</v>
          </cell>
          <cell r="Z725">
            <v>0</v>
          </cell>
          <cell r="AA725">
            <v>0</v>
          </cell>
          <cell r="AB725">
            <v>2900000</v>
          </cell>
          <cell r="AC725">
            <v>0</v>
          </cell>
          <cell r="AD725">
            <v>0</v>
          </cell>
          <cell r="AE725">
            <v>407819.99418062152</v>
          </cell>
          <cell r="AF725">
            <v>0</v>
          </cell>
          <cell r="AG725">
            <v>0</v>
          </cell>
          <cell r="AH725">
            <v>0</v>
          </cell>
          <cell r="AI725">
            <v>0</v>
          </cell>
          <cell r="AJ725">
            <v>0</v>
          </cell>
          <cell r="AK725">
            <v>0</v>
          </cell>
          <cell r="AL725">
            <v>0</v>
          </cell>
          <cell r="AM725">
            <v>0</v>
          </cell>
          <cell r="AN725">
            <v>0</v>
          </cell>
          <cell r="AO725">
            <v>759.12358693620399</v>
          </cell>
          <cell r="AP725">
            <v>0</v>
          </cell>
          <cell r="AQ725">
            <v>0</v>
          </cell>
          <cell r="AR725">
            <v>0</v>
          </cell>
          <cell r="AS725">
            <v>0</v>
          </cell>
          <cell r="AT725">
            <v>0</v>
          </cell>
          <cell r="AU725">
            <v>0</v>
          </cell>
          <cell r="AV725">
            <v>0</v>
          </cell>
          <cell r="AW725">
            <v>0</v>
          </cell>
          <cell r="AX725">
            <v>0</v>
          </cell>
          <cell r="AY725">
            <v>832.49070578165197</v>
          </cell>
          <cell r="AZ725">
            <v>0</v>
          </cell>
          <cell r="BA725">
            <v>0</v>
          </cell>
          <cell r="BB725">
            <v>0</v>
          </cell>
          <cell r="BC725">
            <v>0</v>
          </cell>
          <cell r="BD725">
            <v>0</v>
          </cell>
          <cell r="BE725">
            <v>0</v>
          </cell>
          <cell r="BF725">
            <v>0</v>
          </cell>
          <cell r="BG725">
            <v>0</v>
          </cell>
          <cell r="BH725">
            <v>0</v>
          </cell>
          <cell r="BI725">
            <v>872.75653401759405</v>
          </cell>
          <cell r="BJ725">
            <v>0</v>
          </cell>
          <cell r="BK725">
            <v>0</v>
          </cell>
          <cell r="BL725">
            <v>0</v>
          </cell>
          <cell r="BM725">
            <v>0</v>
          </cell>
        </row>
        <row r="726">
          <cell r="C726">
            <v>13373</v>
          </cell>
          <cell r="D726" t="str">
            <v>SER Annunciator Sustain 2008</v>
          </cell>
          <cell r="E726">
            <v>3200.43</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row>
        <row r="727">
          <cell r="C727">
            <v>13374</v>
          </cell>
          <cell r="D727" t="str">
            <v>DFR Sustainment Program 2008</v>
          </cell>
          <cell r="E727">
            <v>8193.67</v>
          </cell>
          <cell r="F727">
            <v>12221.5</v>
          </cell>
          <cell r="G727">
            <v>0</v>
          </cell>
          <cell r="H727">
            <v>16569</v>
          </cell>
          <cell r="I727">
            <v>30767.29</v>
          </cell>
          <cell r="J727">
            <v>11835.5</v>
          </cell>
          <cell r="K727">
            <v>14744.9628065</v>
          </cell>
          <cell r="L727">
            <v>0</v>
          </cell>
          <cell r="M727">
            <v>0</v>
          </cell>
          <cell r="N727">
            <v>0</v>
          </cell>
          <cell r="O727">
            <v>0</v>
          </cell>
          <cell r="P727">
            <v>9000</v>
          </cell>
          <cell r="Q727">
            <v>12000</v>
          </cell>
          <cell r="R727">
            <v>3000</v>
          </cell>
          <cell r="S727">
            <v>225000</v>
          </cell>
          <cell r="T727">
            <v>17500</v>
          </cell>
          <cell r="U727">
            <v>31333.024668763668</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row>
        <row r="728">
          <cell r="C728">
            <v>13375</v>
          </cell>
          <cell r="D728" t="str">
            <v>LCC Sustain Progam 2008</v>
          </cell>
          <cell r="E728">
            <v>-5.6843418860808005E-13</v>
          </cell>
          <cell r="F728">
            <v>0</v>
          </cell>
          <cell r="G728">
            <v>0</v>
          </cell>
          <cell r="H728">
            <v>0</v>
          </cell>
          <cell r="I728">
            <v>0</v>
          </cell>
          <cell r="J728">
            <v>0</v>
          </cell>
          <cell r="K728">
            <v>-7.9296569310827093E-15</v>
          </cell>
          <cell r="L728">
            <v>0</v>
          </cell>
          <cell r="M728">
            <v>0</v>
          </cell>
          <cell r="N728">
            <v>0</v>
          </cell>
          <cell r="O728">
            <v>0</v>
          </cell>
          <cell r="P728">
            <v>0</v>
          </cell>
          <cell r="Q728">
            <v>0</v>
          </cell>
          <cell r="R728">
            <v>0</v>
          </cell>
          <cell r="S728">
            <v>0</v>
          </cell>
          <cell r="T728">
            <v>0</v>
          </cell>
          <cell r="U728">
            <v>-3.6266101233195401E-14</v>
          </cell>
          <cell r="V728">
            <v>0</v>
          </cell>
          <cell r="W728">
            <v>0</v>
          </cell>
          <cell r="X728">
            <v>0</v>
          </cell>
          <cell r="Y728">
            <v>0</v>
          </cell>
          <cell r="Z728">
            <v>0</v>
          </cell>
          <cell r="AA728">
            <v>0</v>
          </cell>
          <cell r="AB728">
            <v>0</v>
          </cell>
          <cell r="AC728">
            <v>0</v>
          </cell>
          <cell r="AD728">
            <v>0</v>
          </cell>
          <cell r="AE728">
            <v>-4.3519321479834601E-14</v>
          </cell>
          <cell r="AF728">
            <v>0</v>
          </cell>
          <cell r="AG728">
            <v>0</v>
          </cell>
          <cell r="AH728">
            <v>0</v>
          </cell>
          <cell r="AI728">
            <v>0</v>
          </cell>
          <cell r="AJ728">
            <v>0</v>
          </cell>
          <cell r="AK728">
            <v>0</v>
          </cell>
          <cell r="AL728">
            <v>0</v>
          </cell>
          <cell r="AM728">
            <v>0</v>
          </cell>
          <cell r="AN728">
            <v>0</v>
          </cell>
          <cell r="AO728">
            <v>-4.2837200453504803E-14</v>
          </cell>
          <cell r="AP728">
            <v>0</v>
          </cell>
          <cell r="AQ728">
            <v>0</v>
          </cell>
          <cell r="AR728">
            <v>0</v>
          </cell>
          <cell r="AS728">
            <v>0</v>
          </cell>
          <cell r="AT728">
            <v>0</v>
          </cell>
          <cell r="AU728">
            <v>0</v>
          </cell>
          <cell r="AV728">
            <v>0</v>
          </cell>
          <cell r="AW728">
            <v>0</v>
          </cell>
          <cell r="AX728">
            <v>0</v>
          </cell>
          <cell r="AY728">
            <v>-4.4201442506164297E-14</v>
          </cell>
          <cell r="AZ728">
            <v>0</v>
          </cell>
          <cell r="BA728">
            <v>0</v>
          </cell>
          <cell r="BB728">
            <v>0</v>
          </cell>
          <cell r="BC728">
            <v>0</v>
          </cell>
          <cell r="BD728">
            <v>0</v>
          </cell>
          <cell r="BE728">
            <v>0</v>
          </cell>
          <cell r="BF728">
            <v>0</v>
          </cell>
          <cell r="BG728">
            <v>0</v>
          </cell>
          <cell r="BH728">
            <v>0</v>
          </cell>
          <cell r="BI728">
            <v>-5.07725417264737E-14</v>
          </cell>
          <cell r="BJ728">
            <v>0</v>
          </cell>
          <cell r="BK728">
            <v>0</v>
          </cell>
          <cell r="BL728">
            <v>0</v>
          </cell>
          <cell r="BM728">
            <v>0</v>
          </cell>
        </row>
        <row r="729">
          <cell r="C729">
            <v>13382</v>
          </cell>
          <cell r="D729" t="str">
            <v>A1T Circuit Section Relocate</v>
          </cell>
          <cell r="E729">
            <v>414892.3</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row>
        <row r="730">
          <cell r="C730">
            <v>13383</v>
          </cell>
          <cell r="D730" t="str">
            <v>VA REPLACEMENT PROGRAM</v>
          </cell>
          <cell r="E730">
            <v>18012.11</v>
          </cell>
          <cell r="F730">
            <v>0</v>
          </cell>
          <cell r="G730">
            <v>0</v>
          </cell>
          <cell r="H730">
            <v>0</v>
          </cell>
          <cell r="I730">
            <v>0</v>
          </cell>
          <cell r="J730">
            <v>50000</v>
          </cell>
          <cell r="K730">
            <v>7799.4489345000002</v>
          </cell>
          <cell r="L730">
            <v>0</v>
          </cell>
          <cell r="M730">
            <v>0</v>
          </cell>
          <cell r="N730">
            <v>0</v>
          </cell>
          <cell r="O730">
            <v>0</v>
          </cell>
          <cell r="P730">
            <v>38000</v>
          </cell>
          <cell r="Q730">
            <v>215000</v>
          </cell>
          <cell r="R730">
            <v>43000</v>
          </cell>
          <cell r="S730">
            <v>256000</v>
          </cell>
          <cell r="T730">
            <v>193000</v>
          </cell>
          <cell r="U730">
            <v>122088.7547933544</v>
          </cell>
          <cell r="V730">
            <v>26000</v>
          </cell>
          <cell r="W730">
            <v>0</v>
          </cell>
          <cell r="X730">
            <v>0</v>
          </cell>
          <cell r="Y730">
            <v>115000</v>
          </cell>
          <cell r="Z730">
            <v>0</v>
          </cell>
          <cell r="AA730">
            <v>0</v>
          </cell>
          <cell r="AB730">
            <v>0</v>
          </cell>
          <cell r="AC730">
            <v>0</v>
          </cell>
          <cell r="AD730">
            <v>0</v>
          </cell>
          <cell r="AE730">
            <v>1276.74878197045</v>
          </cell>
          <cell r="AF730">
            <v>0</v>
          </cell>
          <cell r="AG730">
            <v>0</v>
          </cell>
          <cell r="AH730">
            <v>0</v>
          </cell>
          <cell r="AI730">
            <v>0</v>
          </cell>
          <cell r="AJ730">
            <v>0</v>
          </cell>
          <cell r="AK730">
            <v>0</v>
          </cell>
          <cell r="AL730">
            <v>0</v>
          </cell>
          <cell r="AM730">
            <v>0</v>
          </cell>
          <cell r="AN730">
            <v>0</v>
          </cell>
          <cell r="AO730">
            <v>1336.91686908367</v>
          </cell>
          <cell r="AP730">
            <v>0</v>
          </cell>
          <cell r="AQ730">
            <v>0</v>
          </cell>
          <cell r="AR730">
            <v>0</v>
          </cell>
          <cell r="AS730">
            <v>0</v>
          </cell>
          <cell r="AT730">
            <v>0</v>
          </cell>
          <cell r="AU730">
            <v>0</v>
          </cell>
          <cell r="AV730">
            <v>0</v>
          </cell>
          <cell r="AW730">
            <v>0</v>
          </cell>
          <cell r="AX730">
            <v>0</v>
          </cell>
          <cell r="AY730">
            <v>1466.12605255327</v>
          </cell>
          <cell r="AZ730">
            <v>0</v>
          </cell>
          <cell r="BA730">
            <v>0</v>
          </cell>
          <cell r="BB730">
            <v>0</v>
          </cell>
          <cell r="BC730">
            <v>0</v>
          </cell>
          <cell r="BD730">
            <v>0</v>
          </cell>
          <cell r="BE730">
            <v>0</v>
          </cell>
          <cell r="BF730">
            <v>0</v>
          </cell>
          <cell r="BG730">
            <v>0</v>
          </cell>
          <cell r="BH730">
            <v>0</v>
          </cell>
          <cell r="BI730">
            <v>1537.03949266059</v>
          </cell>
          <cell r="BJ730">
            <v>0</v>
          </cell>
          <cell r="BK730">
            <v>0</v>
          </cell>
          <cell r="BL730">
            <v>0</v>
          </cell>
          <cell r="BM730">
            <v>0</v>
          </cell>
        </row>
        <row r="731">
          <cell r="C731">
            <v>13385</v>
          </cell>
          <cell r="D731" t="str">
            <v>Animal Deterrent Fencing 2007</v>
          </cell>
          <cell r="E731">
            <v>453021.21</v>
          </cell>
          <cell r="F731">
            <v>0</v>
          </cell>
          <cell r="G731">
            <v>406484.57</v>
          </cell>
          <cell r="H731">
            <v>9226.02</v>
          </cell>
          <cell r="I731">
            <v>110370.34</v>
          </cell>
          <cell r="J731">
            <v>6447.32</v>
          </cell>
          <cell r="K731">
            <v>84216.336567999984</v>
          </cell>
          <cell r="L731">
            <v>0</v>
          </cell>
          <cell r="M731">
            <v>0</v>
          </cell>
          <cell r="N731">
            <v>16769.439999999999</v>
          </cell>
          <cell r="O731">
            <v>15200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row>
        <row r="732">
          <cell r="C732">
            <v>13386</v>
          </cell>
          <cell r="D732" t="str">
            <v>Slater TS Structural Analysis</v>
          </cell>
          <cell r="E732">
            <v>61388.78</v>
          </cell>
          <cell r="F732">
            <v>0</v>
          </cell>
          <cell r="G732">
            <v>73138</v>
          </cell>
          <cell r="H732">
            <v>3766</v>
          </cell>
          <cell r="I732">
            <v>104000</v>
          </cell>
          <cell r="J732">
            <v>27130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row>
        <row r="733">
          <cell r="C733">
            <v>13396</v>
          </cell>
          <cell r="D733" t="str">
            <v>Hearn TS - Provide Temporary P</v>
          </cell>
          <cell r="E733">
            <v>118.850000000002</v>
          </cell>
          <cell r="F733">
            <v>0</v>
          </cell>
          <cell r="G733">
            <v>0</v>
          </cell>
          <cell r="H733">
            <v>0</v>
          </cell>
          <cell r="I733">
            <v>0</v>
          </cell>
          <cell r="J733">
            <v>0</v>
          </cell>
          <cell r="K733">
            <v>3.0330937761391497E-14</v>
          </cell>
          <cell r="L733">
            <v>0</v>
          </cell>
          <cell r="M733">
            <v>0</v>
          </cell>
          <cell r="N733">
            <v>0</v>
          </cell>
          <cell r="O733">
            <v>0</v>
          </cell>
          <cell r="P733">
            <v>0</v>
          </cell>
          <cell r="Q733">
            <v>0</v>
          </cell>
          <cell r="R733">
            <v>0</v>
          </cell>
          <cell r="S733">
            <v>0</v>
          </cell>
          <cell r="T733">
            <v>0</v>
          </cell>
          <cell r="U733">
            <v>1.3871783721697299E-13</v>
          </cell>
          <cell r="V733">
            <v>0</v>
          </cell>
          <cell r="W733">
            <v>0</v>
          </cell>
          <cell r="X733">
            <v>0</v>
          </cell>
          <cell r="Y733">
            <v>0</v>
          </cell>
          <cell r="Z733">
            <v>0</v>
          </cell>
          <cell r="AA733">
            <v>0</v>
          </cell>
          <cell r="AB733">
            <v>0</v>
          </cell>
          <cell r="AC733">
            <v>0</v>
          </cell>
          <cell r="AD733">
            <v>0</v>
          </cell>
          <cell r="AE733">
            <v>1.3871783721697299E-13</v>
          </cell>
          <cell r="AF733">
            <v>0</v>
          </cell>
          <cell r="AG733">
            <v>0</v>
          </cell>
          <cell r="AH733">
            <v>0</v>
          </cell>
          <cell r="AI733">
            <v>0</v>
          </cell>
          <cell r="AJ733">
            <v>0</v>
          </cell>
          <cell r="AK733">
            <v>0</v>
          </cell>
          <cell r="AL733">
            <v>0</v>
          </cell>
          <cell r="AM733">
            <v>0</v>
          </cell>
          <cell r="AN733">
            <v>0</v>
          </cell>
          <cell r="AO733">
            <v>1.3654357644554599E-13</v>
          </cell>
          <cell r="AP733">
            <v>0</v>
          </cell>
          <cell r="AQ733">
            <v>0</v>
          </cell>
          <cell r="AR733">
            <v>0</v>
          </cell>
          <cell r="AS733">
            <v>0</v>
          </cell>
          <cell r="AT733">
            <v>0</v>
          </cell>
          <cell r="AU733">
            <v>0</v>
          </cell>
          <cell r="AV733">
            <v>0</v>
          </cell>
          <cell r="AW733">
            <v>0</v>
          </cell>
          <cell r="AX733">
            <v>0</v>
          </cell>
          <cell r="AY733">
            <v>1.40892097988398E-13</v>
          </cell>
          <cell r="AZ733">
            <v>0</v>
          </cell>
          <cell r="BA733">
            <v>0</v>
          </cell>
          <cell r="BB733">
            <v>0</v>
          </cell>
          <cell r="BC733">
            <v>0</v>
          </cell>
          <cell r="BD733">
            <v>0</v>
          </cell>
          <cell r="BE733">
            <v>0</v>
          </cell>
          <cell r="BF733">
            <v>0</v>
          </cell>
          <cell r="BG733">
            <v>0</v>
          </cell>
          <cell r="BH733">
            <v>0</v>
          </cell>
          <cell r="BI733">
            <v>1.3871783721697299E-13</v>
          </cell>
          <cell r="BJ733">
            <v>0</v>
          </cell>
          <cell r="BK733">
            <v>0</v>
          </cell>
          <cell r="BL733">
            <v>0</v>
          </cell>
          <cell r="BM733">
            <v>0</v>
          </cell>
        </row>
        <row r="734">
          <cell r="C734">
            <v>13397</v>
          </cell>
          <cell r="D734" t="str">
            <v>FP Metalclad SFA Replace</v>
          </cell>
          <cell r="E734">
            <v>-500.23999999999802</v>
          </cell>
          <cell r="F734">
            <v>4714.5</v>
          </cell>
          <cell r="G734">
            <v>0</v>
          </cell>
          <cell r="H734">
            <v>0</v>
          </cell>
          <cell r="I734">
            <v>1329.5</v>
          </cell>
          <cell r="J734">
            <v>8247</v>
          </cell>
          <cell r="K734">
            <v>4507.4284109999999</v>
          </cell>
          <cell r="L734">
            <v>-12923.84</v>
          </cell>
          <cell r="M734">
            <v>0</v>
          </cell>
          <cell r="N734">
            <v>9447</v>
          </cell>
          <cell r="O734">
            <v>0</v>
          </cell>
          <cell r="P734">
            <v>0</v>
          </cell>
          <cell r="Q734">
            <v>580000</v>
          </cell>
          <cell r="R734">
            <v>12000</v>
          </cell>
          <cell r="S734">
            <v>1134000</v>
          </cell>
          <cell r="T734">
            <v>15000</v>
          </cell>
          <cell r="U734">
            <v>225979.67350631079</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row>
        <row r="735">
          <cell r="C735">
            <v>13401</v>
          </cell>
          <cell r="D735" t="str">
            <v>Purchase Spare 750 MVA</v>
          </cell>
          <cell r="E735">
            <v>8076959.6399999997</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row>
        <row r="736">
          <cell r="C736">
            <v>13420</v>
          </cell>
          <cell r="D736" t="str">
            <v>750MVA DESIGN REVEIW</v>
          </cell>
          <cell r="E736">
            <v>371332.5</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row>
        <row r="737">
          <cell r="C737">
            <v>13435</v>
          </cell>
          <cell r="D737" t="str">
            <v>ST COLUMBAN CONNECTION 1EG</v>
          </cell>
          <cell r="E737">
            <v>11045.19</v>
          </cell>
          <cell r="F737">
            <v>0</v>
          </cell>
          <cell r="G737">
            <v>0</v>
          </cell>
          <cell r="H737">
            <v>0</v>
          </cell>
          <cell r="I737">
            <v>0</v>
          </cell>
          <cell r="J737">
            <v>0</v>
          </cell>
          <cell r="K737">
            <v>154.0804005</v>
          </cell>
          <cell r="L737">
            <v>0</v>
          </cell>
          <cell r="M737">
            <v>0</v>
          </cell>
          <cell r="N737">
            <v>0</v>
          </cell>
          <cell r="O737">
            <v>0</v>
          </cell>
          <cell r="P737">
            <v>0</v>
          </cell>
          <cell r="Q737">
            <v>0</v>
          </cell>
          <cell r="R737">
            <v>0</v>
          </cell>
          <cell r="S737">
            <v>0</v>
          </cell>
          <cell r="T737">
            <v>0</v>
          </cell>
          <cell r="U737">
            <v>714.51345155189995</v>
          </cell>
          <cell r="V737">
            <v>0</v>
          </cell>
          <cell r="W737">
            <v>0</v>
          </cell>
          <cell r="X737">
            <v>0</v>
          </cell>
          <cell r="Y737">
            <v>0</v>
          </cell>
          <cell r="Z737">
            <v>0</v>
          </cell>
          <cell r="AA737">
            <v>0</v>
          </cell>
          <cell r="AB737">
            <v>0</v>
          </cell>
          <cell r="AC737">
            <v>0</v>
          </cell>
          <cell r="AD737">
            <v>0</v>
          </cell>
          <cell r="AE737">
            <v>760.09940976091002</v>
          </cell>
          <cell r="AF737">
            <v>0</v>
          </cell>
          <cell r="AG737">
            <v>0</v>
          </cell>
          <cell r="AH737">
            <v>0</v>
          </cell>
          <cell r="AI737">
            <v>0</v>
          </cell>
          <cell r="AJ737">
            <v>0</v>
          </cell>
          <cell r="AK737">
            <v>0</v>
          </cell>
          <cell r="AL737">
            <v>0</v>
          </cell>
          <cell r="AM737">
            <v>0</v>
          </cell>
          <cell r="AN737">
            <v>0</v>
          </cell>
          <cell r="AO737">
            <v>795.91986884184405</v>
          </cell>
          <cell r="AP737">
            <v>0</v>
          </cell>
          <cell r="AQ737">
            <v>0</v>
          </cell>
          <cell r="AR737">
            <v>0</v>
          </cell>
          <cell r="AS737">
            <v>0</v>
          </cell>
          <cell r="AT737">
            <v>0</v>
          </cell>
          <cell r="AU737">
            <v>0</v>
          </cell>
          <cell r="AV737">
            <v>0</v>
          </cell>
          <cell r="AW737">
            <v>0</v>
          </cell>
          <cell r="AX737">
            <v>0</v>
          </cell>
          <cell r="AY737">
            <v>872.84324286642095</v>
          </cell>
          <cell r="AZ737">
            <v>0</v>
          </cell>
          <cell r="BA737">
            <v>0</v>
          </cell>
          <cell r="BB737">
            <v>0</v>
          </cell>
          <cell r="BC737">
            <v>0</v>
          </cell>
          <cell r="BD737">
            <v>0</v>
          </cell>
          <cell r="BE737">
            <v>0</v>
          </cell>
          <cell r="BF737">
            <v>0</v>
          </cell>
          <cell r="BG737">
            <v>0</v>
          </cell>
          <cell r="BH737">
            <v>0</v>
          </cell>
          <cell r="BI737">
            <v>915.06083863064498</v>
          </cell>
          <cell r="BJ737">
            <v>0</v>
          </cell>
          <cell r="BK737">
            <v>0</v>
          </cell>
          <cell r="BL737">
            <v>0</v>
          </cell>
          <cell r="BM737">
            <v>0</v>
          </cell>
        </row>
        <row r="738">
          <cell r="C738">
            <v>13436</v>
          </cell>
          <cell r="D738" t="str">
            <v>ST COLUMBAN CONNECT 2EG</v>
          </cell>
          <cell r="E738">
            <v>9183.2099999999991</v>
          </cell>
          <cell r="F738">
            <v>0</v>
          </cell>
          <cell r="G738">
            <v>0</v>
          </cell>
          <cell r="H738">
            <v>0</v>
          </cell>
          <cell r="I738">
            <v>0</v>
          </cell>
          <cell r="J738">
            <v>0</v>
          </cell>
          <cell r="K738">
            <v>-826.77604499999995</v>
          </cell>
          <cell r="L738">
            <v>-1549.69</v>
          </cell>
          <cell r="M738">
            <v>70000</v>
          </cell>
          <cell r="N738">
            <v>0</v>
          </cell>
          <cell r="O738">
            <v>0</v>
          </cell>
          <cell r="P738">
            <v>0</v>
          </cell>
          <cell r="Q738">
            <v>0</v>
          </cell>
          <cell r="R738">
            <v>0</v>
          </cell>
          <cell r="S738">
            <v>0</v>
          </cell>
          <cell r="T738">
            <v>0</v>
          </cell>
          <cell r="U738">
            <v>-3833.989291671</v>
          </cell>
          <cell r="V738">
            <v>0</v>
          </cell>
          <cell r="W738">
            <v>0</v>
          </cell>
          <cell r="X738">
            <v>0</v>
          </cell>
          <cell r="Y738">
            <v>0</v>
          </cell>
          <cell r="Z738">
            <v>0</v>
          </cell>
          <cell r="AA738">
            <v>0</v>
          </cell>
          <cell r="AB738">
            <v>0</v>
          </cell>
          <cell r="AC738">
            <v>0</v>
          </cell>
          <cell r="AD738">
            <v>0</v>
          </cell>
          <cell r="AE738">
            <v>-4078.5978084796002</v>
          </cell>
          <cell r="AF738">
            <v>0</v>
          </cell>
          <cell r="AG738">
            <v>0</v>
          </cell>
          <cell r="AH738">
            <v>0</v>
          </cell>
          <cell r="AI738">
            <v>0</v>
          </cell>
          <cell r="AJ738">
            <v>0</v>
          </cell>
          <cell r="AK738">
            <v>0</v>
          </cell>
          <cell r="AL738">
            <v>0</v>
          </cell>
          <cell r="AM738">
            <v>0</v>
          </cell>
          <cell r="AN738">
            <v>0</v>
          </cell>
          <cell r="AO738">
            <v>-4270.8058855154504</v>
          </cell>
          <cell r="AP738">
            <v>0</v>
          </cell>
          <cell r="AQ738">
            <v>0</v>
          </cell>
          <cell r="AR738">
            <v>0</v>
          </cell>
          <cell r="AS738">
            <v>0</v>
          </cell>
          <cell r="AT738">
            <v>0</v>
          </cell>
          <cell r="AU738">
            <v>0</v>
          </cell>
          <cell r="AV738">
            <v>0</v>
          </cell>
          <cell r="AW738">
            <v>0</v>
          </cell>
          <cell r="AX738">
            <v>0</v>
          </cell>
          <cell r="AY738">
            <v>-4683.5670331871597</v>
          </cell>
          <cell r="AZ738">
            <v>0</v>
          </cell>
          <cell r="BA738">
            <v>0</v>
          </cell>
          <cell r="BB738">
            <v>0</v>
          </cell>
          <cell r="BC738">
            <v>0</v>
          </cell>
          <cell r="BD738">
            <v>0</v>
          </cell>
          <cell r="BE738">
            <v>0</v>
          </cell>
          <cell r="BF738">
            <v>0</v>
          </cell>
          <cell r="BG738">
            <v>0</v>
          </cell>
          <cell r="BH738">
            <v>0</v>
          </cell>
          <cell r="BI738">
            <v>-4910.1013408738299</v>
          </cell>
          <cell r="BJ738">
            <v>0</v>
          </cell>
          <cell r="BK738">
            <v>0</v>
          </cell>
          <cell r="BL738">
            <v>0</v>
          </cell>
          <cell r="BM738">
            <v>0</v>
          </cell>
        </row>
        <row r="739">
          <cell r="C739">
            <v>13440</v>
          </cell>
          <cell r="D739" t="str">
            <v>MARTINDALE DRAIN INVESTIGATION</v>
          </cell>
          <cell r="E739">
            <v>172682.42</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row>
        <row r="740">
          <cell r="C740">
            <v>13441</v>
          </cell>
          <cell r="D740" t="str">
            <v>KEITH STATION RELOCATION</v>
          </cell>
          <cell r="E740">
            <v>5780.64</v>
          </cell>
          <cell r="F740">
            <v>0</v>
          </cell>
          <cell r="G740">
            <v>0</v>
          </cell>
          <cell r="H740">
            <v>0</v>
          </cell>
          <cell r="I740">
            <v>0</v>
          </cell>
          <cell r="J740">
            <v>0</v>
          </cell>
          <cell r="K740">
            <v>80.639927999999998</v>
          </cell>
          <cell r="L740">
            <v>0</v>
          </cell>
          <cell r="M740">
            <v>0</v>
          </cell>
          <cell r="N740">
            <v>0</v>
          </cell>
          <cell r="O740">
            <v>0</v>
          </cell>
          <cell r="P740">
            <v>0</v>
          </cell>
          <cell r="Q740">
            <v>0</v>
          </cell>
          <cell r="R740">
            <v>0</v>
          </cell>
          <cell r="S740">
            <v>0</v>
          </cell>
          <cell r="T740">
            <v>0</v>
          </cell>
          <cell r="U740">
            <v>373.94965940639997</v>
          </cell>
          <cell r="V740">
            <v>0</v>
          </cell>
          <cell r="W740">
            <v>0</v>
          </cell>
          <cell r="X740">
            <v>0</v>
          </cell>
          <cell r="Y740">
            <v>0</v>
          </cell>
          <cell r="Z740">
            <v>0</v>
          </cell>
          <cell r="AA740">
            <v>0</v>
          </cell>
          <cell r="AB740">
            <v>0</v>
          </cell>
          <cell r="AC740">
            <v>0</v>
          </cell>
          <cell r="AD740">
            <v>0</v>
          </cell>
          <cell r="AE740">
            <v>397.80764767652801</v>
          </cell>
          <cell r="AF740">
            <v>0</v>
          </cell>
          <cell r="AG740">
            <v>0</v>
          </cell>
          <cell r="AH740">
            <v>0</v>
          </cell>
          <cell r="AI740">
            <v>0</v>
          </cell>
          <cell r="AJ740">
            <v>0</v>
          </cell>
          <cell r="AK740">
            <v>0</v>
          </cell>
          <cell r="AL740">
            <v>0</v>
          </cell>
          <cell r="AM740">
            <v>0</v>
          </cell>
          <cell r="AN740">
            <v>0</v>
          </cell>
          <cell r="AO740">
            <v>416.554738363208</v>
          </cell>
          <cell r="AP740">
            <v>0</v>
          </cell>
          <cell r="AQ740">
            <v>0</v>
          </cell>
          <cell r="AR740">
            <v>0</v>
          </cell>
          <cell r="AS740">
            <v>0</v>
          </cell>
          <cell r="AT740">
            <v>0</v>
          </cell>
          <cell r="AU740">
            <v>0</v>
          </cell>
          <cell r="AV740">
            <v>0</v>
          </cell>
          <cell r="AW740">
            <v>0</v>
          </cell>
          <cell r="AX740">
            <v>0</v>
          </cell>
          <cell r="AY740">
            <v>456.81355987930903</v>
          </cell>
          <cell r="AZ740">
            <v>0</v>
          </cell>
          <cell r="BA740">
            <v>0</v>
          </cell>
          <cell r="BB740">
            <v>0</v>
          </cell>
          <cell r="BC740">
            <v>0</v>
          </cell>
          <cell r="BD740">
            <v>0</v>
          </cell>
          <cell r="BE740">
            <v>0</v>
          </cell>
          <cell r="BF740">
            <v>0</v>
          </cell>
          <cell r="BG740">
            <v>0</v>
          </cell>
          <cell r="BH740">
            <v>0</v>
          </cell>
          <cell r="BI740">
            <v>478.908673026163</v>
          </cell>
          <cell r="BJ740">
            <v>0</v>
          </cell>
          <cell r="BK740">
            <v>0</v>
          </cell>
          <cell r="BL740">
            <v>0</v>
          </cell>
          <cell r="BM740">
            <v>0</v>
          </cell>
        </row>
        <row r="741">
          <cell r="C741">
            <v>13445</v>
          </cell>
          <cell r="D741" t="str">
            <v>Highbury EOL Trans Replace</v>
          </cell>
          <cell r="E741">
            <v>15817.38</v>
          </cell>
          <cell r="F741">
            <v>2000</v>
          </cell>
          <cell r="G741">
            <v>2000</v>
          </cell>
          <cell r="H741">
            <v>12208</v>
          </cell>
          <cell r="I741">
            <v>64799.4</v>
          </cell>
          <cell r="J741">
            <v>53339</v>
          </cell>
          <cell r="K741">
            <v>23205.557418546901</v>
          </cell>
          <cell r="L741">
            <v>168362.951925</v>
          </cell>
          <cell r="M741">
            <v>0</v>
          </cell>
          <cell r="N741">
            <v>19163</v>
          </cell>
          <cell r="O741">
            <v>0</v>
          </cell>
          <cell r="P741">
            <v>113000</v>
          </cell>
          <cell r="Q741">
            <v>415000</v>
          </cell>
          <cell r="R741">
            <v>50000</v>
          </cell>
          <cell r="S741">
            <v>1980000</v>
          </cell>
          <cell r="T741">
            <v>91000</v>
          </cell>
          <cell r="U741">
            <v>493101.579266235</v>
          </cell>
          <cell r="V741">
            <v>19637.048074999999</v>
          </cell>
          <cell r="W741">
            <v>0</v>
          </cell>
          <cell r="X741">
            <v>0</v>
          </cell>
          <cell r="Y741">
            <v>560000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row>
        <row r="742">
          <cell r="C742">
            <v>13446</v>
          </cell>
          <cell r="D742" t="str">
            <v>Kingsville EOL Trans Replace</v>
          </cell>
          <cell r="E742">
            <v>29207.73</v>
          </cell>
          <cell r="F742">
            <v>0</v>
          </cell>
          <cell r="G742">
            <v>0</v>
          </cell>
          <cell r="H742">
            <v>0</v>
          </cell>
          <cell r="I742">
            <v>0</v>
          </cell>
          <cell r="J742">
            <v>0</v>
          </cell>
          <cell r="K742">
            <v>407.4478335</v>
          </cell>
          <cell r="L742">
            <v>0</v>
          </cell>
          <cell r="M742">
            <v>0</v>
          </cell>
          <cell r="N742">
            <v>0</v>
          </cell>
          <cell r="O742">
            <v>0</v>
          </cell>
          <cell r="P742">
            <v>0</v>
          </cell>
          <cell r="Q742">
            <v>0</v>
          </cell>
          <cell r="R742">
            <v>0</v>
          </cell>
          <cell r="S742">
            <v>0</v>
          </cell>
          <cell r="T742">
            <v>0</v>
          </cell>
          <cell r="U742">
            <v>1889.4483457772999</v>
          </cell>
          <cell r="V742">
            <v>0</v>
          </cell>
          <cell r="W742">
            <v>0</v>
          </cell>
          <cell r="X742">
            <v>0</v>
          </cell>
          <cell r="Y742">
            <v>0</v>
          </cell>
          <cell r="Z742">
            <v>0</v>
          </cell>
          <cell r="AA742">
            <v>0</v>
          </cell>
          <cell r="AB742">
            <v>0</v>
          </cell>
          <cell r="AC742">
            <v>0</v>
          </cell>
          <cell r="AD742">
            <v>0</v>
          </cell>
          <cell r="AE742">
            <v>2009.9951502378899</v>
          </cell>
          <cell r="AF742">
            <v>0</v>
          </cell>
          <cell r="AG742">
            <v>0</v>
          </cell>
          <cell r="AH742">
            <v>0</v>
          </cell>
          <cell r="AI742">
            <v>0</v>
          </cell>
          <cell r="AJ742">
            <v>0</v>
          </cell>
          <cell r="AK742">
            <v>0</v>
          </cell>
          <cell r="AL742">
            <v>0</v>
          </cell>
          <cell r="AM742">
            <v>0</v>
          </cell>
          <cell r="AN742">
            <v>0</v>
          </cell>
          <cell r="AO742">
            <v>2104.7182194935499</v>
          </cell>
          <cell r="AP742">
            <v>0</v>
          </cell>
          <cell r="AQ742">
            <v>0</v>
          </cell>
          <cell r="AR742">
            <v>0</v>
          </cell>
          <cell r="AS742">
            <v>0</v>
          </cell>
          <cell r="AT742">
            <v>0</v>
          </cell>
          <cell r="AU742">
            <v>0</v>
          </cell>
          <cell r="AV742">
            <v>0</v>
          </cell>
          <cell r="AW742">
            <v>0</v>
          </cell>
          <cell r="AX742">
            <v>0</v>
          </cell>
          <cell r="AY742">
            <v>2308.1332027757599</v>
          </cell>
          <cell r="AZ742">
            <v>0</v>
          </cell>
          <cell r="BA742">
            <v>0</v>
          </cell>
          <cell r="BB742">
            <v>0</v>
          </cell>
          <cell r="BC742">
            <v>0</v>
          </cell>
          <cell r="BD742">
            <v>0</v>
          </cell>
          <cell r="BE742">
            <v>0</v>
          </cell>
          <cell r="BF742">
            <v>0</v>
          </cell>
          <cell r="BG742">
            <v>0</v>
          </cell>
          <cell r="BH742">
            <v>0</v>
          </cell>
          <cell r="BI742">
            <v>2419.7727615638501</v>
          </cell>
          <cell r="BJ742">
            <v>0</v>
          </cell>
          <cell r="BK742">
            <v>0</v>
          </cell>
          <cell r="BL742">
            <v>0</v>
          </cell>
          <cell r="BM742">
            <v>0</v>
          </cell>
        </row>
        <row r="743">
          <cell r="C743">
            <v>13463</v>
          </cell>
          <cell r="D743" t="str">
            <v>IDLE LINE REMOVAL 2008</v>
          </cell>
          <cell r="E743">
            <v>-1.3642420526593899E-12</v>
          </cell>
          <cell r="F743">
            <v>0</v>
          </cell>
          <cell r="G743">
            <v>0</v>
          </cell>
          <cell r="H743">
            <v>0</v>
          </cell>
          <cell r="I743">
            <v>0</v>
          </cell>
          <cell r="J743">
            <v>0</v>
          </cell>
          <cell r="K743">
            <v>-1.9031176634598501E-14</v>
          </cell>
          <cell r="L743">
            <v>0</v>
          </cell>
          <cell r="M743">
            <v>0</v>
          </cell>
          <cell r="N743">
            <v>0</v>
          </cell>
          <cell r="O743">
            <v>0</v>
          </cell>
          <cell r="P743">
            <v>0</v>
          </cell>
          <cell r="Q743">
            <v>0</v>
          </cell>
          <cell r="R743">
            <v>0</v>
          </cell>
          <cell r="S743">
            <v>0</v>
          </cell>
          <cell r="T743">
            <v>0</v>
          </cell>
          <cell r="U743">
            <v>-1.16051523946225E-13</v>
          </cell>
          <cell r="V743">
            <v>0</v>
          </cell>
          <cell r="W743">
            <v>0</v>
          </cell>
          <cell r="X743">
            <v>0</v>
          </cell>
          <cell r="Y743">
            <v>0</v>
          </cell>
          <cell r="Z743">
            <v>0</v>
          </cell>
          <cell r="AA743">
            <v>0</v>
          </cell>
          <cell r="AB743">
            <v>0</v>
          </cell>
          <cell r="AC743">
            <v>0</v>
          </cell>
          <cell r="AD743">
            <v>0</v>
          </cell>
          <cell r="AE743">
            <v>-1.16051523946225E-13</v>
          </cell>
          <cell r="AF743">
            <v>0</v>
          </cell>
          <cell r="AG743">
            <v>0</v>
          </cell>
          <cell r="AH743">
            <v>0</v>
          </cell>
          <cell r="AI743">
            <v>0</v>
          </cell>
          <cell r="AJ743">
            <v>0</v>
          </cell>
          <cell r="AK743">
            <v>0</v>
          </cell>
          <cell r="AL743">
            <v>0</v>
          </cell>
          <cell r="AM743">
            <v>0</v>
          </cell>
          <cell r="AN743">
            <v>0</v>
          </cell>
          <cell r="AO743">
            <v>-1.1423253454267899E-13</v>
          </cell>
          <cell r="AP743">
            <v>0</v>
          </cell>
          <cell r="AQ743">
            <v>0</v>
          </cell>
          <cell r="AR743">
            <v>0</v>
          </cell>
          <cell r="AS743">
            <v>0</v>
          </cell>
          <cell r="AT743">
            <v>0</v>
          </cell>
          <cell r="AU743">
            <v>0</v>
          </cell>
          <cell r="AV743">
            <v>0</v>
          </cell>
          <cell r="AW743">
            <v>0</v>
          </cell>
          <cell r="AX743">
            <v>0</v>
          </cell>
          <cell r="AY743">
            <v>-1.1787051334977099E-13</v>
          </cell>
          <cell r="AZ743">
            <v>0</v>
          </cell>
          <cell r="BA743">
            <v>0</v>
          </cell>
          <cell r="BB743">
            <v>0</v>
          </cell>
          <cell r="BC743">
            <v>0</v>
          </cell>
          <cell r="BD743">
            <v>0</v>
          </cell>
          <cell r="BE743">
            <v>0</v>
          </cell>
          <cell r="BF743">
            <v>0</v>
          </cell>
          <cell r="BG743">
            <v>0</v>
          </cell>
          <cell r="BH743">
            <v>0</v>
          </cell>
          <cell r="BI743">
            <v>-1.16051523946225E-13</v>
          </cell>
          <cell r="BJ743">
            <v>0</v>
          </cell>
          <cell r="BK743">
            <v>0</v>
          </cell>
          <cell r="BL743">
            <v>0</v>
          </cell>
          <cell r="BM743">
            <v>0</v>
          </cell>
        </row>
        <row r="744">
          <cell r="C744">
            <v>13469</v>
          </cell>
          <cell r="D744" t="str">
            <v>PICKERING PC SYSTEM   REPLACE</v>
          </cell>
          <cell r="E744">
            <v>15753731.42</v>
          </cell>
          <cell r="F744">
            <v>318820.01</v>
          </cell>
          <cell r="G744">
            <v>407584.84</v>
          </cell>
          <cell r="H744">
            <v>77948.95</v>
          </cell>
          <cell r="I744">
            <v>234921.07</v>
          </cell>
          <cell r="J744">
            <v>103616.82</v>
          </cell>
          <cell r="K744">
            <v>312499.40880399989</v>
          </cell>
          <cell r="L744">
            <v>0</v>
          </cell>
          <cell r="M744">
            <v>0</v>
          </cell>
          <cell r="N744">
            <v>608451.48</v>
          </cell>
          <cell r="O744">
            <v>0</v>
          </cell>
          <cell r="P744">
            <v>590000</v>
          </cell>
          <cell r="Q744">
            <v>280000</v>
          </cell>
          <cell r="R744">
            <v>44800</v>
          </cell>
          <cell r="S744">
            <v>9000</v>
          </cell>
          <cell r="T744">
            <v>60000</v>
          </cell>
          <cell r="U744">
            <v>108787.14317478858</v>
          </cell>
          <cell r="V744">
            <v>0</v>
          </cell>
          <cell r="W744">
            <v>0</v>
          </cell>
          <cell r="X744">
            <v>0</v>
          </cell>
          <cell r="Y744">
            <v>0</v>
          </cell>
          <cell r="Z744">
            <v>365000</v>
          </cell>
          <cell r="AA744">
            <v>370000</v>
          </cell>
          <cell r="AB744">
            <v>58400</v>
          </cell>
          <cell r="AC744">
            <v>0</v>
          </cell>
          <cell r="AD744">
            <v>120000</v>
          </cell>
          <cell r="AE744">
            <v>237113.88439749673</v>
          </cell>
          <cell r="AF744">
            <v>0</v>
          </cell>
          <cell r="AG744">
            <v>0</v>
          </cell>
          <cell r="AH744">
            <v>0</v>
          </cell>
          <cell r="AI744">
            <v>994014</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row>
        <row r="745">
          <cell r="C745">
            <v>13475</v>
          </cell>
          <cell r="D745" t="str">
            <v>ANIMAL COVERUP CAP BANKS 2007</v>
          </cell>
          <cell r="E745">
            <v>3936.81</v>
          </cell>
          <cell r="F745">
            <v>0</v>
          </cell>
          <cell r="G745">
            <v>6000</v>
          </cell>
          <cell r="H745">
            <v>1000</v>
          </cell>
          <cell r="I745">
            <v>3000</v>
          </cell>
          <cell r="J745">
            <v>500</v>
          </cell>
          <cell r="K745">
            <v>2770.8480385000003</v>
          </cell>
          <cell r="L745">
            <v>0</v>
          </cell>
          <cell r="M745">
            <v>0</v>
          </cell>
          <cell r="N745">
            <v>7113</v>
          </cell>
          <cell r="O745">
            <v>0</v>
          </cell>
          <cell r="P745">
            <v>0</v>
          </cell>
          <cell r="Q745">
            <v>82000</v>
          </cell>
          <cell r="R745">
            <v>3000</v>
          </cell>
          <cell r="S745">
            <v>21000</v>
          </cell>
          <cell r="T745">
            <v>6000</v>
          </cell>
          <cell r="U745">
            <v>17663.3717328563</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row>
        <row r="746">
          <cell r="C746">
            <v>13476</v>
          </cell>
          <cell r="D746" t="str">
            <v>Restring 230 kV Circuit B3N</v>
          </cell>
          <cell r="E746">
            <v>673091.82</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row>
        <row r="747">
          <cell r="C747">
            <v>13480</v>
          </cell>
          <cell r="D747" t="str">
            <v>STATION DC TO DC CONVERT 2007</v>
          </cell>
          <cell r="E747">
            <v>45328.93</v>
          </cell>
          <cell r="F747">
            <v>1251.5</v>
          </cell>
          <cell r="G747">
            <v>9260.44</v>
          </cell>
          <cell r="H747">
            <v>4950</v>
          </cell>
          <cell r="I747">
            <v>11864.16</v>
          </cell>
          <cell r="J747">
            <v>8307.5</v>
          </cell>
          <cell r="K747">
            <v>16859.817152</v>
          </cell>
          <cell r="L747">
            <v>0</v>
          </cell>
          <cell r="M747">
            <v>0</v>
          </cell>
          <cell r="N747">
            <v>45059.8</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row>
        <row r="748">
          <cell r="C748">
            <v>13485</v>
          </cell>
          <cell r="D748" t="str">
            <v>Navan DS Voltage Increase</v>
          </cell>
          <cell r="E748">
            <v>16483.79</v>
          </cell>
          <cell r="F748">
            <v>25000</v>
          </cell>
          <cell r="G748">
            <v>42524</v>
          </cell>
          <cell r="H748">
            <v>11208.1</v>
          </cell>
          <cell r="I748">
            <v>0</v>
          </cell>
          <cell r="J748">
            <v>13177.5</v>
          </cell>
          <cell r="K748">
            <v>17997.545481500001</v>
          </cell>
          <cell r="L748">
            <v>0</v>
          </cell>
          <cell r="M748">
            <v>0</v>
          </cell>
          <cell r="N748">
            <v>101859.5</v>
          </cell>
          <cell r="O748">
            <v>0</v>
          </cell>
          <cell r="P748">
            <v>0</v>
          </cell>
          <cell r="Q748">
            <v>0</v>
          </cell>
          <cell r="R748">
            <v>0</v>
          </cell>
          <cell r="S748">
            <v>0</v>
          </cell>
          <cell r="T748">
            <v>0</v>
          </cell>
          <cell r="U748">
            <v>447.18518808260001</v>
          </cell>
          <cell r="V748">
            <v>0</v>
          </cell>
          <cell r="W748">
            <v>0</v>
          </cell>
          <cell r="X748">
            <v>0</v>
          </cell>
          <cell r="Y748">
            <v>0</v>
          </cell>
          <cell r="Z748">
            <v>0</v>
          </cell>
          <cell r="AA748">
            <v>0</v>
          </cell>
          <cell r="AB748">
            <v>0</v>
          </cell>
          <cell r="AC748">
            <v>0</v>
          </cell>
          <cell r="AD748">
            <v>0</v>
          </cell>
          <cell r="AE748">
            <v>475.71560308226998</v>
          </cell>
          <cell r="AF748">
            <v>0</v>
          </cell>
          <cell r="AG748">
            <v>0</v>
          </cell>
          <cell r="AH748">
            <v>0</v>
          </cell>
          <cell r="AI748">
            <v>0</v>
          </cell>
          <cell r="AJ748">
            <v>0</v>
          </cell>
          <cell r="AK748">
            <v>0</v>
          </cell>
          <cell r="AL748">
            <v>0</v>
          </cell>
          <cell r="AM748">
            <v>0</v>
          </cell>
          <cell r="AN748">
            <v>0</v>
          </cell>
          <cell r="AO748">
            <v>498.134185540754</v>
          </cell>
          <cell r="AP748">
            <v>0</v>
          </cell>
          <cell r="AQ748">
            <v>0</v>
          </cell>
          <cell r="AR748">
            <v>0</v>
          </cell>
          <cell r="AS748">
            <v>0</v>
          </cell>
          <cell r="AT748">
            <v>0</v>
          </cell>
          <cell r="AU748">
            <v>0</v>
          </cell>
          <cell r="AV748">
            <v>0</v>
          </cell>
          <cell r="AW748">
            <v>0</v>
          </cell>
          <cell r="AX748">
            <v>0</v>
          </cell>
          <cell r="AY748">
            <v>546.27742680012398</v>
          </cell>
          <cell r="AZ748">
            <v>0</v>
          </cell>
          <cell r="BA748">
            <v>0</v>
          </cell>
          <cell r="BB748">
            <v>0</v>
          </cell>
          <cell r="BC748">
            <v>0</v>
          </cell>
          <cell r="BD748">
            <v>0</v>
          </cell>
          <cell r="BE748">
            <v>0</v>
          </cell>
          <cell r="BF748">
            <v>0</v>
          </cell>
          <cell r="BG748">
            <v>0</v>
          </cell>
          <cell r="BH748">
            <v>0</v>
          </cell>
          <cell r="BI748">
            <v>572.69971942626705</v>
          </cell>
          <cell r="BJ748">
            <v>0</v>
          </cell>
          <cell r="BK748">
            <v>0</v>
          </cell>
          <cell r="BL748">
            <v>0</v>
          </cell>
          <cell r="BM748">
            <v>0</v>
          </cell>
        </row>
        <row r="749">
          <cell r="C749">
            <v>13487</v>
          </cell>
          <cell r="D749" t="str">
            <v>Woodbine DS Upgrades</v>
          </cell>
          <cell r="E749">
            <v>74475.14</v>
          </cell>
          <cell r="F749">
            <v>9000</v>
          </cell>
          <cell r="G749">
            <v>254380.9</v>
          </cell>
          <cell r="H749">
            <v>18000</v>
          </cell>
          <cell r="I749">
            <v>86225.65</v>
          </cell>
          <cell r="J749">
            <v>77191.149999999994</v>
          </cell>
          <cell r="K749">
            <v>54931.681301500001</v>
          </cell>
          <cell r="L749">
            <v>0</v>
          </cell>
          <cell r="M749">
            <v>0</v>
          </cell>
          <cell r="N749">
            <v>6699.47</v>
          </cell>
          <cell r="O749">
            <v>45000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row>
        <row r="750">
          <cell r="C750">
            <v>13490</v>
          </cell>
          <cell r="D750" t="str">
            <v>Eugenia 44 kV Switchyard Mod</v>
          </cell>
          <cell r="E750">
            <v>538096.65</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row>
        <row r="751">
          <cell r="C751">
            <v>13499</v>
          </cell>
          <cell r="D751" t="str">
            <v>2007 Spill Containment</v>
          </cell>
          <cell r="E751">
            <v>6206.02</v>
          </cell>
          <cell r="F751">
            <v>0</v>
          </cell>
          <cell r="G751">
            <v>0</v>
          </cell>
          <cell r="H751">
            <v>0</v>
          </cell>
          <cell r="I751">
            <v>0</v>
          </cell>
          <cell r="J751">
            <v>-14.01</v>
          </cell>
          <cell r="K751">
            <v>217.49736200000001</v>
          </cell>
          <cell r="L751">
            <v>0</v>
          </cell>
          <cell r="M751">
            <v>0</v>
          </cell>
          <cell r="N751">
            <v>131.96</v>
          </cell>
          <cell r="O751">
            <v>0</v>
          </cell>
          <cell r="P751">
            <v>0</v>
          </cell>
          <cell r="Q751">
            <v>0</v>
          </cell>
          <cell r="R751">
            <v>0</v>
          </cell>
          <cell r="S751">
            <v>0</v>
          </cell>
          <cell r="T751">
            <v>0</v>
          </cell>
          <cell r="U751">
            <v>417.345617695599</v>
          </cell>
          <cell r="V751">
            <v>0</v>
          </cell>
          <cell r="W751">
            <v>0</v>
          </cell>
          <cell r="X751">
            <v>0</v>
          </cell>
          <cell r="Y751">
            <v>0</v>
          </cell>
          <cell r="Z751">
            <v>0</v>
          </cell>
          <cell r="AA751">
            <v>0</v>
          </cell>
          <cell r="AB751">
            <v>0</v>
          </cell>
          <cell r="AC751">
            <v>0</v>
          </cell>
          <cell r="AD751">
            <v>0</v>
          </cell>
          <cell r="AE751">
            <v>443.97226810457801</v>
          </cell>
          <cell r="AF751">
            <v>0</v>
          </cell>
          <cell r="AG751">
            <v>0</v>
          </cell>
          <cell r="AH751">
            <v>0</v>
          </cell>
          <cell r="AI751">
            <v>0</v>
          </cell>
          <cell r="AJ751">
            <v>0</v>
          </cell>
          <cell r="AK751">
            <v>0</v>
          </cell>
          <cell r="AL751">
            <v>0</v>
          </cell>
          <cell r="AM751">
            <v>0</v>
          </cell>
          <cell r="AN751">
            <v>0</v>
          </cell>
          <cell r="AO751">
            <v>464.89491356184999</v>
          </cell>
          <cell r="AP751">
            <v>0</v>
          </cell>
          <cell r="AQ751">
            <v>0</v>
          </cell>
          <cell r="AR751">
            <v>0</v>
          </cell>
          <cell r="AS751">
            <v>0</v>
          </cell>
          <cell r="AT751">
            <v>0</v>
          </cell>
          <cell r="AU751">
            <v>0</v>
          </cell>
          <cell r="AV751">
            <v>0</v>
          </cell>
          <cell r="AW751">
            <v>0</v>
          </cell>
          <cell r="AX751">
            <v>0</v>
          </cell>
          <cell r="AY751">
            <v>509.82567445626</v>
          </cell>
          <cell r="AZ751">
            <v>0</v>
          </cell>
          <cell r="BA751">
            <v>0</v>
          </cell>
          <cell r="BB751">
            <v>0</v>
          </cell>
          <cell r="BC751">
            <v>0</v>
          </cell>
          <cell r="BD751">
            <v>0</v>
          </cell>
          <cell r="BE751">
            <v>0</v>
          </cell>
          <cell r="BF751">
            <v>0</v>
          </cell>
          <cell r="BG751">
            <v>0</v>
          </cell>
          <cell r="BH751">
            <v>0</v>
          </cell>
          <cell r="BI751">
            <v>534.48487232520699</v>
          </cell>
          <cell r="BJ751">
            <v>0</v>
          </cell>
          <cell r="BK751">
            <v>0</v>
          </cell>
          <cell r="BL751">
            <v>0</v>
          </cell>
          <cell r="BM751">
            <v>0</v>
          </cell>
        </row>
        <row r="752">
          <cell r="C752">
            <v>13504</v>
          </cell>
          <cell r="D752" t="str">
            <v>Hurontario bld 2 3km circuit</v>
          </cell>
          <cell r="E752">
            <v>434281.67</v>
          </cell>
          <cell r="F752">
            <v>0</v>
          </cell>
          <cell r="G752">
            <v>300000</v>
          </cell>
          <cell r="H752">
            <v>86410.2</v>
          </cell>
          <cell r="I752">
            <v>1051379.8700000001</v>
          </cell>
          <cell r="J752">
            <v>162146.95000000001</v>
          </cell>
          <cell r="K752">
            <v>236748.80313700001</v>
          </cell>
          <cell r="L752">
            <v>0</v>
          </cell>
          <cell r="M752">
            <v>0</v>
          </cell>
          <cell r="N752">
            <v>109764</v>
          </cell>
          <cell r="O752">
            <v>0</v>
          </cell>
          <cell r="P752">
            <v>600000</v>
          </cell>
          <cell r="Q752">
            <v>2200000</v>
          </cell>
          <cell r="R752">
            <v>290000</v>
          </cell>
          <cell r="S752">
            <v>23948621</v>
          </cell>
          <cell r="T752">
            <v>310000</v>
          </cell>
          <cell r="U752">
            <v>4609776.2983216401</v>
          </cell>
          <cell r="V752">
            <v>0</v>
          </cell>
          <cell r="W752">
            <v>0</v>
          </cell>
          <cell r="X752">
            <v>0</v>
          </cell>
          <cell r="Y752">
            <v>0</v>
          </cell>
          <cell r="Z752">
            <v>0</v>
          </cell>
          <cell r="AA752">
            <v>0</v>
          </cell>
          <cell r="AB752">
            <v>48982</v>
          </cell>
          <cell r="AC752">
            <v>0</v>
          </cell>
          <cell r="AD752">
            <v>12173</v>
          </cell>
          <cell r="AE752">
            <v>561258.97533984401</v>
          </cell>
          <cell r="AF752">
            <v>0</v>
          </cell>
          <cell r="AG752">
            <v>0</v>
          </cell>
          <cell r="AH752">
            <v>0</v>
          </cell>
          <cell r="AI752">
            <v>7040656</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row>
        <row r="753">
          <cell r="C753">
            <v>13506</v>
          </cell>
          <cell r="D753" t="str">
            <v>Supervisory Ctrl for LV Reclos</v>
          </cell>
          <cell r="E753">
            <v>0</v>
          </cell>
          <cell r="F753">
            <v>0</v>
          </cell>
          <cell r="G753">
            <v>0</v>
          </cell>
          <cell r="H753">
            <v>2226</v>
          </cell>
          <cell r="I753">
            <v>0</v>
          </cell>
          <cell r="J753">
            <v>3180</v>
          </cell>
          <cell r="K753">
            <v>544.31872999999996</v>
          </cell>
          <cell r="L753">
            <v>541.08000000000004</v>
          </cell>
          <cell r="M753">
            <v>0</v>
          </cell>
          <cell r="N753">
            <v>0</v>
          </cell>
          <cell r="O753">
            <v>0</v>
          </cell>
          <cell r="P753">
            <v>0</v>
          </cell>
          <cell r="Q753">
            <v>0</v>
          </cell>
          <cell r="R753">
            <v>0</v>
          </cell>
          <cell r="S753">
            <v>0</v>
          </cell>
          <cell r="T753">
            <v>0</v>
          </cell>
          <cell r="U753">
            <v>345.109430973999</v>
          </cell>
          <cell r="V753">
            <v>0</v>
          </cell>
          <cell r="W753">
            <v>0</v>
          </cell>
          <cell r="X753">
            <v>0</v>
          </cell>
          <cell r="Y753">
            <v>0</v>
          </cell>
          <cell r="Z753">
            <v>0</v>
          </cell>
          <cell r="AA753">
            <v>0</v>
          </cell>
          <cell r="AB753">
            <v>0</v>
          </cell>
          <cell r="AC753">
            <v>0</v>
          </cell>
          <cell r="AD753">
            <v>0</v>
          </cell>
          <cell r="AE753">
            <v>367.12741267014098</v>
          </cell>
          <cell r="AF753">
            <v>0</v>
          </cell>
          <cell r="AG753">
            <v>0</v>
          </cell>
          <cell r="AH753">
            <v>0</v>
          </cell>
          <cell r="AI753">
            <v>0</v>
          </cell>
          <cell r="AJ753">
            <v>0</v>
          </cell>
          <cell r="AK753">
            <v>0</v>
          </cell>
          <cell r="AL753">
            <v>0</v>
          </cell>
          <cell r="AM753">
            <v>0</v>
          </cell>
          <cell r="AN753">
            <v>0</v>
          </cell>
          <cell r="AO753">
            <v>384.42866602485202</v>
          </cell>
          <cell r="AP753">
            <v>0</v>
          </cell>
          <cell r="AQ753">
            <v>0</v>
          </cell>
          <cell r="AR753">
            <v>0</v>
          </cell>
          <cell r="AS753">
            <v>0</v>
          </cell>
          <cell r="AT753">
            <v>0</v>
          </cell>
          <cell r="AU753">
            <v>0</v>
          </cell>
          <cell r="AV753">
            <v>0</v>
          </cell>
          <cell r="AW753">
            <v>0</v>
          </cell>
          <cell r="AX753">
            <v>0</v>
          </cell>
          <cell r="AY753">
            <v>421.58259473055102</v>
          </cell>
          <cell r="AZ753">
            <v>0</v>
          </cell>
          <cell r="BA753">
            <v>0</v>
          </cell>
          <cell r="BB753">
            <v>0</v>
          </cell>
          <cell r="BC753">
            <v>0</v>
          </cell>
          <cell r="BD753">
            <v>0</v>
          </cell>
          <cell r="BE753">
            <v>0</v>
          </cell>
          <cell r="BF753">
            <v>0</v>
          </cell>
          <cell r="BG753">
            <v>0</v>
          </cell>
          <cell r="BH753">
            <v>0</v>
          </cell>
          <cell r="BI753">
            <v>441.97366003469</v>
          </cell>
          <cell r="BJ753">
            <v>0</v>
          </cell>
          <cell r="BK753">
            <v>0</v>
          </cell>
          <cell r="BL753">
            <v>0</v>
          </cell>
          <cell r="BM753">
            <v>0</v>
          </cell>
        </row>
        <row r="754">
          <cell r="C754">
            <v>13507</v>
          </cell>
          <cell r="D754" t="str">
            <v>CHERRYWOOD ISOLATION VALVES</v>
          </cell>
          <cell r="E754">
            <v>1672.03</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row>
        <row r="755">
          <cell r="C755">
            <v>13511</v>
          </cell>
          <cell r="D755" t="str">
            <v>Bronte Install 2 x 276 Fdrs</v>
          </cell>
          <cell r="E755">
            <v>603339.23</v>
          </cell>
          <cell r="F755">
            <v>69921.81</v>
          </cell>
          <cell r="G755">
            <v>295785.56</v>
          </cell>
          <cell r="H755">
            <v>11028.65</v>
          </cell>
          <cell r="I755">
            <v>227714.31</v>
          </cell>
          <cell r="J755">
            <v>60860.23</v>
          </cell>
          <cell r="K755">
            <v>152924.13</v>
          </cell>
          <cell r="L755">
            <v>0</v>
          </cell>
          <cell r="M755">
            <v>0</v>
          </cell>
          <cell r="N755">
            <v>54141.08</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row>
        <row r="756">
          <cell r="C756">
            <v>13519</v>
          </cell>
          <cell r="D756" t="str">
            <v>BIRMINGHAM T2 T3 XFMR REPLAC</v>
          </cell>
          <cell r="E756">
            <v>53636.54</v>
          </cell>
          <cell r="F756">
            <v>0</v>
          </cell>
          <cell r="G756">
            <v>1000</v>
          </cell>
          <cell r="H756">
            <v>1000</v>
          </cell>
          <cell r="I756">
            <v>0</v>
          </cell>
          <cell r="J756">
            <v>23189.1</v>
          </cell>
          <cell r="K756">
            <v>8036.3518290000002</v>
          </cell>
          <cell r="L756">
            <v>0</v>
          </cell>
          <cell r="M756">
            <v>0</v>
          </cell>
          <cell r="N756">
            <v>6223.5</v>
          </cell>
          <cell r="O756">
            <v>0</v>
          </cell>
          <cell r="P756">
            <v>0</v>
          </cell>
          <cell r="Q756">
            <v>0</v>
          </cell>
          <cell r="R756">
            <v>0</v>
          </cell>
          <cell r="S756">
            <v>0</v>
          </cell>
          <cell r="T756">
            <v>0</v>
          </cell>
          <cell r="U756">
            <v>1256766.7458786899</v>
          </cell>
          <cell r="V756">
            <v>0</v>
          </cell>
          <cell r="W756">
            <v>0</v>
          </cell>
          <cell r="X756">
            <v>7151000</v>
          </cell>
          <cell r="Y756">
            <v>0</v>
          </cell>
          <cell r="Z756">
            <v>0</v>
          </cell>
          <cell r="AA756">
            <v>0</v>
          </cell>
          <cell r="AB756">
            <v>0</v>
          </cell>
          <cell r="AC756">
            <v>0</v>
          </cell>
          <cell r="AD756">
            <v>0</v>
          </cell>
          <cell r="AE756">
            <v>45196.197730479202</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row>
        <row r="757">
          <cell r="C757">
            <v>13521</v>
          </cell>
          <cell r="D757" t="str">
            <v>ACA Fire Prot HVAC HPAir 07 08</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row>
        <row r="758">
          <cell r="C758">
            <v>13524</v>
          </cell>
          <cell r="D758" t="str">
            <v>2007 Tx LAR Program</v>
          </cell>
          <cell r="E758">
            <v>3762135.42</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row>
        <row r="759">
          <cell r="C759">
            <v>13525</v>
          </cell>
          <cell r="D759" t="str">
            <v>2008 Tx LAR Program</v>
          </cell>
          <cell r="E759">
            <v>0</v>
          </cell>
          <cell r="F759">
            <v>675000</v>
          </cell>
          <cell r="G759">
            <v>451100</v>
          </cell>
          <cell r="H759">
            <v>170100</v>
          </cell>
          <cell r="I759">
            <v>0</v>
          </cell>
          <cell r="J759">
            <v>2409500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row>
        <row r="760">
          <cell r="C760">
            <v>13526</v>
          </cell>
          <cell r="D760" t="str">
            <v>Dx LAR Program Reestimate</v>
          </cell>
          <cell r="E760">
            <v>5277400.78</v>
          </cell>
          <cell r="F760">
            <v>0</v>
          </cell>
          <cell r="G760">
            <v>99336</v>
          </cell>
          <cell r="H760">
            <v>150</v>
          </cell>
          <cell r="I760">
            <v>1920</v>
          </cell>
          <cell r="J760">
            <v>-173102</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row>
        <row r="761">
          <cell r="C761">
            <v>13527</v>
          </cell>
          <cell r="D761" t="str">
            <v>2008 Dx LAR Program</v>
          </cell>
          <cell r="E761">
            <v>0</v>
          </cell>
          <cell r="F761">
            <v>0</v>
          </cell>
          <cell r="G761">
            <v>1970000</v>
          </cell>
          <cell r="H761">
            <v>690000</v>
          </cell>
          <cell r="I761">
            <v>452000</v>
          </cell>
          <cell r="J761">
            <v>3134500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row>
        <row r="762">
          <cell r="C762">
            <v>13528</v>
          </cell>
          <cell r="D762" t="str">
            <v>UPDATING OF EMER RESPONSE PLAN</v>
          </cell>
          <cell r="E762">
            <v>284313.01</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row>
        <row r="763">
          <cell r="C763">
            <v>13530</v>
          </cell>
          <cell r="D763" t="str">
            <v>MAJOR SPILL  CONT REFURB</v>
          </cell>
          <cell r="E763">
            <v>3963395.61</v>
          </cell>
          <cell r="F763">
            <v>3804.84</v>
          </cell>
          <cell r="G763">
            <v>1491201.30999999</v>
          </cell>
          <cell r="H763">
            <v>31696.01</v>
          </cell>
          <cell r="I763">
            <v>353012.22999999899</v>
          </cell>
          <cell r="J763">
            <v>126149.28</v>
          </cell>
          <cell r="K763">
            <v>408917.99857900001</v>
          </cell>
          <cell r="L763">
            <v>4000</v>
          </cell>
          <cell r="M763">
            <v>0</v>
          </cell>
          <cell r="N763">
            <v>353972.37</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row>
        <row r="764">
          <cell r="C764">
            <v>13531</v>
          </cell>
          <cell r="D764" t="str">
            <v>2008 Bramalea Spill Refurbish</v>
          </cell>
          <cell r="E764">
            <v>0</v>
          </cell>
          <cell r="F764">
            <v>0</v>
          </cell>
          <cell r="G764">
            <v>684804.7</v>
          </cell>
          <cell r="H764">
            <v>3069.74</v>
          </cell>
          <cell r="I764">
            <v>324090.19</v>
          </cell>
          <cell r="J764">
            <v>19405</v>
          </cell>
          <cell r="K764">
            <v>214926.19273750001</v>
          </cell>
          <cell r="L764">
            <v>0</v>
          </cell>
          <cell r="M764">
            <v>0</v>
          </cell>
          <cell r="N764">
            <v>283090.84000000003</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row>
        <row r="765">
          <cell r="C765">
            <v>13532</v>
          </cell>
          <cell r="D765" t="str">
            <v>Tx PCB Regulated Waste Storage</v>
          </cell>
          <cell r="E765">
            <v>10692.33</v>
          </cell>
          <cell r="F765">
            <v>0</v>
          </cell>
          <cell r="G765">
            <v>154990.29</v>
          </cell>
          <cell r="H765">
            <v>0</v>
          </cell>
          <cell r="I765">
            <v>814080.9</v>
          </cell>
          <cell r="J765">
            <v>0</v>
          </cell>
          <cell r="K765">
            <v>183745.35256464002</v>
          </cell>
          <cell r="L765">
            <v>0</v>
          </cell>
          <cell r="M765">
            <v>0</v>
          </cell>
          <cell r="N765">
            <v>177995.74</v>
          </cell>
          <cell r="O765">
            <v>0</v>
          </cell>
          <cell r="P765">
            <v>0</v>
          </cell>
          <cell r="Q765">
            <v>275536</v>
          </cell>
          <cell r="R765">
            <v>0</v>
          </cell>
          <cell r="S765">
            <v>0</v>
          </cell>
          <cell r="T765">
            <v>0</v>
          </cell>
          <cell r="U765">
            <v>126466.44635762399</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row>
        <row r="766">
          <cell r="C766">
            <v>13533</v>
          </cell>
          <cell r="D766" t="str">
            <v>Richview T7T8 EOL Xfmr Replace</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row>
        <row r="767">
          <cell r="C767">
            <v>13534</v>
          </cell>
          <cell r="D767" t="str">
            <v>Purchase Spare 75 MVA Trans</v>
          </cell>
          <cell r="E767">
            <v>5357.38</v>
          </cell>
          <cell r="F767">
            <v>9259.5</v>
          </cell>
          <cell r="G767">
            <v>0</v>
          </cell>
          <cell r="H767">
            <v>177.77</v>
          </cell>
          <cell r="I767">
            <v>1949633.7</v>
          </cell>
          <cell r="J767">
            <v>39.4</v>
          </cell>
          <cell r="K767">
            <v>295750.45</v>
          </cell>
          <cell r="L767">
            <v>0</v>
          </cell>
          <cell r="M767">
            <v>0</v>
          </cell>
          <cell r="N767">
            <v>801.5</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row>
        <row r="768">
          <cell r="C768">
            <v>13535</v>
          </cell>
          <cell r="D768" t="str">
            <v>Replc Failed 750MVA Autotrs</v>
          </cell>
          <cell r="E768">
            <v>5489402.5</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row>
        <row r="769">
          <cell r="C769">
            <v>13536</v>
          </cell>
          <cell r="D769" t="str">
            <v>Purchase Spare 25 MVA Trans 07</v>
          </cell>
          <cell r="E769">
            <v>1058948.95</v>
          </cell>
          <cell r="F769">
            <v>0</v>
          </cell>
          <cell r="G769">
            <v>0</v>
          </cell>
          <cell r="H769">
            <v>150</v>
          </cell>
          <cell r="I769">
            <v>-11264.52</v>
          </cell>
          <cell r="J769">
            <v>1226.4100000000001</v>
          </cell>
          <cell r="K769">
            <v>-85056.92</v>
          </cell>
          <cell r="L769">
            <v>0</v>
          </cell>
          <cell r="M769">
            <v>0</v>
          </cell>
          <cell r="N769">
            <v>-28650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row>
        <row r="770">
          <cell r="C770">
            <v>13537</v>
          </cell>
          <cell r="D770" t="str">
            <v>Purchase 100 MVA Spr Xformer</v>
          </cell>
          <cell r="E770">
            <v>26962.84</v>
          </cell>
          <cell r="F770">
            <v>10245.09</v>
          </cell>
          <cell r="G770">
            <v>0</v>
          </cell>
          <cell r="H770">
            <v>15239</v>
          </cell>
          <cell r="I770">
            <v>2157453.48</v>
          </cell>
          <cell r="J770">
            <v>0</v>
          </cell>
          <cell r="K770">
            <v>445605.08</v>
          </cell>
          <cell r="L770">
            <v>0</v>
          </cell>
          <cell r="M770">
            <v>0</v>
          </cell>
          <cell r="N770">
            <v>10940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row>
        <row r="771">
          <cell r="C771">
            <v>13540</v>
          </cell>
          <cell r="D771" t="str">
            <v>2008 PURCHASE SPARE 125MVA</v>
          </cell>
          <cell r="E771">
            <v>4628.33</v>
          </cell>
          <cell r="F771">
            <v>0</v>
          </cell>
          <cell r="G771">
            <v>0</v>
          </cell>
          <cell r="H771">
            <v>1650</v>
          </cell>
          <cell r="I771">
            <v>0</v>
          </cell>
          <cell r="J771">
            <v>4820</v>
          </cell>
          <cell r="K771">
            <v>2134.3857355</v>
          </cell>
          <cell r="L771">
            <v>0</v>
          </cell>
          <cell r="M771">
            <v>0</v>
          </cell>
          <cell r="N771">
            <v>5714</v>
          </cell>
          <cell r="O771">
            <v>0</v>
          </cell>
          <cell r="P771">
            <v>10000</v>
          </cell>
          <cell r="Q771">
            <v>0</v>
          </cell>
          <cell r="R771">
            <v>2000</v>
          </cell>
          <cell r="S771">
            <v>2600000</v>
          </cell>
          <cell r="T771">
            <v>10000</v>
          </cell>
          <cell r="U771">
            <v>333487.6192199373</v>
          </cell>
          <cell r="V771">
            <v>0</v>
          </cell>
          <cell r="W771">
            <v>0</v>
          </cell>
          <cell r="X771">
            <v>0</v>
          </cell>
          <cell r="Y771">
            <v>258000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row>
        <row r="772">
          <cell r="C772">
            <v>13541</v>
          </cell>
          <cell r="D772" t="str">
            <v>23028 kV Transformer Purchase</v>
          </cell>
          <cell r="E772">
            <v>11043.73</v>
          </cell>
          <cell r="F772">
            <v>0</v>
          </cell>
          <cell r="G772">
            <v>0</v>
          </cell>
          <cell r="H772">
            <v>1650</v>
          </cell>
          <cell r="I772">
            <v>0</v>
          </cell>
          <cell r="J772">
            <v>12910</v>
          </cell>
          <cell r="K772">
            <v>4179.5307350000003</v>
          </cell>
          <cell r="L772">
            <v>0</v>
          </cell>
          <cell r="M772">
            <v>0</v>
          </cell>
          <cell r="N772">
            <v>8170.5</v>
          </cell>
          <cell r="O772">
            <v>0</v>
          </cell>
          <cell r="P772">
            <v>15450</v>
          </cell>
          <cell r="Q772">
            <v>0</v>
          </cell>
          <cell r="R772">
            <v>4000</v>
          </cell>
          <cell r="S772">
            <v>2061224</v>
          </cell>
          <cell r="T772">
            <v>34000</v>
          </cell>
          <cell r="U772">
            <v>278207.69517552084</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row>
        <row r="773">
          <cell r="C773">
            <v>13545</v>
          </cell>
          <cell r="D773" t="str">
            <v>Glengrove Xfmr T1T4 Replace</v>
          </cell>
          <cell r="E773">
            <v>47270.080000000002</v>
          </cell>
          <cell r="F773">
            <v>0</v>
          </cell>
          <cell r="G773">
            <v>2568</v>
          </cell>
          <cell r="H773">
            <v>1148.2</v>
          </cell>
          <cell r="I773">
            <v>0</v>
          </cell>
          <cell r="J773">
            <v>10957</v>
          </cell>
          <cell r="K773">
            <v>6940.4307895000002</v>
          </cell>
          <cell r="L773">
            <v>0</v>
          </cell>
          <cell r="M773">
            <v>0</v>
          </cell>
          <cell r="N773">
            <v>8752</v>
          </cell>
          <cell r="O773">
            <v>0</v>
          </cell>
          <cell r="P773">
            <v>412000</v>
          </cell>
          <cell r="Q773">
            <v>563000</v>
          </cell>
          <cell r="R773">
            <v>50000</v>
          </cell>
          <cell r="S773">
            <v>3952000</v>
          </cell>
          <cell r="T773">
            <v>265000</v>
          </cell>
          <cell r="U773">
            <v>804048.58184837003</v>
          </cell>
          <cell r="V773">
            <v>0</v>
          </cell>
          <cell r="W773">
            <v>0</v>
          </cell>
          <cell r="X773">
            <v>0</v>
          </cell>
          <cell r="Y773">
            <v>473682</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row>
        <row r="774">
          <cell r="C774">
            <v>13547</v>
          </cell>
          <cell r="D774" t="str">
            <v>Cherrywood Claireville 500kV</v>
          </cell>
          <cell r="E774">
            <v>443787.9</v>
          </cell>
          <cell r="F774">
            <v>46342</v>
          </cell>
          <cell r="G774">
            <v>1618802.49</v>
          </cell>
          <cell r="H774">
            <v>92951.31</v>
          </cell>
          <cell r="I774">
            <v>15092314.82</v>
          </cell>
          <cell r="J774">
            <v>856047.27</v>
          </cell>
          <cell r="K774">
            <v>2971812.3134145001</v>
          </cell>
          <cell r="L774">
            <v>0</v>
          </cell>
          <cell r="M774">
            <v>0</v>
          </cell>
          <cell r="N774">
            <v>1438759.17</v>
          </cell>
          <cell r="O774">
            <v>0</v>
          </cell>
          <cell r="P774">
            <v>1969440</v>
          </cell>
          <cell r="Q774">
            <v>8442000</v>
          </cell>
          <cell r="R774">
            <v>846000</v>
          </cell>
          <cell r="S774">
            <v>37380991</v>
          </cell>
          <cell r="T774">
            <v>619000</v>
          </cell>
          <cell r="U774">
            <v>8425313.5340803396</v>
          </cell>
          <cell r="V774">
            <v>0</v>
          </cell>
          <cell r="W774">
            <v>885780</v>
          </cell>
          <cell r="X774">
            <v>0</v>
          </cell>
          <cell r="Y774">
            <v>0</v>
          </cell>
          <cell r="Z774">
            <v>1428000</v>
          </cell>
          <cell r="AA774">
            <v>8739780</v>
          </cell>
          <cell r="AB774">
            <v>350800</v>
          </cell>
          <cell r="AC774">
            <v>9885340</v>
          </cell>
          <cell r="AD774">
            <v>281600</v>
          </cell>
          <cell r="AE774">
            <v>8314468.2975048292</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row>
        <row r="775">
          <cell r="C775">
            <v>13548</v>
          </cell>
          <cell r="D775" t="str">
            <v>Shieldwire Replacement 2007</v>
          </cell>
          <cell r="E775">
            <v>2810124.5</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row>
        <row r="776">
          <cell r="C776">
            <v>13555</v>
          </cell>
          <cell r="D776" t="str">
            <v>Telecommunicatn Perform Imp</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row>
        <row r="777">
          <cell r="C777">
            <v>13564</v>
          </cell>
          <cell r="D777" t="str">
            <v>Cable Trench Cover Repl 07</v>
          </cell>
          <cell r="E777">
            <v>198513.38</v>
          </cell>
          <cell r="F777">
            <v>0</v>
          </cell>
          <cell r="G777">
            <v>31322.99</v>
          </cell>
          <cell r="H777">
            <v>0</v>
          </cell>
          <cell r="I777">
            <v>0</v>
          </cell>
          <cell r="J777">
            <v>0</v>
          </cell>
          <cell r="K777">
            <v>13776.33</v>
          </cell>
          <cell r="L777">
            <v>0</v>
          </cell>
          <cell r="M777">
            <v>0</v>
          </cell>
          <cell r="N777">
            <v>582.61</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row>
        <row r="778">
          <cell r="C778">
            <v>13582</v>
          </cell>
          <cell r="D778" t="str">
            <v>TX PCB AND REG WASTE</v>
          </cell>
          <cell r="E778">
            <v>3983281.32</v>
          </cell>
          <cell r="F778">
            <v>0</v>
          </cell>
          <cell r="G778">
            <v>0</v>
          </cell>
          <cell r="H778">
            <v>525000</v>
          </cell>
          <cell r="I778">
            <v>110000</v>
          </cell>
          <cell r="J778">
            <v>2164100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row>
        <row r="779">
          <cell r="C779">
            <v>13583</v>
          </cell>
          <cell r="D779" t="str">
            <v>Undrgrnd OilPipe Decomm 07 08</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row>
        <row r="780">
          <cell r="C780">
            <v>13584</v>
          </cell>
          <cell r="D780" t="str">
            <v>Wolfe Islnd Wind Farm Connect</v>
          </cell>
          <cell r="E780">
            <v>-10564.66</v>
          </cell>
          <cell r="F780">
            <v>47000</v>
          </cell>
          <cell r="G780">
            <v>832852.15</v>
          </cell>
          <cell r="H780">
            <v>33552.300000000003</v>
          </cell>
          <cell r="I780">
            <v>1993428.25</v>
          </cell>
          <cell r="J780">
            <v>308350.15000000002</v>
          </cell>
          <cell r="K780">
            <v>630805.71350149985</v>
          </cell>
          <cell r="L780">
            <v>0</v>
          </cell>
          <cell r="M780">
            <v>4790448</v>
          </cell>
          <cell r="N780">
            <v>944459.65</v>
          </cell>
          <cell r="O780">
            <v>0</v>
          </cell>
          <cell r="P780">
            <v>175000</v>
          </cell>
          <cell r="Q780">
            <v>195000</v>
          </cell>
          <cell r="R780">
            <v>23000</v>
          </cell>
          <cell r="S780">
            <v>170000</v>
          </cell>
          <cell r="T780">
            <v>88000</v>
          </cell>
          <cell r="U780">
            <v>71610</v>
          </cell>
          <cell r="V780">
            <v>0</v>
          </cell>
          <cell r="W780">
            <v>712046</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row>
        <row r="781">
          <cell r="C781">
            <v>13585</v>
          </cell>
          <cell r="D781" t="str">
            <v>Kruger Port Alma Wind Farm</v>
          </cell>
          <cell r="E781">
            <v>222957.46</v>
          </cell>
          <cell r="F781">
            <v>128800.27</v>
          </cell>
          <cell r="G781">
            <v>107981.24</v>
          </cell>
          <cell r="H781">
            <v>7677.8</v>
          </cell>
          <cell r="I781">
            <v>15694.55</v>
          </cell>
          <cell r="J781">
            <v>152977.70000000001</v>
          </cell>
          <cell r="K781">
            <v>67435.27</v>
          </cell>
          <cell r="L781">
            <v>0</v>
          </cell>
          <cell r="M781">
            <v>731823</v>
          </cell>
          <cell r="N781">
            <v>4986.84</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row>
        <row r="782">
          <cell r="C782">
            <v>13587</v>
          </cell>
          <cell r="D782" t="str">
            <v>Ottawa Cable w digital ntwrk</v>
          </cell>
          <cell r="E782">
            <v>14695.5</v>
          </cell>
          <cell r="F782">
            <v>44073.3</v>
          </cell>
          <cell r="G782">
            <v>30488</v>
          </cell>
          <cell r="H782">
            <v>2500</v>
          </cell>
          <cell r="I782">
            <v>26753</v>
          </cell>
          <cell r="J782">
            <v>65849.179999999993</v>
          </cell>
          <cell r="K782">
            <v>39258.958307000001</v>
          </cell>
          <cell r="L782">
            <v>0</v>
          </cell>
          <cell r="M782">
            <v>0</v>
          </cell>
          <cell r="N782">
            <v>44195.22</v>
          </cell>
          <cell r="O782">
            <v>0</v>
          </cell>
          <cell r="P782">
            <v>405000</v>
          </cell>
          <cell r="Q782">
            <v>130000</v>
          </cell>
          <cell r="R782">
            <v>29000</v>
          </cell>
          <cell r="S782">
            <v>51000</v>
          </cell>
          <cell r="T782">
            <v>320000</v>
          </cell>
          <cell r="U782">
            <v>130580.6280416588</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row>
        <row r="783">
          <cell r="C783">
            <v>13588</v>
          </cell>
          <cell r="D783" t="str">
            <v>Tx Station Spill Risk Analysis</v>
          </cell>
          <cell r="E783">
            <v>108797.65</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row>
        <row r="784">
          <cell r="C784">
            <v>13591</v>
          </cell>
          <cell r="D784" t="str">
            <v>PCB Database Upgrade 07 08</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row>
        <row r="785">
          <cell r="C785">
            <v>13595</v>
          </cell>
          <cell r="D785" t="str">
            <v>Tech Support Stations</v>
          </cell>
          <cell r="E785">
            <v>1361683.05</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row>
        <row r="786">
          <cell r="C786">
            <v>13596</v>
          </cell>
          <cell r="D786" t="str">
            <v>2008 Tech Support STATN PC</v>
          </cell>
          <cell r="E786">
            <v>0</v>
          </cell>
          <cell r="F786">
            <v>0</v>
          </cell>
          <cell r="G786">
            <v>0</v>
          </cell>
          <cell r="H786">
            <v>23600</v>
          </cell>
          <cell r="I786">
            <v>0</v>
          </cell>
          <cell r="J786">
            <v>1202950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row>
        <row r="787">
          <cell r="C787">
            <v>13602</v>
          </cell>
          <cell r="D787" t="str">
            <v>CADD Support 2007</v>
          </cell>
          <cell r="E787">
            <v>1771568.33</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row>
        <row r="788">
          <cell r="C788">
            <v>13604</v>
          </cell>
          <cell r="D788" t="str">
            <v>Database Management</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row>
        <row r="789">
          <cell r="C789">
            <v>13606</v>
          </cell>
          <cell r="D789" t="str">
            <v>Tx Mgt of Drawing Correspond</v>
          </cell>
          <cell r="E789">
            <v>2163256</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row>
        <row r="790">
          <cell r="C790">
            <v>13607</v>
          </cell>
          <cell r="D790" t="str">
            <v>2008 Records and Drawing Mgmt</v>
          </cell>
          <cell r="E790">
            <v>0</v>
          </cell>
          <cell r="F790">
            <v>0</v>
          </cell>
          <cell r="G790">
            <v>0</v>
          </cell>
          <cell r="H790">
            <v>2375000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row>
        <row r="791">
          <cell r="C791">
            <v>13608</v>
          </cell>
          <cell r="D791" t="str">
            <v>Beach TS Load Centre #1 Replac</v>
          </cell>
          <cell r="E791">
            <v>267823.88</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row>
        <row r="792">
          <cell r="C792">
            <v>13609</v>
          </cell>
          <cell r="D792" t="str">
            <v>Leaside Bridgman 115kV new</v>
          </cell>
          <cell r="E792">
            <v>313374.44</v>
          </cell>
          <cell r="F792">
            <v>0</v>
          </cell>
          <cell r="G792">
            <v>0</v>
          </cell>
          <cell r="H792">
            <v>10792</v>
          </cell>
          <cell r="I792">
            <v>0</v>
          </cell>
          <cell r="J792">
            <v>15879.43</v>
          </cell>
          <cell r="K792">
            <v>25659.242125500001</v>
          </cell>
          <cell r="L792">
            <v>0</v>
          </cell>
          <cell r="M792">
            <v>0</v>
          </cell>
          <cell r="N792">
            <v>25612.25</v>
          </cell>
          <cell r="O792">
            <v>0</v>
          </cell>
          <cell r="P792">
            <v>0</v>
          </cell>
          <cell r="Q792">
            <v>0</v>
          </cell>
          <cell r="R792">
            <v>34000</v>
          </cell>
          <cell r="S792">
            <v>0</v>
          </cell>
          <cell r="T792">
            <v>600000</v>
          </cell>
          <cell r="U792">
            <v>69740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row>
        <row r="793">
          <cell r="C793">
            <v>13615</v>
          </cell>
          <cell r="D793" t="str">
            <v>IESO Deposit Porcupine</v>
          </cell>
          <cell r="E793">
            <v>359310.25</v>
          </cell>
          <cell r="F793">
            <v>0</v>
          </cell>
          <cell r="G793">
            <v>1500000</v>
          </cell>
          <cell r="H793">
            <v>61802.080000000002</v>
          </cell>
          <cell r="I793">
            <v>1800000</v>
          </cell>
          <cell r="J793">
            <v>444841.87</v>
          </cell>
          <cell r="K793">
            <v>634138.14259349997</v>
          </cell>
          <cell r="L793">
            <v>0</v>
          </cell>
          <cell r="M793">
            <v>0</v>
          </cell>
          <cell r="N793">
            <v>242697.05</v>
          </cell>
          <cell r="O793">
            <v>0</v>
          </cell>
          <cell r="P793">
            <v>0</v>
          </cell>
          <cell r="Q793">
            <v>1787099</v>
          </cell>
          <cell r="R793">
            <v>1791266</v>
          </cell>
          <cell r="S793">
            <v>48123839</v>
          </cell>
          <cell r="T793">
            <v>1454056</v>
          </cell>
          <cell r="U793">
            <v>7612558.1820809599</v>
          </cell>
          <cell r="V793">
            <v>0</v>
          </cell>
          <cell r="W793">
            <v>0</v>
          </cell>
          <cell r="X793">
            <v>0</v>
          </cell>
          <cell r="Y793">
            <v>0</v>
          </cell>
          <cell r="Z793">
            <v>1727463</v>
          </cell>
          <cell r="AA793">
            <v>4010121</v>
          </cell>
          <cell r="AB793">
            <v>648427</v>
          </cell>
          <cell r="AC793">
            <v>17823477</v>
          </cell>
          <cell r="AD793">
            <v>33532</v>
          </cell>
          <cell r="AE793">
            <v>9493659.3436215594</v>
          </cell>
          <cell r="AF793">
            <v>0</v>
          </cell>
          <cell r="AG793">
            <v>0</v>
          </cell>
          <cell r="AH793">
            <v>4856165</v>
          </cell>
          <cell r="AI793">
            <v>4598000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row>
        <row r="794">
          <cell r="C794">
            <v>13616</v>
          </cell>
          <cell r="D794" t="str">
            <v>2007 Telecom Eng Technical Sup</v>
          </cell>
          <cell r="E794">
            <v>1195320.98</v>
          </cell>
          <cell r="F794">
            <v>0</v>
          </cell>
          <cell r="G794">
            <v>0</v>
          </cell>
          <cell r="H794">
            <v>113000</v>
          </cell>
          <cell r="I794">
            <v>0</v>
          </cell>
          <cell r="J794">
            <v>985500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row>
        <row r="795">
          <cell r="C795">
            <v>13621</v>
          </cell>
          <cell r="D795" t="str">
            <v>EPCOR Gen connect</v>
          </cell>
          <cell r="E795">
            <v>9537.44</v>
          </cell>
          <cell r="F795">
            <v>0</v>
          </cell>
          <cell r="G795">
            <v>0</v>
          </cell>
          <cell r="H795">
            <v>0</v>
          </cell>
          <cell r="I795">
            <v>0</v>
          </cell>
          <cell r="J795">
            <v>0</v>
          </cell>
          <cell r="K795">
            <v>428.24728800000003</v>
          </cell>
          <cell r="L795">
            <v>0</v>
          </cell>
          <cell r="M795">
            <v>0</v>
          </cell>
          <cell r="N795">
            <v>0</v>
          </cell>
          <cell r="O795">
            <v>0</v>
          </cell>
          <cell r="P795">
            <v>0</v>
          </cell>
          <cell r="Q795">
            <v>0</v>
          </cell>
          <cell r="R795">
            <v>0</v>
          </cell>
          <cell r="S795">
            <v>0</v>
          </cell>
          <cell r="T795">
            <v>0</v>
          </cell>
          <cell r="U795">
            <v>635.81084897439905</v>
          </cell>
          <cell r="V795">
            <v>0</v>
          </cell>
          <cell r="W795">
            <v>0</v>
          </cell>
          <cell r="X795">
            <v>0</v>
          </cell>
          <cell r="Y795">
            <v>0</v>
          </cell>
          <cell r="Z795">
            <v>0</v>
          </cell>
          <cell r="AA795">
            <v>0</v>
          </cell>
          <cell r="AB795">
            <v>0</v>
          </cell>
          <cell r="AC795">
            <v>0</v>
          </cell>
          <cell r="AD795">
            <v>0</v>
          </cell>
          <cell r="AE795">
            <v>676.37558113896603</v>
          </cell>
          <cell r="AF795">
            <v>0</v>
          </cell>
          <cell r="AG795">
            <v>0</v>
          </cell>
          <cell r="AH795">
            <v>0</v>
          </cell>
          <cell r="AI795">
            <v>0</v>
          </cell>
          <cell r="AJ795">
            <v>0</v>
          </cell>
          <cell r="AK795">
            <v>0</v>
          </cell>
          <cell r="AL795">
            <v>0</v>
          </cell>
          <cell r="AM795">
            <v>0</v>
          </cell>
          <cell r="AN795">
            <v>0</v>
          </cell>
          <cell r="AO795">
            <v>708.25046949751902</v>
          </cell>
          <cell r="AP795">
            <v>0</v>
          </cell>
          <cell r="AQ795">
            <v>0</v>
          </cell>
          <cell r="AR795">
            <v>0</v>
          </cell>
          <cell r="AS795">
            <v>0</v>
          </cell>
          <cell r="AT795">
            <v>0</v>
          </cell>
          <cell r="AU795">
            <v>0</v>
          </cell>
          <cell r="AV795">
            <v>0</v>
          </cell>
          <cell r="AW795">
            <v>0</v>
          </cell>
          <cell r="AX795">
            <v>0</v>
          </cell>
          <cell r="AY795">
            <v>776.70084735718501</v>
          </cell>
          <cell r="AZ795">
            <v>0</v>
          </cell>
          <cell r="BA795">
            <v>0</v>
          </cell>
          <cell r="BB795">
            <v>0</v>
          </cell>
          <cell r="BC795">
            <v>0</v>
          </cell>
          <cell r="BD795">
            <v>0</v>
          </cell>
          <cell r="BE795">
            <v>0</v>
          </cell>
          <cell r="BF795">
            <v>0</v>
          </cell>
          <cell r="BG795">
            <v>0</v>
          </cell>
          <cell r="BH795">
            <v>0</v>
          </cell>
          <cell r="BI795">
            <v>814.26823723096197</v>
          </cell>
          <cell r="BJ795">
            <v>0</v>
          </cell>
          <cell r="BK795">
            <v>0</v>
          </cell>
          <cell r="BL795">
            <v>0</v>
          </cell>
          <cell r="BM795">
            <v>0</v>
          </cell>
        </row>
        <row r="796">
          <cell r="C796">
            <v>13627</v>
          </cell>
          <cell r="D796" t="str">
            <v>AUTOMATION OF OILY WATER</v>
          </cell>
          <cell r="E796">
            <v>19830.75</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row>
        <row r="797">
          <cell r="C797">
            <v>13629</v>
          </cell>
          <cell r="D797" t="str">
            <v>CivilGeotech Asset Condition</v>
          </cell>
          <cell r="E797">
            <v>792</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row>
        <row r="798">
          <cell r="C798">
            <v>13636</v>
          </cell>
          <cell r="D798" t="str">
            <v>Northern Cross Gas Generation</v>
          </cell>
          <cell r="E798">
            <v>10807.66</v>
          </cell>
          <cell r="F798">
            <v>0</v>
          </cell>
          <cell r="G798">
            <v>0</v>
          </cell>
          <cell r="H798">
            <v>0</v>
          </cell>
          <cell r="I798">
            <v>0</v>
          </cell>
          <cell r="J798">
            <v>0</v>
          </cell>
          <cell r="K798">
            <v>259.03003949999999</v>
          </cell>
          <cell r="L798">
            <v>89.81</v>
          </cell>
          <cell r="M798">
            <v>0</v>
          </cell>
          <cell r="N798">
            <v>1152</v>
          </cell>
          <cell r="O798">
            <v>0</v>
          </cell>
          <cell r="P798">
            <v>0</v>
          </cell>
          <cell r="Q798">
            <v>0</v>
          </cell>
          <cell r="R798">
            <v>0</v>
          </cell>
          <cell r="S798">
            <v>0</v>
          </cell>
          <cell r="T798">
            <v>0</v>
          </cell>
          <cell r="U798">
            <v>773.82254652009897</v>
          </cell>
          <cell r="V798">
            <v>0</v>
          </cell>
          <cell r="W798">
            <v>0</v>
          </cell>
          <cell r="X798">
            <v>0</v>
          </cell>
          <cell r="Y798">
            <v>0</v>
          </cell>
          <cell r="Z798">
            <v>0</v>
          </cell>
          <cell r="AA798">
            <v>0</v>
          </cell>
          <cell r="AB798">
            <v>0</v>
          </cell>
          <cell r="AC798">
            <v>0</v>
          </cell>
          <cell r="AD798">
            <v>0</v>
          </cell>
          <cell r="AE798">
            <v>823.19242498808205</v>
          </cell>
          <cell r="AF798">
            <v>0</v>
          </cell>
          <cell r="AG798">
            <v>0</v>
          </cell>
          <cell r="AH798">
            <v>0</v>
          </cell>
          <cell r="AI798">
            <v>0</v>
          </cell>
          <cell r="AJ798">
            <v>0</v>
          </cell>
          <cell r="AK798">
            <v>0</v>
          </cell>
          <cell r="AL798">
            <v>0</v>
          </cell>
          <cell r="AM798">
            <v>0</v>
          </cell>
          <cell r="AN798">
            <v>0</v>
          </cell>
          <cell r="AO798">
            <v>861.98620669131299</v>
          </cell>
          <cell r="AP798">
            <v>0</v>
          </cell>
          <cell r="AQ798">
            <v>0</v>
          </cell>
          <cell r="AR798">
            <v>0</v>
          </cell>
          <cell r="AS798">
            <v>0</v>
          </cell>
          <cell r="AT798">
            <v>0</v>
          </cell>
          <cell r="AU798">
            <v>0</v>
          </cell>
          <cell r="AV798">
            <v>0</v>
          </cell>
          <cell r="AW798">
            <v>0</v>
          </cell>
          <cell r="AX798">
            <v>0</v>
          </cell>
          <cell r="AY798">
            <v>945.294702906927</v>
          </cell>
          <cell r="AZ798">
            <v>0</v>
          </cell>
          <cell r="BA798">
            <v>0</v>
          </cell>
          <cell r="BB798">
            <v>0</v>
          </cell>
          <cell r="BC798">
            <v>0</v>
          </cell>
          <cell r="BD798">
            <v>0</v>
          </cell>
          <cell r="BE798">
            <v>0</v>
          </cell>
          <cell r="BF798">
            <v>0</v>
          </cell>
          <cell r="BG798">
            <v>0</v>
          </cell>
          <cell r="BH798">
            <v>0</v>
          </cell>
          <cell r="BI798">
            <v>991.01662373469003</v>
          </cell>
          <cell r="BJ798">
            <v>0</v>
          </cell>
          <cell r="BK798">
            <v>0</v>
          </cell>
          <cell r="BL798">
            <v>0</v>
          </cell>
          <cell r="BM798">
            <v>0</v>
          </cell>
        </row>
        <row r="799">
          <cell r="C799">
            <v>13637</v>
          </cell>
          <cell r="D799" t="str">
            <v>Buttonville Spill Containment</v>
          </cell>
          <cell r="E799">
            <v>464730.02</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row>
        <row r="800">
          <cell r="C800">
            <v>13641</v>
          </cell>
          <cell r="D800" t="str">
            <v>2007 NOD Dx and CADD Service</v>
          </cell>
          <cell r="E800">
            <v>1460918.46</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row>
        <row r="801">
          <cell r="C801">
            <v>13642</v>
          </cell>
          <cell r="D801" t="str">
            <v>Rev Meter Single Line Diagram</v>
          </cell>
          <cell r="E801">
            <v>61202.7</v>
          </cell>
          <cell r="F801">
            <v>0</v>
          </cell>
          <cell r="G801">
            <v>0</v>
          </cell>
          <cell r="H801">
            <v>0</v>
          </cell>
          <cell r="I801">
            <v>0</v>
          </cell>
          <cell r="J801">
            <v>141000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row>
        <row r="802">
          <cell r="C802">
            <v>13643</v>
          </cell>
          <cell r="D802" t="str">
            <v>Rev Meter Single Line Diagram</v>
          </cell>
          <cell r="E802">
            <v>58407.62</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row>
        <row r="803">
          <cell r="C803">
            <v>13648</v>
          </cell>
          <cell r="D803" t="str">
            <v>Hammer Replace R7R8 Reactors</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row>
        <row r="804">
          <cell r="C804">
            <v>13650</v>
          </cell>
          <cell r="D804" t="str">
            <v>QFW B LINE TELEPROT INTERFACE</v>
          </cell>
          <cell r="E804">
            <v>603833.05000000005</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row>
        <row r="805">
          <cell r="C805">
            <v>13651</v>
          </cell>
          <cell r="D805" t="str">
            <v>Kingston B5QK Line Relocate</v>
          </cell>
          <cell r="E805">
            <v>-252436.45</v>
          </cell>
          <cell r="F805">
            <v>0</v>
          </cell>
          <cell r="G805">
            <v>247360.41</v>
          </cell>
          <cell r="H805">
            <v>332</v>
          </cell>
          <cell r="I805">
            <v>2195.88</v>
          </cell>
          <cell r="J805">
            <v>0</v>
          </cell>
          <cell r="K805">
            <v>43736.71</v>
          </cell>
          <cell r="L805">
            <v>41188.550000000003</v>
          </cell>
          <cell r="M805">
            <v>3866.6</v>
          </cell>
          <cell r="N805">
            <v>0</v>
          </cell>
          <cell r="O805">
            <v>0</v>
          </cell>
          <cell r="P805">
            <v>0</v>
          </cell>
          <cell r="Q805">
            <v>0</v>
          </cell>
          <cell r="R805">
            <v>0</v>
          </cell>
          <cell r="S805">
            <v>0</v>
          </cell>
          <cell r="T805">
            <v>0</v>
          </cell>
          <cell r="U805">
            <v>0</v>
          </cell>
          <cell r="V805">
            <v>-3866.6000000000899</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row>
        <row r="806">
          <cell r="C806">
            <v>13654</v>
          </cell>
          <cell r="D806" t="str">
            <v>Shieldwire Replacement 2008</v>
          </cell>
          <cell r="E806">
            <v>6279.37</v>
          </cell>
          <cell r="F806">
            <v>0</v>
          </cell>
          <cell r="G806">
            <v>0</v>
          </cell>
          <cell r="H806">
            <v>0</v>
          </cell>
          <cell r="I806">
            <v>0</v>
          </cell>
          <cell r="J806">
            <v>0</v>
          </cell>
          <cell r="K806">
            <v>87.5972115</v>
          </cell>
          <cell r="L806">
            <v>0</v>
          </cell>
          <cell r="M806">
            <v>0</v>
          </cell>
          <cell r="N806">
            <v>0</v>
          </cell>
          <cell r="O806">
            <v>0</v>
          </cell>
          <cell r="P806">
            <v>0</v>
          </cell>
          <cell r="Q806">
            <v>0</v>
          </cell>
          <cell r="R806">
            <v>0</v>
          </cell>
          <cell r="S806">
            <v>0</v>
          </cell>
          <cell r="T806">
            <v>0</v>
          </cell>
          <cell r="U806">
            <v>406.21250809370002</v>
          </cell>
          <cell r="V806">
            <v>0</v>
          </cell>
          <cell r="W806">
            <v>0</v>
          </cell>
          <cell r="X806">
            <v>0</v>
          </cell>
          <cell r="Y806">
            <v>0</v>
          </cell>
          <cell r="Z806">
            <v>0</v>
          </cell>
          <cell r="AA806">
            <v>0</v>
          </cell>
          <cell r="AB806">
            <v>0</v>
          </cell>
          <cell r="AC806">
            <v>0</v>
          </cell>
          <cell r="AD806">
            <v>0</v>
          </cell>
          <cell r="AE806">
            <v>432.12886611007798</v>
          </cell>
          <cell r="AF806">
            <v>0</v>
          </cell>
          <cell r="AG806">
            <v>0</v>
          </cell>
          <cell r="AH806">
            <v>0</v>
          </cell>
          <cell r="AI806">
            <v>0</v>
          </cell>
          <cell r="AJ806">
            <v>0</v>
          </cell>
          <cell r="AK806">
            <v>0</v>
          </cell>
          <cell r="AL806">
            <v>0</v>
          </cell>
          <cell r="AM806">
            <v>0</v>
          </cell>
          <cell r="AN806">
            <v>0</v>
          </cell>
          <cell r="AO806">
            <v>452.49337918219601</v>
          </cell>
          <cell r="AP806">
            <v>0</v>
          </cell>
          <cell r="AQ806">
            <v>0</v>
          </cell>
          <cell r="AR806">
            <v>0</v>
          </cell>
          <cell r="AS806">
            <v>0</v>
          </cell>
          <cell r="AT806">
            <v>0</v>
          </cell>
          <cell r="AU806">
            <v>0</v>
          </cell>
          <cell r="AV806">
            <v>0</v>
          </cell>
          <cell r="AW806">
            <v>0</v>
          </cell>
          <cell r="AX806">
            <v>0</v>
          </cell>
          <cell r="AY806">
            <v>496.22556732461101</v>
          </cell>
          <cell r="AZ806">
            <v>0</v>
          </cell>
          <cell r="BA806">
            <v>0</v>
          </cell>
          <cell r="BB806">
            <v>0</v>
          </cell>
          <cell r="BC806">
            <v>0</v>
          </cell>
          <cell r="BD806">
            <v>0</v>
          </cell>
          <cell r="BE806">
            <v>0</v>
          </cell>
          <cell r="BF806">
            <v>0</v>
          </cell>
          <cell r="BG806">
            <v>0</v>
          </cell>
          <cell r="BH806">
            <v>0</v>
          </cell>
          <cell r="BI806">
            <v>520.22695655503503</v>
          </cell>
          <cell r="BJ806">
            <v>0</v>
          </cell>
          <cell r="BK806">
            <v>0</v>
          </cell>
          <cell r="BL806">
            <v>0</v>
          </cell>
          <cell r="BM806">
            <v>0</v>
          </cell>
        </row>
        <row r="807">
          <cell r="C807">
            <v>13657</v>
          </cell>
          <cell r="D807" t="str">
            <v>Hanmer R9 EOL Reactor Replace</v>
          </cell>
          <cell r="E807">
            <v>1927995</v>
          </cell>
          <cell r="F807">
            <v>15921</v>
          </cell>
          <cell r="G807">
            <v>79802.990000000005</v>
          </cell>
          <cell r="H807">
            <v>2765</v>
          </cell>
          <cell r="I807">
            <v>5246.97</v>
          </cell>
          <cell r="J807">
            <v>2128</v>
          </cell>
          <cell r="K807">
            <v>14641.03</v>
          </cell>
          <cell r="L807">
            <v>22984</v>
          </cell>
          <cell r="M807">
            <v>0</v>
          </cell>
          <cell r="N807">
            <v>687.5</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row>
        <row r="808">
          <cell r="C808">
            <v>13658</v>
          </cell>
          <cell r="D808" t="str">
            <v>B4V B5V Sectn Hanover Orange</v>
          </cell>
          <cell r="E808">
            <v>855262.22</v>
          </cell>
          <cell r="F808">
            <v>0</v>
          </cell>
          <cell r="G808">
            <v>1463085.29</v>
          </cell>
          <cell r="H808">
            <v>16861.8</v>
          </cell>
          <cell r="I808">
            <v>484378.88</v>
          </cell>
          <cell r="J808">
            <v>30681.59</v>
          </cell>
          <cell r="K808">
            <v>504811.39218349999</v>
          </cell>
          <cell r="L808">
            <v>0</v>
          </cell>
          <cell r="M808">
            <v>0</v>
          </cell>
          <cell r="N808">
            <v>664056.77</v>
          </cell>
          <cell r="O808">
            <v>0</v>
          </cell>
          <cell r="P808">
            <v>0</v>
          </cell>
          <cell r="Q808">
            <v>910000</v>
          </cell>
          <cell r="R808">
            <v>10000</v>
          </cell>
          <cell r="S808">
            <v>0</v>
          </cell>
          <cell r="T808">
            <v>10000</v>
          </cell>
          <cell r="U808">
            <v>171787.41817782691</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row>
        <row r="809">
          <cell r="C809">
            <v>13659</v>
          </cell>
          <cell r="D809" t="str">
            <v>Designated Substance Inventory</v>
          </cell>
          <cell r="E809">
            <v>170164.61</v>
          </cell>
          <cell r="F809">
            <v>0</v>
          </cell>
          <cell r="G809">
            <v>0</v>
          </cell>
          <cell r="H809">
            <v>250000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row>
        <row r="810">
          <cell r="C810">
            <v>13660</v>
          </cell>
          <cell r="D810" t="str">
            <v>Designated Substance Inventory</v>
          </cell>
          <cell r="E810">
            <v>849833.09</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row>
        <row r="811">
          <cell r="C811">
            <v>13661</v>
          </cell>
          <cell r="D811" t="str">
            <v>Burlington TS Stn Load Cap</v>
          </cell>
          <cell r="E811">
            <v>114476.68</v>
          </cell>
          <cell r="F811">
            <v>234599.34</v>
          </cell>
          <cell r="G811">
            <v>448496.35</v>
          </cell>
          <cell r="H811">
            <v>42516.51</v>
          </cell>
          <cell r="I811">
            <v>336872.53</v>
          </cell>
          <cell r="J811">
            <v>147079.85999999999</v>
          </cell>
          <cell r="K811">
            <v>187535.0115965</v>
          </cell>
          <cell r="L811">
            <v>0</v>
          </cell>
          <cell r="M811">
            <v>0</v>
          </cell>
          <cell r="N811">
            <v>658986.5</v>
          </cell>
          <cell r="O811">
            <v>-304167</v>
          </cell>
          <cell r="P811">
            <v>285000</v>
          </cell>
          <cell r="Q811">
            <v>50000</v>
          </cell>
          <cell r="R811">
            <v>50000</v>
          </cell>
          <cell r="S811">
            <v>2200000</v>
          </cell>
          <cell r="T811">
            <v>5000</v>
          </cell>
          <cell r="U811">
            <v>333101.72597764269</v>
          </cell>
          <cell r="V811">
            <v>0</v>
          </cell>
          <cell r="W811">
            <v>0</v>
          </cell>
          <cell r="X811">
            <v>0</v>
          </cell>
          <cell r="Y811">
            <v>250000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row>
        <row r="812">
          <cell r="C812">
            <v>13662</v>
          </cell>
          <cell r="D812" t="str">
            <v>Belwood North Tie in on Hwy 9</v>
          </cell>
          <cell r="E812">
            <v>9479.23</v>
          </cell>
          <cell r="F812">
            <v>0</v>
          </cell>
          <cell r="G812">
            <v>0</v>
          </cell>
          <cell r="H812">
            <v>0</v>
          </cell>
          <cell r="I812">
            <v>0</v>
          </cell>
          <cell r="J812">
            <v>0</v>
          </cell>
          <cell r="K812">
            <v>52.915117499999994</v>
          </cell>
          <cell r="L812">
            <v>0</v>
          </cell>
          <cell r="M812">
            <v>10194</v>
          </cell>
          <cell r="N812">
            <v>661.5</v>
          </cell>
          <cell r="O812">
            <v>0</v>
          </cell>
          <cell r="P812">
            <v>0</v>
          </cell>
          <cell r="Q812">
            <v>0</v>
          </cell>
          <cell r="R812">
            <v>0</v>
          </cell>
          <cell r="S812">
            <v>0</v>
          </cell>
          <cell r="T812">
            <v>0</v>
          </cell>
          <cell r="U812">
            <v>-2.2641503499987399E-2</v>
          </cell>
          <cell r="V812">
            <v>0</v>
          </cell>
          <cell r="W812">
            <v>0</v>
          </cell>
          <cell r="X812">
            <v>0</v>
          </cell>
          <cell r="Y812">
            <v>0</v>
          </cell>
          <cell r="Z812">
            <v>0</v>
          </cell>
          <cell r="AA812">
            <v>0</v>
          </cell>
          <cell r="AB812">
            <v>0</v>
          </cell>
          <cell r="AC812">
            <v>0</v>
          </cell>
          <cell r="AD812">
            <v>0</v>
          </cell>
          <cell r="AE812">
            <v>-2.40860314232536E-2</v>
          </cell>
          <cell r="AF812">
            <v>0</v>
          </cell>
          <cell r="AG812">
            <v>0</v>
          </cell>
          <cell r="AH812">
            <v>0</v>
          </cell>
          <cell r="AI812">
            <v>0</v>
          </cell>
          <cell r="AJ812">
            <v>0</v>
          </cell>
          <cell r="AK812">
            <v>0</v>
          </cell>
          <cell r="AL812">
            <v>0</v>
          </cell>
          <cell r="AM812">
            <v>0</v>
          </cell>
          <cell r="AN812">
            <v>0</v>
          </cell>
          <cell r="AO812">
            <v>-2.52211101930865E-2</v>
          </cell>
          <cell r="AP812">
            <v>0</v>
          </cell>
          <cell r="AQ812">
            <v>0</v>
          </cell>
          <cell r="AR812">
            <v>0</v>
          </cell>
          <cell r="AS812">
            <v>0</v>
          </cell>
          <cell r="AT812">
            <v>0</v>
          </cell>
          <cell r="AU812">
            <v>0</v>
          </cell>
          <cell r="AV812">
            <v>0</v>
          </cell>
          <cell r="AW812">
            <v>0</v>
          </cell>
          <cell r="AX812">
            <v>0</v>
          </cell>
          <cell r="AY812">
            <v>-2.7658658203517501E-2</v>
          </cell>
          <cell r="AZ812">
            <v>0</v>
          </cell>
          <cell r="BA812">
            <v>0</v>
          </cell>
          <cell r="BB812">
            <v>0</v>
          </cell>
          <cell r="BC812">
            <v>0</v>
          </cell>
          <cell r="BD812">
            <v>0</v>
          </cell>
          <cell r="BE812">
            <v>0</v>
          </cell>
          <cell r="BF812">
            <v>0</v>
          </cell>
          <cell r="BG812">
            <v>0</v>
          </cell>
          <cell r="BH812">
            <v>0</v>
          </cell>
          <cell r="BI812">
            <v>-2.8996449451817799E-2</v>
          </cell>
          <cell r="BJ812">
            <v>0</v>
          </cell>
          <cell r="BK812">
            <v>0</v>
          </cell>
          <cell r="BL812">
            <v>0</v>
          </cell>
          <cell r="BM812">
            <v>0</v>
          </cell>
        </row>
        <row r="813">
          <cell r="C813">
            <v>13675</v>
          </cell>
          <cell r="D813" t="str">
            <v>Kap TS Instal New swtch K38S</v>
          </cell>
          <cell r="E813">
            <v>15634.1</v>
          </cell>
          <cell r="F813">
            <v>0</v>
          </cell>
          <cell r="G813">
            <v>0</v>
          </cell>
          <cell r="H813">
            <v>0</v>
          </cell>
          <cell r="I813">
            <v>0</v>
          </cell>
          <cell r="J813">
            <v>980</v>
          </cell>
          <cell r="K813">
            <v>2508.060782</v>
          </cell>
          <cell r="L813">
            <v>0</v>
          </cell>
          <cell r="M813">
            <v>0</v>
          </cell>
          <cell r="N813">
            <v>13475.48</v>
          </cell>
          <cell r="O813">
            <v>0</v>
          </cell>
          <cell r="P813">
            <v>0</v>
          </cell>
          <cell r="Q813">
            <v>0</v>
          </cell>
          <cell r="R813">
            <v>0</v>
          </cell>
          <cell r="S813">
            <v>0</v>
          </cell>
          <cell r="T813">
            <v>0</v>
          </cell>
          <cell r="U813">
            <v>2079.7294818915898</v>
          </cell>
          <cell r="V813">
            <v>0</v>
          </cell>
          <cell r="W813">
            <v>0</v>
          </cell>
          <cell r="X813">
            <v>0</v>
          </cell>
          <cell r="Y813">
            <v>0</v>
          </cell>
          <cell r="Z813">
            <v>0</v>
          </cell>
          <cell r="AA813">
            <v>0</v>
          </cell>
          <cell r="AB813">
            <v>0</v>
          </cell>
          <cell r="AC813">
            <v>0</v>
          </cell>
          <cell r="AD813">
            <v>0</v>
          </cell>
          <cell r="AE813">
            <v>2212.4162228362802</v>
          </cell>
          <cell r="AF813">
            <v>0</v>
          </cell>
          <cell r="AG813">
            <v>0</v>
          </cell>
          <cell r="AH813">
            <v>0</v>
          </cell>
          <cell r="AI813">
            <v>0</v>
          </cell>
          <cell r="AJ813">
            <v>0</v>
          </cell>
          <cell r="AK813">
            <v>0</v>
          </cell>
          <cell r="AL813">
            <v>0</v>
          </cell>
          <cell r="AM813">
            <v>0</v>
          </cell>
          <cell r="AN813">
            <v>0</v>
          </cell>
          <cell r="AO813">
            <v>2316.6785913665099</v>
          </cell>
          <cell r="AP813">
            <v>0</v>
          </cell>
          <cell r="AQ813">
            <v>0</v>
          </cell>
          <cell r="AR813">
            <v>0</v>
          </cell>
          <cell r="AS813">
            <v>0</v>
          </cell>
          <cell r="AT813">
            <v>0</v>
          </cell>
          <cell r="AU813">
            <v>0</v>
          </cell>
          <cell r="AV813">
            <v>0</v>
          </cell>
          <cell r="AW813">
            <v>0</v>
          </cell>
          <cell r="AX813">
            <v>0</v>
          </cell>
          <cell r="AY813">
            <v>2540.5789370605198</v>
          </cell>
          <cell r="AZ813">
            <v>0</v>
          </cell>
          <cell r="BA813">
            <v>0</v>
          </cell>
          <cell r="BB813">
            <v>0</v>
          </cell>
          <cell r="BC813">
            <v>0</v>
          </cell>
          <cell r="BD813">
            <v>0</v>
          </cell>
          <cell r="BE813">
            <v>0</v>
          </cell>
          <cell r="BF813">
            <v>0</v>
          </cell>
          <cell r="BG813">
            <v>0</v>
          </cell>
          <cell r="BH813">
            <v>0</v>
          </cell>
          <cell r="BI813">
            <v>2663.4614081668801</v>
          </cell>
          <cell r="BJ813">
            <v>0</v>
          </cell>
          <cell r="BK813">
            <v>0</v>
          </cell>
          <cell r="BL813">
            <v>0</v>
          </cell>
          <cell r="BM813">
            <v>0</v>
          </cell>
        </row>
        <row r="814">
          <cell r="C814">
            <v>13677</v>
          </cell>
          <cell r="D814" t="str">
            <v>Aeolian Proof Line EG Connecti</v>
          </cell>
          <cell r="E814">
            <v>17621.77</v>
          </cell>
          <cell r="F814">
            <v>0</v>
          </cell>
          <cell r="G814">
            <v>0</v>
          </cell>
          <cell r="H814">
            <v>75</v>
          </cell>
          <cell r="I814">
            <v>0</v>
          </cell>
          <cell r="J814">
            <v>292</v>
          </cell>
          <cell r="K814">
            <v>-114.00313300000001</v>
          </cell>
          <cell r="L814">
            <v>0</v>
          </cell>
          <cell r="M814">
            <v>33746.67</v>
          </cell>
          <cell r="N814">
            <v>0</v>
          </cell>
          <cell r="O814">
            <v>0</v>
          </cell>
          <cell r="P814">
            <v>0</v>
          </cell>
          <cell r="Q814">
            <v>0</v>
          </cell>
          <cell r="R814">
            <v>0</v>
          </cell>
          <cell r="S814">
            <v>0</v>
          </cell>
          <cell r="T814">
            <v>0</v>
          </cell>
          <cell r="U814">
            <v>-1012.6274198853901</v>
          </cell>
          <cell r="V814">
            <v>0</v>
          </cell>
          <cell r="W814">
            <v>0</v>
          </cell>
          <cell r="X814">
            <v>0</v>
          </cell>
          <cell r="Y814">
            <v>0</v>
          </cell>
          <cell r="Z814">
            <v>0</v>
          </cell>
          <cell r="AA814">
            <v>0</v>
          </cell>
          <cell r="AB814">
            <v>0</v>
          </cell>
          <cell r="AC814">
            <v>0</v>
          </cell>
          <cell r="AD814">
            <v>0</v>
          </cell>
          <cell r="AE814">
            <v>-1077.23304927408</v>
          </cell>
          <cell r="AF814">
            <v>0</v>
          </cell>
          <cell r="AG814">
            <v>0</v>
          </cell>
          <cell r="AH814">
            <v>0</v>
          </cell>
          <cell r="AI814">
            <v>0</v>
          </cell>
          <cell r="AJ814">
            <v>0</v>
          </cell>
          <cell r="AK814">
            <v>0</v>
          </cell>
          <cell r="AL814">
            <v>0</v>
          </cell>
          <cell r="AM814">
            <v>0</v>
          </cell>
          <cell r="AN814">
            <v>0</v>
          </cell>
          <cell r="AO814">
            <v>-1127.99875421561</v>
          </cell>
          <cell r="AP814">
            <v>0</v>
          </cell>
          <cell r="AQ814">
            <v>0</v>
          </cell>
          <cell r="AR814">
            <v>0</v>
          </cell>
          <cell r="AS814">
            <v>0</v>
          </cell>
          <cell r="AT814">
            <v>0</v>
          </cell>
          <cell r="AU814">
            <v>0</v>
          </cell>
          <cell r="AV814">
            <v>0</v>
          </cell>
          <cell r="AW814">
            <v>0</v>
          </cell>
          <cell r="AX814">
            <v>0</v>
          </cell>
          <cell r="AY814">
            <v>-1237.0166006931099</v>
          </cell>
          <cell r="AZ814">
            <v>0</v>
          </cell>
          <cell r="BA814">
            <v>0</v>
          </cell>
          <cell r="BB814">
            <v>0</v>
          </cell>
          <cell r="BC814">
            <v>0</v>
          </cell>
          <cell r="BD814">
            <v>0</v>
          </cell>
          <cell r="BE814">
            <v>0</v>
          </cell>
          <cell r="BF814">
            <v>0</v>
          </cell>
          <cell r="BG814">
            <v>0</v>
          </cell>
          <cell r="BH814">
            <v>0</v>
          </cell>
          <cell r="BI814">
            <v>-1296.8484974609501</v>
          </cell>
          <cell r="BJ814">
            <v>0</v>
          </cell>
          <cell r="BK814">
            <v>0</v>
          </cell>
          <cell r="BL814">
            <v>0</v>
          </cell>
          <cell r="BM814">
            <v>0</v>
          </cell>
        </row>
        <row r="815">
          <cell r="C815">
            <v>13679</v>
          </cell>
          <cell r="D815" t="str">
            <v>Lambton TS Replace Yard Lights</v>
          </cell>
          <cell r="E815">
            <v>258.95</v>
          </cell>
          <cell r="F815">
            <v>0</v>
          </cell>
          <cell r="G815">
            <v>2400</v>
          </cell>
          <cell r="H815">
            <v>0</v>
          </cell>
          <cell r="I815">
            <v>0</v>
          </cell>
          <cell r="J815">
            <v>11153.75</v>
          </cell>
          <cell r="K815">
            <v>7167.69</v>
          </cell>
          <cell r="L815">
            <v>28945</v>
          </cell>
          <cell r="M815">
            <v>0</v>
          </cell>
          <cell r="N815">
            <v>31960.25</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row>
        <row r="816">
          <cell r="C816">
            <v>13680</v>
          </cell>
          <cell r="D816" t="str">
            <v>Wholesale Metering 2007</v>
          </cell>
          <cell r="E816">
            <v>8506360.7899999991</v>
          </cell>
          <cell r="F816">
            <v>169614.47</v>
          </cell>
          <cell r="G816">
            <v>872261.08</v>
          </cell>
          <cell r="H816">
            <v>44751.68</v>
          </cell>
          <cell r="I816">
            <v>777114.88</v>
          </cell>
          <cell r="J816">
            <v>247761.04</v>
          </cell>
          <cell r="K816">
            <v>378738.57182050002</v>
          </cell>
          <cell r="L816">
            <v>0</v>
          </cell>
          <cell r="M816">
            <v>0</v>
          </cell>
          <cell r="N816">
            <v>274448.07</v>
          </cell>
          <cell r="O816">
            <v>0</v>
          </cell>
          <cell r="P816">
            <v>50000</v>
          </cell>
          <cell r="Q816">
            <v>150000</v>
          </cell>
          <cell r="R816">
            <v>15000</v>
          </cell>
          <cell r="S816">
            <v>100000</v>
          </cell>
          <cell r="T816">
            <v>40000</v>
          </cell>
          <cell r="U816">
            <v>181522.61377614699</v>
          </cell>
          <cell r="V816">
            <v>0</v>
          </cell>
          <cell r="W816">
            <v>0</v>
          </cell>
          <cell r="X816">
            <v>0</v>
          </cell>
          <cell r="Y816">
            <v>0</v>
          </cell>
          <cell r="Z816">
            <v>50000</v>
          </cell>
          <cell r="AA816">
            <v>100000</v>
          </cell>
          <cell r="AB816">
            <v>25000</v>
          </cell>
          <cell r="AC816">
            <v>150000</v>
          </cell>
          <cell r="AD816">
            <v>100000</v>
          </cell>
          <cell r="AE816">
            <v>110404.55480627751</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row>
        <row r="817">
          <cell r="C817">
            <v>13699</v>
          </cell>
          <cell r="D817" t="str">
            <v>2007 Foundatn Repair Program</v>
          </cell>
          <cell r="E817">
            <v>255573.09</v>
          </cell>
          <cell r="F817">
            <v>0</v>
          </cell>
          <cell r="G817">
            <v>762939.67</v>
          </cell>
          <cell r="H817">
            <v>3995.45</v>
          </cell>
          <cell r="I817">
            <v>41607.43</v>
          </cell>
          <cell r="J817">
            <v>17962.54</v>
          </cell>
          <cell r="K817">
            <v>197229.84</v>
          </cell>
          <cell r="L817">
            <v>0</v>
          </cell>
          <cell r="M817">
            <v>0</v>
          </cell>
          <cell r="N817">
            <v>297971.78999999998</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row>
        <row r="818">
          <cell r="C818">
            <v>13700</v>
          </cell>
          <cell r="D818" t="str">
            <v>Meaford TS Connect LFCA EG</v>
          </cell>
          <cell r="E818">
            <v>5316.52</v>
          </cell>
          <cell r="F818">
            <v>0</v>
          </cell>
          <cell r="G818">
            <v>0</v>
          </cell>
          <cell r="H818">
            <v>0</v>
          </cell>
          <cell r="I818">
            <v>0</v>
          </cell>
          <cell r="J818">
            <v>280</v>
          </cell>
          <cell r="K818">
            <v>218.570708</v>
          </cell>
          <cell r="L818">
            <v>0</v>
          </cell>
          <cell r="M818">
            <v>0</v>
          </cell>
          <cell r="N818">
            <v>1239</v>
          </cell>
          <cell r="O818">
            <v>0</v>
          </cell>
          <cell r="P818">
            <v>0</v>
          </cell>
          <cell r="Q818">
            <v>0</v>
          </cell>
          <cell r="R818">
            <v>0</v>
          </cell>
          <cell r="S818">
            <v>0</v>
          </cell>
          <cell r="T818">
            <v>0</v>
          </cell>
          <cell r="U818">
            <v>450.05098717039999</v>
          </cell>
          <cell r="V818">
            <v>0</v>
          </cell>
          <cell r="W818">
            <v>0</v>
          </cell>
          <cell r="X818">
            <v>0</v>
          </cell>
          <cell r="Y818">
            <v>0</v>
          </cell>
          <cell r="Z818">
            <v>0</v>
          </cell>
          <cell r="AA818">
            <v>0</v>
          </cell>
          <cell r="AB818">
            <v>0</v>
          </cell>
          <cell r="AC818">
            <v>0</v>
          </cell>
          <cell r="AD818">
            <v>0</v>
          </cell>
          <cell r="AE818">
            <v>478.764240151872</v>
          </cell>
          <cell r="AF818">
            <v>0</v>
          </cell>
          <cell r="AG818">
            <v>0</v>
          </cell>
          <cell r="AH818">
            <v>0</v>
          </cell>
          <cell r="AI818">
            <v>0</v>
          </cell>
          <cell r="AJ818">
            <v>0</v>
          </cell>
          <cell r="AK818">
            <v>0</v>
          </cell>
          <cell r="AL818">
            <v>0</v>
          </cell>
          <cell r="AM818">
            <v>0</v>
          </cell>
          <cell r="AN818">
            <v>0</v>
          </cell>
          <cell r="AO818">
            <v>501.32649273823802</v>
          </cell>
          <cell r="AP818">
            <v>0</v>
          </cell>
          <cell r="AQ818">
            <v>0</v>
          </cell>
          <cell r="AR818">
            <v>0</v>
          </cell>
          <cell r="AS818">
            <v>0</v>
          </cell>
          <cell r="AT818">
            <v>0</v>
          </cell>
          <cell r="AU818">
            <v>0</v>
          </cell>
          <cell r="AV818">
            <v>0</v>
          </cell>
          <cell r="AW818">
            <v>0</v>
          </cell>
          <cell r="AX818">
            <v>0</v>
          </cell>
          <cell r="AY818">
            <v>549.77826133832104</v>
          </cell>
          <cell r="AZ818">
            <v>0</v>
          </cell>
          <cell r="BA818">
            <v>0</v>
          </cell>
          <cell r="BB818">
            <v>0</v>
          </cell>
          <cell r="BC818">
            <v>0</v>
          </cell>
          <cell r="BD818">
            <v>0</v>
          </cell>
          <cell r="BE818">
            <v>0</v>
          </cell>
          <cell r="BF818">
            <v>0</v>
          </cell>
          <cell r="BG818">
            <v>0</v>
          </cell>
          <cell r="BH818">
            <v>0</v>
          </cell>
          <cell r="BI818">
            <v>576.36988198364497</v>
          </cell>
          <cell r="BJ818">
            <v>0</v>
          </cell>
          <cell r="BK818">
            <v>0</v>
          </cell>
          <cell r="BL818">
            <v>0</v>
          </cell>
          <cell r="BM818">
            <v>0</v>
          </cell>
        </row>
        <row r="819">
          <cell r="C819">
            <v>13701</v>
          </cell>
          <cell r="D819" t="str">
            <v>Woodstock Supply Prelim Optn</v>
          </cell>
          <cell r="E819">
            <v>770067.53</v>
          </cell>
          <cell r="F819">
            <v>0</v>
          </cell>
          <cell r="G819">
            <v>600000</v>
          </cell>
          <cell r="H819">
            <v>1558163.33</v>
          </cell>
          <cell r="I819">
            <v>1716124.33</v>
          </cell>
          <cell r="J819">
            <v>247144.95</v>
          </cell>
          <cell r="K819">
            <v>648198.1636345</v>
          </cell>
          <cell r="L819">
            <v>3000000</v>
          </cell>
          <cell r="M819">
            <v>0</v>
          </cell>
          <cell r="N819">
            <v>132575.66</v>
          </cell>
          <cell r="O819">
            <v>0</v>
          </cell>
          <cell r="P819">
            <v>450000</v>
          </cell>
          <cell r="Q819">
            <v>10250000</v>
          </cell>
          <cell r="R819">
            <v>563003</v>
          </cell>
          <cell r="S819">
            <v>28207215</v>
          </cell>
          <cell r="T819">
            <v>360000</v>
          </cell>
          <cell r="U819">
            <v>5853008.6437248802</v>
          </cell>
          <cell r="V819">
            <v>0</v>
          </cell>
          <cell r="W819">
            <v>0</v>
          </cell>
          <cell r="X819">
            <v>0</v>
          </cell>
          <cell r="Y819">
            <v>0</v>
          </cell>
          <cell r="Z819">
            <v>625000</v>
          </cell>
          <cell r="AA819">
            <v>4250000</v>
          </cell>
          <cell r="AB819">
            <v>1041560</v>
          </cell>
          <cell r="AC819">
            <v>5420000</v>
          </cell>
          <cell r="AD819">
            <v>140000</v>
          </cell>
          <cell r="AE819">
            <v>3243262.3323166501</v>
          </cell>
          <cell r="AF819">
            <v>0</v>
          </cell>
          <cell r="AG819">
            <v>0</v>
          </cell>
          <cell r="AH819">
            <v>0</v>
          </cell>
          <cell r="AI819">
            <v>5900000</v>
          </cell>
          <cell r="AJ819">
            <v>0</v>
          </cell>
          <cell r="AK819">
            <v>0</v>
          </cell>
          <cell r="AL819">
            <v>0</v>
          </cell>
          <cell r="AM819">
            <v>0</v>
          </cell>
          <cell r="AN819">
            <v>0</v>
          </cell>
          <cell r="AO819">
            <v>1157.1884924552901</v>
          </cell>
          <cell r="AP819">
            <v>0</v>
          </cell>
          <cell r="AQ819">
            <v>0</v>
          </cell>
          <cell r="AR819">
            <v>0</v>
          </cell>
          <cell r="AS819">
            <v>0</v>
          </cell>
          <cell r="AT819">
            <v>0</v>
          </cell>
          <cell r="AU819">
            <v>0</v>
          </cell>
          <cell r="AV819">
            <v>0</v>
          </cell>
          <cell r="AW819">
            <v>0</v>
          </cell>
          <cell r="AX819">
            <v>0</v>
          </cell>
          <cell r="AY819">
            <v>1269.0274434687899</v>
          </cell>
          <cell r="AZ819">
            <v>0</v>
          </cell>
          <cell r="BA819">
            <v>0</v>
          </cell>
          <cell r="BB819">
            <v>0</v>
          </cell>
          <cell r="BC819">
            <v>0</v>
          </cell>
          <cell r="BD819">
            <v>0</v>
          </cell>
          <cell r="BE819">
            <v>0</v>
          </cell>
          <cell r="BF819">
            <v>0</v>
          </cell>
          <cell r="BG819">
            <v>0</v>
          </cell>
          <cell r="BH819">
            <v>0</v>
          </cell>
          <cell r="BI819">
            <v>1330.40763751845</v>
          </cell>
          <cell r="BJ819">
            <v>0</v>
          </cell>
          <cell r="BK819">
            <v>0</v>
          </cell>
          <cell r="BL819">
            <v>0</v>
          </cell>
          <cell r="BM819">
            <v>0</v>
          </cell>
        </row>
        <row r="820">
          <cell r="C820">
            <v>13708</v>
          </cell>
          <cell r="D820" t="str">
            <v>Prince Ed Loyalist Wind Frm</v>
          </cell>
          <cell r="E820">
            <v>13444.32</v>
          </cell>
          <cell r="F820">
            <v>0</v>
          </cell>
          <cell r="G820">
            <v>0</v>
          </cell>
          <cell r="H820">
            <v>0</v>
          </cell>
          <cell r="I820">
            <v>0</v>
          </cell>
          <cell r="J820">
            <v>714.5</v>
          </cell>
          <cell r="K820">
            <v>480.17987000000005</v>
          </cell>
          <cell r="L820">
            <v>0</v>
          </cell>
          <cell r="M820">
            <v>14645.38</v>
          </cell>
          <cell r="N820">
            <v>0</v>
          </cell>
          <cell r="O820">
            <v>0</v>
          </cell>
          <cell r="P820">
            <v>0</v>
          </cell>
          <cell r="Q820">
            <v>0</v>
          </cell>
          <cell r="R820">
            <v>0</v>
          </cell>
          <cell r="S820">
            <v>0</v>
          </cell>
          <cell r="T820">
            <v>0</v>
          </cell>
          <cell r="U820">
            <v>-0.40705229400008702</v>
          </cell>
          <cell r="V820">
            <v>0</v>
          </cell>
          <cell r="W820">
            <v>0</v>
          </cell>
          <cell r="X820">
            <v>0</v>
          </cell>
          <cell r="Y820">
            <v>0</v>
          </cell>
          <cell r="Z820">
            <v>0</v>
          </cell>
          <cell r="AA820">
            <v>0</v>
          </cell>
          <cell r="AB820">
            <v>0</v>
          </cell>
          <cell r="AC820">
            <v>0</v>
          </cell>
          <cell r="AD820">
            <v>0</v>
          </cell>
          <cell r="AE820">
            <v>-0.43302223035741</v>
          </cell>
          <cell r="AF820">
            <v>0</v>
          </cell>
          <cell r="AG820">
            <v>0</v>
          </cell>
          <cell r="AH820">
            <v>0</v>
          </cell>
          <cell r="AI820">
            <v>0</v>
          </cell>
          <cell r="AJ820">
            <v>0</v>
          </cell>
          <cell r="AK820">
            <v>0</v>
          </cell>
          <cell r="AL820">
            <v>0</v>
          </cell>
          <cell r="AM820">
            <v>0</v>
          </cell>
          <cell r="AN820">
            <v>0</v>
          </cell>
          <cell r="AO820">
            <v>-0.45342884412988199</v>
          </cell>
          <cell r="AP820">
            <v>0</v>
          </cell>
          <cell r="AQ820">
            <v>0</v>
          </cell>
          <cell r="AR820">
            <v>0</v>
          </cell>
          <cell r="AS820">
            <v>0</v>
          </cell>
          <cell r="AT820">
            <v>0</v>
          </cell>
          <cell r="AU820">
            <v>0</v>
          </cell>
          <cell r="AV820">
            <v>0</v>
          </cell>
          <cell r="AW820">
            <v>0</v>
          </cell>
          <cell r="AX820">
            <v>0</v>
          </cell>
          <cell r="AY820">
            <v>-0.49725144227811202</v>
          </cell>
          <cell r="AZ820">
            <v>0</v>
          </cell>
          <cell r="BA820">
            <v>0</v>
          </cell>
          <cell r="BB820">
            <v>0</v>
          </cell>
          <cell r="BC820">
            <v>0</v>
          </cell>
          <cell r="BD820">
            <v>0</v>
          </cell>
          <cell r="BE820">
            <v>0</v>
          </cell>
          <cell r="BF820">
            <v>0</v>
          </cell>
          <cell r="BG820">
            <v>0</v>
          </cell>
          <cell r="BH820">
            <v>0</v>
          </cell>
          <cell r="BI820">
            <v>-0.52130245092689798</v>
          </cell>
          <cell r="BJ820">
            <v>0</v>
          </cell>
          <cell r="BK820">
            <v>0</v>
          </cell>
          <cell r="BL820">
            <v>0</v>
          </cell>
          <cell r="BM820">
            <v>0</v>
          </cell>
        </row>
        <row r="821">
          <cell r="C821">
            <v>13712</v>
          </cell>
          <cell r="D821" t="str">
            <v>Lakehead Ventus Energy Con</v>
          </cell>
          <cell r="E821">
            <v>12161.14</v>
          </cell>
          <cell r="F821">
            <v>0</v>
          </cell>
          <cell r="G821">
            <v>7.03</v>
          </cell>
          <cell r="H821">
            <v>50.78</v>
          </cell>
          <cell r="I821">
            <v>0</v>
          </cell>
          <cell r="J821">
            <v>379.78</v>
          </cell>
          <cell r="K821">
            <v>601.88714149999998</v>
          </cell>
          <cell r="L821">
            <v>2378.6799999999998</v>
          </cell>
          <cell r="M821">
            <v>10640</v>
          </cell>
          <cell r="N821">
            <v>954</v>
          </cell>
          <cell r="O821">
            <v>0</v>
          </cell>
          <cell r="P821">
            <v>0</v>
          </cell>
          <cell r="Q821">
            <v>0</v>
          </cell>
          <cell r="R821">
            <v>0</v>
          </cell>
          <cell r="S821">
            <v>0</v>
          </cell>
          <cell r="T821">
            <v>0</v>
          </cell>
          <cell r="U821">
            <v>72.472789627699896</v>
          </cell>
          <cell r="V821">
            <v>0</v>
          </cell>
          <cell r="W821">
            <v>0</v>
          </cell>
          <cell r="X821">
            <v>0</v>
          </cell>
          <cell r="Y821">
            <v>0</v>
          </cell>
          <cell r="Z821">
            <v>0</v>
          </cell>
          <cell r="AA821">
            <v>0</v>
          </cell>
          <cell r="AB821">
            <v>0</v>
          </cell>
          <cell r="AC821">
            <v>0</v>
          </cell>
          <cell r="AD821">
            <v>0</v>
          </cell>
          <cell r="AE821">
            <v>77.096553605947193</v>
          </cell>
          <cell r="AF821">
            <v>0</v>
          </cell>
          <cell r="AG821">
            <v>0</v>
          </cell>
          <cell r="AH821">
            <v>0</v>
          </cell>
          <cell r="AI821">
            <v>0</v>
          </cell>
          <cell r="AJ821">
            <v>0</v>
          </cell>
          <cell r="AK821">
            <v>0</v>
          </cell>
          <cell r="AL821">
            <v>0</v>
          </cell>
          <cell r="AM821">
            <v>0</v>
          </cell>
          <cell r="AN821">
            <v>0</v>
          </cell>
          <cell r="AO821">
            <v>80.729807241272695</v>
          </cell>
          <cell r="AP821">
            <v>0</v>
          </cell>
          <cell r="AQ821">
            <v>0</v>
          </cell>
          <cell r="AR821">
            <v>0</v>
          </cell>
          <cell r="AS821">
            <v>0</v>
          </cell>
          <cell r="AT821">
            <v>0</v>
          </cell>
          <cell r="AU821">
            <v>0</v>
          </cell>
          <cell r="AV821">
            <v>0</v>
          </cell>
          <cell r="AW821">
            <v>0</v>
          </cell>
          <cell r="AX821">
            <v>0</v>
          </cell>
          <cell r="AY821">
            <v>88.532111719974694</v>
          </cell>
          <cell r="AZ821">
            <v>0</v>
          </cell>
          <cell r="BA821">
            <v>0</v>
          </cell>
          <cell r="BB821">
            <v>0</v>
          </cell>
          <cell r="BC821">
            <v>0</v>
          </cell>
          <cell r="BD821">
            <v>0</v>
          </cell>
          <cell r="BE821">
            <v>0</v>
          </cell>
          <cell r="BF821">
            <v>0</v>
          </cell>
          <cell r="BG821">
            <v>0</v>
          </cell>
          <cell r="BH821">
            <v>0</v>
          </cell>
          <cell r="BI821">
            <v>92.814224155734095</v>
          </cell>
          <cell r="BJ821">
            <v>0</v>
          </cell>
          <cell r="BK821">
            <v>0</v>
          </cell>
          <cell r="BL821">
            <v>0</v>
          </cell>
          <cell r="BM821">
            <v>0</v>
          </cell>
        </row>
        <row r="822">
          <cell r="C822">
            <v>13713</v>
          </cell>
          <cell r="D822" t="str">
            <v>Farewell Request for Cost Est</v>
          </cell>
          <cell r="E822">
            <v>14517.83</v>
          </cell>
          <cell r="F822">
            <v>0</v>
          </cell>
          <cell r="G822">
            <v>0</v>
          </cell>
          <cell r="H822">
            <v>0</v>
          </cell>
          <cell r="I822">
            <v>0</v>
          </cell>
          <cell r="J822">
            <v>0</v>
          </cell>
          <cell r="K822">
            <v>644.4637285</v>
          </cell>
          <cell r="L822">
            <v>0</v>
          </cell>
          <cell r="M822">
            <v>0</v>
          </cell>
          <cell r="N822">
            <v>0</v>
          </cell>
          <cell r="O822">
            <v>0</v>
          </cell>
          <cell r="P822">
            <v>0</v>
          </cell>
          <cell r="Q822">
            <v>0</v>
          </cell>
          <cell r="R822">
            <v>0</v>
          </cell>
          <cell r="S822">
            <v>0</v>
          </cell>
          <cell r="T822">
            <v>0</v>
          </cell>
          <cell r="U822">
            <v>967.35433987830004</v>
          </cell>
          <cell r="V822">
            <v>0</v>
          </cell>
          <cell r="W822">
            <v>0</v>
          </cell>
          <cell r="X822">
            <v>0</v>
          </cell>
          <cell r="Y822">
            <v>0</v>
          </cell>
          <cell r="Z822">
            <v>0</v>
          </cell>
          <cell r="AA822">
            <v>0</v>
          </cell>
          <cell r="AB822">
            <v>0</v>
          </cell>
          <cell r="AC822">
            <v>0</v>
          </cell>
          <cell r="AD822">
            <v>0</v>
          </cell>
          <cell r="AE822">
            <v>1029.07154676253</v>
          </cell>
          <cell r="AF822">
            <v>0</v>
          </cell>
          <cell r="AG822">
            <v>0</v>
          </cell>
          <cell r="AH822">
            <v>0</v>
          </cell>
          <cell r="AI822">
            <v>0</v>
          </cell>
          <cell r="AJ822">
            <v>0</v>
          </cell>
          <cell r="AK822">
            <v>0</v>
          </cell>
          <cell r="AL822">
            <v>0</v>
          </cell>
          <cell r="AM822">
            <v>0</v>
          </cell>
          <cell r="AN822">
            <v>0</v>
          </cell>
          <cell r="AO822">
            <v>1077.56759183084</v>
          </cell>
          <cell r="AP822">
            <v>0</v>
          </cell>
          <cell r="AQ822">
            <v>0</v>
          </cell>
          <cell r="AR822">
            <v>0</v>
          </cell>
          <cell r="AS822">
            <v>0</v>
          </cell>
          <cell r="AT822">
            <v>0</v>
          </cell>
          <cell r="AU822">
            <v>0</v>
          </cell>
          <cell r="AV822">
            <v>0</v>
          </cell>
          <cell r="AW822">
            <v>0</v>
          </cell>
          <cell r="AX822">
            <v>0</v>
          </cell>
          <cell r="AY822">
            <v>1181.71141101176</v>
          </cell>
          <cell r="AZ822">
            <v>0</v>
          </cell>
          <cell r="BA822">
            <v>0</v>
          </cell>
          <cell r="BB822">
            <v>0</v>
          </cell>
          <cell r="BC822">
            <v>0</v>
          </cell>
          <cell r="BD822">
            <v>0</v>
          </cell>
          <cell r="BE822">
            <v>0</v>
          </cell>
          <cell r="BF822">
            <v>0</v>
          </cell>
          <cell r="BG822">
            <v>0</v>
          </cell>
          <cell r="BH822">
            <v>0</v>
          </cell>
          <cell r="BI822">
            <v>1238.86831182734</v>
          </cell>
          <cell r="BJ822">
            <v>0</v>
          </cell>
          <cell r="BK822">
            <v>0</v>
          </cell>
          <cell r="BL822">
            <v>0</v>
          </cell>
          <cell r="BM822">
            <v>0</v>
          </cell>
        </row>
        <row r="823">
          <cell r="C823">
            <v>13717</v>
          </cell>
          <cell r="D823" t="str">
            <v>KapGS K38S Loop Access Road</v>
          </cell>
          <cell r="E823">
            <v>50375.7</v>
          </cell>
          <cell r="F823">
            <v>0</v>
          </cell>
          <cell r="G823">
            <v>0</v>
          </cell>
          <cell r="H823">
            <v>0</v>
          </cell>
          <cell r="I823">
            <v>0</v>
          </cell>
          <cell r="J823">
            <v>0</v>
          </cell>
          <cell r="K823">
            <v>2238.551015</v>
          </cell>
          <cell r="L823">
            <v>0</v>
          </cell>
          <cell r="M823">
            <v>0</v>
          </cell>
          <cell r="N823">
            <v>0</v>
          </cell>
          <cell r="O823">
            <v>0</v>
          </cell>
          <cell r="P823">
            <v>0</v>
          </cell>
          <cell r="Q823">
            <v>0</v>
          </cell>
          <cell r="R823">
            <v>0</v>
          </cell>
          <cell r="S823">
            <v>0</v>
          </cell>
          <cell r="T823">
            <v>0</v>
          </cell>
          <cell r="U823">
            <v>3356.7892147569901</v>
          </cell>
          <cell r="V823">
            <v>0</v>
          </cell>
          <cell r="W823">
            <v>0</v>
          </cell>
          <cell r="X823">
            <v>0</v>
          </cell>
          <cell r="Y823">
            <v>0</v>
          </cell>
          <cell r="Z823">
            <v>0</v>
          </cell>
          <cell r="AA823">
            <v>0</v>
          </cell>
          <cell r="AB823">
            <v>0</v>
          </cell>
          <cell r="AC823">
            <v>0</v>
          </cell>
          <cell r="AD823">
            <v>0</v>
          </cell>
          <cell r="AE823">
            <v>3570.9523666584901</v>
          </cell>
          <cell r="AF823">
            <v>0</v>
          </cell>
          <cell r="AG823">
            <v>0</v>
          </cell>
          <cell r="AH823">
            <v>0</v>
          </cell>
          <cell r="AI823">
            <v>0</v>
          </cell>
          <cell r="AJ823">
            <v>0</v>
          </cell>
          <cell r="AK823">
            <v>0</v>
          </cell>
          <cell r="AL823">
            <v>0</v>
          </cell>
          <cell r="AM823">
            <v>0</v>
          </cell>
          <cell r="AN823">
            <v>0</v>
          </cell>
          <cell r="AO823">
            <v>3739.2371350548901</v>
          </cell>
          <cell r="AP823">
            <v>0</v>
          </cell>
          <cell r="AQ823">
            <v>0</v>
          </cell>
          <cell r="AR823">
            <v>0</v>
          </cell>
          <cell r="AS823">
            <v>0</v>
          </cell>
          <cell r="AT823">
            <v>0</v>
          </cell>
          <cell r="AU823">
            <v>0</v>
          </cell>
          <cell r="AV823">
            <v>0</v>
          </cell>
          <cell r="AW823">
            <v>0</v>
          </cell>
          <cell r="AX823">
            <v>0</v>
          </cell>
          <cell r="AY823">
            <v>4100.6236865992796</v>
          </cell>
          <cell r="AZ823">
            <v>0</v>
          </cell>
          <cell r="BA823">
            <v>0</v>
          </cell>
          <cell r="BB823">
            <v>0</v>
          </cell>
          <cell r="BC823">
            <v>0</v>
          </cell>
          <cell r="BD823">
            <v>0</v>
          </cell>
          <cell r="BE823">
            <v>0</v>
          </cell>
          <cell r="BF823">
            <v>0</v>
          </cell>
          <cell r="BG823">
            <v>0</v>
          </cell>
          <cell r="BH823">
            <v>0</v>
          </cell>
          <cell r="BI823">
            <v>4298.9622480728403</v>
          </cell>
          <cell r="BJ823">
            <v>0</v>
          </cell>
          <cell r="BK823">
            <v>0</v>
          </cell>
          <cell r="BL823">
            <v>0</v>
          </cell>
          <cell r="BM823">
            <v>0</v>
          </cell>
        </row>
        <row r="824">
          <cell r="C824">
            <v>13722</v>
          </cell>
          <cell r="D824" t="str">
            <v>Otanabee Add New Fdr Positn</v>
          </cell>
          <cell r="E824">
            <v>29594.3</v>
          </cell>
          <cell r="F824">
            <v>39907</v>
          </cell>
          <cell r="G824">
            <v>68983</v>
          </cell>
          <cell r="H824">
            <v>4465</v>
          </cell>
          <cell r="I824">
            <v>159998.99</v>
          </cell>
          <cell r="J824">
            <v>15434.8</v>
          </cell>
          <cell r="K824">
            <v>60037.626240000005</v>
          </cell>
          <cell r="L824">
            <v>0</v>
          </cell>
          <cell r="M824">
            <v>0</v>
          </cell>
          <cell r="N824">
            <v>115965.66</v>
          </cell>
          <cell r="O824">
            <v>0</v>
          </cell>
          <cell r="P824">
            <v>0</v>
          </cell>
          <cell r="Q824">
            <v>0</v>
          </cell>
          <cell r="R824">
            <v>2000</v>
          </cell>
          <cell r="S824">
            <v>0</v>
          </cell>
          <cell r="T824">
            <v>4000</v>
          </cell>
          <cell r="U824">
            <v>660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row>
        <row r="825">
          <cell r="C825">
            <v>13725</v>
          </cell>
          <cell r="D825" t="str">
            <v>Cyrville MTS Line Tap 2sites</v>
          </cell>
          <cell r="E825">
            <v>4384.3900000000003</v>
          </cell>
          <cell r="F825">
            <v>5000</v>
          </cell>
          <cell r="G825">
            <v>15000</v>
          </cell>
          <cell r="H825">
            <v>500</v>
          </cell>
          <cell r="I825">
            <v>10000</v>
          </cell>
          <cell r="J825">
            <v>8113.5</v>
          </cell>
          <cell r="K825">
            <v>121482.71</v>
          </cell>
          <cell r="L825">
            <v>0</v>
          </cell>
          <cell r="M825">
            <v>797161</v>
          </cell>
          <cell r="N825">
            <v>602432.81999999995</v>
          </cell>
          <cell r="O825">
            <v>45000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row>
        <row r="826">
          <cell r="C826">
            <v>13726</v>
          </cell>
          <cell r="D826" t="str">
            <v>Powertee1 800kW WindTurbine</v>
          </cell>
          <cell r="E826">
            <v>3790.6</v>
          </cell>
          <cell r="F826">
            <v>0</v>
          </cell>
          <cell r="G826">
            <v>0</v>
          </cell>
          <cell r="H826">
            <v>0</v>
          </cell>
          <cell r="I826">
            <v>0</v>
          </cell>
          <cell r="J826">
            <v>0</v>
          </cell>
          <cell r="K826">
            <v>40.893502499999983</v>
          </cell>
          <cell r="L826">
            <v>0</v>
          </cell>
          <cell r="M826">
            <v>31286.25</v>
          </cell>
          <cell r="N826">
            <v>3603.33</v>
          </cell>
          <cell r="O826">
            <v>0</v>
          </cell>
          <cell r="P826">
            <v>0</v>
          </cell>
          <cell r="Q826">
            <v>0</v>
          </cell>
          <cell r="R826">
            <v>0</v>
          </cell>
          <cell r="S826">
            <v>0</v>
          </cell>
          <cell r="T826">
            <v>0</v>
          </cell>
          <cell r="U826">
            <v>-1521.7210105404899</v>
          </cell>
          <cell r="V826">
            <v>0</v>
          </cell>
          <cell r="W826">
            <v>0</v>
          </cell>
          <cell r="X826">
            <v>0</v>
          </cell>
          <cell r="Y826">
            <v>0</v>
          </cell>
          <cell r="Z826">
            <v>0</v>
          </cell>
          <cell r="AA826">
            <v>0</v>
          </cell>
          <cell r="AB826">
            <v>0</v>
          </cell>
          <cell r="AC826">
            <v>0</v>
          </cell>
          <cell r="AD826">
            <v>0</v>
          </cell>
          <cell r="AE826">
            <v>-1618.80681101298</v>
          </cell>
          <cell r="AF826">
            <v>0</v>
          </cell>
          <cell r="AG826">
            <v>0</v>
          </cell>
          <cell r="AH826">
            <v>0</v>
          </cell>
          <cell r="AI826">
            <v>0</v>
          </cell>
          <cell r="AJ826">
            <v>0</v>
          </cell>
          <cell r="AK826">
            <v>0</v>
          </cell>
          <cell r="AL826">
            <v>0</v>
          </cell>
          <cell r="AM826">
            <v>0</v>
          </cell>
          <cell r="AN826">
            <v>0</v>
          </cell>
          <cell r="AO826">
            <v>-1695.0947312365499</v>
          </cell>
          <cell r="AP826">
            <v>0</v>
          </cell>
          <cell r="AQ826">
            <v>0</v>
          </cell>
          <cell r="AR826">
            <v>0</v>
          </cell>
          <cell r="AS826">
            <v>0</v>
          </cell>
          <cell r="AT826">
            <v>0</v>
          </cell>
          <cell r="AU826">
            <v>0</v>
          </cell>
          <cell r="AV826">
            <v>0</v>
          </cell>
          <cell r="AW826">
            <v>0</v>
          </cell>
          <cell r="AX826">
            <v>0</v>
          </cell>
          <cell r="AY826">
            <v>-1858.92077845879</v>
          </cell>
          <cell r="AZ826">
            <v>0</v>
          </cell>
          <cell r="BA826">
            <v>0</v>
          </cell>
          <cell r="BB826">
            <v>0</v>
          </cell>
          <cell r="BC826">
            <v>0</v>
          </cell>
          <cell r="BD826">
            <v>0</v>
          </cell>
          <cell r="BE826">
            <v>0</v>
          </cell>
          <cell r="BF826">
            <v>0</v>
          </cell>
          <cell r="BG826">
            <v>0</v>
          </cell>
          <cell r="BH826">
            <v>0</v>
          </cell>
          <cell r="BI826">
            <v>-1948.83287507418</v>
          </cell>
          <cell r="BJ826">
            <v>0</v>
          </cell>
          <cell r="BK826">
            <v>0</v>
          </cell>
          <cell r="BL826">
            <v>0</v>
          </cell>
          <cell r="BM826">
            <v>0</v>
          </cell>
        </row>
        <row r="827">
          <cell r="C827">
            <v>13731</v>
          </cell>
          <cell r="D827" t="str">
            <v>2007-Repl PCB Waste Strg Units</v>
          </cell>
          <cell r="E827">
            <v>81758.789999999994</v>
          </cell>
          <cell r="F827">
            <v>0</v>
          </cell>
          <cell r="G827">
            <v>46617.06</v>
          </cell>
          <cell r="H827">
            <v>6712.5</v>
          </cell>
          <cell r="I827">
            <v>171579.66</v>
          </cell>
          <cell r="J827">
            <v>2175.5</v>
          </cell>
          <cell r="K827">
            <v>22944.25</v>
          </cell>
          <cell r="L827">
            <v>0</v>
          </cell>
          <cell r="M827">
            <v>0</v>
          </cell>
          <cell r="N827">
            <v>5610.5</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row>
        <row r="828">
          <cell r="C828">
            <v>13737</v>
          </cell>
          <cell r="D828" t="str">
            <v>Reloc Cables H7L H1 1L for CN</v>
          </cell>
          <cell r="E828">
            <v>14270698.74</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row>
        <row r="829">
          <cell r="C829">
            <v>13745</v>
          </cell>
          <cell r="D829" t="str">
            <v>DX Gen Connection Program 07</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row>
        <row r="830">
          <cell r="C830">
            <v>13747</v>
          </cell>
          <cell r="D830" t="str">
            <v>HV UG Cable 2007</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row>
        <row r="831">
          <cell r="C831">
            <v>13754</v>
          </cell>
          <cell r="D831" t="str">
            <v>Tx Standards Program 2007</v>
          </cell>
          <cell r="E831">
            <v>905219.8</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row>
        <row r="832">
          <cell r="C832">
            <v>13758</v>
          </cell>
          <cell r="D832" t="str">
            <v>Tx R&amp;D Technology Prog 07</v>
          </cell>
          <cell r="E832">
            <v>317777.73</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row>
        <row r="833">
          <cell r="C833">
            <v>13762</v>
          </cell>
          <cell r="D833" t="str">
            <v>2007 DX STANDARDS</v>
          </cell>
          <cell r="E833">
            <v>383508.66</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row>
        <row r="834">
          <cell r="C834">
            <v>13770</v>
          </cell>
          <cell r="D834" t="str">
            <v>Caledonia TS feeder breaker</v>
          </cell>
          <cell r="E834">
            <v>13568.57</v>
          </cell>
          <cell r="F834">
            <v>0</v>
          </cell>
          <cell r="G834">
            <v>0</v>
          </cell>
          <cell r="H834">
            <v>0</v>
          </cell>
          <cell r="I834">
            <v>0</v>
          </cell>
          <cell r="J834">
            <v>100.8</v>
          </cell>
          <cell r="K834">
            <v>881.89475000000004</v>
          </cell>
          <cell r="L834">
            <v>0</v>
          </cell>
          <cell r="M834">
            <v>0</v>
          </cell>
          <cell r="N834">
            <v>562.5</v>
          </cell>
          <cell r="O834">
            <v>0</v>
          </cell>
          <cell r="P834">
            <v>0</v>
          </cell>
          <cell r="Q834">
            <v>0</v>
          </cell>
          <cell r="R834">
            <v>0</v>
          </cell>
          <cell r="S834">
            <v>0</v>
          </cell>
          <cell r="T834">
            <v>0</v>
          </cell>
          <cell r="U834">
            <v>964.25819105000005</v>
          </cell>
          <cell r="V834">
            <v>0</v>
          </cell>
          <cell r="W834">
            <v>0</v>
          </cell>
          <cell r="X834">
            <v>0</v>
          </cell>
          <cell r="Y834">
            <v>0</v>
          </cell>
          <cell r="Z834">
            <v>0</v>
          </cell>
          <cell r="AA834">
            <v>0</v>
          </cell>
          <cell r="AB834">
            <v>0</v>
          </cell>
          <cell r="AC834">
            <v>0</v>
          </cell>
          <cell r="AD834">
            <v>0</v>
          </cell>
          <cell r="AE834">
            <v>341.92595454632999</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row>
        <row r="835">
          <cell r="C835">
            <v>13777</v>
          </cell>
          <cell r="D835" t="str">
            <v>OttawaW TS Prepare Study Est</v>
          </cell>
          <cell r="E835">
            <v>35687.230000000003</v>
          </cell>
          <cell r="F835">
            <v>0</v>
          </cell>
          <cell r="G835">
            <v>0</v>
          </cell>
          <cell r="H835">
            <v>0</v>
          </cell>
          <cell r="I835">
            <v>0</v>
          </cell>
          <cell r="J835">
            <v>0</v>
          </cell>
          <cell r="K835">
            <v>627.3042825</v>
          </cell>
          <cell r="L835">
            <v>0</v>
          </cell>
          <cell r="M835">
            <v>0</v>
          </cell>
          <cell r="N835">
            <v>768</v>
          </cell>
          <cell r="O835">
            <v>0</v>
          </cell>
          <cell r="P835">
            <v>0</v>
          </cell>
          <cell r="Q835">
            <v>0</v>
          </cell>
          <cell r="R835">
            <v>0</v>
          </cell>
          <cell r="S835">
            <v>0</v>
          </cell>
          <cell r="T835">
            <v>0</v>
          </cell>
          <cell r="U835">
            <v>2365.8656872235001</v>
          </cell>
          <cell r="V835">
            <v>0</v>
          </cell>
          <cell r="W835">
            <v>0</v>
          </cell>
          <cell r="X835">
            <v>0</v>
          </cell>
          <cell r="Y835">
            <v>0</v>
          </cell>
          <cell r="Z835">
            <v>0</v>
          </cell>
          <cell r="AA835">
            <v>0</v>
          </cell>
          <cell r="AB835">
            <v>0</v>
          </cell>
          <cell r="AC835">
            <v>0</v>
          </cell>
          <cell r="AD835">
            <v>0</v>
          </cell>
          <cell r="AE835">
            <v>2516.8079180683499</v>
          </cell>
          <cell r="AF835">
            <v>0</v>
          </cell>
          <cell r="AG835">
            <v>0</v>
          </cell>
          <cell r="AH835">
            <v>0</v>
          </cell>
          <cell r="AI835">
            <v>0</v>
          </cell>
          <cell r="AJ835">
            <v>0</v>
          </cell>
          <cell r="AK835">
            <v>0</v>
          </cell>
          <cell r="AL835">
            <v>0</v>
          </cell>
          <cell r="AM835">
            <v>0</v>
          </cell>
          <cell r="AN835">
            <v>0</v>
          </cell>
          <cell r="AO835">
            <v>2635.41505535332</v>
          </cell>
          <cell r="AP835">
            <v>0</v>
          </cell>
          <cell r="AQ835">
            <v>0</v>
          </cell>
          <cell r="AR835">
            <v>0</v>
          </cell>
          <cell r="AS835">
            <v>0</v>
          </cell>
          <cell r="AT835">
            <v>0</v>
          </cell>
          <cell r="AU835">
            <v>0</v>
          </cell>
          <cell r="AV835">
            <v>0</v>
          </cell>
          <cell r="AW835">
            <v>0</v>
          </cell>
          <cell r="AX835">
            <v>0</v>
          </cell>
          <cell r="AY835">
            <v>2890.1203667158002</v>
          </cell>
          <cell r="AZ835">
            <v>0</v>
          </cell>
          <cell r="BA835">
            <v>0</v>
          </cell>
          <cell r="BB835">
            <v>0</v>
          </cell>
          <cell r="BC835">
            <v>0</v>
          </cell>
          <cell r="BD835">
            <v>0</v>
          </cell>
          <cell r="BE835">
            <v>0</v>
          </cell>
          <cell r="BF835">
            <v>0</v>
          </cell>
          <cell r="BG835">
            <v>0</v>
          </cell>
          <cell r="BH835">
            <v>0</v>
          </cell>
          <cell r="BI835">
            <v>3029.9094231691302</v>
          </cell>
          <cell r="BJ835">
            <v>0</v>
          </cell>
          <cell r="BK835">
            <v>0</v>
          </cell>
          <cell r="BL835">
            <v>0</v>
          </cell>
          <cell r="BM835">
            <v>0</v>
          </cell>
        </row>
        <row r="836">
          <cell r="C836">
            <v>13779</v>
          </cell>
          <cell r="D836" t="str">
            <v>Purchase Spare 75 MVA Trans</v>
          </cell>
          <cell r="E836">
            <v>31887.41</v>
          </cell>
          <cell r="F836">
            <v>0</v>
          </cell>
          <cell r="G836">
            <v>0</v>
          </cell>
          <cell r="H836">
            <v>0</v>
          </cell>
          <cell r="I836">
            <v>2060100</v>
          </cell>
          <cell r="J836">
            <v>1410</v>
          </cell>
          <cell r="K836">
            <v>301352.69</v>
          </cell>
          <cell r="L836">
            <v>0</v>
          </cell>
          <cell r="M836">
            <v>0</v>
          </cell>
          <cell r="N836">
            <v>4785</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row>
        <row r="837">
          <cell r="C837">
            <v>13790</v>
          </cell>
          <cell r="D837" t="str">
            <v>2007 Revenue Metering Single L</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row>
        <row r="838">
          <cell r="C838">
            <v>13801</v>
          </cell>
          <cell r="D838" t="str">
            <v>TX Demand Design Projects 07</v>
          </cell>
          <cell r="E838">
            <v>35858.9</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row>
        <row r="839">
          <cell r="C839">
            <v>13813</v>
          </cell>
          <cell r="D839" t="str">
            <v>Windrush Ashton Ridge Connect</v>
          </cell>
          <cell r="E839">
            <v>-224.02</v>
          </cell>
          <cell r="F839">
            <v>0</v>
          </cell>
          <cell r="G839">
            <v>0</v>
          </cell>
          <cell r="H839">
            <v>0</v>
          </cell>
          <cell r="I839">
            <v>0</v>
          </cell>
          <cell r="J839">
            <v>0</v>
          </cell>
          <cell r="K839">
            <v>-2.6652000000006199E-2</v>
          </cell>
          <cell r="L839">
            <v>0</v>
          </cell>
          <cell r="M839">
            <v>-224.26</v>
          </cell>
          <cell r="N839">
            <v>0</v>
          </cell>
          <cell r="O839">
            <v>0</v>
          </cell>
          <cell r="P839">
            <v>0</v>
          </cell>
          <cell r="Q839">
            <v>0</v>
          </cell>
          <cell r="R839">
            <v>0</v>
          </cell>
          <cell r="S839">
            <v>0</v>
          </cell>
          <cell r="T839">
            <v>0</v>
          </cell>
          <cell r="U839">
            <v>1.3611602399956201E-2</v>
          </cell>
          <cell r="V839">
            <v>0</v>
          </cell>
          <cell r="W839">
            <v>0</v>
          </cell>
          <cell r="X839">
            <v>0</v>
          </cell>
          <cell r="Y839">
            <v>0</v>
          </cell>
          <cell r="Z839">
            <v>0</v>
          </cell>
          <cell r="AA839">
            <v>0</v>
          </cell>
          <cell r="AB839">
            <v>0</v>
          </cell>
          <cell r="AC839">
            <v>0</v>
          </cell>
          <cell r="AD839">
            <v>0</v>
          </cell>
          <cell r="AE839">
            <v>1.44800226331074E-2</v>
          </cell>
          <cell r="AF839">
            <v>0</v>
          </cell>
          <cell r="AG839">
            <v>0</v>
          </cell>
          <cell r="AH839">
            <v>0</v>
          </cell>
          <cell r="AI839">
            <v>0</v>
          </cell>
          <cell r="AJ839">
            <v>0</v>
          </cell>
          <cell r="AK839">
            <v>0</v>
          </cell>
          <cell r="AL839">
            <v>0</v>
          </cell>
          <cell r="AM839">
            <v>0</v>
          </cell>
          <cell r="AN839">
            <v>0</v>
          </cell>
          <cell r="AO839">
            <v>1.51624084520917E-2</v>
          </cell>
          <cell r="AP839">
            <v>0</v>
          </cell>
          <cell r="AQ839">
            <v>0</v>
          </cell>
          <cell r="AR839">
            <v>0</v>
          </cell>
          <cell r="AS839">
            <v>0</v>
          </cell>
          <cell r="AT839">
            <v>0</v>
          </cell>
          <cell r="AU839">
            <v>0</v>
          </cell>
          <cell r="AV839">
            <v>0</v>
          </cell>
          <cell r="AW839">
            <v>0</v>
          </cell>
          <cell r="AX839">
            <v>0</v>
          </cell>
          <cell r="AY839">
            <v>1.6627811769844299E-2</v>
          </cell>
          <cell r="AZ839">
            <v>0</v>
          </cell>
          <cell r="BA839">
            <v>0</v>
          </cell>
          <cell r="BB839">
            <v>0</v>
          </cell>
          <cell r="BC839">
            <v>0</v>
          </cell>
          <cell r="BD839">
            <v>0</v>
          </cell>
          <cell r="BE839">
            <v>0</v>
          </cell>
          <cell r="BF839">
            <v>0</v>
          </cell>
          <cell r="BG839">
            <v>0</v>
          </cell>
          <cell r="BH839">
            <v>0</v>
          </cell>
          <cell r="BI839">
            <v>1.7432064127309001E-2</v>
          </cell>
          <cell r="BJ839">
            <v>0</v>
          </cell>
          <cell r="BK839">
            <v>0</v>
          </cell>
          <cell r="BL839">
            <v>0</v>
          </cell>
          <cell r="BM839">
            <v>0</v>
          </cell>
        </row>
        <row r="840">
          <cell r="C840">
            <v>13816</v>
          </cell>
          <cell r="D840" t="str">
            <v>2008 Replacement of PCB</v>
          </cell>
          <cell r="E840">
            <v>-1.9200000000000199</v>
          </cell>
          <cell r="F840">
            <v>0</v>
          </cell>
          <cell r="G840">
            <v>30000</v>
          </cell>
          <cell r="H840">
            <v>3375</v>
          </cell>
          <cell r="I840">
            <v>219588.76</v>
          </cell>
          <cell r="J840">
            <v>0</v>
          </cell>
          <cell r="K840">
            <v>27819.086633499999</v>
          </cell>
          <cell r="L840">
            <v>173.56</v>
          </cell>
          <cell r="M840">
            <v>0</v>
          </cell>
          <cell r="N840">
            <v>46686.47</v>
          </cell>
          <cell r="O840">
            <v>0</v>
          </cell>
          <cell r="P840">
            <v>0</v>
          </cell>
          <cell r="Q840">
            <v>150000</v>
          </cell>
          <cell r="R840">
            <v>0</v>
          </cell>
          <cell r="S840">
            <v>0</v>
          </cell>
          <cell r="T840">
            <v>0</v>
          </cell>
          <cell r="U840">
            <v>34170.010082912901</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row>
        <row r="841">
          <cell r="C841">
            <v>13823</v>
          </cell>
          <cell r="D841" t="str">
            <v>Mrkt Rules Telemetry Complin</v>
          </cell>
          <cell r="E841">
            <v>829022.94</v>
          </cell>
          <cell r="F841">
            <v>25166.9</v>
          </cell>
          <cell r="G841">
            <v>2880</v>
          </cell>
          <cell r="H841">
            <v>3975</v>
          </cell>
          <cell r="I841">
            <v>42987.69</v>
          </cell>
          <cell r="J841">
            <v>75206.460000000006</v>
          </cell>
          <cell r="K841">
            <v>60487.77</v>
          </cell>
          <cell r="L841">
            <v>0</v>
          </cell>
          <cell r="M841">
            <v>0</v>
          </cell>
          <cell r="N841">
            <v>5162.97</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row>
        <row r="842">
          <cell r="C842">
            <v>13825</v>
          </cell>
          <cell r="D842" t="str">
            <v>Richview x Manby Reinforce Tx</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row>
        <row r="843">
          <cell r="C843">
            <v>13826</v>
          </cell>
          <cell r="D843" t="str">
            <v>2008 PCB Other Waste Managemen</v>
          </cell>
          <cell r="E843">
            <v>0</v>
          </cell>
          <cell r="F843">
            <v>0</v>
          </cell>
          <cell r="G843">
            <v>0</v>
          </cell>
          <cell r="H843">
            <v>1541500</v>
          </cell>
          <cell r="I843">
            <v>0</v>
          </cell>
          <cell r="J843">
            <v>1323000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row>
        <row r="844">
          <cell r="C844">
            <v>13827</v>
          </cell>
          <cell r="D844" t="str">
            <v>FPLE Canadian Wind Paisley</v>
          </cell>
          <cell r="E844">
            <v>17673.990000000002</v>
          </cell>
          <cell r="F844">
            <v>0</v>
          </cell>
          <cell r="G844">
            <v>0</v>
          </cell>
          <cell r="H844">
            <v>0</v>
          </cell>
          <cell r="I844">
            <v>0</v>
          </cell>
          <cell r="J844">
            <v>0</v>
          </cell>
          <cell r="K844">
            <v>783.47932949999995</v>
          </cell>
          <cell r="L844">
            <v>41.78</v>
          </cell>
          <cell r="M844">
            <v>0</v>
          </cell>
          <cell r="N844">
            <v>0</v>
          </cell>
          <cell r="O844">
            <v>0</v>
          </cell>
          <cell r="P844">
            <v>0</v>
          </cell>
          <cell r="Q844">
            <v>0</v>
          </cell>
          <cell r="R844">
            <v>0</v>
          </cell>
          <cell r="S844">
            <v>0</v>
          </cell>
          <cell r="T844">
            <v>0</v>
          </cell>
          <cell r="U844">
            <v>1174.9209792221</v>
          </cell>
          <cell r="V844">
            <v>0</v>
          </cell>
          <cell r="W844">
            <v>0</v>
          </cell>
          <cell r="X844">
            <v>0</v>
          </cell>
          <cell r="Y844">
            <v>0</v>
          </cell>
          <cell r="Z844">
            <v>0</v>
          </cell>
          <cell r="AA844">
            <v>0</v>
          </cell>
          <cell r="AB844">
            <v>0</v>
          </cell>
          <cell r="AC844">
            <v>0</v>
          </cell>
          <cell r="AD844">
            <v>0</v>
          </cell>
          <cell r="AE844">
            <v>1249.88093769646</v>
          </cell>
          <cell r="AF844">
            <v>0</v>
          </cell>
          <cell r="AG844">
            <v>0</v>
          </cell>
          <cell r="AH844">
            <v>0</v>
          </cell>
          <cell r="AI844">
            <v>0</v>
          </cell>
          <cell r="AJ844">
            <v>0</v>
          </cell>
          <cell r="AK844">
            <v>0</v>
          </cell>
          <cell r="AL844">
            <v>0</v>
          </cell>
          <cell r="AM844">
            <v>0</v>
          </cell>
          <cell r="AN844">
            <v>0</v>
          </cell>
          <cell r="AO844">
            <v>1308.7828502750799</v>
          </cell>
          <cell r="AP844">
            <v>0</v>
          </cell>
          <cell r="AQ844">
            <v>0</v>
          </cell>
          <cell r="AR844">
            <v>0</v>
          </cell>
          <cell r="AS844">
            <v>0</v>
          </cell>
          <cell r="AT844">
            <v>0</v>
          </cell>
          <cell r="AU844">
            <v>0</v>
          </cell>
          <cell r="AV844">
            <v>0</v>
          </cell>
          <cell r="AW844">
            <v>0</v>
          </cell>
          <cell r="AX844">
            <v>0</v>
          </cell>
          <cell r="AY844">
            <v>1435.2729614657501</v>
          </cell>
          <cell r="AZ844">
            <v>0</v>
          </cell>
          <cell r="BA844">
            <v>0</v>
          </cell>
          <cell r="BB844">
            <v>0</v>
          </cell>
          <cell r="BC844">
            <v>0</v>
          </cell>
          <cell r="BD844">
            <v>0</v>
          </cell>
          <cell r="BE844">
            <v>0</v>
          </cell>
          <cell r="BF844">
            <v>0</v>
          </cell>
          <cell r="BG844">
            <v>0</v>
          </cell>
          <cell r="BH844">
            <v>0</v>
          </cell>
          <cell r="BI844">
            <v>1504.6941023105601</v>
          </cell>
          <cell r="BJ844">
            <v>0</v>
          </cell>
          <cell r="BK844">
            <v>0</v>
          </cell>
          <cell r="BL844">
            <v>0</v>
          </cell>
          <cell r="BM844">
            <v>0</v>
          </cell>
        </row>
        <row r="845">
          <cell r="C845">
            <v>13828</v>
          </cell>
          <cell r="D845" t="str">
            <v>FPLE Canadian Wind Formosa</v>
          </cell>
          <cell r="E845">
            <v>19233.34</v>
          </cell>
          <cell r="F845">
            <v>0</v>
          </cell>
          <cell r="G845">
            <v>0</v>
          </cell>
          <cell r="H845">
            <v>0</v>
          </cell>
          <cell r="I845">
            <v>0</v>
          </cell>
          <cell r="J845">
            <v>0</v>
          </cell>
          <cell r="K845">
            <v>852.680926</v>
          </cell>
          <cell r="L845">
            <v>45.46</v>
          </cell>
          <cell r="M845">
            <v>0</v>
          </cell>
          <cell r="N845">
            <v>0</v>
          </cell>
          <cell r="O845">
            <v>0</v>
          </cell>
          <cell r="P845">
            <v>0</v>
          </cell>
          <cell r="Q845">
            <v>0</v>
          </cell>
          <cell r="R845">
            <v>0</v>
          </cell>
          <cell r="S845">
            <v>0</v>
          </cell>
          <cell r="T845">
            <v>0</v>
          </cell>
          <cell r="U845">
            <v>1278.5877870787999</v>
          </cell>
          <cell r="V845">
            <v>0</v>
          </cell>
          <cell r="W845">
            <v>0</v>
          </cell>
          <cell r="X845">
            <v>0</v>
          </cell>
          <cell r="Y845">
            <v>0</v>
          </cell>
          <cell r="Z845">
            <v>0</v>
          </cell>
          <cell r="AA845">
            <v>0</v>
          </cell>
          <cell r="AB845">
            <v>0</v>
          </cell>
          <cell r="AC845">
            <v>0</v>
          </cell>
          <cell r="AD845">
            <v>0</v>
          </cell>
          <cell r="AE845">
            <v>1360.1616878944301</v>
          </cell>
          <cell r="AF845">
            <v>0</v>
          </cell>
          <cell r="AG845">
            <v>0</v>
          </cell>
          <cell r="AH845">
            <v>0</v>
          </cell>
          <cell r="AI845">
            <v>0</v>
          </cell>
          <cell r="AJ845">
            <v>0</v>
          </cell>
          <cell r="AK845">
            <v>0</v>
          </cell>
          <cell r="AL845">
            <v>0</v>
          </cell>
          <cell r="AM845">
            <v>0</v>
          </cell>
          <cell r="AN845">
            <v>0</v>
          </cell>
          <cell r="AO845">
            <v>1424.2606931811199</v>
          </cell>
          <cell r="AP845">
            <v>0</v>
          </cell>
          <cell r="AQ845">
            <v>0</v>
          </cell>
          <cell r="AR845">
            <v>0</v>
          </cell>
          <cell r="AS845">
            <v>0</v>
          </cell>
          <cell r="AT845">
            <v>0</v>
          </cell>
          <cell r="AU845">
            <v>0</v>
          </cell>
          <cell r="AV845">
            <v>0</v>
          </cell>
          <cell r="AW845">
            <v>0</v>
          </cell>
          <cell r="AX845">
            <v>0</v>
          </cell>
          <cell r="AY845">
            <v>1561.91140690119</v>
          </cell>
          <cell r="AZ845">
            <v>0</v>
          </cell>
          <cell r="BA845">
            <v>0</v>
          </cell>
          <cell r="BB845">
            <v>0</v>
          </cell>
          <cell r="BC845">
            <v>0</v>
          </cell>
          <cell r="BD845">
            <v>0</v>
          </cell>
          <cell r="BE845">
            <v>0</v>
          </cell>
          <cell r="BF845">
            <v>0</v>
          </cell>
          <cell r="BG845">
            <v>0</v>
          </cell>
          <cell r="BH845">
            <v>0</v>
          </cell>
          <cell r="BI845">
            <v>1637.4577835673399</v>
          </cell>
          <cell r="BJ845">
            <v>0</v>
          </cell>
          <cell r="BK845">
            <v>0</v>
          </cell>
          <cell r="BL845">
            <v>0</v>
          </cell>
          <cell r="BM845">
            <v>0</v>
          </cell>
        </row>
        <row r="846">
          <cell r="C846">
            <v>13830</v>
          </cell>
          <cell r="D846" t="str">
            <v>Whlsale Meter Stakehldr Revw</v>
          </cell>
          <cell r="E846">
            <v>99780.76</v>
          </cell>
          <cell r="F846">
            <v>359721.25</v>
          </cell>
          <cell r="G846">
            <v>781695.35</v>
          </cell>
          <cell r="H846">
            <v>267040.96999999997</v>
          </cell>
          <cell r="I846">
            <v>1621510.86</v>
          </cell>
          <cell r="J846">
            <v>1187867.32</v>
          </cell>
          <cell r="K846">
            <v>521137.86770499998</v>
          </cell>
          <cell r="L846">
            <v>0</v>
          </cell>
          <cell r="M846">
            <v>0</v>
          </cell>
          <cell r="N846">
            <v>841940.95</v>
          </cell>
          <cell r="O846">
            <v>0</v>
          </cell>
          <cell r="P846">
            <v>60000</v>
          </cell>
          <cell r="Q846">
            <v>235000</v>
          </cell>
          <cell r="R846">
            <v>150000</v>
          </cell>
          <cell r="S846">
            <v>180000</v>
          </cell>
          <cell r="T846">
            <v>100000</v>
          </cell>
          <cell r="U846">
            <v>220817.79228149101</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row>
        <row r="847">
          <cell r="C847">
            <v>13831</v>
          </cell>
          <cell r="D847" t="str">
            <v>WOODROFFE TRANSFORMER REPLC</v>
          </cell>
          <cell r="E847">
            <v>85762.48</v>
          </cell>
          <cell r="F847">
            <v>0</v>
          </cell>
          <cell r="G847">
            <v>0</v>
          </cell>
          <cell r="H847">
            <v>6764.8</v>
          </cell>
          <cell r="I847">
            <v>0</v>
          </cell>
          <cell r="J847">
            <v>61394.89</v>
          </cell>
          <cell r="K847">
            <v>20965.601279965769</v>
          </cell>
          <cell r="L847">
            <v>190190.901682</v>
          </cell>
          <cell r="M847">
            <v>0</v>
          </cell>
          <cell r="N847">
            <v>34743.949999999997</v>
          </cell>
          <cell r="O847">
            <v>0</v>
          </cell>
          <cell r="P847">
            <v>569000</v>
          </cell>
          <cell r="Q847">
            <v>1796000</v>
          </cell>
          <cell r="R847">
            <v>60000</v>
          </cell>
          <cell r="S847">
            <v>5386100</v>
          </cell>
          <cell r="T847">
            <v>389000</v>
          </cell>
          <cell r="U847">
            <v>1485133.835816205</v>
          </cell>
          <cell r="V847">
            <v>260291.09831799901</v>
          </cell>
          <cell r="W847">
            <v>0</v>
          </cell>
          <cell r="X847">
            <v>0</v>
          </cell>
          <cell r="Y847">
            <v>0</v>
          </cell>
          <cell r="Z847">
            <v>0</v>
          </cell>
          <cell r="AA847">
            <v>0</v>
          </cell>
          <cell r="AB847">
            <v>0</v>
          </cell>
          <cell r="AC847">
            <v>1600000</v>
          </cell>
          <cell r="AD847">
            <v>0</v>
          </cell>
          <cell r="AE847">
            <v>0</v>
          </cell>
          <cell r="AF847">
            <v>0</v>
          </cell>
          <cell r="AG847">
            <v>0</v>
          </cell>
          <cell r="AH847">
            <v>0</v>
          </cell>
          <cell r="AI847">
            <v>2328712</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row>
        <row r="848">
          <cell r="C848">
            <v>13832</v>
          </cell>
          <cell r="D848" t="str">
            <v>Hawthorne x Merivale Incr capc</v>
          </cell>
          <cell r="E848">
            <v>71379.649999999994</v>
          </cell>
          <cell r="F848">
            <v>0</v>
          </cell>
          <cell r="G848">
            <v>0</v>
          </cell>
          <cell r="H848">
            <v>2000</v>
          </cell>
          <cell r="I848">
            <v>0</v>
          </cell>
          <cell r="J848">
            <v>4000</v>
          </cell>
          <cell r="K848">
            <v>6216.5013165</v>
          </cell>
          <cell r="L848">
            <v>0</v>
          </cell>
          <cell r="M848">
            <v>0</v>
          </cell>
          <cell r="N848">
            <v>13833</v>
          </cell>
          <cell r="O848">
            <v>0</v>
          </cell>
          <cell r="P848">
            <v>0</v>
          </cell>
          <cell r="Q848">
            <v>0</v>
          </cell>
          <cell r="R848">
            <v>0</v>
          </cell>
          <cell r="S848">
            <v>0</v>
          </cell>
          <cell r="T848">
            <v>0</v>
          </cell>
          <cell r="U848">
            <v>6215.9798539926896</v>
          </cell>
          <cell r="V848">
            <v>0</v>
          </cell>
          <cell r="W848">
            <v>0</v>
          </cell>
          <cell r="X848">
            <v>0</v>
          </cell>
          <cell r="Y848">
            <v>0</v>
          </cell>
          <cell r="Z848">
            <v>0</v>
          </cell>
          <cell r="AA848">
            <v>0</v>
          </cell>
          <cell r="AB848">
            <v>0</v>
          </cell>
          <cell r="AC848">
            <v>0</v>
          </cell>
          <cell r="AD848">
            <v>0</v>
          </cell>
          <cell r="AE848">
            <v>6612.55936867743</v>
          </cell>
          <cell r="AF848">
            <v>0</v>
          </cell>
          <cell r="AG848">
            <v>0</v>
          </cell>
          <cell r="AH848">
            <v>0</v>
          </cell>
          <cell r="AI848">
            <v>0</v>
          </cell>
          <cell r="AJ848">
            <v>0</v>
          </cell>
          <cell r="AK848">
            <v>0</v>
          </cell>
          <cell r="AL848">
            <v>0</v>
          </cell>
          <cell r="AM848">
            <v>0</v>
          </cell>
          <cell r="AN848">
            <v>0</v>
          </cell>
          <cell r="AO848">
            <v>6924.1829658598799</v>
          </cell>
          <cell r="AP848">
            <v>0</v>
          </cell>
          <cell r="AQ848">
            <v>0</v>
          </cell>
          <cell r="AR848">
            <v>0</v>
          </cell>
          <cell r="AS848">
            <v>0</v>
          </cell>
          <cell r="AT848">
            <v>0</v>
          </cell>
          <cell r="AU848">
            <v>0</v>
          </cell>
          <cell r="AV848">
            <v>0</v>
          </cell>
          <cell r="AW848">
            <v>0</v>
          </cell>
          <cell r="AX848">
            <v>0</v>
          </cell>
          <cell r="AY848">
            <v>3796.6927015629699</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row>
        <row r="849">
          <cell r="C849">
            <v>13833</v>
          </cell>
          <cell r="D849" t="str">
            <v>Barrett Chute x Sidney Incr ca</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row>
        <row r="850">
          <cell r="C850">
            <v>13840</v>
          </cell>
          <cell r="D850" t="str">
            <v>Windrush Skyway 8 WindFarm A</v>
          </cell>
          <cell r="E850">
            <v>268.969999999999</v>
          </cell>
          <cell r="F850">
            <v>0</v>
          </cell>
          <cell r="G850">
            <v>0</v>
          </cell>
          <cell r="H850">
            <v>0</v>
          </cell>
          <cell r="I850">
            <v>0</v>
          </cell>
          <cell r="J850">
            <v>0</v>
          </cell>
          <cell r="K850">
            <v>5.7158814999999903</v>
          </cell>
          <cell r="L850">
            <v>0</v>
          </cell>
          <cell r="M850">
            <v>275</v>
          </cell>
          <cell r="N850">
            <v>0</v>
          </cell>
          <cell r="O850">
            <v>0</v>
          </cell>
          <cell r="P850">
            <v>0</v>
          </cell>
          <cell r="Q850">
            <v>0</v>
          </cell>
          <cell r="R850">
            <v>0</v>
          </cell>
          <cell r="S850">
            <v>0</v>
          </cell>
          <cell r="T850">
            <v>0</v>
          </cell>
          <cell r="U850">
            <v>-2.00407603000257E-2</v>
          </cell>
          <cell r="V850">
            <v>0</v>
          </cell>
          <cell r="W850">
            <v>0</v>
          </cell>
          <cell r="X850">
            <v>0</v>
          </cell>
          <cell r="Y850">
            <v>0</v>
          </cell>
          <cell r="Z850">
            <v>0</v>
          </cell>
          <cell r="AA850">
            <v>0</v>
          </cell>
          <cell r="AB850">
            <v>0</v>
          </cell>
          <cell r="AC850">
            <v>0</v>
          </cell>
          <cell r="AD850">
            <v>0</v>
          </cell>
          <cell r="AE850">
            <v>-2.1319360807089099E-2</v>
          </cell>
          <cell r="AF850">
            <v>0</v>
          </cell>
          <cell r="AG850">
            <v>0</v>
          </cell>
          <cell r="AH850">
            <v>0</v>
          </cell>
          <cell r="AI850">
            <v>0</v>
          </cell>
          <cell r="AJ850">
            <v>0</v>
          </cell>
          <cell r="AK850">
            <v>0</v>
          </cell>
          <cell r="AL850">
            <v>0</v>
          </cell>
          <cell r="AM850">
            <v>0</v>
          </cell>
          <cell r="AN850">
            <v>0</v>
          </cell>
          <cell r="AO850">
            <v>-2.23240574054667E-2</v>
          </cell>
          <cell r="AP850">
            <v>0</v>
          </cell>
          <cell r="AQ850">
            <v>0</v>
          </cell>
          <cell r="AR850">
            <v>0</v>
          </cell>
          <cell r="AS850">
            <v>0</v>
          </cell>
          <cell r="AT850">
            <v>0</v>
          </cell>
          <cell r="AU850">
            <v>0</v>
          </cell>
          <cell r="AV850">
            <v>0</v>
          </cell>
          <cell r="AW850">
            <v>0</v>
          </cell>
          <cell r="AX850">
            <v>0</v>
          </cell>
          <cell r="AY850">
            <v>-2.4481613567644601E-2</v>
          </cell>
          <cell r="AZ850">
            <v>0</v>
          </cell>
          <cell r="BA850">
            <v>0</v>
          </cell>
          <cell r="BB850">
            <v>0</v>
          </cell>
          <cell r="BC850">
            <v>0</v>
          </cell>
          <cell r="BD850">
            <v>0</v>
          </cell>
          <cell r="BE850">
            <v>0</v>
          </cell>
          <cell r="BF850">
            <v>0</v>
          </cell>
          <cell r="BG850">
            <v>0</v>
          </cell>
          <cell r="BH850">
            <v>0</v>
          </cell>
          <cell r="BI850">
            <v>-2.5665737834727299E-2</v>
          </cell>
          <cell r="BJ850">
            <v>0</v>
          </cell>
          <cell r="BK850">
            <v>0</v>
          </cell>
          <cell r="BL850">
            <v>0</v>
          </cell>
          <cell r="BM850">
            <v>0</v>
          </cell>
        </row>
        <row r="851">
          <cell r="C851">
            <v>13842</v>
          </cell>
          <cell r="D851" t="str">
            <v>2009 PCB Other Waste Managemen</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row>
        <row r="852">
          <cell r="C852">
            <v>13868</v>
          </cell>
          <cell r="D852" t="str">
            <v>Pickering Sewer Line</v>
          </cell>
          <cell r="E852">
            <v>455.53</v>
          </cell>
          <cell r="F852">
            <v>0</v>
          </cell>
          <cell r="G852">
            <v>0</v>
          </cell>
          <cell r="H852">
            <v>0</v>
          </cell>
          <cell r="I852">
            <v>0</v>
          </cell>
          <cell r="J852">
            <v>0</v>
          </cell>
          <cell r="K852">
            <v>6.3546434999999999</v>
          </cell>
          <cell r="L852">
            <v>0</v>
          </cell>
          <cell r="M852">
            <v>0</v>
          </cell>
          <cell r="N852">
            <v>0</v>
          </cell>
          <cell r="O852">
            <v>0</v>
          </cell>
          <cell r="P852">
            <v>0</v>
          </cell>
          <cell r="Q852">
            <v>0</v>
          </cell>
          <cell r="R852">
            <v>0</v>
          </cell>
          <cell r="S852">
            <v>0</v>
          </cell>
          <cell r="T852">
            <v>0</v>
          </cell>
          <cell r="U852">
            <v>29.4682402553</v>
          </cell>
          <cell r="V852">
            <v>0</v>
          </cell>
          <cell r="W852">
            <v>0</v>
          </cell>
          <cell r="X852">
            <v>0</v>
          </cell>
          <cell r="Y852">
            <v>0</v>
          </cell>
          <cell r="Z852">
            <v>0</v>
          </cell>
          <cell r="AA852">
            <v>0</v>
          </cell>
          <cell r="AB852">
            <v>0</v>
          </cell>
          <cell r="AC852">
            <v>0</v>
          </cell>
          <cell r="AD852">
            <v>0</v>
          </cell>
          <cell r="AE852">
            <v>31.348313983588199</v>
          </cell>
          <cell r="AF852">
            <v>0</v>
          </cell>
          <cell r="AG852">
            <v>0</v>
          </cell>
          <cell r="AH852">
            <v>0</v>
          </cell>
          <cell r="AI852">
            <v>0</v>
          </cell>
          <cell r="AJ852">
            <v>0</v>
          </cell>
          <cell r="AK852">
            <v>0</v>
          </cell>
          <cell r="AL852">
            <v>0</v>
          </cell>
          <cell r="AM852">
            <v>0</v>
          </cell>
          <cell r="AN852">
            <v>0</v>
          </cell>
          <cell r="AO852">
            <v>32.825635218002098</v>
          </cell>
          <cell r="AP852">
            <v>0</v>
          </cell>
          <cell r="AQ852">
            <v>0</v>
          </cell>
          <cell r="AR852">
            <v>0</v>
          </cell>
          <cell r="AS852">
            <v>0</v>
          </cell>
          <cell r="AT852">
            <v>0</v>
          </cell>
          <cell r="AU852">
            <v>0</v>
          </cell>
          <cell r="AV852">
            <v>0</v>
          </cell>
          <cell r="AW852">
            <v>0</v>
          </cell>
          <cell r="AX852">
            <v>0</v>
          </cell>
          <cell r="AY852">
            <v>35.998138775606499</v>
          </cell>
          <cell r="AZ852">
            <v>0</v>
          </cell>
          <cell r="BA852">
            <v>0</v>
          </cell>
          <cell r="BB852">
            <v>0</v>
          </cell>
          <cell r="BC852">
            <v>0</v>
          </cell>
          <cell r="BD852">
            <v>0</v>
          </cell>
          <cell r="BE852">
            <v>0</v>
          </cell>
          <cell r="BF852">
            <v>0</v>
          </cell>
          <cell r="BG852">
            <v>0</v>
          </cell>
          <cell r="BH852">
            <v>0</v>
          </cell>
          <cell r="BI852">
            <v>37.739293196533303</v>
          </cell>
          <cell r="BJ852">
            <v>0</v>
          </cell>
          <cell r="BK852">
            <v>0</v>
          </cell>
          <cell r="BL852">
            <v>0</v>
          </cell>
          <cell r="BM852">
            <v>0</v>
          </cell>
        </row>
        <row r="853">
          <cell r="C853">
            <v>13880</v>
          </cell>
          <cell r="D853" t="str">
            <v>Ovhd TL ROW Bridge R&amp;R 07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row>
        <row r="854">
          <cell r="C854">
            <v>13884</v>
          </cell>
          <cell r="D854" t="str">
            <v>Replacement PCB Other Waste</v>
          </cell>
          <cell r="E854">
            <v>131.47</v>
          </cell>
          <cell r="F854">
            <v>0</v>
          </cell>
          <cell r="G854">
            <v>0</v>
          </cell>
          <cell r="H854">
            <v>0</v>
          </cell>
          <cell r="I854">
            <v>0</v>
          </cell>
          <cell r="J854">
            <v>0</v>
          </cell>
          <cell r="K854">
            <v>1.8363780000000001</v>
          </cell>
          <cell r="L854">
            <v>-0.17</v>
          </cell>
          <cell r="M854">
            <v>0</v>
          </cell>
          <cell r="N854">
            <v>0</v>
          </cell>
          <cell r="O854">
            <v>0</v>
          </cell>
          <cell r="P854">
            <v>0</v>
          </cell>
          <cell r="Q854">
            <v>0</v>
          </cell>
          <cell r="R854">
            <v>0</v>
          </cell>
          <cell r="S854">
            <v>0</v>
          </cell>
          <cell r="T854">
            <v>0</v>
          </cell>
          <cell r="U854">
            <v>8.5157929164000006</v>
          </cell>
          <cell r="V854">
            <v>0</v>
          </cell>
          <cell r="W854">
            <v>0</v>
          </cell>
          <cell r="X854">
            <v>0</v>
          </cell>
          <cell r="Y854">
            <v>0</v>
          </cell>
          <cell r="Z854">
            <v>0</v>
          </cell>
          <cell r="AA854">
            <v>0</v>
          </cell>
          <cell r="AB854">
            <v>0</v>
          </cell>
          <cell r="AC854">
            <v>0</v>
          </cell>
          <cell r="AD854">
            <v>0</v>
          </cell>
          <cell r="AE854">
            <v>9.0591005044663202</v>
          </cell>
          <cell r="AF854">
            <v>0</v>
          </cell>
          <cell r="AG854">
            <v>0</v>
          </cell>
          <cell r="AH854">
            <v>0</v>
          </cell>
          <cell r="AI854">
            <v>0</v>
          </cell>
          <cell r="AJ854">
            <v>0</v>
          </cell>
          <cell r="AK854">
            <v>0</v>
          </cell>
          <cell r="AL854">
            <v>0</v>
          </cell>
          <cell r="AM854">
            <v>0</v>
          </cell>
          <cell r="AN854">
            <v>0</v>
          </cell>
          <cell r="AO854">
            <v>9.4860198452304001</v>
          </cell>
          <cell r="AP854">
            <v>0</v>
          </cell>
          <cell r="AQ854">
            <v>0</v>
          </cell>
          <cell r="AR854">
            <v>0</v>
          </cell>
          <cell r="AS854">
            <v>0</v>
          </cell>
          <cell r="AT854">
            <v>0</v>
          </cell>
          <cell r="AU854">
            <v>0</v>
          </cell>
          <cell r="AV854">
            <v>0</v>
          </cell>
          <cell r="AW854">
            <v>0</v>
          </cell>
          <cell r="AX854">
            <v>0</v>
          </cell>
          <cell r="AY854">
            <v>10.402816474043</v>
          </cell>
          <cell r="AZ854">
            <v>0</v>
          </cell>
          <cell r="BA854">
            <v>0</v>
          </cell>
          <cell r="BB854">
            <v>0</v>
          </cell>
          <cell r="BC854">
            <v>0</v>
          </cell>
          <cell r="BD854">
            <v>0</v>
          </cell>
          <cell r="BE854">
            <v>0</v>
          </cell>
          <cell r="BF854">
            <v>0</v>
          </cell>
          <cell r="BG854">
            <v>0</v>
          </cell>
          <cell r="BH854">
            <v>0</v>
          </cell>
          <cell r="BI854">
            <v>10.905978873820899</v>
          </cell>
          <cell r="BJ854">
            <v>0</v>
          </cell>
          <cell r="BK854">
            <v>0</v>
          </cell>
          <cell r="BL854">
            <v>0</v>
          </cell>
          <cell r="BM854">
            <v>0</v>
          </cell>
        </row>
        <row r="855">
          <cell r="C855">
            <v>13892</v>
          </cell>
          <cell r="D855" t="str">
            <v>Connection of Region of Halton</v>
          </cell>
          <cell r="E855">
            <v>1040.4099999999701</v>
          </cell>
          <cell r="F855">
            <v>6896.7</v>
          </cell>
          <cell r="G855">
            <v>0</v>
          </cell>
          <cell r="H855">
            <v>0</v>
          </cell>
          <cell r="I855">
            <v>0</v>
          </cell>
          <cell r="J855">
            <v>5180</v>
          </cell>
          <cell r="K855">
            <v>1341.7527609999995</v>
          </cell>
          <cell r="L855">
            <v>0</v>
          </cell>
          <cell r="M855">
            <v>19099</v>
          </cell>
          <cell r="N855">
            <v>4639.75</v>
          </cell>
          <cell r="O855">
            <v>0</v>
          </cell>
          <cell r="P855">
            <v>0</v>
          </cell>
          <cell r="Q855">
            <v>0</v>
          </cell>
          <cell r="R855">
            <v>0</v>
          </cell>
          <cell r="S855">
            <v>0</v>
          </cell>
          <cell r="T855">
            <v>0</v>
          </cell>
          <cell r="U855">
            <v>-2.47058482020686E-2</v>
          </cell>
          <cell r="V855">
            <v>0</v>
          </cell>
          <cell r="W855">
            <v>0</v>
          </cell>
          <cell r="X855">
            <v>0</v>
          </cell>
          <cell r="Y855">
            <v>0</v>
          </cell>
          <cell r="Z855">
            <v>0</v>
          </cell>
          <cell r="AA855">
            <v>0</v>
          </cell>
          <cell r="AB855">
            <v>0</v>
          </cell>
          <cell r="AC855">
            <v>0</v>
          </cell>
          <cell r="AD855">
            <v>0</v>
          </cell>
          <cell r="AE855">
            <v>-2.62820813185069E-2</v>
          </cell>
          <cell r="AF855">
            <v>0</v>
          </cell>
          <cell r="AG855">
            <v>0</v>
          </cell>
          <cell r="AH855">
            <v>0</v>
          </cell>
          <cell r="AI855">
            <v>0</v>
          </cell>
          <cell r="AJ855">
            <v>0</v>
          </cell>
          <cell r="AK855">
            <v>0</v>
          </cell>
          <cell r="AL855">
            <v>0</v>
          </cell>
          <cell r="AM855">
            <v>0</v>
          </cell>
          <cell r="AN855">
            <v>0</v>
          </cell>
          <cell r="AO855">
            <v>-2.75206511772936E-2</v>
          </cell>
          <cell r="AP855">
            <v>0</v>
          </cell>
          <cell r="AQ855">
            <v>0</v>
          </cell>
          <cell r="AR855">
            <v>0</v>
          </cell>
          <cell r="AS855">
            <v>0</v>
          </cell>
          <cell r="AT855">
            <v>0</v>
          </cell>
          <cell r="AU855">
            <v>0</v>
          </cell>
          <cell r="AV855">
            <v>0</v>
          </cell>
          <cell r="AW855">
            <v>0</v>
          </cell>
          <cell r="AX855">
            <v>0</v>
          </cell>
          <cell r="AY855">
            <v>-3.0180443232413399E-2</v>
          </cell>
          <cell r="AZ855">
            <v>0</v>
          </cell>
          <cell r="BA855">
            <v>0</v>
          </cell>
          <cell r="BB855">
            <v>0</v>
          </cell>
          <cell r="BC855">
            <v>0</v>
          </cell>
          <cell r="BD855">
            <v>0</v>
          </cell>
          <cell r="BE855">
            <v>0</v>
          </cell>
          <cell r="BF855">
            <v>0</v>
          </cell>
          <cell r="BG855">
            <v>0</v>
          </cell>
          <cell r="BH855">
            <v>0</v>
          </cell>
          <cell r="BI855">
            <v>-3.1640207929344598E-2</v>
          </cell>
          <cell r="BJ855">
            <v>0</v>
          </cell>
          <cell r="BK855">
            <v>0</v>
          </cell>
          <cell r="BL855">
            <v>0</v>
          </cell>
          <cell r="BM855">
            <v>0</v>
          </cell>
        </row>
        <row r="856">
          <cell r="C856">
            <v>13893</v>
          </cell>
          <cell r="D856" t="str">
            <v>John x Esplanade Tunnel Future</v>
          </cell>
          <cell r="E856">
            <v>677946.75</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row>
        <row r="857">
          <cell r="C857">
            <v>13894</v>
          </cell>
          <cell r="D857" t="str">
            <v>Neutralizing transformers 07</v>
          </cell>
          <cell r="E857">
            <v>53131.13</v>
          </cell>
          <cell r="F857">
            <v>11600</v>
          </cell>
          <cell r="G857">
            <v>40000</v>
          </cell>
          <cell r="H857">
            <v>8633</v>
          </cell>
          <cell r="I857">
            <v>62663</v>
          </cell>
          <cell r="J857">
            <v>32915.800000000003</v>
          </cell>
          <cell r="K857">
            <v>35165.688833499997</v>
          </cell>
          <cell r="L857">
            <v>0</v>
          </cell>
          <cell r="M857">
            <v>0</v>
          </cell>
          <cell r="N857">
            <v>52896.75</v>
          </cell>
          <cell r="O857">
            <v>0</v>
          </cell>
          <cell r="P857">
            <v>0</v>
          </cell>
          <cell r="Q857">
            <v>0</v>
          </cell>
          <cell r="R857">
            <v>0</v>
          </cell>
          <cell r="S857">
            <v>0</v>
          </cell>
          <cell r="T857">
            <v>0</v>
          </cell>
          <cell r="U857">
            <v>2189</v>
          </cell>
          <cell r="V857">
            <v>0</v>
          </cell>
          <cell r="W857">
            <v>0</v>
          </cell>
          <cell r="X857">
            <v>19900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row>
        <row r="858">
          <cell r="C858">
            <v>13895</v>
          </cell>
          <cell r="D858" t="str">
            <v>Circ L23N V41N V43N Reconfig</v>
          </cell>
          <cell r="E858">
            <v>11383.49</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row>
        <row r="859">
          <cell r="C859">
            <v>13897</v>
          </cell>
          <cell r="D859" t="str">
            <v>Pristine East Windsor Co-Gen</v>
          </cell>
          <cell r="E859">
            <v>-10676.63</v>
          </cell>
          <cell r="F859">
            <v>3000</v>
          </cell>
          <cell r="G859">
            <v>350000</v>
          </cell>
          <cell r="H859">
            <v>55663.97</v>
          </cell>
          <cell r="I859">
            <v>100090.84</v>
          </cell>
          <cell r="J859">
            <v>114166.98</v>
          </cell>
          <cell r="K859">
            <v>120514.63312899999</v>
          </cell>
          <cell r="L859">
            <v>0</v>
          </cell>
          <cell r="M859">
            <v>1344000</v>
          </cell>
          <cell r="N859">
            <v>213593.60000000001</v>
          </cell>
          <cell r="O859">
            <v>0</v>
          </cell>
          <cell r="P859">
            <v>40000</v>
          </cell>
          <cell r="Q859">
            <v>0</v>
          </cell>
          <cell r="R859">
            <v>9000</v>
          </cell>
          <cell r="S859">
            <v>0</v>
          </cell>
          <cell r="T859">
            <v>10000</v>
          </cell>
          <cell r="U859">
            <v>8560.8867484691909</v>
          </cell>
          <cell r="V859">
            <v>0</v>
          </cell>
          <cell r="W859">
            <v>0</v>
          </cell>
          <cell r="X859">
            <v>0</v>
          </cell>
          <cell r="Y859">
            <v>65000</v>
          </cell>
          <cell r="Z859">
            <v>0</v>
          </cell>
          <cell r="AA859">
            <v>0</v>
          </cell>
          <cell r="AB859">
            <v>0</v>
          </cell>
          <cell r="AC859">
            <v>0</v>
          </cell>
          <cell r="AD859">
            <v>0</v>
          </cell>
          <cell r="AE859">
            <v>-3440.8616318999998</v>
          </cell>
          <cell r="AF859">
            <v>0</v>
          </cell>
          <cell r="AG859">
            <v>0</v>
          </cell>
          <cell r="AH859">
            <v>0</v>
          </cell>
          <cell r="AI859">
            <v>0</v>
          </cell>
          <cell r="AJ859">
            <v>0</v>
          </cell>
          <cell r="AK859">
            <v>0</v>
          </cell>
          <cell r="AL859">
            <v>0</v>
          </cell>
          <cell r="AM859">
            <v>0</v>
          </cell>
          <cell r="AN859">
            <v>0</v>
          </cell>
          <cell r="AO859">
            <v>-3603.0157418833201</v>
          </cell>
          <cell r="AP859">
            <v>0</v>
          </cell>
          <cell r="AQ859">
            <v>0</v>
          </cell>
          <cell r="AR859">
            <v>0</v>
          </cell>
          <cell r="AS859">
            <v>0</v>
          </cell>
          <cell r="AT859">
            <v>0</v>
          </cell>
          <cell r="AU859">
            <v>0</v>
          </cell>
          <cell r="AV859">
            <v>0</v>
          </cell>
          <cell r="AW859">
            <v>0</v>
          </cell>
          <cell r="AX859">
            <v>0</v>
          </cell>
          <cell r="AY859">
            <v>-3951.2368862211601</v>
          </cell>
          <cell r="AZ859">
            <v>0</v>
          </cell>
          <cell r="BA859">
            <v>0</v>
          </cell>
          <cell r="BB859">
            <v>0</v>
          </cell>
          <cell r="BC859">
            <v>0</v>
          </cell>
          <cell r="BD859">
            <v>0</v>
          </cell>
          <cell r="BE859">
            <v>0</v>
          </cell>
          <cell r="BF859">
            <v>0</v>
          </cell>
          <cell r="BG859">
            <v>0</v>
          </cell>
          <cell r="BH859">
            <v>0</v>
          </cell>
          <cell r="BI859">
            <v>-4142.3499216882801</v>
          </cell>
          <cell r="BJ859">
            <v>0</v>
          </cell>
          <cell r="BK859">
            <v>0</v>
          </cell>
          <cell r="BL859">
            <v>0</v>
          </cell>
          <cell r="BM859">
            <v>0</v>
          </cell>
        </row>
        <row r="860">
          <cell r="C860">
            <v>13898</v>
          </cell>
          <cell r="D860" t="str">
            <v>Thorold Co-Generation</v>
          </cell>
          <cell r="E860">
            <v>5878.93</v>
          </cell>
          <cell r="F860">
            <v>1633</v>
          </cell>
          <cell r="G860">
            <v>1460.72</v>
          </cell>
          <cell r="H860">
            <v>10233.280000000001</v>
          </cell>
          <cell r="I860">
            <v>70000</v>
          </cell>
          <cell r="J860">
            <v>113968.77</v>
          </cell>
          <cell r="K860">
            <v>43959.846320999997</v>
          </cell>
          <cell r="L860">
            <v>0</v>
          </cell>
          <cell r="M860">
            <v>219397</v>
          </cell>
          <cell r="N860">
            <v>124962.55</v>
          </cell>
          <cell r="O860">
            <v>0</v>
          </cell>
          <cell r="P860">
            <v>250000</v>
          </cell>
          <cell r="Q860">
            <v>250000</v>
          </cell>
          <cell r="R860">
            <v>15000</v>
          </cell>
          <cell r="S860">
            <v>250000</v>
          </cell>
          <cell r="T860">
            <v>25000</v>
          </cell>
          <cell r="U860">
            <v>89639.199315093269</v>
          </cell>
          <cell r="V860">
            <v>0</v>
          </cell>
          <cell r="W860">
            <v>807084</v>
          </cell>
          <cell r="X860">
            <v>0</v>
          </cell>
          <cell r="Y860">
            <v>100000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row>
        <row r="861">
          <cell r="C861">
            <v>13899</v>
          </cell>
          <cell r="D861" t="str">
            <v>ToyotaWoodstock Transform Temp</v>
          </cell>
          <cell r="E861">
            <v>566794.74</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row>
        <row r="862">
          <cell r="C862">
            <v>13906</v>
          </cell>
          <cell r="D862" t="str">
            <v>Bracebridge Stn Expansion</v>
          </cell>
          <cell r="E862">
            <v>238004.22</v>
          </cell>
          <cell r="F862">
            <v>0</v>
          </cell>
          <cell r="G862">
            <v>0</v>
          </cell>
          <cell r="H862">
            <v>53.95</v>
          </cell>
          <cell r="I862">
            <v>0</v>
          </cell>
          <cell r="J862">
            <v>8606.5</v>
          </cell>
          <cell r="K862">
            <v>14585.6503195</v>
          </cell>
          <cell r="L862">
            <v>0</v>
          </cell>
          <cell r="M862">
            <v>0</v>
          </cell>
          <cell r="N862">
            <v>1542</v>
          </cell>
          <cell r="O862">
            <v>0</v>
          </cell>
          <cell r="P862">
            <v>0</v>
          </cell>
          <cell r="Q862">
            <v>0</v>
          </cell>
          <cell r="R862">
            <v>0</v>
          </cell>
          <cell r="S862">
            <v>0</v>
          </cell>
          <cell r="T862">
            <v>0</v>
          </cell>
          <cell r="U862">
            <v>16766.150036383999</v>
          </cell>
          <cell r="V862">
            <v>0</v>
          </cell>
          <cell r="W862">
            <v>0</v>
          </cell>
          <cell r="X862">
            <v>0</v>
          </cell>
          <cell r="Y862">
            <v>0</v>
          </cell>
          <cell r="Z862">
            <v>0</v>
          </cell>
          <cell r="AA862">
            <v>0</v>
          </cell>
          <cell r="AB862">
            <v>0</v>
          </cell>
          <cell r="AC862">
            <v>0</v>
          </cell>
          <cell r="AD862">
            <v>0</v>
          </cell>
          <cell r="AE862">
            <v>17835.830408705398</v>
          </cell>
          <cell r="AF862">
            <v>0</v>
          </cell>
          <cell r="AG862">
            <v>0</v>
          </cell>
          <cell r="AH862">
            <v>0</v>
          </cell>
          <cell r="AI862">
            <v>0</v>
          </cell>
          <cell r="AJ862">
            <v>0</v>
          </cell>
          <cell r="AK862">
            <v>0</v>
          </cell>
          <cell r="AL862">
            <v>0</v>
          </cell>
          <cell r="AM862">
            <v>0</v>
          </cell>
          <cell r="AN862">
            <v>0</v>
          </cell>
          <cell r="AO862">
            <v>18676.362088016202</v>
          </cell>
          <cell r="AP862">
            <v>0</v>
          </cell>
          <cell r="AQ862">
            <v>0</v>
          </cell>
          <cell r="AR862">
            <v>0</v>
          </cell>
          <cell r="AS862">
            <v>0</v>
          </cell>
          <cell r="AT862">
            <v>0</v>
          </cell>
          <cell r="AU862">
            <v>0</v>
          </cell>
          <cell r="AV862">
            <v>0</v>
          </cell>
          <cell r="AW862">
            <v>0</v>
          </cell>
          <cell r="AX862">
            <v>0</v>
          </cell>
          <cell r="AY862">
            <v>20481.378952848801</v>
          </cell>
          <cell r="AZ862">
            <v>0</v>
          </cell>
          <cell r="BA862">
            <v>0</v>
          </cell>
          <cell r="BB862">
            <v>0</v>
          </cell>
          <cell r="BC862">
            <v>0</v>
          </cell>
          <cell r="BD862">
            <v>0</v>
          </cell>
          <cell r="BE862">
            <v>0</v>
          </cell>
          <cell r="BF862">
            <v>0</v>
          </cell>
          <cell r="BG862">
            <v>0</v>
          </cell>
          <cell r="BH862">
            <v>0</v>
          </cell>
          <cell r="BI862">
            <v>21472.020267188</v>
          </cell>
          <cell r="BJ862">
            <v>0</v>
          </cell>
          <cell r="BK862">
            <v>0</v>
          </cell>
          <cell r="BL862">
            <v>0</v>
          </cell>
          <cell r="BM862">
            <v>0</v>
          </cell>
        </row>
        <row r="863">
          <cell r="C863">
            <v>13910</v>
          </cell>
          <cell r="D863" t="str">
            <v>GUELPH CAMPBELL REINFORCEMENT</v>
          </cell>
          <cell r="E863">
            <v>0</v>
          </cell>
          <cell r="F863">
            <v>0</v>
          </cell>
          <cell r="G863">
            <v>0</v>
          </cell>
          <cell r="H863">
            <v>146160.75</v>
          </cell>
          <cell r="I863">
            <v>0</v>
          </cell>
          <cell r="J863">
            <v>76603.75</v>
          </cell>
          <cell r="K863">
            <v>37937.663860499997</v>
          </cell>
          <cell r="L863">
            <v>0</v>
          </cell>
          <cell r="M863">
            <v>0</v>
          </cell>
          <cell r="N863">
            <v>0</v>
          </cell>
          <cell r="O863">
            <v>0</v>
          </cell>
          <cell r="P863">
            <v>0</v>
          </cell>
          <cell r="Q863">
            <v>0</v>
          </cell>
          <cell r="R863">
            <v>24000</v>
          </cell>
          <cell r="S863">
            <v>0</v>
          </cell>
          <cell r="T863">
            <v>240000</v>
          </cell>
          <cell r="U863">
            <v>34136.538013574973</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row>
        <row r="864">
          <cell r="C864">
            <v>13912</v>
          </cell>
          <cell r="D864" t="str">
            <v>D9HSD10SQ11S Upgrades</v>
          </cell>
          <cell r="E864">
            <v>54420.88</v>
          </cell>
          <cell r="F864">
            <v>0</v>
          </cell>
          <cell r="G864">
            <v>31275.66</v>
          </cell>
          <cell r="H864">
            <v>13941</v>
          </cell>
          <cell r="I864">
            <v>30000</v>
          </cell>
          <cell r="J864">
            <v>7030.5</v>
          </cell>
          <cell r="K864">
            <v>23410.851200999998</v>
          </cell>
          <cell r="L864">
            <v>0</v>
          </cell>
          <cell r="M864">
            <v>0</v>
          </cell>
          <cell r="N864">
            <v>49911.95</v>
          </cell>
          <cell r="O864">
            <v>0</v>
          </cell>
          <cell r="P864">
            <v>0</v>
          </cell>
          <cell r="Q864">
            <v>453000</v>
          </cell>
          <cell r="R864">
            <v>50000</v>
          </cell>
          <cell r="S864">
            <v>350000</v>
          </cell>
          <cell r="T864">
            <v>175000</v>
          </cell>
          <cell r="U864">
            <v>171190.12202859321</v>
          </cell>
          <cell r="V864">
            <v>0</v>
          </cell>
          <cell r="W864">
            <v>0</v>
          </cell>
          <cell r="X864">
            <v>0</v>
          </cell>
          <cell r="Y864">
            <v>350000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row>
        <row r="865">
          <cell r="C865">
            <v>13915</v>
          </cell>
          <cell r="D865" t="str">
            <v>Purchase New Spare 750 MVA Aut</v>
          </cell>
          <cell r="E865">
            <v>32212.21</v>
          </cell>
          <cell r="F865">
            <v>125000</v>
          </cell>
          <cell r="G865">
            <v>0</v>
          </cell>
          <cell r="H865">
            <v>14668</v>
          </cell>
          <cell r="I865">
            <v>10235000</v>
          </cell>
          <cell r="J865">
            <v>30000</v>
          </cell>
          <cell r="K865">
            <v>1528099.5622670001</v>
          </cell>
          <cell r="L865">
            <v>0</v>
          </cell>
          <cell r="M865">
            <v>0</v>
          </cell>
          <cell r="N865">
            <v>572.5</v>
          </cell>
          <cell r="O865">
            <v>100000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row>
        <row r="866">
          <cell r="C866">
            <v>13917</v>
          </cell>
          <cell r="D866" t="str">
            <v>Sir Adam Beck 2 250kV Replace</v>
          </cell>
          <cell r="E866">
            <v>9038.9</v>
          </cell>
          <cell r="F866">
            <v>0</v>
          </cell>
          <cell r="G866">
            <v>0</v>
          </cell>
          <cell r="H866">
            <v>0</v>
          </cell>
          <cell r="I866">
            <v>0</v>
          </cell>
          <cell r="J866">
            <v>0</v>
          </cell>
          <cell r="K866">
            <v>401.752655</v>
          </cell>
          <cell r="L866">
            <v>0</v>
          </cell>
          <cell r="M866">
            <v>0</v>
          </cell>
          <cell r="N866">
            <v>0</v>
          </cell>
          <cell r="O866">
            <v>0</v>
          </cell>
          <cell r="P866">
            <v>0</v>
          </cell>
          <cell r="Q866">
            <v>0</v>
          </cell>
          <cell r="R866">
            <v>0</v>
          </cell>
          <cell r="S866">
            <v>0</v>
          </cell>
          <cell r="T866">
            <v>0</v>
          </cell>
          <cell r="U866">
            <v>602.31363938899995</v>
          </cell>
          <cell r="V866">
            <v>0</v>
          </cell>
          <cell r="W866">
            <v>0</v>
          </cell>
          <cell r="X866">
            <v>0</v>
          </cell>
          <cell r="Y866">
            <v>0</v>
          </cell>
          <cell r="Z866">
            <v>0</v>
          </cell>
          <cell r="AA866">
            <v>0</v>
          </cell>
          <cell r="AB866">
            <v>0</v>
          </cell>
          <cell r="AC866">
            <v>0</v>
          </cell>
          <cell r="AD866">
            <v>0</v>
          </cell>
          <cell r="AE866">
            <v>640.74124958201696</v>
          </cell>
          <cell r="AF866">
            <v>0</v>
          </cell>
          <cell r="AG866">
            <v>0</v>
          </cell>
          <cell r="AH866">
            <v>0</v>
          </cell>
          <cell r="AI866">
            <v>0</v>
          </cell>
          <cell r="AJ866">
            <v>0</v>
          </cell>
          <cell r="AK866">
            <v>0</v>
          </cell>
          <cell r="AL866">
            <v>0</v>
          </cell>
          <cell r="AM866">
            <v>0</v>
          </cell>
          <cell r="AN866">
            <v>0</v>
          </cell>
          <cell r="AO866">
            <v>670.93683376137903</v>
          </cell>
          <cell r="AP866">
            <v>0</v>
          </cell>
          <cell r="AQ866">
            <v>0</v>
          </cell>
          <cell r="AR866">
            <v>0</v>
          </cell>
          <cell r="AS866">
            <v>0</v>
          </cell>
          <cell r="AT866">
            <v>0</v>
          </cell>
          <cell r="AU866">
            <v>0</v>
          </cell>
          <cell r="AV866">
            <v>0</v>
          </cell>
          <cell r="AW866">
            <v>0</v>
          </cell>
          <cell r="AX866">
            <v>0</v>
          </cell>
          <cell r="AY866">
            <v>735.78095567705998</v>
          </cell>
          <cell r="AZ866">
            <v>0</v>
          </cell>
          <cell r="BA866">
            <v>0</v>
          </cell>
          <cell r="BB866">
            <v>0</v>
          </cell>
          <cell r="BC866">
            <v>0</v>
          </cell>
          <cell r="BD866">
            <v>0</v>
          </cell>
          <cell r="BE866">
            <v>0</v>
          </cell>
          <cell r="BF866">
            <v>0</v>
          </cell>
          <cell r="BG866">
            <v>0</v>
          </cell>
          <cell r="BH866">
            <v>0</v>
          </cell>
          <cell r="BI866">
            <v>771.36913627152296</v>
          </cell>
          <cell r="BJ866">
            <v>0</v>
          </cell>
          <cell r="BK866">
            <v>0</v>
          </cell>
          <cell r="BL866">
            <v>0</v>
          </cell>
          <cell r="BM866">
            <v>0</v>
          </cell>
        </row>
        <row r="867">
          <cell r="C867">
            <v>13926</v>
          </cell>
          <cell r="D867" t="str">
            <v>CONNECTION OF WINDRUSH SILVER</v>
          </cell>
          <cell r="E867">
            <v>5735.28</v>
          </cell>
          <cell r="F867">
            <v>0</v>
          </cell>
          <cell r="G867">
            <v>0</v>
          </cell>
          <cell r="H867">
            <v>1350</v>
          </cell>
          <cell r="I867">
            <v>0</v>
          </cell>
          <cell r="J867">
            <v>0</v>
          </cell>
          <cell r="K867">
            <v>284.869880999999</v>
          </cell>
          <cell r="L867">
            <v>0</v>
          </cell>
          <cell r="M867">
            <v>7372.5</v>
          </cell>
          <cell r="N867">
            <v>0</v>
          </cell>
          <cell r="O867">
            <v>0</v>
          </cell>
          <cell r="P867">
            <v>0</v>
          </cell>
          <cell r="Q867">
            <v>0</v>
          </cell>
          <cell r="R867">
            <v>0</v>
          </cell>
          <cell r="S867">
            <v>0</v>
          </cell>
          <cell r="T867">
            <v>0</v>
          </cell>
          <cell r="U867">
            <v>-0.14993759220015601</v>
          </cell>
          <cell r="V867">
            <v>0</v>
          </cell>
          <cell r="W867">
            <v>0</v>
          </cell>
          <cell r="X867">
            <v>0</v>
          </cell>
          <cell r="Y867">
            <v>0</v>
          </cell>
          <cell r="Z867">
            <v>0</v>
          </cell>
          <cell r="AA867">
            <v>0</v>
          </cell>
          <cell r="AB867">
            <v>0</v>
          </cell>
          <cell r="AC867">
            <v>0</v>
          </cell>
          <cell r="AD867">
            <v>0</v>
          </cell>
          <cell r="AE867">
            <v>-0.15950361058248</v>
          </cell>
          <cell r="AF867">
            <v>0</v>
          </cell>
          <cell r="AG867">
            <v>0</v>
          </cell>
          <cell r="AH867">
            <v>0</v>
          </cell>
          <cell r="AI867">
            <v>0</v>
          </cell>
          <cell r="AJ867">
            <v>0</v>
          </cell>
          <cell r="AK867">
            <v>0</v>
          </cell>
          <cell r="AL867">
            <v>0</v>
          </cell>
          <cell r="AM867">
            <v>0</v>
          </cell>
          <cell r="AN867">
            <v>0</v>
          </cell>
          <cell r="AO867">
            <v>-0.16702038073487499</v>
          </cell>
          <cell r="AP867">
            <v>0</v>
          </cell>
          <cell r="AQ867">
            <v>0</v>
          </cell>
          <cell r="AR867">
            <v>0</v>
          </cell>
          <cell r="AS867">
            <v>0</v>
          </cell>
          <cell r="AT867">
            <v>0</v>
          </cell>
          <cell r="AU867">
            <v>0</v>
          </cell>
          <cell r="AV867">
            <v>0</v>
          </cell>
          <cell r="AW867">
            <v>0</v>
          </cell>
          <cell r="AX867">
            <v>0</v>
          </cell>
          <cell r="AY867">
            <v>-0.18316242181197101</v>
          </cell>
          <cell r="AZ867">
            <v>0</v>
          </cell>
          <cell r="BA867">
            <v>0</v>
          </cell>
          <cell r="BB867">
            <v>0</v>
          </cell>
          <cell r="BC867">
            <v>0</v>
          </cell>
          <cell r="BD867">
            <v>0</v>
          </cell>
          <cell r="BE867">
            <v>0</v>
          </cell>
          <cell r="BF867">
            <v>0</v>
          </cell>
          <cell r="BG867">
            <v>0</v>
          </cell>
          <cell r="BH867">
            <v>0</v>
          </cell>
          <cell r="BI867">
            <v>-0.192021603739948</v>
          </cell>
          <cell r="BJ867">
            <v>0</v>
          </cell>
          <cell r="BK867">
            <v>0</v>
          </cell>
          <cell r="BL867">
            <v>0</v>
          </cell>
          <cell r="BM867">
            <v>0</v>
          </cell>
        </row>
        <row r="868">
          <cell r="C868">
            <v>13927</v>
          </cell>
          <cell r="D868" t="str">
            <v>Woodstock Capacitor Add</v>
          </cell>
          <cell r="E868">
            <v>360780.43</v>
          </cell>
          <cell r="F868">
            <v>43920.9</v>
          </cell>
          <cell r="G868">
            <v>149957.54999999999</v>
          </cell>
          <cell r="H868">
            <v>21149</v>
          </cell>
          <cell r="I868">
            <v>800448.54</v>
          </cell>
          <cell r="J868">
            <v>24828.46</v>
          </cell>
          <cell r="K868">
            <v>188530.32</v>
          </cell>
          <cell r="L868">
            <v>0</v>
          </cell>
          <cell r="M868">
            <v>0</v>
          </cell>
          <cell r="N868">
            <v>13797.41</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row>
        <row r="869">
          <cell r="C869">
            <v>13933</v>
          </cell>
          <cell r="D869" t="str">
            <v>Alexander DS F1 Gen Connect</v>
          </cell>
          <cell r="E869">
            <v>308.759999999998</v>
          </cell>
          <cell r="F869">
            <v>0</v>
          </cell>
          <cell r="G869">
            <v>0</v>
          </cell>
          <cell r="H869">
            <v>7091.41</v>
          </cell>
          <cell r="I869">
            <v>30395.42</v>
          </cell>
          <cell r="J869">
            <v>126250.88</v>
          </cell>
          <cell r="K869">
            <v>18107.572694499991</v>
          </cell>
          <cell r="L869">
            <v>22644.29</v>
          </cell>
          <cell r="M869">
            <v>199655</v>
          </cell>
          <cell r="N869">
            <v>41930.370000000003</v>
          </cell>
          <cell r="O869">
            <v>0</v>
          </cell>
          <cell r="P869">
            <v>0</v>
          </cell>
          <cell r="Q869">
            <v>0</v>
          </cell>
          <cell r="R869">
            <v>0</v>
          </cell>
          <cell r="S869">
            <v>0</v>
          </cell>
          <cell r="T869">
            <v>0</v>
          </cell>
          <cell r="U869">
            <v>113.890827909102</v>
          </cell>
          <cell r="V869">
            <v>0</v>
          </cell>
          <cell r="W869">
            <v>0</v>
          </cell>
          <cell r="X869">
            <v>0</v>
          </cell>
          <cell r="Y869">
            <v>0</v>
          </cell>
          <cell r="Z869">
            <v>0</v>
          </cell>
          <cell r="AA869">
            <v>0</v>
          </cell>
          <cell r="AB869">
            <v>0</v>
          </cell>
          <cell r="AC869">
            <v>0</v>
          </cell>
          <cell r="AD869">
            <v>0</v>
          </cell>
          <cell r="AE869">
            <v>121.157062729701</v>
          </cell>
          <cell r="AF869">
            <v>0</v>
          </cell>
          <cell r="AG869">
            <v>0</v>
          </cell>
          <cell r="AH869">
            <v>0</v>
          </cell>
          <cell r="AI869">
            <v>0</v>
          </cell>
          <cell r="AJ869">
            <v>0</v>
          </cell>
          <cell r="AK869">
            <v>0</v>
          </cell>
          <cell r="AL869">
            <v>0</v>
          </cell>
          <cell r="AM869">
            <v>0</v>
          </cell>
          <cell r="AN869">
            <v>0</v>
          </cell>
          <cell r="AO869">
            <v>126.86671274671799</v>
          </cell>
          <cell r="AP869">
            <v>0</v>
          </cell>
          <cell r="AQ869">
            <v>0</v>
          </cell>
          <cell r="AR869">
            <v>0</v>
          </cell>
          <cell r="AS869">
            <v>0</v>
          </cell>
          <cell r="AT869">
            <v>0</v>
          </cell>
          <cell r="AU869">
            <v>0</v>
          </cell>
          <cell r="AV869">
            <v>0</v>
          </cell>
          <cell r="AW869">
            <v>0</v>
          </cell>
          <cell r="AX869">
            <v>0</v>
          </cell>
          <cell r="AY869">
            <v>139.128016902984</v>
          </cell>
          <cell r="AZ869">
            <v>0</v>
          </cell>
          <cell r="BA869">
            <v>0</v>
          </cell>
          <cell r="BB869">
            <v>0</v>
          </cell>
          <cell r="BC869">
            <v>0</v>
          </cell>
          <cell r="BD869">
            <v>0</v>
          </cell>
          <cell r="BE869">
            <v>0</v>
          </cell>
          <cell r="BF869">
            <v>0</v>
          </cell>
          <cell r="BG869">
            <v>0</v>
          </cell>
          <cell r="BH869">
            <v>0</v>
          </cell>
          <cell r="BI869">
            <v>145.85734708350799</v>
          </cell>
          <cell r="BJ869">
            <v>0</v>
          </cell>
          <cell r="BK869">
            <v>0</v>
          </cell>
          <cell r="BL869">
            <v>0</v>
          </cell>
          <cell r="BM869">
            <v>0</v>
          </cell>
        </row>
        <row r="870">
          <cell r="C870">
            <v>13935</v>
          </cell>
          <cell r="D870" t="str">
            <v>Seaforth voltage regulator</v>
          </cell>
          <cell r="E870">
            <v>21649.38</v>
          </cell>
          <cell r="F870">
            <v>3000</v>
          </cell>
          <cell r="G870">
            <v>111000</v>
          </cell>
          <cell r="H870">
            <v>10590.13</v>
          </cell>
          <cell r="I870">
            <v>559477.5</v>
          </cell>
          <cell r="J870">
            <v>27628</v>
          </cell>
          <cell r="K870">
            <v>71966.822352000003</v>
          </cell>
          <cell r="L870">
            <v>17987.12</v>
          </cell>
          <cell r="M870">
            <v>-20970</v>
          </cell>
          <cell r="N870">
            <v>6749</v>
          </cell>
          <cell r="O870">
            <v>0</v>
          </cell>
          <cell r="P870">
            <v>11000</v>
          </cell>
          <cell r="Q870">
            <v>100000</v>
          </cell>
          <cell r="R870">
            <v>9000</v>
          </cell>
          <cell r="S870">
            <v>140000</v>
          </cell>
          <cell r="T870">
            <v>10000</v>
          </cell>
          <cell r="U870">
            <v>50094.350902347702</v>
          </cell>
          <cell r="V870">
            <v>0</v>
          </cell>
          <cell r="W870">
            <v>0</v>
          </cell>
          <cell r="X870">
            <v>0</v>
          </cell>
          <cell r="Y870">
            <v>100000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row>
        <row r="871">
          <cell r="C871">
            <v>13941</v>
          </cell>
          <cell r="D871" t="str">
            <v>2008 Terauley A7A8 Metalclad</v>
          </cell>
          <cell r="E871">
            <v>0</v>
          </cell>
          <cell r="F871">
            <v>2040.25</v>
          </cell>
          <cell r="G871">
            <v>343.5</v>
          </cell>
          <cell r="H871">
            <v>345673.04</v>
          </cell>
          <cell r="I871">
            <v>1158094.82</v>
          </cell>
          <cell r="J871">
            <v>115324.25</v>
          </cell>
          <cell r="K871">
            <v>243822.14401799999</v>
          </cell>
          <cell r="L871">
            <v>50000</v>
          </cell>
          <cell r="M871">
            <v>0</v>
          </cell>
          <cell r="N871">
            <v>2468.3200000000002</v>
          </cell>
          <cell r="O871">
            <v>0</v>
          </cell>
          <cell r="P871">
            <v>255000</v>
          </cell>
          <cell r="Q871">
            <v>465000</v>
          </cell>
          <cell r="R871">
            <v>7000</v>
          </cell>
          <cell r="S871">
            <v>890000</v>
          </cell>
          <cell r="T871">
            <v>12111</v>
          </cell>
          <cell r="U871">
            <v>353657.24975326099</v>
          </cell>
          <cell r="V871">
            <v>0</v>
          </cell>
          <cell r="W871">
            <v>0</v>
          </cell>
          <cell r="X871">
            <v>0</v>
          </cell>
          <cell r="Y871">
            <v>293000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row>
        <row r="872">
          <cell r="C872">
            <v>13943</v>
          </cell>
          <cell r="D872" t="str">
            <v>2009 Carlaw TS A1A2 Metalclad</v>
          </cell>
          <cell r="E872">
            <v>0</v>
          </cell>
          <cell r="F872">
            <v>0</v>
          </cell>
          <cell r="G872">
            <v>235909.86</v>
          </cell>
          <cell r="H872">
            <v>27165.3</v>
          </cell>
          <cell r="I872">
            <v>-235910</v>
          </cell>
          <cell r="J872">
            <v>17365</v>
          </cell>
          <cell r="K872">
            <v>8380.1469615000005</v>
          </cell>
          <cell r="L872">
            <v>156000</v>
          </cell>
          <cell r="M872">
            <v>0</v>
          </cell>
          <cell r="N872">
            <v>0</v>
          </cell>
          <cell r="O872">
            <v>0</v>
          </cell>
          <cell r="P872">
            <v>120000</v>
          </cell>
          <cell r="Q872">
            <v>300000</v>
          </cell>
          <cell r="R872">
            <v>17000</v>
          </cell>
          <cell r="S872">
            <v>2254910</v>
          </cell>
          <cell r="T872">
            <v>126000</v>
          </cell>
          <cell r="U872">
            <v>430690.53461914358</v>
          </cell>
          <cell r="V872">
            <v>0</v>
          </cell>
          <cell r="W872">
            <v>0</v>
          </cell>
          <cell r="X872">
            <v>0</v>
          </cell>
          <cell r="Y872">
            <v>353000</v>
          </cell>
          <cell r="Z872">
            <v>151500</v>
          </cell>
          <cell r="AA872">
            <v>260000</v>
          </cell>
          <cell r="AB872">
            <v>0</v>
          </cell>
          <cell r="AC872">
            <v>146000</v>
          </cell>
          <cell r="AD872">
            <v>0</v>
          </cell>
          <cell r="AE872">
            <v>124725.83458987801</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row>
        <row r="873">
          <cell r="C873">
            <v>13951</v>
          </cell>
          <cell r="D873" t="str">
            <v>CONNECTION OF MKI ZURICH WIND</v>
          </cell>
          <cell r="E873">
            <v>12761.96</v>
          </cell>
          <cell r="F873">
            <v>0</v>
          </cell>
          <cell r="G873">
            <v>0</v>
          </cell>
          <cell r="H873">
            <v>0</v>
          </cell>
          <cell r="I873">
            <v>0</v>
          </cell>
          <cell r="J873">
            <v>0</v>
          </cell>
          <cell r="K873">
            <v>565.76805200000001</v>
          </cell>
          <cell r="L873">
            <v>30.2</v>
          </cell>
          <cell r="M873">
            <v>0</v>
          </cell>
          <cell r="N873">
            <v>0</v>
          </cell>
          <cell r="O873">
            <v>0</v>
          </cell>
          <cell r="P873">
            <v>0</v>
          </cell>
          <cell r="Q873">
            <v>0</v>
          </cell>
          <cell r="R873">
            <v>0</v>
          </cell>
          <cell r="S873">
            <v>0</v>
          </cell>
          <cell r="T873">
            <v>0</v>
          </cell>
          <cell r="U873">
            <v>848.38228971759895</v>
          </cell>
          <cell r="V873">
            <v>0</v>
          </cell>
          <cell r="W873">
            <v>0</v>
          </cell>
          <cell r="X873">
            <v>0</v>
          </cell>
          <cell r="Y873">
            <v>0</v>
          </cell>
          <cell r="Z873">
            <v>0</v>
          </cell>
          <cell r="AA873">
            <v>0</v>
          </cell>
          <cell r="AB873">
            <v>0</v>
          </cell>
          <cell r="AC873">
            <v>0</v>
          </cell>
          <cell r="AD873">
            <v>0</v>
          </cell>
          <cell r="AE873">
            <v>902.50907980158195</v>
          </cell>
          <cell r="AF873">
            <v>0</v>
          </cell>
          <cell r="AG873">
            <v>0</v>
          </cell>
          <cell r="AH873">
            <v>0</v>
          </cell>
          <cell r="AI873">
            <v>0</v>
          </cell>
          <cell r="AJ873">
            <v>0</v>
          </cell>
          <cell r="AK873">
            <v>0</v>
          </cell>
          <cell r="AL873">
            <v>0</v>
          </cell>
          <cell r="AM873">
            <v>0</v>
          </cell>
          <cell r="AN873">
            <v>0</v>
          </cell>
          <cell r="AO873">
            <v>945.04073967140505</v>
          </cell>
          <cell r="AP873">
            <v>0</v>
          </cell>
          <cell r="AQ873">
            <v>0</v>
          </cell>
          <cell r="AR873">
            <v>0</v>
          </cell>
          <cell r="AS873">
            <v>0</v>
          </cell>
          <cell r="AT873">
            <v>0</v>
          </cell>
          <cell r="AU873">
            <v>0</v>
          </cell>
          <cell r="AV873">
            <v>0</v>
          </cell>
          <cell r="AW873">
            <v>0</v>
          </cell>
          <cell r="AX873">
            <v>0</v>
          </cell>
          <cell r="AY873">
            <v>1036.37621844515</v>
          </cell>
          <cell r="AZ873">
            <v>0</v>
          </cell>
          <cell r="BA873">
            <v>0</v>
          </cell>
          <cell r="BB873">
            <v>0</v>
          </cell>
          <cell r="BC873">
            <v>0</v>
          </cell>
          <cell r="BD873">
            <v>0</v>
          </cell>
          <cell r="BE873">
            <v>0</v>
          </cell>
          <cell r="BF873">
            <v>0</v>
          </cell>
          <cell r="BG873">
            <v>0</v>
          </cell>
          <cell r="BH873">
            <v>0</v>
          </cell>
          <cell r="BI873">
            <v>1086.5035610207599</v>
          </cell>
          <cell r="BJ873">
            <v>0</v>
          </cell>
          <cell r="BK873">
            <v>0</v>
          </cell>
          <cell r="BL873">
            <v>0</v>
          </cell>
          <cell r="BM873">
            <v>0</v>
          </cell>
        </row>
        <row r="874">
          <cell r="C874">
            <v>13954</v>
          </cell>
          <cell r="D874" t="str">
            <v>2007 CATALOGUE</v>
          </cell>
          <cell r="E874">
            <v>749875.46</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row>
        <row r="875">
          <cell r="C875">
            <v>13955</v>
          </cell>
          <cell r="D875" t="str">
            <v>2007 Catalogue Distribution</v>
          </cell>
          <cell r="E875">
            <v>46179.199999999997</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row>
        <row r="876">
          <cell r="C876">
            <v>13956</v>
          </cell>
          <cell r="D876" t="str">
            <v>2007 CONTESTABILITY</v>
          </cell>
          <cell r="E876">
            <v>15452.6</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row>
        <row r="877">
          <cell r="C877">
            <v>13964</v>
          </cell>
          <cell r="D877" t="str">
            <v>Woodbine New T2 Add</v>
          </cell>
          <cell r="E877">
            <v>14443.68</v>
          </cell>
          <cell r="F877">
            <v>0</v>
          </cell>
          <cell r="G877">
            <v>0</v>
          </cell>
          <cell r="H877">
            <v>140</v>
          </cell>
          <cell r="I877">
            <v>0</v>
          </cell>
          <cell r="J877">
            <v>719</v>
          </cell>
          <cell r="K877">
            <v>1229.1956440000001</v>
          </cell>
          <cell r="L877">
            <v>0</v>
          </cell>
          <cell r="M877">
            <v>0</v>
          </cell>
          <cell r="N877">
            <v>3479</v>
          </cell>
          <cell r="O877">
            <v>0</v>
          </cell>
          <cell r="P877">
            <v>0</v>
          </cell>
          <cell r="Q877">
            <v>0</v>
          </cell>
          <cell r="R877">
            <v>0</v>
          </cell>
          <cell r="S877">
            <v>0</v>
          </cell>
          <cell r="T877">
            <v>0</v>
          </cell>
          <cell r="U877">
            <v>1276.6938660871999</v>
          </cell>
          <cell r="V877">
            <v>0</v>
          </cell>
          <cell r="W877">
            <v>0</v>
          </cell>
          <cell r="X877">
            <v>0</v>
          </cell>
          <cell r="Y877">
            <v>0</v>
          </cell>
          <cell r="Z877">
            <v>0</v>
          </cell>
          <cell r="AA877">
            <v>0</v>
          </cell>
          <cell r="AB877">
            <v>0</v>
          </cell>
          <cell r="AC877">
            <v>0</v>
          </cell>
          <cell r="AD877">
            <v>0</v>
          </cell>
          <cell r="AE877">
            <v>1358.14693474356</v>
          </cell>
          <cell r="AF877">
            <v>0</v>
          </cell>
          <cell r="AG877">
            <v>0</v>
          </cell>
          <cell r="AH877">
            <v>0</v>
          </cell>
          <cell r="AI877">
            <v>0</v>
          </cell>
          <cell r="AJ877">
            <v>0</v>
          </cell>
          <cell r="AK877">
            <v>0</v>
          </cell>
          <cell r="AL877">
            <v>0</v>
          </cell>
          <cell r="AM877">
            <v>0</v>
          </cell>
          <cell r="AN877">
            <v>0</v>
          </cell>
          <cell r="AO877">
            <v>1422.15099273537</v>
          </cell>
          <cell r="AP877">
            <v>0</v>
          </cell>
          <cell r="AQ877">
            <v>0</v>
          </cell>
          <cell r="AR877">
            <v>0</v>
          </cell>
          <cell r="AS877">
            <v>0</v>
          </cell>
          <cell r="AT877">
            <v>0</v>
          </cell>
          <cell r="AU877">
            <v>0</v>
          </cell>
          <cell r="AV877">
            <v>0</v>
          </cell>
          <cell r="AW877">
            <v>0</v>
          </cell>
          <cell r="AX877">
            <v>0</v>
          </cell>
          <cell r="AY877">
            <v>1559.5978099542799</v>
          </cell>
          <cell r="AZ877">
            <v>0</v>
          </cell>
          <cell r="BA877">
            <v>0</v>
          </cell>
          <cell r="BB877">
            <v>0</v>
          </cell>
          <cell r="BC877">
            <v>0</v>
          </cell>
          <cell r="BD877">
            <v>0</v>
          </cell>
          <cell r="BE877">
            <v>0</v>
          </cell>
          <cell r="BF877">
            <v>0</v>
          </cell>
          <cell r="BG877">
            <v>0</v>
          </cell>
          <cell r="BH877">
            <v>0</v>
          </cell>
          <cell r="BI877">
            <v>1635.0322827918001</v>
          </cell>
          <cell r="BJ877">
            <v>0</v>
          </cell>
          <cell r="BK877">
            <v>0</v>
          </cell>
          <cell r="BL877">
            <v>0</v>
          </cell>
          <cell r="BM877">
            <v>0</v>
          </cell>
        </row>
        <row r="878">
          <cell r="C878">
            <v>13968</v>
          </cell>
          <cell r="D878" t="str">
            <v>MATTAGAMI GEN CONNECTION</v>
          </cell>
          <cell r="E878">
            <v>255699.55</v>
          </cell>
          <cell r="F878">
            <v>0</v>
          </cell>
          <cell r="G878">
            <v>0</v>
          </cell>
          <cell r="H878">
            <v>15055.21</v>
          </cell>
          <cell r="I878">
            <v>0</v>
          </cell>
          <cell r="J878">
            <v>0</v>
          </cell>
          <cell r="K878">
            <v>3133.4716150000004</v>
          </cell>
          <cell r="L878">
            <v>0</v>
          </cell>
          <cell r="M878">
            <v>275000</v>
          </cell>
          <cell r="N878">
            <v>0</v>
          </cell>
          <cell r="O878">
            <v>0</v>
          </cell>
          <cell r="P878">
            <v>0</v>
          </cell>
          <cell r="Q878">
            <v>0</v>
          </cell>
          <cell r="R878">
            <v>0</v>
          </cell>
          <cell r="S878">
            <v>0</v>
          </cell>
          <cell r="T878">
            <v>0</v>
          </cell>
          <cell r="U878">
            <v>-70.930822963000196</v>
          </cell>
          <cell r="V878">
            <v>0</v>
          </cell>
          <cell r="W878">
            <v>0</v>
          </cell>
          <cell r="X878">
            <v>0</v>
          </cell>
          <cell r="Y878">
            <v>0</v>
          </cell>
          <cell r="Z878">
            <v>0</v>
          </cell>
          <cell r="AA878">
            <v>0</v>
          </cell>
          <cell r="AB878">
            <v>0</v>
          </cell>
          <cell r="AC878">
            <v>0</v>
          </cell>
          <cell r="AD878">
            <v>0</v>
          </cell>
          <cell r="AE878">
            <v>-75.456209468040299</v>
          </cell>
          <cell r="AF878">
            <v>0</v>
          </cell>
          <cell r="AG878">
            <v>0</v>
          </cell>
          <cell r="AH878">
            <v>0</v>
          </cell>
          <cell r="AI878">
            <v>0</v>
          </cell>
          <cell r="AJ878">
            <v>0</v>
          </cell>
          <cell r="AK878">
            <v>0</v>
          </cell>
          <cell r="AL878">
            <v>0</v>
          </cell>
          <cell r="AM878">
            <v>0</v>
          </cell>
          <cell r="AN878">
            <v>0</v>
          </cell>
          <cell r="AO878">
            <v>-79.012160214668597</v>
          </cell>
          <cell r="AP878">
            <v>0</v>
          </cell>
          <cell r="AQ878">
            <v>0</v>
          </cell>
          <cell r="AR878">
            <v>0</v>
          </cell>
          <cell r="AS878">
            <v>0</v>
          </cell>
          <cell r="AT878">
            <v>0</v>
          </cell>
          <cell r="AU878">
            <v>0</v>
          </cell>
          <cell r="AV878">
            <v>0</v>
          </cell>
          <cell r="AW878">
            <v>0</v>
          </cell>
          <cell r="AX878">
            <v>0</v>
          </cell>
          <cell r="AY878">
            <v>-86.648459031444006</v>
          </cell>
          <cell r="AZ878">
            <v>0</v>
          </cell>
          <cell r="BA878">
            <v>0</v>
          </cell>
          <cell r="BB878">
            <v>0</v>
          </cell>
          <cell r="BC878">
            <v>0</v>
          </cell>
          <cell r="BD878">
            <v>0</v>
          </cell>
          <cell r="BE878">
            <v>0</v>
          </cell>
          <cell r="BF878">
            <v>0</v>
          </cell>
          <cell r="BG878">
            <v>0</v>
          </cell>
          <cell r="BH878">
            <v>0</v>
          </cell>
          <cell r="BI878">
            <v>-90.839463140002906</v>
          </cell>
          <cell r="BJ878">
            <v>0</v>
          </cell>
          <cell r="BK878">
            <v>0</v>
          </cell>
          <cell r="BL878">
            <v>0</v>
          </cell>
          <cell r="BM878">
            <v>0</v>
          </cell>
        </row>
        <row r="879">
          <cell r="C879">
            <v>13973</v>
          </cell>
          <cell r="D879" t="str">
            <v>Don River Bridge Refurb</v>
          </cell>
          <cell r="E879">
            <v>1.8189894035458601E-12</v>
          </cell>
          <cell r="F879">
            <v>0</v>
          </cell>
          <cell r="G879">
            <v>0</v>
          </cell>
          <cell r="H879">
            <v>0</v>
          </cell>
          <cell r="I879">
            <v>0</v>
          </cell>
          <cell r="J879">
            <v>0</v>
          </cell>
          <cell r="K879">
            <v>2.5374902179464601E-14</v>
          </cell>
          <cell r="L879">
            <v>0</v>
          </cell>
          <cell r="M879">
            <v>0</v>
          </cell>
          <cell r="N879">
            <v>0</v>
          </cell>
          <cell r="O879">
            <v>0</v>
          </cell>
          <cell r="P879">
            <v>0</v>
          </cell>
          <cell r="Q879">
            <v>0</v>
          </cell>
          <cell r="R879">
            <v>0</v>
          </cell>
          <cell r="S879">
            <v>0</v>
          </cell>
          <cell r="T879">
            <v>0</v>
          </cell>
          <cell r="U879">
            <v>1.16051523946225E-13</v>
          </cell>
          <cell r="V879">
            <v>0</v>
          </cell>
          <cell r="W879">
            <v>0</v>
          </cell>
          <cell r="X879">
            <v>0</v>
          </cell>
          <cell r="Y879">
            <v>0</v>
          </cell>
          <cell r="Z879">
            <v>0</v>
          </cell>
          <cell r="AA879">
            <v>0</v>
          </cell>
          <cell r="AB879">
            <v>0</v>
          </cell>
          <cell r="AC879">
            <v>0</v>
          </cell>
          <cell r="AD879">
            <v>0</v>
          </cell>
          <cell r="AE879">
            <v>1.74077285919338E-13</v>
          </cell>
          <cell r="AF879">
            <v>0</v>
          </cell>
          <cell r="AG879">
            <v>0</v>
          </cell>
          <cell r="AH879">
            <v>0</v>
          </cell>
          <cell r="AI879">
            <v>0</v>
          </cell>
          <cell r="AJ879">
            <v>0</v>
          </cell>
          <cell r="AK879">
            <v>0</v>
          </cell>
          <cell r="AL879">
            <v>0</v>
          </cell>
          <cell r="AM879">
            <v>0</v>
          </cell>
          <cell r="AN879">
            <v>0</v>
          </cell>
          <cell r="AO879">
            <v>1.7134880181401999E-13</v>
          </cell>
          <cell r="AP879">
            <v>0</v>
          </cell>
          <cell r="AQ879">
            <v>0</v>
          </cell>
          <cell r="AR879">
            <v>0</v>
          </cell>
          <cell r="AS879">
            <v>0</v>
          </cell>
          <cell r="AT879">
            <v>0</v>
          </cell>
          <cell r="AU879">
            <v>0</v>
          </cell>
          <cell r="AV879">
            <v>0</v>
          </cell>
          <cell r="AW879">
            <v>0</v>
          </cell>
          <cell r="AX879">
            <v>0</v>
          </cell>
          <cell r="AY879">
            <v>1.76805770024656E-13</v>
          </cell>
          <cell r="AZ879">
            <v>0</v>
          </cell>
          <cell r="BA879">
            <v>0</v>
          </cell>
          <cell r="BB879">
            <v>0</v>
          </cell>
          <cell r="BC879">
            <v>0</v>
          </cell>
          <cell r="BD879">
            <v>0</v>
          </cell>
          <cell r="BE879">
            <v>0</v>
          </cell>
          <cell r="BF879">
            <v>0</v>
          </cell>
          <cell r="BG879">
            <v>0</v>
          </cell>
          <cell r="BH879">
            <v>0</v>
          </cell>
          <cell r="BI879">
            <v>1.74077285919338E-13</v>
          </cell>
          <cell r="BJ879">
            <v>0</v>
          </cell>
          <cell r="BK879">
            <v>0</v>
          </cell>
          <cell r="BL879">
            <v>0</v>
          </cell>
          <cell r="BM879">
            <v>0</v>
          </cell>
        </row>
        <row r="880">
          <cell r="C880">
            <v>13982</v>
          </cell>
          <cell r="D880" t="str">
            <v>JDS Optical Amp Replacement</v>
          </cell>
          <cell r="E880">
            <v>231554.13</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row>
        <row r="881">
          <cell r="C881">
            <v>13983</v>
          </cell>
          <cell r="D881" t="str">
            <v>Kleinburg Feeder Connect</v>
          </cell>
          <cell r="E881">
            <v>660.62</v>
          </cell>
          <cell r="F881">
            <v>0</v>
          </cell>
          <cell r="G881">
            <v>0</v>
          </cell>
          <cell r="H881">
            <v>0</v>
          </cell>
          <cell r="I881">
            <v>0</v>
          </cell>
          <cell r="J881">
            <v>150</v>
          </cell>
          <cell r="K881">
            <v>436.3</v>
          </cell>
          <cell r="L881">
            <v>0</v>
          </cell>
          <cell r="M881">
            <v>0</v>
          </cell>
          <cell r="N881">
            <v>2862.5</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row>
        <row r="882">
          <cell r="C882">
            <v>13984</v>
          </cell>
          <cell r="D882" t="str">
            <v>Upgrd Wholesale Mtr 09 Program</v>
          </cell>
          <cell r="E882">
            <v>15621.74</v>
          </cell>
          <cell r="F882">
            <v>12260.75</v>
          </cell>
          <cell r="G882">
            <v>4460</v>
          </cell>
          <cell r="H882">
            <v>23387.200000000001</v>
          </cell>
          <cell r="I882">
            <v>3975</v>
          </cell>
          <cell r="J882">
            <v>5556.5</v>
          </cell>
          <cell r="K882">
            <v>5724.6311430000005</v>
          </cell>
          <cell r="L882">
            <v>0</v>
          </cell>
          <cell r="M882">
            <v>0</v>
          </cell>
          <cell r="N882">
            <v>0</v>
          </cell>
          <cell r="O882">
            <v>0</v>
          </cell>
          <cell r="P882">
            <v>0</v>
          </cell>
          <cell r="Q882">
            <v>0</v>
          </cell>
          <cell r="R882">
            <v>0</v>
          </cell>
          <cell r="S882">
            <v>0</v>
          </cell>
          <cell r="T882">
            <v>0</v>
          </cell>
          <cell r="U882">
            <v>4528.8953889233899</v>
          </cell>
          <cell r="V882">
            <v>0</v>
          </cell>
          <cell r="W882">
            <v>0</v>
          </cell>
          <cell r="X882">
            <v>0</v>
          </cell>
          <cell r="Y882">
            <v>0</v>
          </cell>
          <cell r="Z882">
            <v>0</v>
          </cell>
          <cell r="AA882">
            <v>0</v>
          </cell>
          <cell r="AB882">
            <v>0</v>
          </cell>
          <cell r="AC882">
            <v>0</v>
          </cell>
          <cell r="AD882">
            <v>0</v>
          </cell>
          <cell r="AE882">
            <v>4817.8389147367097</v>
          </cell>
          <cell r="AF882">
            <v>0</v>
          </cell>
          <cell r="AG882">
            <v>0</v>
          </cell>
          <cell r="AH882">
            <v>0</v>
          </cell>
          <cell r="AI882">
            <v>0</v>
          </cell>
          <cell r="AJ882">
            <v>0</v>
          </cell>
          <cell r="AK882">
            <v>0</v>
          </cell>
          <cell r="AL882">
            <v>0</v>
          </cell>
          <cell r="AM882">
            <v>0</v>
          </cell>
          <cell r="AN882">
            <v>0</v>
          </cell>
          <cell r="AO882">
            <v>5044.88448205025</v>
          </cell>
          <cell r="AP882">
            <v>0</v>
          </cell>
          <cell r="AQ882">
            <v>0</v>
          </cell>
          <cell r="AR882">
            <v>0</v>
          </cell>
          <cell r="AS882">
            <v>0</v>
          </cell>
          <cell r="AT882">
            <v>0</v>
          </cell>
          <cell r="AU882">
            <v>0</v>
          </cell>
          <cell r="AV882">
            <v>0</v>
          </cell>
          <cell r="AW882">
            <v>0</v>
          </cell>
          <cell r="AX882">
            <v>0</v>
          </cell>
          <cell r="AY882">
            <v>5532.4581073804302</v>
          </cell>
          <cell r="AZ882">
            <v>0</v>
          </cell>
          <cell r="BA882">
            <v>0</v>
          </cell>
          <cell r="BB882">
            <v>0</v>
          </cell>
          <cell r="BC882">
            <v>0</v>
          </cell>
          <cell r="BD882">
            <v>0</v>
          </cell>
          <cell r="BE882">
            <v>0</v>
          </cell>
          <cell r="BF882">
            <v>0</v>
          </cell>
          <cell r="BG882">
            <v>0</v>
          </cell>
          <cell r="BH882">
            <v>0</v>
          </cell>
          <cell r="BI882">
            <v>5800.0514947025804</v>
          </cell>
          <cell r="BJ882">
            <v>0</v>
          </cell>
          <cell r="BK882">
            <v>0</v>
          </cell>
          <cell r="BL882">
            <v>0</v>
          </cell>
          <cell r="BM882">
            <v>0</v>
          </cell>
        </row>
        <row r="883">
          <cell r="C883">
            <v>13988</v>
          </cell>
          <cell r="D883" t="str">
            <v>Sleswick DS Xfmr Upgrade</v>
          </cell>
          <cell r="E883">
            <v>300.39999999999998</v>
          </cell>
          <cell r="F883">
            <v>0</v>
          </cell>
          <cell r="G883">
            <v>0</v>
          </cell>
          <cell r="H883">
            <v>0</v>
          </cell>
          <cell r="I883">
            <v>0</v>
          </cell>
          <cell r="J883">
            <v>0</v>
          </cell>
          <cell r="K883">
            <v>0</v>
          </cell>
          <cell r="L883">
            <v>0</v>
          </cell>
          <cell r="M883">
            <v>0</v>
          </cell>
          <cell r="N883">
            <v>-300.39999999999998</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row>
        <row r="884">
          <cell r="C884">
            <v>13989</v>
          </cell>
          <cell r="D884" t="str">
            <v>HV Shunt Caps Fast TRV Issue</v>
          </cell>
          <cell r="E884">
            <v>3985946.85</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row>
        <row r="885">
          <cell r="C885">
            <v>13991</v>
          </cell>
          <cell r="D885" t="str">
            <v>EverttDS Transformer Upgrade</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row>
        <row r="886">
          <cell r="C886">
            <v>13992</v>
          </cell>
          <cell r="D886" t="str">
            <v>PORCUPINE SERVICE CABLE</v>
          </cell>
          <cell r="E886">
            <v>2832117.52</v>
          </cell>
          <cell r="F886">
            <v>0</v>
          </cell>
          <cell r="G886">
            <v>1322.4</v>
          </cell>
          <cell r="H886">
            <v>0</v>
          </cell>
          <cell r="I886">
            <v>0</v>
          </cell>
          <cell r="J886">
            <v>0</v>
          </cell>
          <cell r="K886">
            <v>120872.26</v>
          </cell>
          <cell r="L886">
            <v>0</v>
          </cell>
          <cell r="M886">
            <v>0</v>
          </cell>
          <cell r="N886">
            <v>860666.4</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row>
        <row r="887">
          <cell r="C887">
            <v>13993</v>
          </cell>
          <cell r="D887" t="str">
            <v>2008 TX SHIELDWIRE REPLCMT PRG</v>
          </cell>
          <cell r="E887">
            <v>23141.61</v>
          </cell>
          <cell r="F887">
            <v>0</v>
          </cell>
          <cell r="G887">
            <v>475194.19</v>
          </cell>
          <cell r="H887">
            <v>11825</v>
          </cell>
          <cell r="I887">
            <v>219664.48</v>
          </cell>
          <cell r="J887">
            <v>42853.73</v>
          </cell>
          <cell r="K887">
            <v>227261.9550701603</v>
          </cell>
          <cell r="L887">
            <v>216501.47142478399</v>
          </cell>
          <cell r="M887">
            <v>0</v>
          </cell>
          <cell r="N887">
            <v>395946.86</v>
          </cell>
          <cell r="O887">
            <v>130000</v>
          </cell>
          <cell r="P887">
            <v>0</v>
          </cell>
          <cell r="Q887">
            <v>315000</v>
          </cell>
          <cell r="R887">
            <v>11500</v>
          </cell>
          <cell r="S887">
            <v>15000</v>
          </cell>
          <cell r="T887">
            <v>4500</v>
          </cell>
          <cell r="U887">
            <v>60480.127327530805</v>
          </cell>
          <cell r="V887">
            <v>92677.4009588466</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row>
        <row r="888">
          <cell r="C888">
            <v>13995</v>
          </cell>
          <cell r="D888" t="str">
            <v>KLEINBURG TS ADD NEW FEEDER</v>
          </cell>
          <cell r="E888">
            <v>33808.47</v>
          </cell>
          <cell r="F888">
            <v>43491.5</v>
          </cell>
          <cell r="G888">
            <v>105106.99</v>
          </cell>
          <cell r="H888">
            <v>7000</v>
          </cell>
          <cell r="I888">
            <v>222204.72</v>
          </cell>
          <cell r="J888">
            <v>80999.72</v>
          </cell>
          <cell r="K888">
            <v>105941.7733405</v>
          </cell>
          <cell r="L888">
            <v>0</v>
          </cell>
          <cell r="M888">
            <v>0</v>
          </cell>
          <cell r="N888">
            <v>69180.75</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row>
        <row r="889">
          <cell r="C889">
            <v>13998</v>
          </cell>
          <cell r="D889" t="str">
            <v>Protect Control Telecom 2007</v>
          </cell>
          <cell r="E889">
            <v>280274.75</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row>
        <row r="890">
          <cell r="C890">
            <v>14006</v>
          </cell>
          <cell r="D890" t="str">
            <v>BARRINGTON HURONWIND CON SITE1</v>
          </cell>
          <cell r="E890">
            <v>13517.15</v>
          </cell>
          <cell r="F890">
            <v>0</v>
          </cell>
          <cell r="G890">
            <v>0</v>
          </cell>
          <cell r="H890">
            <v>0</v>
          </cell>
          <cell r="I890">
            <v>0</v>
          </cell>
          <cell r="J890">
            <v>114.5</v>
          </cell>
          <cell r="K890">
            <v>674.21181449999995</v>
          </cell>
          <cell r="L890">
            <v>54.3</v>
          </cell>
          <cell r="M890">
            <v>0</v>
          </cell>
          <cell r="N890">
            <v>0</v>
          </cell>
          <cell r="O890">
            <v>0</v>
          </cell>
          <cell r="P890">
            <v>0</v>
          </cell>
          <cell r="Q890">
            <v>0</v>
          </cell>
          <cell r="R890">
            <v>0</v>
          </cell>
          <cell r="S890">
            <v>0</v>
          </cell>
          <cell r="T890">
            <v>0</v>
          </cell>
          <cell r="U890">
            <v>909.24964376510002</v>
          </cell>
          <cell r="V890">
            <v>0</v>
          </cell>
          <cell r="W890">
            <v>0</v>
          </cell>
          <cell r="X890">
            <v>0</v>
          </cell>
          <cell r="Y890">
            <v>0</v>
          </cell>
          <cell r="Z890">
            <v>0</v>
          </cell>
          <cell r="AA890">
            <v>0</v>
          </cell>
          <cell r="AB890">
            <v>0</v>
          </cell>
          <cell r="AC890">
            <v>0</v>
          </cell>
          <cell r="AD890">
            <v>0</v>
          </cell>
          <cell r="AE890">
            <v>967.25977103731304</v>
          </cell>
          <cell r="AF890">
            <v>0</v>
          </cell>
          <cell r="AG890">
            <v>0</v>
          </cell>
          <cell r="AH890">
            <v>0</v>
          </cell>
          <cell r="AI890">
            <v>0</v>
          </cell>
          <cell r="AJ890">
            <v>0</v>
          </cell>
          <cell r="AK890">
            <v>0</v>
          </cell>
          <cell r="AL890">
            <v>0</v>
          </cell>
          <cell r="AM890">
            <v>0</v>
          </cell>
          <cell r="AN890">
            <v>0</v>
          </cell>
          <cell r="AO890">
            <v>1012.84287320019</v>
          </cell>
          <cell r="AP890">
            <v>0</v>
          </cell>
          <cell r="AQ890">
            <v>0</v>
          </cell>
          <cell r="AR890">
            <v>0</v>
          </cell>
          <cell r="AS890">
            <v>0</v>
          </cell>
          <cell r="AT890">
            <v>0</v>
          </cell>
          <cell r="AU890">
            <v>0</v>
          </cell>
          <cell r="AV890">
            <v>0</v>
          </cell>
          <cell r="AW890">
            <v>0</v>
          </cell>
          <cell r="AX890">
            <v>0</v>
          </cell>
          <cell r="AY890">
            <v>1110.73123384216</v>
          </cell>
          <cell r="AZ890">
            <v>0</v>
          </cell>
          <cell r="BA890">
            <v>0</v>
          </cell>
          <cell r="BB890">
            <v>0</v>
          </cell>
          <cell r="BC890">
            <v>0</v>
          </cell>
          <cell r="BD890">
            <v>0</v>
          </cell>
          <cell r="BE890">
            <v>0</v>
          </cell>
          <cell r="BF890">
            <v>0</v>
          </cell>
          <cell r="BG890">
            <v>0</v>
          </cell>
          <cell r="BH890">
            <v>0</v>
          </cell>
          <cell r="BI890">
            <v>1164.4549724587901</v>
          </cell>
          <cell r="BJ890">
            <v>0</v>
          </cell>
          <cell r="BK890">
            <v>0</v>
          </cell>
          <cell r="BL890">
            <v>0</v>
          </cell>
          <cell r="BM890">
            <v>0</v>
          </cell>
        </row>
        <row r="891">
          <cell r="C891">
            <v>14007</v>
          </cell>
          <cell r="D891" t="str">
            <v>BARRINGTON HURON WIND CONNECT</v>
          </cell>
          <cell r="E891">
            <v>8229.1</v>
          </cell>
          <cell r="F891">
            <v>0</v>
          </cell>
          <cell r="G891">
            <v>0</v>
          </cell>
          <cell r="H891">
            <v>0</v>
          </cell>
          <cell r="I891">
            <v>0</v>
          </cell>
          <cell r="J891">
            <v>0</v>
          </cell>
          <cell r="K891">
            <v>364.95782600000001</v>
          </cell>
          <cell r="L891">
            <v>19.22</v>
          </cell>
          <cell r="M891">
            <v>0</v>
          </cell>
          <cell r="N891">
            <v>0</v>
          </cell>
          <cell r="O891">
            <v>0</v>
          </cell>
          <cell r="P891">
            <v>0</v>
          </cell>
          <cell r="Q891">
            <v>0</v>
          </cell>
          <cell r="R891">
            <v>0</v>
          </cell>
          <cell r="S891">
            <v>0</v>
          </cell>
          <cell r="T891">
            <v>0</v>
          </cell>
          <cell r="U891">
            <v>547.07465329879994</v>
          </cell>
          <cell r="V891">
            <v>0</v>
          </cell>
          <cell r="W891">
            <v>0</v>
          </cell>
          <cell r="X891">
            <v>0</v>
          </cell>
          <cell r="Y891">
            <v>0</v>
          </cell>
          <cell r="Z891">
            <v>0</v>
          </cell>
          <cell r="AA891">
            <v>0</v>
          </cell>
          <cell r="AB891">
            <v>0</v>
          </cell>
          <cell r="AC891">
            <v>0</v>
          </cell>
          <cell r="AD891">
            <v>0</v>
          </cell>
          <cell r="AE891">
            <v>581.97801617926302</v>
          </cell>
          <cell r="AF891">
            <v>0</v>
          </cell>
          <cell r="AG891">
            <v>0</v>
          </cell>
          <cell r="AH891">
            <v>0</v>
          </cell>
          <cell r="AI891">
            <v>0</v>
          </cell>
          <cell r="AJ891">
            <v>0</v>
          </cell>
          <cell r="AK891">
            <v>0</v>
          </cell>
          <cell r="AL891">
            <v>0</v>
          </cell>
          <cell r="AM891">
            <v>0</v>
          </cell>
          <cell r="AN891">
            <v>0</v>
          </cell>
          <cell r="AO891">
            <v>609.40432311602206</v>
          </cell>
          <cell r="AP891">
            <v>0</v>
          </cell>
          <cell r="AQ891">
            <v>0</v>
          </cell>
          <cell r="AR891">
            <v>0</v>
          </cell>
          <cell r="AS891">
            <v>0</v>
          </cell>
          <cell r="AT891">
            <v>0</v>
          </cell>
          <cell r="AU891">
            <v>0</v>
          </cell>
          <cell r="AV891">
            <v>0</v>
          </cell>
          <cell r="AW891">
            <v>0</v>
          </cell>
          <cell r="AX891">
            <v>0</v>
          </cell>
          <cell r="AY891">
            <v>668.30150424489705</v>
          </cell>
          <cell r="AZ891">
            <v>0</v>
          </cell>
          <cell r="BA891">
            <v>0</v>
          </cell>
          <cell r="BB891">
            <v>0</v>
          </cell>
          <cell r="BC891">
            <v>0</v>
          </cell>
          <cell r="BD891">
            <v>0</v>
          </cell>
          <cell r="BE891">
            <v>0</v>
          </cell>
          <cell r="BF891">
            <v>0</v>
          </cell>
          <cell r="BG891">
            <v>0</v>
          </cell>
          <cell r="BH891">
            <v>0</v>
          </cell>
          <cell r="BI891">
            <v>700.62584539712702</v>
          </cell>
          <cell r="BJ891">
            <v>0</v>
          </cell>
          <cell r="BK891">
            <v>0</v>
          </cell>
          <cell r="BL891">
            <v>0</v>
          </cell>
          <cell r="BM891">
            <v>0</v>
          </cell>
        </row>
        <row r="892">
          <cell r="C892">
            <v>14009</v>
          </cell>
          <cell r="D892" t="str">
            <v>CONESTOGOHIGHLAND WIND CONNECT</v>
          </cell>
          <cell r="E892">
            <v>-11.3200000000015</v>
          </cell>
          <cell r="F892">
            <v>2039.5</v>
          </cell>
          <cell r="G892">
            <v>0</v>
          </cell>
          <cell r="H892">
            <v>5657.39</v>
          </cell>
          <cell r="I892">
            <v>0</v>
          </cell>
          <cell r="J892">
            <v>14489.31</v>
          </cell>
          <cell r="K892">
            <v>3069.3566269999988</v>
          </cell>
          <cell r="L892">
            <v>3598.28</v>
          </cell>
          <cell r="M892">
            <v>29716.66</v>
          </cell>
          <cell r="N892">
            <v>8655.7000000000007</v>
          </cell>
          <cell r="O892">
            <v>0</v>
          </cell>
          <cell r="P892">
            <v>0</v>
          </cell>
          <cell r="Q892">
            <v>0</v>
          </cell>
          <cell r="R892">
            <v>0</v>
          </cell>
          <cell r="S892">
            <v>0</v>
          </cell>
          <cell r="T892">
            <v>0</v>
          </cell>
          <cell r="U892">
            <v>37.322784802599898</v>
          </cell>
          <cell r="V892">
            <v>0</v>
          </cell>
          <cell r="W892">
            <v>0</v>
          </cell>
          <cell r="X892">
            <v>0</v>
          </cell>
          <cell r="Y892">
            <v>0</v>
          </cell>
          <cell r="Z892">
            <v>0</v>
          </cell>
          <cell r="AA892">
            <v>0</v>
          </cell>
          <cell r="AB892">
            <v>0</v>
          </cell>
          <cell r="AC892">
            <v>0</v>
          </cell>
          <cell r="AD892">
            <v>0</v>
          </cell>
          <cell r="AE892">
            <v>39.703978473005797</v>
          </cell>
          <cell r="AF892">
            <v>0</v>
          </cell>
          <cell r="AG892">
            <v>0</v>
          </cell>
          <cell r="AH892">
            <v>0</v>
          </cell>
          <cell r="AI892">
            <v>0</v>
          </cell>
          <cell r="AJ892">
            <v>0</v>
          </cell>
          <cell r="AK892">
            <v>0</v>
          </cell>
          <cell r="AL892">
            <v>0</v>
          </cell>
          <cell r="AM892">
            <v>0</v>
          </cell>
          <cell r="AN892">
            <v>0</v>
          </cell>
          <cell r="AO892">
            <v>41.575068909307603</v>
          </cell>
          <cell r="AP892">
            <v>0</v>
          </cell>
          <cell r="AQ892">
            <v>0</v>
          </cell>
          <cell r="AR892">
            <v>0</v>
          </cell>
          <cell r="AS892">
            <v>0</v>
          </cell>
          <cell r="AT892">
            <v>0</v>
          </cell>
          <cell r="AU892">
            <v>0</v>
          </cell>
          <cell r="AV892">
            <v>0</v>
          </cell>
          <cell r="AW892">
            <v>0</v>
          </cell>
          <cell r="AX892">
            <v>0</v>
          </cell>
          <cell r="AY892">
            <v>45.593180155182203</v>
          </cell>
          <cell r="AZ892">
            <v>0</v>
          </cell>
          <cell r="BA892">
            <v>0</v>
          </cell>
          <cell r="BB892">
            <v>0</v>
          </cell>
          <cell r="BC892">
            <v>0</v>
          </cell>
          <cell r="BD892">
            <v>0</v>
          </cell>
          <cell r="BE892">
            <v>0</v>
          </cell>
          <cell r="BF892">
            <v>0</v>
          </cell>
          <cell r="BG892">
            <v>0</v>
          </cell>
          <cell r="BH892">
            <v>0</v>
          </cell>
          <cell r="BI892">
            <v>47.798426589897701</v>
          </cell>
          <cell r="BJ892">
            <v>0</v>
          </cell>
          <cell r="BK892">
            <v>0</v>
          </cell>
          <cell r="BL892">
            <v>0</v>
          </cell>
          <cell r="BM892">
            <v>0</v>
          </cell>
        </row>
        <row r="893">
          <cell r="C893">
            <v>14010</v>
          </cell>
          <cell r="D893" t="str">
            <v>CONESTOGO WIND FARM PH B</v>
          </cell>
          <cell r="E893">
            <v>-252.330000000002</v>
          </cell>
          <cell r="F893">
            <v>0</v>
          </cell>
          <cell r="G893">
            <v>0</v>
          </cell>
          <cell r="H893">
            <v>6152.84</v>
          </cell>
          <cell r="I893">
            <v>0</v>
          </cell>
          <cell r="J893">
            <v>388.08</v>
          </cell>
          <cell r="K893">
            <v>1076.0293455000001</v>
          </cell>
          <cell r="L893">
            <v>-12556.68</v>
          </cell>
          <cell r="M893">
            <v>23173.86</v>
          </cell>
          <cell r="N893">
            <v>3486</v>
          </cell>
          <cell r="O893">
            <v>0</v>
          </cell>
          <cell r="P893">
            <v>0</v>
          </cell>
          <cell r="Q893">
            <v>0</v>
          </cell>
          <cell r="R893">
            <v>0</v>
          </cell>
          <cell r="S893">
            <v>0</v>
          </cell>
          <cell r="T893">
            <v>0</v>
          </cell>
          <cell r="U893">
            <v>14.8934302429002</v>
          </cell>
          <cell r="V893">
            <v>0</v>
          </cell>
          <cell r="W893">
            <v>0</v>
          </cell>
          <cell r="X893">
            <v>0</v>
          </cell>
          <cell r="Y893">
            <v>0</v>
          </cell>
          <cell r="Z893">
            <v>0</v>
          </cell>
          <cell r="AA893">
            <v>0</v>
          </cell>
          <cell r="AB893">
            <v>0</v>
          </cell>
          <cell r="AC893">
            <v>0</v>
          </cell>
          <cell r="AD893">
            <v>0</v>
          </cell>
          <cell r="AE893">
            <v>15.843631092396899</v>
          </cell>
          <cell r="AF893">
            <v>0</v>
          </cell>
          <cell r="AG893">
            <v>0</v>
          </cell>
          <cell r="AH893">
            <v>0</v>
          </cell>
          <cell r="AI893">
            <v>0</v>
          </cell>
          <cell r="AJ893">
            <v>0</v>
          </cell>
          <cell r="AK893">
            <v>0</v>
          </cell>
          <cell r="AL893">
            <v>0</v>
          </cell>
          <cell r="AM893">
            <v>0</v>
          </cell>
          <cell r="AN893">
            <v>0</v>
          </cell>
          <cell r="AO893">
            <v>16.590278349256899</v>
          </cell>
          <cell r="AP893">
            <v>0</v>
          </cell>
          <cell r="AQ893">
            <v>0</v>
          </cell>
          <cell r="AR893">
            <v>0</v>
          </cell>
          <cell r="AS893">
            <v>0</v>
          </cell>
          <cell r="AT893">
            <v>0</v>
          </cell>
          <cell r="AU893">
            <v>0</v>
          </cell>
          <cell r="AV893">
            <v>0</v>
          </cell>
          <cell r="AW893">
            <v>0</v>
          </cell>
          <cell r="AX893">
            <v>0</v>
          </cell>
          <cell r="AY893">
            <v>18.193681199959801</v>
          </cell>
          <cell r="AZ893">
            <v>0</v>
          </cell>
          <cell r="BA893">
            <v>0</v>
          </cell>
          <cell r="BB893">
            <v>0</v>
          </cell>
          <cell r="BC893">
            <v>0</v>
          </cell>
          <cell r="BD893">
            <v>0</v>
          </cell>
          <cell r="BE893">
            <v>0</v>
          </cell>
          <cell r="BF893">
            <v>0</v>
          </cell>
          <cell r="BG893">
            <v>0</v>
          </cell>
          <cell r="BH893">
            <v>0</v>
          </cell>
          <cell r="BI893">
            <v>19.073671375331799</v>
          </cell>
          <cell r="BJ893">
            <v>0</v>
          </cell>
          <cell r="BK893">
            <v>0</v>
          </cell>
          <cell r="BL893">
            <v>0</v>
          </cell>
          <cell r="BM893">
            <v>0</v>
          </cell>
        </row>
        <row r="894">
          <cell r="C894">
            <v>14013</v>
          </cell>
          <cell r="D894" t="str">
            <v>Real Estate Budget Class C Est</v>
          </cell>
          <cell r="E894">
            <v>15832.71</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row>
        <row r="895">
          <cell r="C895">
            <v>14015</v>
          </cell>
          <cell r="D895" t="str">
            <v>2009 ECS Wood Pole Program</v>
          </cell>
          <cell r="E895">
            <v>0</v>
          </cell>
          <cell r="F895">
            <v>0</v>
          </cell>
          <cell r="G895">
            <v>750000</v>
          </cell>
          <cell r="H895">
            <v>9000</v>
          </cell>
          <cell r="I895">
            <v>1597675.1</v>
          </cell>
          <cell r="J895">
            <v>45000</v>
          </cell>
          <cell r="K895">
            <v>354861.15538925072</v>
          </cell>
          <cell r="L895">
            <v>101917.19531213499</v>
          </cell>
          <cell r="M895">
            <v>0</v>
          </cell>
          <cell r="N895">
            <v>0</v>
          </cell>
          <cell r="O895">
            <v>0</v>
          </cell>
          <cell r="P895">
            <v>0</v>
          </cell>
          <cell r="Q895">
            <v>6000000</v>
          </cell>
          <cell r="R895">
            <v>120000</v>
          </cell>
          <cell r="S895">
            <v>1800000</v>
          </cell>
          <cell r="T895">
            <v>240000</v>
          </cell>
          <cell r="U895">
            <v>1298875.3524207501</v>
          </cell>
          <cell r="V895">
            <v>1038827.81522695</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row>
        <row r="896">
          <cell r="C896">
            <v>14017</v>
          </cell>
          <cell r="D896" t="str">
            <v>Tx Fdn Repair 2008</v>
          </cell>
          <cell r="E896">
            <v>3458.92</v>
          </cell>
          <cell r="F896">
            <v>0</v>
          </cell>
          <cell r="G896">
            <v>150000</v>
          </cell>
          <cell r="H896">
            <v>10493.21</v>
          </cell>
          <cell r="I896">
            <v>6000</v>
          </cell>
          <cell r="J896">
            <v>31314.639999999999</v>
          </cell>
          <cell r="K896">
            <v>46755.121981999997</v>
          </cell>
          <cell r="L896">
            <v>0</v>
          </cell>
          <cell r="M896">
            <v>0</v>
          </cell>
          <cell r="N896">
            <v>106393.22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row>
        <row r="897">
          <cell r="C897">
            <v>14018</v>
          </cell>
          <cell r="D897" t="str">
            <v>Albion SC1BSC4Y CapBank Replac</v>
          </cell>
          <cell r="E897">
            <v>1068.0999999999999</v>
          </cell>
          <cell r="F897">
            <v>0</v>
          </cell>
          <cell r="G897">
            <v>0</v>
          </cell>
          <cell r="H897">
            <v>0</v>
          </cell>
          <cell r="I897">
            <v>0</v>
          </cell>
          <cell r="J897">
            <v>0</v>
          </cell>
          <cell r="K897">
            <v>42.749994999999998</v>
          </cell>
          <cell r="L897">
            <v>0</v>
          </cell>
          <cell r="M897">
            <v>0</v>
          </cell>
          <cell r="N897">
            <v>0</v>
          </cell>
          <cell r="O897">
            <v>0</v>
          </cell>
          <cell r="P897">
            <v>0</v>
          </cell>
          <cell r="Q897">
            <v>0</v>
          </cell>
          <cell r="R897">
            <v>0</v>
          </cell>
          <cell r="S897">
            <v>0</v>
          </cell>
          <cell r="T897">
            <v>0</v>
          </cell>
          <cell r="U897">
            <v>70.872229680999894</v>
          </cell>
          <cell r="V897">
            <v>0</v>
          </cell>
          <cell r="W897">
            <v>0</v>
          </cell>
          <cell r="X897">
            <v>0</v>
          </cell>
          <cell r="Y897">
            <v>0</v>
          </cell>
          <cell r="Z897">
            <v>0</v>
          </cell>
          <cell r="AA897">
            <v>0</v>
          </cell>
          <cell r="AB897">
            <v>0</v>
          </cell>
          <cell r="AC897">
            <v>0</v>
          </cell>
          <cell r="AD897">
            <v>0</v>
          </cell>
          <cell r="AE897">
            <v>75.393877934647804</v>
          </cell>
          <cell r="AF897">
            <v>0</v>
          </cell>
          <cell r="AG897">
            <v>0</v>
          </cell>
          <cell r="AH897">
            <v>0</v>
          </cell>
          <cell r="AI897">
            <v>0</v>
          </cell>
          <cell r="AJ897">
            <v>0</v>
          </cell>
          <cell r="AK897">
            <v>0</v>
          </cell>
          <cell r="AL897">
            <v>0</v>
          </cell>
          <cell r="AM897">
            <v>0</v>
          </cell>
          <cell r="AN897">
            <v>0</v>
          </cell>
          <cell r="AO897">
            <v>78.946891244262702</v>
          </cell>
          <cell r="AP897">
            <v>0</v>
          </cell>
          <cell r="AQ897">
            <v>0</v>
          </cell>
          <cell r="AR897">
            <v>0</v>
          </cell>
          <cell r="AS897">
            <v>0</v>
          </cell>
          <cell r="AT897">
            <v>0</v>
          </cell>
          <cell r="AU897">
            <v>0</v>
          </cell>
          <cell r="AV897">
            <v>0</v>
          </cell>
          <cell r="AW897">
            <v>0</v>
          </cell>
          <cell r="AX897">
            <v>0</v>
          </cell>
          <cell r="AY897">
            <v>86.576882002122204</v>
          </cell>
          <cell r="AZ897">
            <v>0</v>
          </cell>
          <cell r="BA897">
            <v>0</v>
          </cell>
          <cell r="BB897">
            <v>0</v>
          </cell>
          <cell r="BC897">
            <v>0</v>
          </cell>
          <cell r="BD897">
            <v>0</v>
          </cell>
          <cell r="BE897">
            <v>0</v>
          </cell>
          <cell r="BF897">
            <v>0</v>
          </cell>
          <cell r="BG897">
            <v>0</v>
          </cell>
          <cell r="BH897">
            <v>0</v>
          </cell>
          <cell r="BI897">
            <v>90.764424079997596</v>
          </cell>
          <cell r="BJ897">
            <v>0</v>
          </cell>
          <cell r="BK897">
            <v>0</v>
          </cell>
          <cell r="BL897">
            <v>0</v>
          </cell>
          <cell r="BM897">
            <v>0</v>
          </cell>
        </row>
        <row r="898">
          <cell r="C898">
            <v>14020</v>
          </cell>
          <cell r="D898" t="str">
            <v>Hub Site Upgrade Program</v>
          </cell>
          <cell r="E898">
            <v>73620.28</v>
          </cell>
          <cell r="F898">
            <v>177937</v>
          </cell>
          <cell r="G898">
            <v>114717.95</v>
          </cell>
          <cell r="H898">
            <v>96545.5</v>
          </cell>
          <cell r="I898">
            <v>2332508.11</v>
          </cell>
          <cell r="J898">
            <v>763206</v>
          </cell>
          <cell r="K898">
            <v>710013.18883100001</v>
          </cell>
          <cell r="L898">
            <v>0</v>
          </cell>
          <cell r="M898">
            <v>0</v>
          </cell>
          <cell r="N898">
            <v>1057314.19</v>
          </cell>
          <cell r="O898">
            <v>0</v>
          </cell>
          <cell r="P898">
            <v>398727</v>
          </cell>
          <cell r="Q898">
            <v>552000</v>
          </cell>
          <cell r="R898">
            <v>158496</v>
          </cell>
          <cell r="S898">
            <v>2900000</v>
          </cell>
          <cell r="T898">
            <v>1193000</v>
          </cell>
          <cell r="U898">
            <v>1106481.9253534172</v>
          </cell>
          <cell r="V898">
            <v>0</v>
          </cell>
          <cell r="W898">
            <v>0</v>
          </cell>
          <cell r="X898">
            <v>0</v>
          </cell>
          <cell r="Y898">
            <v>0</v>
          </cell>
          <cell r="Z898">
            <v>70000</v>
          </cell>
          <cell r="AA898">
            <v>104000</v>
          </cell>
          <cell r="AB898">
            <v>39624</v>
          </cell>
          <cell r="AC898">
            <v>0</v>
          </cell>
          <cell r="AD898">
            <v>276000</v>
          </cell>
          <cell r="AE898">
            <v>58754.879999999997</v>
          </cell>
          <cell r="AF898">
            <v>0</v>
          </cell>
          <cell r="AG898">
            <v>0</v>
          </cell>
          <cell r="AH898">
            <v>0</v>
          </cell>
          <cell r="AI898">
            <v>180000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row>
        <row r="899">
          <cell r="C899">
            <v>14030</v>
          </cell>
          <cell r="D899" t="str">
            <v>SE Sewer Engineering Support</v>
          </cell>
          <cell r="E899">
            <v>8942.31</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row>
        <row r="900">
          <cell r="C900">
            <v>14038</v>
          </cell>
          <cell r="D900" t="str">
            <v>2009 CATHODIC PROTECT UPGRADE</v>
          </cell>
          <cell r="E900">
            <v>2826.3</v>
          </cell>
          <cell r="F900">
            <v>0</v>
          </cell>
          <cell r="G900">
            <v>0</v>
          </cell>
          <cell r="H900">
            <v>0</v>
          </cell>
          <cell r="I900">
            <v>0</v>
          </cell>
          <cell r="J900">
            <v>0</v>
          </cell>
          <cell r="K900">
            <v>125.656885</v>
          </cell>
          <cell r="L900">
            <v>0</v>
          </cell>
          <cell r="M900">
            <v>0</v>
          </cell>
          <cell r="N900">
            <v>0</v>
          </cell>
          <cell r="O900">
            <v>0</v>
          </cell>
          <cell r="P900">
            <v>0</v>
          </cell>
          <cell r="Q900">
            <v>0</v>
          </cell>
          <cell r="R900">
            <v>0</v>
          </cell>
          <cell r="S900">
            <v>0</v>
          </cell>
          <cell r="T900">
            <v>0</v>
          </cell>
          <cell r="U900">
            <v>188.334849263</v>
          </cell>
          <cell r="V900">
            <v>0</v>
          </cell>
          <cell r="W900">
            <v>0</v>
          </cell>
          <cell r="X900">
            <v>0</v>
          </cell>
          <cell r="Y900">
            <v>0</v>
          </cell>
          <cell r="Z900">
            <v>0</v>
          </cell>
          <cell r="AA900">
            <v>0</v>
          </cell>
          <cell r="AB900">
            <v>0</v>
          </cell>
          <cell r="AC900">
            <v>0</v>
          </cell>
          <cell r="AD900">
            <v>0</v>
          </cell>
          <cell r="AE900">
            <v>200.350612645978</v>
          </cell>
          <cell r="AF900">
            <v>0</v>
          </cell>
          <cell r="AG900">
            <v>0</v>
          </cell>
          <cell r="AH900">
            <v>0</v>
          </cell>
          <cell r="AI900">
            <v>0</v>
          </cell>
          <cell r="AJ900">
            <v>0</v>
          </cell>
          <cell r="AK900">
            <v>0</v>
          </cell>
          <cell r="AL900">
            <v>0</v>
          </cell>
          <cell r="AM900">
            <v>0</v>
          </cell>
          <cell r="AN900">
            <v>0</v>
          </cell>
          <cell r="AO900">
            <v>209.79233938588399</v>
          </cell>
          <cell r="AP900">
            <v>0</v>
          </cell>
          <cell r="AQ900">
            <v>0</v>
          </cell>
          <cell r="AR900">
            <v>0</v>
          </cell>
          <cell r="AS900">
            <v>0</v>
          </cell>
          <cell r="AT900">
            <v>0</v>
          </cell>
          <cell r="AU900">
            <v>0</v>
          </cell>
          <cell r="AV900">
            <v>0</v>
          </cell>
          <cell r="AW900">
            <v>0</v>
          </cell>
          <cell r="AX900">
            <v>0</v>
          </cell>
          <cell r="AY900">
            <v>230.06816767190699</v>
          </cell>
          <cell r="AZ900">
            <v>0</v>
          </cell>
          <cell r="BA900">
            <v>0</v>
          </cell>
          <cell r="BB900">
            <v>0</v>
          </cell>
          <cell r="BC900">
            <v>0</v>
          </cell>
          <cell r="BD900">
            <v>0</v>
          </cell>
          <cell r="BE900">
            <v>0</v>
          </cell>
          <cell r="BF900">
            <v>0</v>
          </cell>
          <cell r="BG900">
            <v>0</v>
          </cell>
          <cell r="BH900">
            <v>0</v>
          </cell>
          <cell r="BI900">
            <v>241.19608208307901</v>
          </cell>
          <cell r="BJ900">
            <v>0</v>
          </cell>
          <cell r="BK900">
            <v>0</v>
          </cell>
          <cell r="BL900">
            <v>0</v>
          </cell>
          <cell r="BM900">
            <v>0</v>
          </cell>
        </row>
        <row r="901">
          <cell r="C901">
            <v>14045</v>
          </cell>
          <cell r="D901" t="str">
            <v>2009 Wiltshire TS Metalclad</v>
          </cell>
          <cell r="E901">
            <v>0</v>
          </cell>
          <cell r="F901">
            <v>0</v>
          </cell>
          <cell r="G901">
            <v>2182.1799999999998</v>
          </cell>
          <cell r="H901">
            <v>596133.17000000004</v>
          </cell>
          <cell r="I901">
            <v>-307230.28999999998</v>
          </cell>
          <cell r="J901">
            <v>0</v>
          </cell>
          <cell r="K901">
            <v>48392.280768420002</v>
          </cell>
          <cell r="L901">
            <v>100000</v>
          </cell>
          <cell r="M901">
            <v>0</v>
          </cell>
          <cell r="N901">
            <v>0</v>
          </cell>
          <cell r="O901">
            <v>0</v>
          </cell>
          <cell r="P901">
            <v>30000</v>
          </cell>
          <cell r="Q901">
            <v>0</v>
          </cell>
          <cell r="R901">
            <v>9000</v>
          </cell>
          <cell r="S901">
            <v>1625230.29</v>
          </cell>
          <cell r="T901">
            <v>100000</v>
          </cell>
          <cell r="U901">
            <v>250047.06024894008</v>
          </cell>
          <cell r="V901">
            <v>0</v>
          </cell>
          <cell r="W901">
            <v>0</v>
          </cell>
          <cell r="X901">
            <v>0</v>
          </cell>
          <cell r="Y901">
            <v>0</v>
          </cell>
          <cell r="Z901">
            <v>250000</v>
          </cell>
          <cell r="AA901">
            <v>500000</v>
          </cell>
          <cell r="AB901">
            <v>10000</v>
          </cell>
          <cell r="AC901">
            <v>747000</v>
          </cell>
          <cell r="AD901">
            <v>0</v>
          </cell>
          <cell r="AE901">
            <v>427798.43462024</v>
          </cell>
          <cell r="AF901">
            <v>0</v>
          </cell>
          <cell r="AG901">
            <v>0</v>
          </cell>
          <cell r="AH901">
            <v>0</v>
          </cell>
          <cell r="AI901">
            <v>274000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row>
        <row r="902">
          <cell r="C902">
            <v>14094</v>
          </cell>
          <cell r="D902" t="str">
            <v>2008 Glengrove Metalclad Repla</v>
          </cell>
          <cell r="E902">
            <v>0</v>
          </cell>
          <cell r="F902">
            <v>46346.75</v>
          </cell>
          <cell r="G902">
            <v>319970.98</v>
          </cell>
          <cell r="H902">
            <v>599785.46</v>
          </cell>
          <cell r="I902">
            <v>668514.81999999995</v>
          </cell>
          <cell r="J902">
            <v>229222.56</v>
          </cell>
          <cell r="K902">
            <v>293315.09166750003</v>
          </cell>
          <cell r="L902">
            <v>50000</v>
          </cell>
          <cell r="M902">
            <v>0</v>
          </cell>
          <cell r="N902">
            <v>2468.3200000000002</v>
          </cell>
          <cell r="O902">
            <v>0</v>
          </cell>
          <cell r="P902">
            <v>236000</v>
          </cell>
          <cell r="Q902">
            <v>480000</v>
          </cell>
          <cell r="R902">
            <v>21000</v>
          </cell>
          <cell r="S902">
            <v>248070</v>
          </cell>
          <cell r="T902">
            <v>10000</v>
          </cell>
          <cell r="U902">
            <v>183711.04801012881</v>
          </cell>
          <cell r="V902">
            <v>0</v>
          </cell>
          <cell r="W902">
            <v>0</v>
          </cell>
          <cell r="X902">
            <v>0</v>
          </cell>
          <cell r="Y902">
            <v>200000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row>
        <row r="903">
          <cell r="C903">
            <v>14117</v>
          </cell>
          <cell r="D903" t="str">
            <v>40000005 TC208 MISSISSAGI TS</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row>
        <row r="904">
          <cell r="C904">
            <v>14129</v>
          </cell>
          <cell r="D904" t="str">
            <v>ConistonMartindale L1S Rebld</v>
          </cell>
          <cell r="E904">
            <v>2460.4499999999998</v>
          </cell>
          <cell r="F904">
            <v>0</v>
          </cell>
          <cell r="G904">
            <v>818402.11</v>
          </cell>
          <cell r="H904">
            <v>45636.83</v>
          </cell>
          <cell r="I904">
            <v>2201188.88</v>
          </cell>
          <cell r="J904">
            <v>233871.63</v>
          </cell>
          <cell r="K904">
            <v>830691.70365300006</v>
          </cell>
          <cell r="L904">
            <v>648000</v>
          </cell>
          <cell r="M904">
            <v>0</v>
          </cell>
          <cell r="N904">
            <v>1853754.99</v>
          </cell>
          <cell r="O904">
            <v>0</v>
          </cell>
          <cell r="P904">
            <v>9000</v>
          </cell>
          <cell r="Q904">
            <v>3300000</v>
          </cell>
          <cell r="R904">
            <v>50000</v>
          </cell>
          <cell r="S904">
            <v>1000000</v>
          </cell>
          <cell r="T904">
            <v>13000</v>
          </cell>
          <cell r="U904">
            <v>917029.51903337403</v>
          </cell>
          <cell r="V904">
            <v>0</v>
          </cell>
          <cell r="W904">
            <v>0</v>
          </cell>
          <cell r="X904">
            <v>0</v>
          </cell>
          <cell r="Y904">
            <v>983000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row>
        <row r="905">
          <cell r="C905">
            <v>14147</v>
          </cell>
          <cell r="D905" t="str">
            <v>Leamington TS DESN New</v>
          </cell>
          <cell r="E905">
            <v>64122.52</v>
          </cell>
          <cell r="F905">
            <v>0</v>
          </cell>
          <cell r="G905">
            <v>0</v>
          </cell>
          <cell r="H905">
            <v>13239.6</v>
          </cell>
          <cell r="I905">
            <v>0</v>
          </cell>
          <cell r="J905">
            <v>107484.66</v>
          </cell>
          <cell r="K905">
            <v>34242.808861999998</v>
          </cell>
          <cell r="L905">
            <v>0</v>
          </cell>
          <cell r="M905">
            <v>0</v>
          </cell>
          <cell r="N905">
            <v>65244.87</v>
          </cell>
          <cell r="O905">
            <v>0</v>
          </cell>
          <cell r="P905">
            <v>0</v>
          </cell>
          <cell r="Q905">
            <v>0</v>
          </cell>
          <cell r="R905">
            <v>0</v>
          </cell>
          <cell r="S905">
            <v>0</v>
          </cell>
          <cell r="T905">
            <v>0</v>
          </cell>
          <cell r="U905">
            <v>18140.538475395599</v>
          </cell>
          <cell r="V905">
            <v>0</v>
          </cell>
          <cell r="W905">
            <v>0</v>
          </cell>
          <cell r="X905">
            <v>0</v>
          </cell>
          <cell r="Y905">
            <v>0</v>
          </cell>
          <cell r="Z905">
            <v>0</v>
          </cell>
          <cell r="AA905">
            <v>0</v>
          </cell>
          <cell r="AB905">
            <v>0</v>
          </cell>
          <cell r="AC905">
            <v>0</v>
          </cell>
          <cell r="AD905">
            <v>0</v>
          </cell>
          <cell r="AE905">
            <v>19297.904830125801</v>
          </cell>
          <cell r="AF905">
            <v>0</v>
          </cell>
          <cell r="AG905">
            <v>0</v>
          </cell>
          <cell r="AH905">
            <v>0</v>
          </cell>
          <cell r="AI905">
            <v>0</v>
          </cell>
          <cell r="AJ905">
            <v>0</v>
          </cell>
          <cell r="AK905">
            <v>0</v>
          </cell>
          <cell r="AL905">
            <v>0</v>
          </cell>
          <cell r="AM905">
            <v>0</v>
          </cell>
          <cell r="AN905">
            <v>0</v>
          </cell>
          <cell r="AO905">
            <v>10103.669128060201</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row>
        <row r="906">
          <cell r="C906">
            <v>14150</v>
          </cell>
          <cell r="D906" t="str">
            <v>2008 DOM Maintenance</v>
          </cell>
          <cell r="E906">
            <v>0</v>
          </cell>
          <cell r="F906">
            <v>0</v>
          </cell>
          <cell r="G906">
            <v>0</v>
          </cell>
          <cell r="H906">
            <v>0</v>
          </cell>
          <cell r="I906">
            <v>0</v>
          </cell>
          <cell r="J906">
            <v>1622000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row>
        <row r="907">
          <cell r="C907">
            <v>14153</v>
          </cell>
          <cell r="D907" t="str">
            <v>2008 Aux Operate Drawg Mtce</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row>
        <row r="908">
          <cell r="C908">
            <v>14157</v>
          </cell>
          <cell r="D908" t="str">
            <v>Police College Gen Facility</v>
          </cell>
          <cell r="E908">
            <v>1274.25000000003</v>
          </cell>
          <cell r="F908">
            <v>72952.19</v>
          </cell>
          <cell r="G908">
            <v>39062.15</v>
          </cell>
          <cell r="H908">
            <v>10484.290000000001</v>
          </cell>
          <cell r="I908">
            <v>19685.88</v>
          </cell>
          <cell r="J908">
            <v>27428.240000000002</v>
          </cell>
          <cell r="K908">
            <v>21413.344799999999</v>
          </cell>
          <cell r="L908">
            <v>32806.82</v>
          </cell>
          <cell r="M908">
            <v>89291</v>
          </cell>
          <cell r="N908">
            <v>10702.4</v>
          </cell>
          <cell r="O908">
            <v>0</v>
          </cell>
          <cell r="P908">
            <v>0</v>
          </cell>
          <cell r="Q908">
            <v>0</v>
          </cell>
          <cell r="R908">
            <v>0</v>
          </cell>
          <cell r="S908">
            <v>0</v>
          </cell>
          <cell r="T908">
            <v>0</v>
          </cell>
          <cell r="U908">
            <v>5161.7342022399898</v>
          </cell>
          <cell r="V908">
            <v>0</v>
          </cell>
          <cell r="W908">
            <v>0</v>
          </cell>
          <cell r="X908">
            <v>0</v>
          </cell>
          <cell r="Y908">
            <v>0</v>
          </cell>
          <cell r="Z908">
            <v>0</v>
          </cell>
          <cell r="AA908">
            <v>0</v>
          </cell>
          <cell r="AB908">
            <v>0</v>
          </cell>
          <cell r="AC908">
            <v>0</v>
          </cell>
          <cell r="AD908">
            <v>0</v>
          </cell>
          <cell r="AE908">
            <v>5491.0528443429102</v>
          </cell>
          <cell r="AF908">
            <v>0</v>
          </cell>
          <cell r="AG908">
            <v>0</v>
          </cell>
          <cell r="AH908">
            <v>0</v>
          </cell>
          <cell r="AI908">
            <v>0</v>
          </cell>
          <cell r="AJ908">
            <v>0</v>
          </cell>
          <cell r="AK908">
            <v>0</v>
          </cell>
          <cell r="AL908">
            <v>0</v>
          </cell>
          <cell r="AM908">
            <v>0</v>
          </cell>
          <cell r="AN908">
            <v>0</v>
          </cell>
          <cell r="AO908">
            <v>5749.8243039653998</v>
          </cell>
          <cell r="AP908">
            <v>0</v>
          </cell>
          <cell r="AQ908">
            <v>0</v>
          </cell>
          <cell r="AR908">
            <v>0</v>
          </cell>
          <cell r="AS908">
            <v>0</v>
          </cell>
          <cell r="AT908">
            <v>0</v>
          </cell>
          <cell r="AU908">
            <v>0</v>
          </cell>
          <cell r="AV908">
            <v>0</v>
          </cell>
          <cell r="AW908">
            <v>0</v>
          </cell>
          <cell r="AX908">
            <v>0</v>
          </cell>
          <cell r="AY908">
            <v>6305.5283425555299</v>
          </cell>
          <cell r="AZ908">
            <v>0</v>
          </cell>
          <cell r="BA908">
            <v>0</v>
          </cell>
          <cell r="BB908">
            <v>0</v>
          </cell>
          <cell r="BC908">
            <v>0</v>
          </cell>
          <cell r="BD908">
            <v>0</v>
          </cell>
          <cell r="BE908">
            <v>0</v>
          </cell>
          <cell r="BF908">
            <v>0</v>
          </cell>
          <cell r="BG908">
            <v>0</v>
          </cell>
          <cell r="BH908">
            <v>0</v>
          </cell>
          <cell r="BI908">
            <v>6610.5135146600196</v>
          </cell>
          <cell r="BJ908">
            <v>0</v>
          </cell>
          <cell r="BK908">
            <v>0</v>
          </cell>
          <cell r="BL908">
            <v>0</v>
          </cell>
          <cell r="BM908">
            <v>0</v>
          </cell>
        </row>
        <row r="909">
          <cell r="C909">
            <v>14162</v>
          </cell>
          <cell r="D909" t="str">
            <v>PARKS TS XFMR EQUIP REMOVAL</v>
          </cell>
          <cell r="E909">
            <v>-902.32</v>
          </cell>
          <cell r="F909">
            <v>0</v>
          </cell>
          <cell r="G909">
            <v>0</v>
          </cell>
          <cell r="H909">
            <v>0</v>
          </cell>
          <cell r="I909">
            <v>0</v>
          </cell>
          <cell r="J909">
            <v>0</v>
          </cell>
          <cell r="K909">
            <v>1.9721000000003399E-2</v>
          </cell>
          <cell r="L909">
            <v>-902.3</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row>
        <row r="910">
          <cell r="C910">
            <v>14165</v>
          </cell>
          <cell r="D910" t="str">
            <v>Chatham Shieldwire Fibre repla</v>
          </cell>
          <cell r="E910">
            <v>0</v>
          </cell>
          <cell r="F910">
            <v>15000</v>
          </cell>
          <cell r="G910">
            <v>561381.36</v>
          </cell>
          <cell r="H910">
            <v>25000</v>
          </cell>
          <cell r="I910">
            <v>1322504.92</v>
          </cell>
          <cell r="J910">
            <v>87543.59</v>
          </cell>
          <cell r="K910">
            <v>388346.31868000003</v>
          </cell>
          <cell r="L910">
            <v>884000</v>
          </cell>
          <cell r="M910">
            <v>0</v>
          </cell>
          <cell r="N910">
            <v>529771.54</v>
          </cell>
          <cell r="O910">
            <v>0</v>
          </cell>
          <cell r="P910">
            <v>26000</v>
          </cell>
          <cell r="Q910">
            <v>1187988</v>
          </cell>
          <cell r="R910">
            <v>50000</v>
          </cell>
          <cell r="S910">
            <v>109755</v>
          </cell>
          <cell r="T910">
            <v>35208</v>
          </cell>
          <cell r="U910">
            <v>280347.745046189</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row>
        <row r="911">
          <cell r="C911">
            <v>14168</v>
          </cell>
          <cell r="D911" t="str">
            <v>WHITBY TS CAP BANK INSTALL</v>
          </cell>
          <cell r="E911">
            <v>40857.29</v>
          </cell>
          <cell r="F911">
            <v>40757</v>
          </cell>
          <cell r="G911">
            <v>165000</v>
          </cell>
          <cell r="H911">
            <v>12540</v>
          </cell>
          <cell r="I911">
            <v>140170.65</v>
          </cell>
          <cell r="J911">
            <v>165731.75</v>
          </cell>
          <cell r="K911">
            <v>105795.9528955</v>
          </cell>
          <cell r="L911">
            <v>0</v>
          </cell>
          <cell r="M911">
            <v>0</v>
          </cell>
          <cell r="N911">
            <v>73273.149999999994</v>
          </cell>
          <cell r="O911">
            <v>0</v>
          </cell>
          <cell r="P911">
            <v>20000</v>
          </cell>
          <cell r="Q911">
            <v>50000</v>
          </cell>
          <cell r="R911">
            <v>4000</v>
          </cell>
          <cell r="S911">
            <v>0</v>
          </cell>
          <cell r="T911">
            <v>0</v>
          </cell>
          <cell r="U911">
            <v>8140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row>
        <row r="912">
          <cell r="C912">
            <v>14169</v>
          </cell>
          <cell r="D912" t="str">
            <v>SHIELDWIRE OPGW W44LC W45LC</v>
          </cell>
          <cell r="E912">
            <v>1308.1300000000001</v>
          </cell>
          <cell r="F912">
            <v>0</v>
          </cell>
          <cell r="G912">
            <v>0</v>
          </cell>
          <cell r="H912">
            <v>0</v>
          </cell>
          <cell r="I912">
            <v>0</v>
          </cell>
          <cell r="J912">
            <v>24125.5</v>
          </cell>
          <cell r="K912">
            <v>4341.6708175000003</v>
          </cell>
          <cell r="L912">
            <v>0</v>
          </cell>
          <cell r="M912">
            <v>0</v>
          </cell>
          <cell r="N912">
            <v>0</v>
          </cell>
          <cell r="O912">
            <v>0</v>
          </cell>
          <cell r="P912">
            <v>0</v>
          </cell>
          <cell r="Q912">
            <v>0</v>
          </cell>
          <cell r="R912">
            <v>0</v>
          </cell>
          <cell r="S912">
            <v>0</v>
          </cell>
          <cell r="T912">
            <v>0</v>
          </cell>
          <cell r="U912">
            <v>1899.6641921564999</v>
          </cell>
          <cell r="V912">
            <v>0</v>
          </cell>
          <cell r="W912">
            <v>0</v>
          </cell>
          <cell r="X912">
            <v>0</v>
          </cell>
          <cell r="Y912">
            <v>0</v>
          </cell>
          <cell r="Z912">
            <v>0</v>
          </cell>
          <cell r="AA912">
            <v>0</v>
          </cell>
          <cell r="AB912">
            <v>0</v>
          </cell>
          <cell r="AC912">
            <v>0</v>
          </cell>
          <cell r="AD912">
            <v>0</v>
          </cell>
          <cell r="AE912">
            <v>2020.86276761608</v>
          </cell>
          <cell r="AF912">
            <v>0</v>
          </cell>
          <cell r="AG912">
            <v>0</v>
          </cell>
          <cell r="AH912">
            <v>0</v>
          </cell>
          <cell r="AI912">
            <v>0</v>
          </cell>
          <cell r="AJ912">
            <v>0</v>
          </cell>
          <cell r="AK912">
            <v>0</v>
          </cell>
          <cell r="AL912">
            <v>0</v>
          </cell>
          <cell r="AM912">
            <v>0</v>
          </cell>
          <cell r="AN912">
            <v>0</v>
          </cell>
          <cell r="AO912">
            <v>2116.0979844127201</v>
          </cell>
          <cell r="AP912">
            <v>0</v>
          </cell>
          <cell r="AQ912">
            <v>0</v>
          </cell>
          <cell r="AR912">
            <v>0</v>
          </cell>
          <cell r="AS912">
            <v>0</v>
          </cell>
          <cell r="AT912">
            <v>0</v>
          </cell>
          <cell r="AU912">
            <v>0</v>
          </cell>
          <cell r="AV912">
            <v>0</v>
          </cell>
          <cell r="AW912">
            <v>0</v>
          </cell>
          <cell r="AX912">
            <v>0</v>
          </cell>
          <cell r="AY912">
            <v>2320.6127893572102</v>
          </cell>
          <cell r="AZ912">
            <v>0</v>
          </cell>
          <cell r="BA912">
            <v>0</v>
          </cell>
          <cell r="BB912">
            <v>0</v>
          </cell>
          <cell r="BC912">
            <v>0</v>
          </cell>
          <cell r="BD912">
            <v>0</v>
          </cell>
          <cell r="BE912">
            <v>0</v>
          </cell>
          <cell r="BF912">
            <v>0</v>
          </cell>
          <cell r="BG912">
            <v>0</v>
          </cell>
          <cell r="BH912">
            <v>0</v>
          </cell>
          <cell r="BI912">
            <v>2432.8559595564998</v>
          </cell>
          <cell r="BJ912">
            <v>0</v>
          </cell>
          <cell r="BK912">
            <v>0</v>
          </cell>
          <cell r="BL912">
            <v>0</v>
          </cell>
          <cell r="BM912">
            <v>0</v>
          </cell>
        </row>
        <row r="913">
          <cell r="C913">
            <v>14170</v>
          </cell>
          <cell r="D913" t="str">
            <v>Windsor Area Trans Reinforce</v>
          </cell>
          <cell r="E913">
            <v>166494.67000000001</v>
          </cell>
          <cell r="F913">
            <v>0</v>
          </cell>
          <cell r="G913">
            <v>0</v>
          </cell>
          <cell r="H913">
            <v>11933.69</v>
          </cell>
          <cell r="I913">
            <v>0</v>
          </cell>
          <cell r="J913">
            <v>172732.63</v>
          </cell>
          <cell r="K913">
            <v>57839.998012000004</v>
          </cell>
          <cell r="L913">
            <v>0</v>
          </cell>
          <cell r="M913">
            <v>0</v>
          </cell>
          <cell r="N913">
            <v>83702.09</v>
          </cell>
          <cell r="O913">
            <v>0</v>
          </cell>
          <cell r="P913">
            <v>0</v>
          </cell>
          <cell r="Q913">
            <v>0</v>
          </cell>
          <cell r="R913">
            <v>0</v>
          </cell>
          <cell r="S913">
            <v>0</v>
          </cell>
          <cell r="T913">
            <v>0</v>
          </cell>
          <cell r="U913">
            <v>31434.456377165599</v>
          </cell>
          <cell r="V913">
            <v>0</v>
          </cell>
          <cell r="W913">
            <v>0</v>
          </cell>
          <cell r="X913">
            <v>0</v>
          </cell>
          <cell r="Y913">
            <v>0</v>
          </cell>
          <cell r="Z913">
            <v>0</v>
          </cell>
          <cell r="AA913">
            <v>0</v>
          </cell>
          <cell r="AB913">
            <v>0</v>
          </cell>
          <cell r="AC913">
            <v>0</v>
          </cell>
          <cell r="AD913">
            <v>0</v>
          </cell>
          <cell r="AE913">
            <v>33439.9746940287</v>
          </cell>
          <cell r="AF913">
            <v>0</v>
          </cell>
          <cell r="AG913">
            <v>0</v>
          </cell>
          <cell r="AH913">
            <v>0</v>
          </cell>
          <cell r="AI913">
            <v>0</v>
          </cell>
          <cell r="AJ913">
            <v>0</v>
          </cell>
          <cell r="AK913">
            <v>0</v>
          </cell>
          <cell r="AL913">
            <v>0</v>
          </cell>
          <cell r="AM913">
            <v>0</v>
          </cell>
          <cell r="AN913">
            <v>0</v>
          </cell>
          <cell r="AO913">
            <v>35015.867570424598</v>
          </cell>
          <cell r="AP913">
            <v>0</v>
          </cell>
          <cell r="AQ913">
            <v>0</v>
          </cell>
          <cell r="AR913">
            <v>0</v>
          </cell>
          <cell r="AS913">
            <v>0</v>
          </cell>
          <cell r="AT913">
            <v>0</v>
          </cell>
          <cell r="AU913">
            <v>0</v>
          </cell>
          <cell r="AV913">
            <v>0</v>
          </cell>
          <cell r="AW913">
            <v>0</v>
          </cell>
          <cell r="AX913">
            <v>0</v>
          </cell>
          <cell r="AY913">
            <v>12800.0169357181</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row>
        <row r="914">
          <cell r="C914">
            <v>14171</v>
          </cell>
          <cell r="D914" t="str">
            <v>115kv Circ J3E J4E Upgrade</v>
          </cell>
          <cell r="E914">
            <v>49983.06</v>
          </cell>
          <cell r="F914">
            <v>0</v>
          </cell>
          <cell r="G914">
            <v>0</v>
          </cell>
          <cell r="H914">
            <v>8029.5</v>
          </cell>
          <cell r="I914">
            <v>0</v>
          </cell>
          <cell r="J914">
            <v>55631.1</v>
          </cell>
          <cell r="K914">
            <v>17167.957123</v>
          </cell>
          <cell r="L914">
            <v>0</v>
          </cell>
          <cell r="M914">
            <v>0</v>
          </cell>
          <cell r="N914">
            <v>10154.299999999999</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row>
        <row r="915">
          <cell r="C915">
            <v>14176</v>
          </cell>
          <cell r="D915" t="str">
            <v>HYDRO SONET MIGRATION</v>
          </cell>
          <cell r="E915">
            <v>30793.14</v>
          </cell>
          <cell r="F915">
            <v>40876.300000000003</v>
          </cell>
          <cell r="G915">
            <v>38447</v>
          </cell>
          <cell r="H915">
            <v>16380</v>
          </cell>
          <cell r="I915">
            <v>44540.63</v>
          </cell>
          <cell r="J915">
            <v>39916.699999999997</v>
          </cell>
          <cell r="K915">
            <v>40293.770088999998</v>
          </cell>
          <cell r="L915">
            <v>0</v>
          </cell>
          <cell r="M915">
            <v>0</v>
          </cell>
          <cell r="N915">
            <v>12214.75</v>
          </cell>
          <cell r="O915">
            <v>0</v>
          </cell>
          <cell r="P915">
            <v>0</v>
          </cell>
          <cell r="Q915">
            <v>0</v>
          </cell>
          <cell r="R915">
            <v>0</v>
          </cell>
          <cell r="S915">
            <v>0</v>
          </cell>
          <cell r="T915">
            <v>0</v>
          </cell>
          <cell r="U915">
            <v>16808.894107678199</v>
          </cell>
          <cell r="V915">
            <v>0</v>
          </cell>
          <cell r="W915">
            <v>0</v>
          </cell>
          <cell r="X915">
            <v>0</v>
          </cell>
          <cell r="Y915">
            <v>0</v>
          </cell>
          <cell r="Z915">
            <v>0</v>
          </cell>
          <cell r="AA915">
            <v>0</v>
          </cell>
          <cell r="AB915">
            <v>0</v>
          </cell>
          <cell r="AC915">
            <v>0</v>
          </cell>
          <cell r="AD915">
            <v>0</v>
          </cell>
          <cell r="AE915">
            <v>17881.301551748002</v>
          </cell>
          <cell r="AF915">
            <v>0</v>
          </cell>
          <cell r="AG915">
            <v>0</v>
          </cell>
          <cell r="AH915">
            <v>0</v>
          </cell>
          <cell r="AI915">
            <v>0</v>
          </cell>
          <cell r="AJ915">
            <v>0</v>
          </cell>
          <cell r="AK915">
            <v>0</v>
          </cell>
          <cell r="AL915">
            <v>0</v>
          </cell>
          <cell r="AM915">
            <v>0</v>
          </cell>
          <cell r="AN915">
            <v>0</v>
          </cell>
          <cell r="AO915">
            <v>18723.9761050011</v>
          </cell>
          <cell r="AP915">
            <v>0</v>
          </cell>
          <cell r="AQ915">
            <v>0</v>
          </cell>
          <cell r="AR915">
            <v>0</v>
          </cell>
          <cell r="AS915">
            <v>0</v>
          </cell>
          <cell r="AT915">
            <v>0</v>
          </cell>
          <cell r="AU915">
            <v>0</v>
          </cell>
          <cell r="AV915">
            <v>0</v>
          </cell>
          <cell r="AW915">
            <v>0</v>
          </cell>
          <cell r="AX915">
            <v>0</v>
          </cell>
          <cell r="AY915">
            <v>20533.5947281021</v>
          </cell>
          <cell r="AZ915">
            <v>0</v>
          </cell>
          <cell r="BA915">
            <v>0</v>
          </cell>
          <cell r="BB915">
            <v>0</v>
          </cell>
          <cell r="BC915">
            <v>0</v>
          </cell>
          <cell r="BD915">
            <v>0</v>
          </cell>
          <cell r="BE915">
            <v>0</v>
          </cell>
          <cell r="BF915">
            <v>0</v>
          </cell>
          <cell r="BG915">
            <v>0</v>
          </cell>
          <cell r="BH915">
            <v>0</v>
          </cell>
          <cell r="BI915">
            <v>21526.761609901499</v>
          </cell>
          <cell r="BJ915">
            <v>0</v>
          </cell>
          <cell r="BK915">
            <v>0</v>
          </cell>
          <cell r="BL915">
            <v>0</v>
          </cell>
          <cell r="BM915">
            <v>0</v>
          </cell>
        </row>
        <row r="916">
          <cell r="C916">
            <v>14177</v>
          </cell>
          <cell r="D916" t="str">
            <v>TERRYLAND FARM CONNECTION</v>
          </cell>
          <cell r="E916">
            <v>-1666.83</v>
          </cell>
          <cell r="F916">
            <v>0</v>
          </cell>
          <cell r="G916">
            <v>0</v>
          </cell>
          <cell r="H916">
            <v>0</v>
          </cell>
          <cell r="I916">
            <v>0</v>
          </cell>
          <cell r="J916">
            <v>0</v>
          </cell>
          <cell r="K916">
            <v>-72.872428499999998</v>
          </cell>
          <cell r="L916">
            <v>0</v>
          </cell>
          <cell r="M916">
            <v>3557</v>
          </cell>
          <cell r="N916">
            <v>0</v>
          </cell>
          <cell r="O916">
            <v>0</v>
          </cell>
          <cell r="P916">
            <v>0</v>
          </cell>
          <cell r="Q916">
            <v>0</v>
          </cell>
          <cell r="R916">
            <v>0</v>
          </cell>
          <cell r="S916">
            <v>0</v>
          </cell>
          <cell r="T916">
            <v>0</v>
          </cell>
          <cell r="U916">
            <v>-337.92961493829898</v>
          </cell>
          <cell r="V916">
            <v>0</v>
          </cell>
          <cell r="W916">
            <v>0</v>
          </cell>
          <cell r="X916">
            <v>0</v>
          </cell>
          <cell r="Y916">
            <v>0</v>
          </cell>
          <cell r="Z916">
            <v>0</v>
          </cell>
          <cell r="AA916">
            <v>0</v>
          </cell>
          <cell r="AB916">
            <v>0</v>
          </cell>
          <cell r="AC916">
            <v>0</v>
          </cell>
          <cell r="AD916">
            <v>0</v>
          </cell>
          <cell r="AE916">
            <v>-359.48952437136302</v>
          </cell>
          <cell r="AF916">
            <v>0</v>
          </cell>
          <cell r="AG916">
            <v>0</v>
          </cell>
          <cell r="AH916">
            <v>0</v>
          </cell>
          <cell r="AI916">
            <v>0</v>
          </cell>
          <cell r="AJ916">
            <v>0</v>
          </cell>
          <cell r="AK916">
            <v>0</v>
          </cell>
          <cell r="AL916">
            <v>0</v>
          </cell>
          <cell r="AM916">
            <v>0</v>
          </cell>
          <cell r="AN916">
            <v>0</v>
          </cell>
          <cell r="AO916">
            <v>-376.43083445844701</v>
          </cell>
          <cell r="AP916">
            <v>0</v>
          </cell>
          <cell r="AQ916">
            <v>0</v>
          </cell>
          <cell r="AR916">
            <v>0</v>
          </cell>
          <cell r="AS916">
            <v>0</v>
          </cell>
          <cell r="AT916">
            <v>0</v>
          </cell>
          <cell r="AU916">
            <v>0</v>
          </cell>
          <cell r="AV916">
            <v>0</v>
          </cell>
          <cell r="AW916">
            <v>0</v>
          </cell>
          <cell r="AX916">
            <v>0</v>
          </cell>
          <cell r="AY916">
            <v>-412.81179566697301</v>
          </cell>
          <cell r="AZ916">
            <v>0</v>
          </cell>
          <cell r="BA916">
            <v>0</v>
          </cell>
          <cell r="BB916">
            <v>0</v>
          </cell>
          <cell r="BC916">
            <v>0</v>
          </cell>
          <cell r="BD916">
            <v>0</v>
          </cell>
          <cell r="BE916">
            <v>0</v>
          </cell>
          <cell r="BF916">
            <v>0</v>
          </cell>
          <cell r="BG916">
            <v>0</v>
          </cell>
          <cell r="BH916">
            <v>0</v>
          </cell>
          <cell r="BI916">
            <v>-432.77863582825802</v>
          </cell>
          <cell r="BJ916">
            <v>0</v>
          </cell>
          <cell r="BK916">
            <v>0</v>
          </cell>
          <cell r="BL916">
            <v>0</v>
          </cell>
          <cell r="BM916">
            <v>0</v>
          </cell>
        </row>
        <row r="917">
          <cell r="C917">
            <v>14178</v>
          </cell>
          <cell r="D917" t="str">
            <v>PINEHEDGE FARM CONNECT</v>
          </cell>
          <cell r="E917">
            <v>-9716.98</v>
          </cell>
          <cell r="F917">
            <v>0</v>
          </cell>
          <cell r="G917">
            <v>0</v>
          </cell>
          <cell r="H917">
            <v>0</v>
          </cell>
          <cell r="I917">
            <v>0</v>
          </cell>
          <cell r="J917">
            <v>0</v>
          </cell>
          <cell r="K917">
            <v>-179.46647100000001</v>
          </cell>
          <cell r="L917">
            <v>0</v>
          </cell>
          <cell r="M917">
            <v>3148</v>
          </cell>
          <cell r="N917">
            <v>0</v>
          </cell>
          <cell r="O917">
            <v>0</v>
          </cell>
          <cell r="P917">
            <v>0</v>
          </cell>
          <cell r="Q917">
            <v>0</v>
          </cell>
          <cell r="R917">
            <v>0</v>
          </cell>
          <cell r="S917">
            <v>0</v>
          </cell>
          <cell r="T917">
            <v>0</v>
          </cell>
          <cell r="U917">
            <v>-832.23568484979899</v>
          </cell>
          <cell r="V917">
            <v>0</v>
          </cell>
          <cell r="W917">
            <v>0</v>
          </cell>
          <cell r="X917">
            <v>0</v>
          </cell>
          <cell r="Y917">
            <v>0</v>
          </cell>
          <cell r="Z917">
            <v>0</v>
          </cell>
          <cell r="AA917">
            <v>0</v>
          </cell>
          <cell r="AB917">
            <v>0</v>
          </cell>
          <cell r="AC917">
            <v>0</v>
          </cell>
          <cell r="AD917">
            <v>0</v>
          </cell>
          <cell r="AE917">
            <v>-885.33232154321695</v>
          </cell>
          <cell r="AF917">
            <v>0</v>
          </cell>
          <cell r="AG917">
            <v>0</v>
          </cell>
          <cell r="AH917">
            <v>0</v>
          </cell>
          <cell r="AI917">
            <v>0</v>
          </cell>
          <cell r="AJ917">
            <v>0</v>
          </cell>
          <cell r="AK917">
            <v>0</v>
          </cell>
          <cell r="AL917">
            <v>0</v>
          </cell>
          <cell r="AM917">
            <v>0</v>
          </cell>
          <cell r="AN917">
            <v>0</v>
          </cell>
          <cell r="AO917">
            <v>-927.054509180281</v>
          </cell>
          <cell r="AP917">
            <v>0</v>
          </cell>
          <cell r="AQ917">
            <v>0</v>
          </cell>
          <cell r="AR917">
            <v>0</v>
          </cell>
          <cell r="AS917">
            <v>0</v>
          </cell>
          <cell r="AT917">
            <v>0</v>
          </cell>
          <cell r="AU917">
            <v>0</v>
          </cell>
          <cell r="AV917">
            <v>0</v>
          </cell>
          <cell r="AW917">
            <v>0</v>
          </cell>
          <cell r="AX917">
            <v>0</v>
          </cell>
          <cell r="AY917">
            <v>-1016.65167032994</v>
          </cell>
          <cell r="AZ917">
            <v>0</v>
          </cell>
          <cell r="BA917">
            <v>0</v>
          </cell>
          <cell r="BB917">
            <v>0</v>
          </cell>
          <cell r="BC917">
            <v>0</v>
          </cell>
          <cell r="BD917">
            <v>0</v>
          </cell>
          <cell r="BE917">
            <v>0</v>
          </cell>
          <cell r="BF917">
            <v>0</v>
          </cell>
          <cell r="BG917">
            <v>0</v>
          </cell>
          <cell r="BH917">
            <v>0</v>
          </cell>
          <cell r="BI917">
            <v>-1065.8249779104201</v>
          </cell>
          <cell r="BJ917">
            <v>0</v>
          </cell>
          <cell r="BK917">
            <v>0</v>
          </cell>
          <cell r="BL917">
            <v>0</v>
          </cell>
          <cell r="BM917">
            <v>0</v>
          </cell>
        </row>
        <row r="918">
          <cell r="C918">
            <v>14180</v>
          </cell>
          <cell r="D918" t="str">
            <v>Lambton TS Station Upgrade</v>
          </cell>
          <cell r="E918">
            <v>97611.24</v>
          </cell>
          <cell r="F918">
            <v>0</v>
          </cell>
          <cell r="G918">
            <v>0</v>
          </cell>
          <cell r="H918">
            <v>2264.5700000000002</v>
          </cell>
          <cell r="I918">
            <v>0</v>
          </cell>
          <cell r="J918">
            <v>9976</v>
          </cell>
          <cell r="K918">
            <v>7712.6471744999999</v>
          </cell>
          <cell r="L918">
            <v>0</v>
          </cell>
          <cell r="M918">
            <v>0</v>
          </cell>
          <cell r="N918">
            <v>1526.5</v>
          </cell>
          <cell r="O918">
            <v>0</v>
          </cell>
          <cell r="P918">
            <v>0</v>
          </cell>
          <cell r="Q918">
            <v>0</v>
          </cell>
          <cell r="R918">
            <v>0</v>
          </cell>
          <cell r="S918">
            <v>0</v>
          </cell>
          <cell r="T918">
            <v>0</v>
          </cell>
          <cell r="U918">
            <v>7598.0030677330997</v>
          </cell>
          <cell r="V918">
            <v>0</v>
          </cell>
          <cell r="W918">
            <v>0</v>
          </cell>
          <cell r="X918">
            <v>0</v>
          </cell>
          <cell r="Y918">
            <v>0</v>
          </cell>
          <cell r="Z918">
            <v>0</v>
          </cell>
          <cell r="AA918">
            <v>0</v>
          </cell>
          <cell r="AB918">
            <v>0</v>
          </cell>
          <cell r="AC918">
            <v>0</v>
          </cell>
          <cell r="AD918">
            <v>0</v>
          </cell>
          <cell r="AE918">
            <v>8082.7556634544599</v>
          </cell>
          <cell r="AF918">
            <v>0</v>
          </cell>
          <cell r="AG918">
            <v>0</v>
          </cell>
          <cell r="AH918">
            <v>0</v>
          </cell>
          <cell r="AI918">
            <v>0</v>
          </cell>
          <cell r="AJ918">
            <v>0</v>
          </cell>
          <cell r="AK918">
            <v>0</v>
          </cell>
          <cell r="AL918">
            <v>0</v>
          </cell>
          <cell r="AM918">
            <v>0</v>
          </cell>
          <cell r="AN918">
            <v>0</v>
          </cell>
          <cell r="AO918">
            <v>8463.6637588771791</v>
          </cell>
          <cell r="AP918">
            <v>0</v>
          </cell>
          <cell r="AQ918">
            <v>0</v>
          </cell>
          <cell r="AR918">
            <v>0</v>
          </cell>
          <cell r="AS918">
            <v>0</v>
          </cell>
          <cell r="AT918">
            <v>0</v>
          </cell>
          <cell r="AU918">
            <v>0</v>
          </cell>
          <cell r="AV918">
            <v>0</v>
          </cell>
          <cell r="AW918">
            <v>0</v>
          </cell>
          <cell r="AX918">
            <v>0</v>
          </cell>
          <cell r="AY918">
            <v>9281.6526022638009</v>
          </cell>
          <cell r="AZ918">
            <v>0</v>
          </cell>
          <cell r="BA918">
            <v>0</v>
          </cell>
          <cell r="BB918">
            <v>0</v>
          </cell>
          <cell r="BC918">
            <v>0</v>
          </cell>
          <cell r="BD918">
            <v>0</v>
          </cell>
          <cell r="BE918">
            <v>0</v>
          </cell>
          <cell r="BF918">
            <v>0</v>
          </cell>
          <cell r="BG918">
            <v>0</v>
          </cell>
          <cell r="BH918">
            <v>0</v>
          </cell>
          <cell r="BI918">
            <v>9730.5866586236607</v>
          </cell>
          <cell r="BJ918">
            <v>0</v>
          </cell>
          <cell r="BK918">
            <v>0</v>
          </cell>
          <cell r="BL918">
            <v>0</v>
          </cell>
          <cell r="BM918">
            <v>0</v>
          </cell>
        </row>
        <row r="919">
          <cell r="C919">
            <v>14181</v>
          </cell>
          <cell r="D919" t="str">
            <v>Toyota Woodstock Bld 115kV</v>
          </cell>
          <cell r="E919">
            <v>1334141.8500000001</v>
          </cell>
          <cell r="F919">
            <v>0</v>
          </cell>
          <cell r="G919">
            <v>0</v>
          </cell>
          <cell r="H919">
            <v>0</v>
          </cell>
          <cell r="I919">
            <v>0</v>
          </cell>
          <cell r="J919">
            <v>750</v>
          </cell>
          <cell r="K919">
            <v>37820.370000000003</v>
          </cell>
          <cell r="L919">
            <v>0</v>
          </cell>
          <cell r="M919">
            <v>1599999.85</v>
          </cell>
          <cell r="N919">
            <v>269085.64999999898</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row>
        <row r="920">
          <cell r="C920">
            <v>14188</v>
          </cell>
          <cell r="D920" t="str">
            <v>MOBILE RADIO SYSTEM UPGRADE</v>
          </cell>
          <cell r="E920">
            <v>60029.93</v>
          </cell>
          <cell r="F920">
            <v>0</v>
          </cell>
          <cell r="G920">
            <v>0</v>
          </cell>
          <cell r="H920">
            <v>40176.25</v>
          </cell>
          <cell r="I920">
            <v>164902.49</v>
          </cell>
          <cell r="J920">
            <v>23326.2</v>
          </cell>
          <cell r="K920">
            <v>29305.853426499998</v>
          </cell>
          <cell r="L920">
            <v>0</v>
          </cell>
          <cell r="M920">
            <v>0</v>
          </cell>
          <cell r="N920">
            <v>38450.699999999997</v>
          </cell>
          <cell r="O920">
            <v>0</v>
          </cell>
          <cell r="P920">
            <v>0</v>
          </cell>
          <cell r="Q920">
            <v>0</v>
          </cell>
          <cell r="R920">
            <v>0</v>
          </cell>
          <cell r="S920">
            <v>0</v>
          </cell>
          <cell r="T920">
            <v>0</v>
          </cell>
          <cell r="U920">
            <v>2216.8537146107001</v>
          </cell>
          <cell r="V920">
            <v>0</v>
          </cell>
          <cell r="W920">
            <v>0</v>
          </cell>
          <cell r="X920">
            <v>0</v>
          </cell>
          <cell r="Y920">
            <v>0</v>
          </cell>
          <cell r="Z920">
            <v>0</v>
          </cell>
          <cell r="AA920">
            <v>0</v>
          </cell>
          <cell r="AB920">
            <v>0</v>
          </cell>
          <cell r="AC920">
            <v>0</v>
          </cell>
          <cell r="AD920">
            <v>0</v>
          </cell>
          <cell r="AE920">
            <v>2358.2889816028601</v>
          </cell>
          <cell r="AF920">
            <v>0</v>
          </cell>
          <cell r="AG920">
            <v>0</v>
          </cell>
          <cell r="AH920">
            <v>0</v>
          </cell>
          <cell r="AI920">
            <v>0</v>
          </cell>
          <cell r="AJ920">
            <v>0</v>
          </cell>
          <cell r="AK920">
            <v>0</v>
          </cell>
          <cell r="AL920">
            <v>0</v>
          </cell>
          <cell r="AM920">
            <v>0</v>
          </cell>
          <cell r="AN920">
            <v>0</v>
          </cell>
          <cell r="AO920">
            <v>2469.4257525063999</v>
          </cell>
          <cell r="AP920">
            <v>0</v>
          </cell>
          <cell r="AQ920">
            <v>0</v>
          </cell>
          <cell r="AR920">
            <v>0</v>
          </cell>
          <cell r="AS920">
            <v>0</v>
          </cell>
          <cell r="AT920">
            <v>0</v>
          </cell>
          <cell r="AU920">
            <v>0</v>
          </cell>
          <cell r="AV920">
            <v>0</v>
          </cell>
          <cell r="AW920">
            <v>0</v>
          </cell>
          <cell r="AX920">
            <v>0</v>
          </cell>
          <cell r="AY920">
            <v>2708.0886735142499</v>
          </cell>
          <cell r="AZ920">
            <v>0</v>
          </cell>
          <cell r="BA920">
            <v>0</v>
          </cell>
          <cell r="BB920">
            <v>0</v>
          </cell>
          <cell r="BC920">
            <v>0</v>
          </cell>
          <cell r="BD920">
            <v>0</v>
          </cell>
          <cell r="BE920">
            <v>0</v>
          </cell>
          <cell r="BF920">
            <v>0</v>
          </cell>
          <cell r="BG920">
            <v>0</v>
          </cell>
          <cell r="BH920">
            <v>0</v>
          </cell>
          <cell r="BI920">
            <v>2839.0732390092398</v>
          </cell>
          <cell r="BJ920">
            <v>0</v>
          </cell>
          <cell r="BK920">
            <v>0</v>
          </cell>
          <cell r="BL920">
            <v>0</v>
          </cell>
          <cell r="BM920">
            <v>0</v>
          </cell>
        </row>
        <row r="921">
          <cell r="C921">
            <v>14189</v>
          </cell>
          <cell r="D921" t="str">
            <v>2008 PURCH SPARE 83 MVA 115/44</v>
          </cell>
          <cell r="E921">
            <v>10399.530000000001</v>
          </cell>
          <cell r="F921">
            <v>0</v>
          </cell>
          <cell r="G921">
            <v>0</v>
          </cell>
          <cell r="H921">
            <v>1650</v>
          </cell>
          <cell r="I921">
            <v>0</v>
          </cell>
          <cell r="J921">
            <v>12000</v>
          </cell>
          <cell r="K921">
            <v>2744.0824580000003</v>
          </cell>
          <cell r="L921">
            <v>0</v>
          </cell>
          <cell r="M921">
            <v>0</v>
          </cell>
          <cell r="N921">
            <v>1049.5</v>
          </cell>
          <cell r="O921">
            <v>0</v>
          </cell>
          <cell r="P921">
            <v>16000</v>
          </cell>
          <cell r="Q921">
            <v>0</v>
          </cell>
          <cell r="R921">
            <v>5000</v>
          </cell>
          <cell r="S921">
            <v>1889000</v>
          </cell>
          <cell r="T921">
            <v>35000</v>
          </cell>
          <cell r="U921">
            <v>250772.4287874102</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row>
        <row r="922">
          <cell r="C922">
            <v>14190</v>
          </cell>
          <cell r="D922" t="str">
            <v>Tomken Erindale DC Signl Repl</v>
          </cell>
          <cell r="E922">
            <v>23496.79</v>
          </cell>
          <cell r="F922">
            <v>20000</v>
          </cell>
          <cell r="G922">
            <v>50000</v>
          </cell>
          <cell r="H922">
            <v>18000</v>
          </cell>
          <cell r="I922">
            <v>529547.05000000005</v>
          </cell>
          <cell r="J922">
            <v>126769.77</v>
          </cell>
          <cell r="K922">
            <v>129250.3904645</v>
          </cell>
          <cell r="L922">
            <v>0</v>
          </cell>
          <cell r="M922">
            <v>0</v>
          </cell>
          <cell r="N922">
            <v>98736.4</v>
          </cell>
          <cell r="O922">
            <v>0</v>
          </cell>
          <cell r="P922">
            <v>88834</v>
          </cell>
          <cell r="Q922">
            <v>150908</v>
          </cell>
          <cell r="R922">
            <v>35133</v>
          </cell>
          <cell r="S922">
            <v>349489</v>
          </cell>
          <cell r="T922">
            <v>162073</v>
          </cell>
          <cell r="U922">
            <v>123277.88147901461</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row>
        <row r="923">
          <cell r="C923">
            <v>14196</v>
          </cell>
          <cell r="D923" t="str">
            <v>Oil Circ Brkr Program Replace</v>
          </cell>
          <cell r="E923">
            <v>13704.9</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row>
        <row r="924">
          <cell r="C924">
            <v>14199</v>
          </cell>
          <cell r="D924" t="str">
            <v>2009 Shieldwire Replace ECS</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row>
        <row r="925">
          <cell r="C925">
            <v>14201</v>
          </cell>
          <cell r="D925" t="str">
            <v>2009 Gen Project Purchase</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row>
        <row r="926">
          <cell r="C926">
            <v>14202</v>
          </cell>
          <cell r="D926" t="str">
            <v>2009 Statn Cable Pothead Rplac</v>
          </cell>
          <cell r="E926">
            <v>0</v>
          </cell>
          <cell r="F926">
            <v>0</v>
          </cell>
          <cell r="G926">
            <v>0</v>
          </cell>
          <cell r="H926">
            <v>8667.5</v>
          </cell>
          <cell r="I926">
            <v>0</v>
          </cell>
          <cell r="J926">
            <v>0</v>
          </cell>
          <cell r="K926">
            <v>1542.6427205</v>
          </cell>
          <cell r="L926">
            <v>5000</v>
          </cell>
          <cell r="M926">
            <v>0</v>
          </cell>
          <cell r="N926">
            <v>0</v>
          </cell>
          <cell r="O926">
            <v>0</v>
          </cell>
          <cell r="P926">
            <v>0</v>
          </cell>
          <cell r="Q926">
            <v>0</v>
          </cell>
          <cell r="R926">
            <v>0</v>
          </cell>
          <cell r="S926">
            <v>0</v>
          </cell>
          <cell r="T926">
            <v>0</v>
          </cell>
          <cell r="U926">
            <v>332.40710556789901</v>
          </cell>
          <cell r="V926">
            <v>0</v>
          </cell>
          <cell r="W926">
            <v>0</v>
          </cell>
          <cell r="X926">
            <v>0</v>
          </cell>
          <cell r="Y926">
            <v>0</v>
          </cell>
          <cell r="Z926">
            <v>0</v>
          </cell>
          <cell r="AA926">
            <v>0</v>
          </cell>
          <cell r="AB926">
            <v>0</v>
          </cell>
          <cell r="AC926">
            <v>0</v>
          </cell>
          <cell r="AD926">
            <v>0</v>
          </cell>
          <cell r="AE926">
            <v>353.61467890313099</v>
          </cell>
          <cell r="AF926">
            <v>0</v>
          </cell>
          <cell r="AG926">
            <v>0</v>
          </cell>
          <cell r="AH926">
            <v>0</v>
          </cell>
          <cell r="AI926">
            <v>0</v>
          </cell>
          <cell r="AJ926">
            <v>0</v>
          </cell>
          <cell r="AK926">
            <v>0</v>
          </cell>
          <cell r="AL926">
            <v>0</v>
          </cell>
          <cell r="AM926">
            <v>0</v>
          </cell>
          <cell r="AN926">
            <v>0</v>
          </cell>
          <cell r="AO926">
            <v>370.27913091217999</v>
          </cell>
          <cell r="AP926">
            <v>0</v>
          </cell>
          <cell r="AQ926">
            <v>0</v>
          </cell>
          <cell r="AR926">
            <v>0</v>
          </cell>
          <cell r="AS926">
            <v>0</v>
          </cell>
          <cell r="AT926">
            <v>0</v>
          </cell>
          <cell r="AU926">
            <v>0</v>
          </cell>
          <cell r="AV926">
            <v>0</v>
          </cell>
          <cell r="AW926">
            <v>0</v>
          </cell>
          <cell r="AX926">
            <v>0</v>
          </cell>
          <cell r="AY926">
            <v>406.06554760523198</v>
          </cell>
          <cell r="AZ926">
            <v>0</v>
          </cell>
          <cell r="BA926">
            <v>0</v>
          </cell>
          <cell r="BB926">
            <v>0</v>
          </cell>
          <cell r="BC926">
            <v>0</v>
          </cell>
          <cell r="BD926">
            <v>0</v>
          </cell>
          <cell r="BE926">
            <v>0</v>
          </cell>
          <cell r="BF926">
            <v>0</v>
          </cell>
          <cell r="BG926">
            <v>0</v>
          </cell>
          <cell r="BH926">
            <v>0</v>
          </cell>
          <cell r="BI926">
            <v>425.70608590656201</v>
          </cell>
          <cell r="BJ926">
            <v>0</v>
          </cell>
          <cell r="BK926">
            <v>0</v>
          </cell>
          <cell r="BL926">
            <v>0</v>
          </cell>
          <cell r="BM926">
            <v>0</v>
          </cell>
        </row>
        <row r="927">
          <cell r="C927">
            <v>14203</v>
          </cell>
          <cell r="D927" t="str">
            <v>2009 Circuit Switcher Replace</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row>
        <row r="928">
          <cell r="C928">
            <v>14206</v>
          </cell>
          <cell r="D928" t="str">
            <v>2009 Rds Bridges RR Inspec</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row>
        <row r="929">
          <cell r="C929">
            <v>14215</v>
          </cell>
          <cell r="D929" t="str">
            <v>2009 2010 Civil Work Refurb</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row>
        <row r="930">
          <cell r="C930">
            <v>14221</v>
          </cell>
          <cell r="D930" t="str">
            <v>Grounding Upgrades</v>
          </cell>
          <cell r="E930">
            <v>0</v>
          </cell>
          <cell r="F930">
            <v>0</v>
          </cell>
          <cell r="G930">
            <v>0</v>
          </cell>
          <cell r="H930">
            <v>29398</v>
          </cell>
          <cell r="I930">
            <v>0</v>
          </cell>
          <cell r="J930">
            <v>2940</v>
          </cell>
          <cell r="K930">
            <v>5584.9181829999998</v>
          </cell>
          <cell r="L930">
            <v>0</v>
          </cell>
          <cell r="M930">
            <v>0</v>
          </cell>
          <cell r="N930">
            <v>0</v>
          </cell>
          <cell r="O930">
            <v>0</v>
          </cell>
          <cell r="P930">
            <v>0</v>
          </cell>
          <cell r="Q930">
            <v>0</v>
          </cell>
          <cell r="R930">
            <v>0</v>
          </cell>
          <cell r="S930">
            <v>0</v>
          </cell>
          <cell r="T930">
            <v>0</v>
          </cell>
          <cell r="U930">
            <v>2419.4821800753898</v>
          </cell>
          <cell r="V930">
            <v>0</v>
          </cell>
          <cell r="W930">
            <v>0</v>
          </cell>
          <cell r="X930">
            <v>0</v>
          </cell>
          <cell r="Y930">
            <v>0</v>
          </cell>
          <cell r="Z930">
            <v>0</v>
          </cell>
          <cell r="AA930">
            <v>0</v>
          </cell>
          <cell r="AB930">
            <v>0</v>
          </cell>
          <cell r="AC930">
            <v>0</v>
          </cell>
          <cell r="AD930">
            <v>0</v>
          </cell>
          <cell r="AE930">
            <v>1885.5039182079699</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row>
        <row r="931">
          <cell r="C931">
            <v>14246</v>
          </cell>
          <cell r="D931" t="str">
            <v>2009 Station Serv Spare Trans</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row>
        <row r="932">
          <cell r="C932">
            <v>14250</v>
          </cell>
          <cell r="D932" t="str">
            <v>2009 Dx Spill Containment</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row>
        <row r="933">
          <cell r="C933">
            <v>14252</v>
          </cell>
          <cell r="D933" t="str">
            <v>2009 Station Ser Trans Replace</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row>
        <row r="934">
          <cell r="C934">
            <v>14267</v>
          </cell>
          <cell r="D934" t="str">
            <v>VOGEL MILLING EG CONNECTION</v>
          </cell>
          <cell r="E934">
            <v>2054.87</v>
          </cell>
          <cell r="F934">
            <v>0</v>
          </cell>
          <cell r="G934">
            <v>0</v>
          </cell>
          <cell r="H934">
            <v>0</v>
          </cell>
          <cell r="I934">
            <v>0</v>
          </cell>
          <cell r="J934">
            <v>0</v>
          </cell>
          <cell r="K934">
            <v>81.9432635</v>
          </cell>
          <cell r="L934">
            <v>3.74</v>
          </cell>
          <cell r="M934">
            <v>0</v>
          </cell>
          <cell r="N934">
            <v>0</v>
          </cell>
          <cell r="O934">
            <v>0</v>
          </cell>
          <cell r="P934">
            <v>0</v>
          </cell>
          <cell r="Q934">
            <v>0</v>
          </cell>
          <cell r="R934">
            <v>0</v>
          </cell>
          <cell r="S934">
            <v>0</v>
          </cell>
          <cell r="T934">
            <v>0</v>
          </cell>
          <cell r="U934">
            <v>136.090074211299</v>
          </cell>
          <cell r="V934">
            <v>0</v>
          </cell>
          <cell r="W934">
            <v>0</v>
          </cell>
          <cell r="X934">
            <v>0</v>
          </cell>
          <cell r="Y934">
            <v>0</v>
          </cell>
          <cell r="Z934">
            <v>0</v>
          </cell>
          <cell r="AA934">
            <v>0</v>
          </cell>
          <cell r="AB934">
            <v>0</v>
          </cell>
          <cell r="AC934">
            <v>0</v>
          </cell>
          <cell r="AD934">
            <v>0</v>
          </cell>
          <cell r="AE934">
            <v>144.77262094598001</v>
          </cell>
          <cell r="AF934">
            <v>0</v>
          </cell>
          <cell r="AG934">
            <v>0</v>
          </cell>
          <cell r="AH934">
            <v>0</v>
          </cell>
          <cell r="AI934">
            <v>0</v>
          </cell>
          <cell r="AJ934">
            <v>0</v>
          </cell>
          <cell r="AK934">
            <v>0</v>
          </cell>
          <cell r="AL934">
            <v>0</v>
          </cell>
          <cell r="AM934">
            <v>0</v>
          </cell>
          <cell r="AN934">
            <v>0</v>
          </cell>
          <cell r="AO934">
            <v>151.59517820367699</v>
          </cell>
          <cell r="AP934">
            <v>0</v>
          </cell>
          <cell r="AQ934">
            <v>0</v>
          </cell>
          <cell r="AR934">
            <v>0</v>
          </cell>
          <cell r="AS934">
            <v>0</v>
          </cell>
          <cell r="AT934">
            <v>0</v>
          </cell>
          <cell r="AU934">
            <v>0</v>
          </cell>
          <cell r="AV934">
            <v>0</v>
          </cell>
          <cell r="AW934">
            <v>0</v>
          </cell>
          <cell r="AX934">
            <v>0</v>
          </cell>
          <cell r="AY934">
            <v>166.24641766859</v>
          </cell>
          <cell r="AZ934">
            <v>0</v>
          </cell>
          <cell r="BA934">
            <v>0</v>
          </cell>
          <cell r="BB934">
            <v>0</v>
          </cell>
          <cell r="BC934">
            <v>0</v>
          </cell>
          <cell r="BD934">
            <v>0</v>
          </cell>
          <cell r="BE934">
            <v>0</v>
          </cell>
          <cell r="BF934">
            <v>0</v>
          </cell>
          <cell r="BG934">
            <v>0</v>
          </cell>
          <cell r="BH934">
            <v>0</v>
          </cell>
          <cell r="BI934">
            <v>174.28740797898399</v>
          </cell>
          <cell r="BJ934">
            <v>0</v>
          </cell>
          <cell r="BK934">
            <v>0</v>
          </cell>
          <cell r="BL934">
            <v>0</v>
          </cell>
          <cell r="BM934">
            <v>0</v>
          </cell>
        </row>
        <row r="935">
          <cell r="C935">
            <v>14277</v>
          </cell>
          <cell r="D935" t="str">
            <v>2009 2010 Mjr Drainage Refrb</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row>
        <row r="936">
          <cell r="C936">
            <v>14278</v>
          </cell>
          <cell r="D936" t="str">
            <v>2008 2009 Spill Contain Refurb</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row>
        <row r="937">
          <cell r="C937">
            <v>14300</v>
          </cell>
          <cell r="D937" t="str">
            <v>WiMAX suitability teleprotect</v>
          </cell>
          <cell r="E937">
            <v>0</v>
          </cell>
          <cell r="F937">
            <v>0</v>
          </cell>
          <cell r="G937">
            <v>0</v>
          </cell>
          <cell r="H937">
            <v>54500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row>
        <row r="938">
          <cell r="C938">
            <v>14302</v>
          </cell>
          <cell r="D938" t="str">
            <v>2008 Standards Program E&amp;CS</v>
          </cell>
          <cell r="E938">
            <v>0</v>
          </cell>
          <cell r="F938">
            <v>0</v>
          </cell>
          <cell r="G938">
            <v>0</v>
          </cell>
          <cell r="H938">
            <v>1620000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row>
        <row r="939">
          <cell r="C939">
            <v>14308</v>
          </cell>
          <cell r="D939" t="str">
            <v>OPG Wawaitin GS Connection</v>
          </cell>
          <cell r="E939">
            <v>7739.89</v>
          </cell>
          <cell r="F939">
            <v>0</v>
          </cell>
          <cell r="G939">
            <v>0</v>
          </cell>
          <cell r="H939">
            <v>0</v>
          </cell>
          <cell r="I939">
            <v>0</v>
          </cell>
          <cell r="J939">
            <v>1181</v>
          </cell>
          <cell r="K939">
            <v>560.6550125</v>
          </cell>
          <cell r="L939">
            <v>185.62</v>
          </cell>
          <cell r="M939">
            <v>0</v>
          </cell>
          <cell r="N939">
            <v>0</v>
          </cell>
          <cell r="O939">
            <v>0</v>
          </cell>
          <cell r="P939">
            <v>0</v>
          </cell>
          <cell r="Q939">
            <v>0</v>
          </cell>
          <cell r="R939">
            <v>0</v>
          </cell>
          <cell r="S939">
            <v>0</v>
          </cell>
          <cell r="T939">
            <v>0</v>
          </cell>
          <cell r="U939">
            <v>593.08001579749998</v>
          </cell>
          <cell r="V939">
            <v>0</v>
          </cell>
          <cell r="W939">
            <v>0</v>
          </cell>
          <cell r="X939">
            <v>0</v>
          </cell>
          <cell r="Y939">
            <v>0</v>
          </cell>
          <cell r="Z939">
            <v>0</v>
          </cell>
          <cell r="AA939">
            <v>0</v>
          </cell>
          <cell r="AB939">
            <v>0</v>
          </cell>
          <cell r="AC939">
            <v>0</v>
          </cell>
          <cell r="AD939">
            <v>0</v>
          </cell>
          <cell r="AE939">
            <v>630.91852080538001</v>
          </cell>
          <cell r="AF939">
            <v>0</v>
          </cell>
          <cell r="AG939">
            <v>0</v>
          </cell>
          <cell r="AH939">
            <v>0</v>
          </cell>
          <cell r="AI939">
            <v>0</v>
          </cell>
          <cell r="AJ939">
            <v>0</v>
          </cell>
          <cell r="AK939">
            <v>0</v>
          </cell>
          <cell r="AL939">
            <v>0</v>
          </cell>
          <cell r="AM939">
            <v>0</v>
          </cell>
          <cell r="AN939">
            <v>0</v>
          </cell>
          <cell r="AO939">
            <v>660.65119888365996</v>
          </cell>
          <cell r="AP939">
            <v>0</v>
          </cell>
          <cell r="AQ939">
            <v>0</v>
          </cell>
          <cell r="AR939">
            <v>0</v>
          </cell>
          <cell r="AS939">
            <v>0</v>
          </cell>
          <cell r="AT939">
            <v>0</v>
          </cell>
          <cell r="AU939">
            <v>0</v>
          </cell>
          <cell r="AV939">
            <v>0</v>
          </cell>
          <cell r="AW939">
            <v>0</v>
          </cell>
          <cell r="AX939">
            <v>0</v>
          </cell>
          <cell r="AY939">
            <v>724.50124366952696</v>
          </cell>
          <cell r="AZ939">
            <v>0</v>
          </cell>
          <cell r="BA939">
            <v>0</v>
          </cell>
          <cell r="BB939">
            <v>0</v>
          </cell>
          <cell r="BC939">
            <v>0</v>
          </cell>
          <cell r="BD939">
            <v>0</v>
          </cell>
          <cell r="BE939">
            <v>0</v>
          </cell>
          <cell r="BF939">
            <v>0</v>
          </cell>
          <cell r="BG939">
            <v>0</v>
          </cell>
          <cell r="BH939">
            <v>0</v>
          </cell>
          <cell r="BI939">
            <v>759.54384826765602</v>
          </cell>
          <cell r="BJ939">
            <v>0</v>
          </cell>
          <cell r="BK939">
            <v>0</v>
          </cell>
          <cell r="BL939">
            <v>0</v>
          </cell>
          <cell r="BM939">
            <v>0</v>
          </cell>
        </row>
        <row r="940">
          <cell r="C940">
            <v>14309</v>
          </cell>
          <cell r="D940" t="str">
            <v>OPG Sandy Falls GS Connectn</v>
          </cell>
          <cell r="E940">
            <v>7609.15</v>
          </cell>
          <cell r="F940">
            <v>0</v>
          </cell>
          <cell r="G940">
            <v>0</v>
          </cell>
          <cell r="H940">
            <v>0</v>
          </cell>
          <cell r="I940">
            <v>0</v>
          </cell>
          <cell r="J940">
            <v>229</v>
          </cell>
          <cell r="K940">
            <v>379.5173125</v>
          </cell>
          <cell r="L940">
            <v>-1047.28</v>
          </cell>
          <cell r="M940">
            <v>0</v>
          </cell>
          <cell r="N940">
            <v>0</v>
          </cell>
          <cell r="O940">
            <v>0</v>
          </cell>
          <cell r="P940">
            <v>0</v>
          </cell>
          <cell r="Q940">
            <v>0</v>
          </cell>
          <cell r="R940">
            <v>0</v>
          </cell>
          <cell r="S940">
            <v>0</v>
          </cell>
          <cell r="T940">
            <v>0</v>
          </cell>
          <cell r="U940">
            <v>591.10363853750005</v>
          </cell>
          <cell r="V940">
            <v>0</v>
          </cell>
          <cell r="W940">
            <v>0</v>
          </cell>
          <cell r="X940">
            <v>0</v>
          </cell>
          <cell r="Y940">
            <v>0</v>
          </cell>
          <cell r="Z940">
            <v>0</v>
          </cell>
          <cell r="AA940">
            <v>0</v>
          </cell>
          <cell r="AB940">
            <v>0</v>
          </cell>
          <cell r="AC940">
            <v>0</v>
          </cell>
          <cell r="AD940">
            <v>0</v>
          </cell>
          <cell r="AE940">
            <v>628.81605067619205</v>
          </cell>
          <cell r="AF940">
            <v>0</v>
          </cell>
          <cell r="AG940">
            <v>0</v>
          </cell>
          <cell r="AH940">
            <v>0</v>
          </cell>
          <cell r="AI940">
            <v>0</v>
          </cell>
          <cell r="AJ940">
            <v>0</v>
          </cell>
          <cell r="AK940">
            <v>0</v>
          </cell>
          <cell r="AL940">
            <v>0</v>
          </cell>
          <cell r="AM940">
            <v>0</v>
          </cell>
          <cell r="AN940">
            <v>0</v>
          </cell>
          <cell r="AO940">
            <v>658.44964770761999</v>
          </cell>
          <cell r="AP940">
            <v>0</v>
          </cell>
          <cell r="AQ940">
            <v>0</v>
          </cell>
          <cell r="AR940">
            <v>0</v>
          </cell>
          <cell r="AS940">
            <v>0</v>
          </cell>
          <cell r="AT940">
            <v>0</v>
          </cell>
          <cell r="AU940">
            <v>0</v>
          </cell>
          <cell r="AV940">
            <v>0</v>
          </cell>
          <cell r="AW940">
            <v>0</v>
          </cell>
          <cell r="AX940">
            <v>0</v>
          </cell>
          <cell r="AY940">
            <v>722.08691888250098</v>
          </cell>
          <cell r="AZ940">
            <v>0</v>
          </cell>
          <cell r="BA940">
            <v>0</v>
          </cell>
          <cell r="BB940">
            <v>0</v>
          </cell>
          <cell r="BC940">
            <v>0</v>
          </cell>
          <cell r="BD940">
            <v>0</v>
          </cell>
          <cell r="BE940">
            <v>0</v>
          </cell>
          <cell r="BF940">
            <v>0</v>
          </cell>
          <cell r="BG940">
            <v>0</v>
          </cell>
          <cell r="BH940">
            <v>0</v>
          </cell>
          <cell r="BI940">
            <v>757.01274765778305</v>
          </cell>
          <cell r="BJ940">
            <v>0</v>
          </cell>
          <cell r="BK940">
            <v>0</v>
          </cell>
          <cell r="BL940">
            <v>0</v>
          </cell>
          <cell r="BM940">
            <v>0</v>
          </cell>
        </row>
        <row r="941">
          <cell r="C941">
            <v>14320</v>
          </cell>
          <cell r="D941" t="str">
            <v>2007 COVER Review Process</v>
          </cell>
          <cell r="E941">
            <v>20832.59</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row>
        <row r="942">
          <cell r="C942">
            <v>14334</v>
          </cell>
          <cell r="D942" t="str">
            <v>09 Spare Xfmr 83MVA Purchase</v>
          </cell>
          <cell r="E942">
            <v>0</v>
          </cell>
          <cell r="F942">
            <v>0</v>
          </cell>
          <cell r="G942">
            <v>0</v>
          </cell>
          <cell r="H942">
            <v>26078.1</v>
          </cell>
          <cell r="I942">
            <v>0</v>
          </cell>
          <cell r="J942">
            <v>17000</v>
          </cell>
          <cell r="K942">
            <v>7083.5726130000003</v>
          </cell>
          <cell r="L942">
            <v>0</v>
          </cell>
          <cell r="M942">
            <v>0</v>
          </cell>
          <cell r="N942">
            <v>0</v>
          </cell>
          <cell r="O942">
            <v>0</v>
          </cell>
          <cell r="P942">
            <v>159000</v>
          </cell>
          <cell r="Q942">
            <v>13000</v>
          </cell>
          <cell r="R942">
            <v>16000</v>
          </cell>
          <cell r="S942">
            <v>3455800</v>
          </cell>
          <cell r="T942">
            <v>51000</v>
          </cell>
          <cell r="U942">
            <v>491757.80042725778</v>
          </cell>
          <cell r="V942">
            <v>0</v>
          </cell>
          <cell r="W942">
            <v>0</v>
          </cell>
          <cell r="X942">
            <v>0</v>
          </cell>
          <cell r="Y942">
            <v>216000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row>
        <row r="943">
          <cell r="C943">
            <v>14348</v>
          </cell>
          <cell r="D943" t="str">
            <v>2007 CofA MTCE MANUAL UPDATE</v>
          </cell>
          <cell r="E943">
            <v>165744.07</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row>
        <row r="944">
          <cell r="C944">
            <v>14377</v>
          </cell>
          <cell r="D944" t="str">
            <v>Glendale TS T3T4 Capacity</v>
          </cell>
          <cell r="E944">
            <v>0</v>
          </cell>
          <cell r="F944">
            <v>0</v>
          </cell>
          <cell r="G944">
            <v>0</v>
          </cell>
          <cell r="H944">
            <v>19433.75</v>
          </cell>
          <cell r="I944">
            <v>0</v>
          </cell>
          <cell r="J944">
            <v>17673.5</v>
          </cell>
          <cell r="K944">
            <v>5125.4054015000002</v>
          </cell>
          <cell r="L944">
            <v>0</v>
          </cell>
          <cell r="M944">
            <v>0</v>
          </cell>
          <cell r="N944">
            <v>0</v>
          </cell>
          <cell r="O944">
            <v>0</v>
          </cell>
          <cell r="P944">
            <v>0</v>
          </cell>
          <cell r="Q944">
            <v>0</v>
          </cell>
          <cell r="R944">
            <v>0</v>
          </cell>
          <cell r="S944">
            <v>0</v>
          </cell>
          <cell r="T944">
            <v>0</v>
          </cell>
          <cell r="U944">
            <v>2694.4434146157</v>
          </cell>
          <cell r="V944">
            <v>0</v>
          </cell>
          <cell r="W944">
            <v>0</v>
          </cell>
          <cell r="X944">
            <v>0</v>
          </cell>
          <cell r="Y944">
            <v>0</v>
          </cell>
          <cell r="Z944">
            <v>0</v>
          </cell>
          <cell r="AA944">
            <v>0</v>
          </cell>
          <cell r="AB944">
            <v>0</v>
          </cell>
          <cell r="AC944">
            <v>0</v>
          </cell>
          <cell r="AD944">
            <v>0</v>
          </cell>
          <cell r="AE944">
            <v>2866.3489044681801</v>
          </cell>
          <cell r="AF944">
            <v>0</v>
          </cell>
          <cell r="AG944">
            <v>0</v>
          </cell>
          <cell r="AH944">
            <v>0</v>
          </cell>
          <cell r="AI944">
            <v>0</v>
          </cell>
          <cell r="AJ944">
            <v>0</v>
          </cell>
          <cell r="AK944">
            <v>0</v>
          </cell>
          <cell r="AL944">
            <v>0</v>
          </cell>
          <cell r="AM944">
            <v>0</v>
          </cell>
          <cell r="AN944">
            <v>0</v>
          </cell>
          <cell r="AO944">
            <v>3001.4285168526699</v>
          </cell>
          <cell r="AP944">
            <v>0</v>
          </cell>
          <cell r="AQ944">
            <v>0</v>
          </cell>
          <cell r="AR944">
            <v>0</v>
          </cell>
          <cell r="AS944">
            <v>0</v>
          </cell>
          <cell r="AT944">
            <v>0</v>
          </cell>
          <cell r="AU944">
            <v>0</v>
          </cell>
          <cell r="AV944">
            <v>0</v>
          </cell>
          <cell r="AW944">
            <v>0</v>
          </cell>
          <cell r="AX944">
            <v>0</v>
          </cell>
          <cell r="AY944">
            <v>3291.5079801858801</v>
          </cell>
          <cell r="AZ944">
            <v>0</v>
          </cell>
          <cell r="BA944">
            <v>0</v>
          </cell>
          <cell r="BB944">
            <v>0</v>
          </cell>
          <cell r="BC944">
            <v>0</v>
          </cell>
          <cell r="BD944">
            <v>0</v>
          </cell>
          <cell r="BE944">
            <v>0</v>
          </cell>
          <cell r="BF944">
            <v>0</v>
          </cell>
          <cell r="BG944">
            <v>0</v>
          </cell>
          <cell r="BH944">
            <v>0</v>
          </cell>
          <cell r="BI944">
            <v>3450.7113130842999</v>
          </cell>
          <cell r="BJ944">
            <v>0</v>
          </cell>
          <cell r="BK944">
            <v>0</v>
          </cell>
          <cell r="BL944">
            <v>0</v>
          </cell>
          <cell r="BM944">
            <v>0</v>
          </cell>
        </row>
        <row r="945">
          <cell r="C945">
            <v>14404</v>
          </cell>
          <cell r="D945" t="str">
            <v>CULTUS WIND FARM CONNECTION</v>
          </cell>
          <cell r="E945">
            <v>-41275.51</v>
          </cell>
          <cell r="F945">
            <v>11646.6</v>
          </cell>
          <cell r="G945">
            <v>0</v>
          </cell>
          <cell r="H945">
            <v>34008.17</v>
          </cell>
          <cell r="I945">
            <v>0</v>
          </cell>
          <cell r="J945">
            <v>21220.12</v>
          </cell>
          <cell r="K945">
            <v>23085.071469999999</v>
          </cell>
          <cell r="L945">
            <v>11983.24</v>
          </cell>
          <cell r="M945">
            <v>-25000</v>
          </cell>
          <cell r="N945">
            <v>138856.78</v>
          </cell>
          <cell r="O945">
            <v>0</v>
          </cell>
          <cell r="P945">
            <v>0</v>
          </cell>
          <cell r="Q945">
            <v>0</v>
          </cell>
          <cell r="R945">
            <v>0</v>
          </cell>
          <cell r="S945">
            <v>0</v>
          </cell>
          <cell r="T945">
            <v>0</v>
          </cell>
          <cell r="U945">
            <v>12795.599855786</v>
          </cell>
          <cell r="V945">
            <v>0</v>
          </cell>
          <cell r="W945">
            <v>0</v>
          </cell>
          <cell r="X945">
            <v>0</v>
          </cell>
          <cell r="Y945">
            <v>0</v>
          </cell>
          <cell r="Z945">
            <v>0</v>
          </cell>
          <cell r="AA945">
            <v>0</v>
          </cell>
          <cell r="AB945">
            <v>0</v>
          </cell>
          <cell r="AC945">
            <v>0</v>
          </cell>
          <cell r="AD945">
            <v>0</v>
          </cell>
          <cell r="AE945">
            <v>13611.9591265851</v>
          </cell>
          <cell r="AF945">
            <v>0</v>
          </cell>
          <cell r="AG945">
            <v>0</v>
          </cell>
          <cell r="AH945">
            <v>0</v>
          </cell>
          <cell r="AI945">
            <v>0</v>
          </cell>
          <cell r="AJ945">
            <v>0</v>
          </cell>
          <cell r="AK945">
            <v>0</v>
          </cell>
          <cell r="AL945">
            <v>0</v>
          </cell>
          <cell r="AM945">
            <v>0</v>
          </cell>
          <cell r="AN945">
            <v>0</v>
          </cell>
          <cell r="AO945">
            <v>14253.436568408801</v>
          </cell>
          <cell r="AP945">
            <v>0</v>
          </cell>
          <cell r="AQ945">
            <v>0</v>
          </cell>
          <cell r="AR945">
            <v>0</v>
          </cell>
          <cell r="AS945">
            <v>0</v>
          </cell>
          <cell r="AT945">
            <v>0</v>
          </cell>
          <cell r="AU945">
            <v>0</v>
          </cell>
          <cell r="AV945">
            <v>0</v>
          </cell>
          <cell r="AW945">
            <v>0</v>
          </cell>
          <cell r="AX945">
            <v>0</v>
          </cell>
          <cell r="AY945">
            <v>15630.990358946499</v>
          </cell>
          <cell r="AZ945">
            <v>0</v>
          </cell>
          <cell r="BA945">
            <v>0</v>
          </cell>
          <cell r="BB945">
            <v>0</v>
          </cell>
          <cell r="BC945">
            <v>0</v>
          </cell>
          <cell r="BD945">
            <v>0</v>
          </cell>
          <cell r="BE945">
            <v>0</v>
          </cell>
          <cell r="BF945">
            <v>0</v>
          </cell>
          <cell r="BG945">
            <v>0</v>
          </cell>
          <cell r="BH945">
            <v>0</v>
          </cell>
          <cell r="BI945">
            <v>16387.028556826499</v>
          </cell>
          <cell r="BJ945">
            <v>0</v>
          </cell>
          <cell r="BK945">
            <v>0</v>
          </cell>
          <cell r="BL945">
            <v>0</v>
          </cell>
          <cell r="BM945">
            <v>0</v>
          </cell>
        </row>
        <row r="946">
          <cell r="C946">
            <v>14407</v>
          </cell>
          <cell r="D946" t="str">
            <v>Power Quality Monitors Install</v>
          </cell>
          <cell r="E946">
            <v>2366.2800000000002</v>
          </cell>
          <cell r="F946">
            <v>0</v>
          </cell>
          <cell r="G946">
            <v>0</v>
          </cell>
          <cell r="H946">
            <v>900</v>
          </cell>
          <cell r="I946">
            <v>0</v>
          </cell>
          <cell r="J946">
            <v>4422.6000000000004</v>
          </cell>
          <cell r="K946">
            <v>1655.3240544999999</v>
          </cell>
          <cell r="L946">
            <v>0</v>
          </cell>
          <cell r="M946">
            <v>0</v>
          </cell>
          <cell r="N946">
            <v>2334</v>
          </cell>
          <cell r="O946">
            <v>0</v>
          </cell>
          <cell r="P946">
            <v>0</v>
          </cell>
          <cell r="Q946">
            <v>0</v>
          </cell>
          <cell r="R946">
            <v>0</v>
          </cell>
          <cell r="S946">
            <v>0</v>
          </cell>
          <cell r="T946">
            <v>0</v>
          </cell>
          <cell r="U946">
            <v>745.06941867709997</v>
          </cell>
          <cell r="V946">
            <v>0</v>
          </cell>
          <cell r="W946">
            <v>0</v>
          </cell>
          <cell r="X946">
            <v>0</v>
          </cell>
          <cell r="Y946">
            <v>0</v>
          </cell>
          <cell r="Z946">
            <v>0</v>
          </cell>
          <cell r="AA946">
            <v>0</v>
          </cell>
          <cell r="AB946">
            <v>0</v>
          </cell>
          <cell r="AC946">
            <v>0</v>
          </cell>
          <cell r="AD946">
            <v>0</v>
          </cell>
          <cell r="AE946">
            <v>792.60484758869802</v>
          </cell>
          <cell r="AF946">
            <v>0</v>
          </cell>
          <cell r="AG946">
            <v>0</v>
          </cell>
          <cell r="AH946">
            <v>0</v>
          </cell>
          <cell r="AI946">
            <v>0</v>
          </cell>
          <cell r="AJ946">
            <v>0</v>
          </cell>
          <cell r="AK946">
            <v>0</v>
          </cell>
          <cell r="AL946">
            <v>0</v>
          </cell>
          <cell r="AM946">
            <v>0</v>
          </cell>
          <cell r="AN946">
            <v>0</v>
          </cell>
          <cell r="AO946">
            <v>829.95715854409195</v>
          </cell>
          <cell r="AP946">
            <v>0</v>
          </cell>
          <cell r="AQ946">
            <v>0</v>
          </cell>
          <cell r="AR946">
            <v>0</v>
          </cell>
          <cell r="AS946">
            <v>0</v>
          </cell>
          <cell r="AT946">
            <v>0</v>
          </cell>
          <cell r="AU946">
            <v>0</v>
          </cell>
          <cell r="AV946">
            <v>0</v>
          </cell>
          <cell r="AW946">
            <v>0</v>
          </cell>
          <cell r="AX946">
            <v>0</v>
          </cell>
          <cell r="AY946">
            <v>910.17013905928002</v>
          </cell>
          <cell r="AZ946">
            <v>0</v>
          </cell>
          <cell r="BA946">
            <v>0</v>
          </cell>
          <cell r="BB946">
            <v>0</v>
          </cell>
          <cell r="BC946">
            <v>0</v>
          </cell>
          <cell r="BD946">
            <v>0</v>
          </cell>
          <cell r="BE946">
            <v>0</v>
          </cell>
          <cell r="BF946">
            <v>0</v>
          </cell>
          <cell r="BG946">
            <v>0</v>
          </cell>
          <cell r="BH946">
            <v>0</v>
          </cell>
          <cell r="BI946">
            <v>954.19315845195194</v>
          </cell>
          <cell r="BJ946">
            <v>0</v>
          </cell>
          <cell r="BK946">
            <v>0</v>
          </cell>
          <cell r="BL946">
            <v>0</v>
          </cell>
          <cell r="BM946">
            <v>0</v>
          </cell>
        </row>
        <row r="947">
          <cell r="C947">
            <v>14408</v>
          </cell>
          <cell r="D947" t="str">
            <v>FROGMORE WINDFARM CONNECTION</v>
          </cell>
          <cell r="E947">
            <v>302.289999999994</v>
          </cell>
          <cell r="F947">
            <v>39932.32</v>
          </cell>
          <cell r="G947">
            <v>46706.48</v>
          </cell>
          <cell r="H947">
            <v>30892.28</v>
          </cell>
          <cell r="I947">
            <v>94842.35</v>
          </cell>
          <cell r="J947">
            <v>188131.49</v>
          </cell>
          <cell r="K947">
            <v>66255.132557999998</v>
          </cell>
          <cell r="L947">
            <v>54238.78</v>
          </cell>
          <cell r="M947">
            <v>357651</v>
          </cell>
          <cell r="N947">
            <v>282603.56</v>
          </cell>
          <cell r="O947">
            <v>0</v>
          </cell>
          <cell r="P947">
            <v>0</v>
          </cell>
          <cell r="Q947">
            <v>0</v>
          </cell>
          <cell r="R947">
            <v>0</v>
          </cell>
          <cell r="S947">
            <v>0</v>
          </cell>
          <cell r="T947">
            <v>0</v>
          </cell>
          <cell r="U947">
            <v>21550.1166192003</v>
          </cell>
          <cell r="V947">
            <v>0</v>
          </cell>
          <cell r="W947">
            <v>0</v>
          </cell>
          <cell r="X947">
            <v>0</v>
          </cell>
          <cell r="Y947">
            <v>0</v>
          </cell>
          <cell r="Z947">
            <v>0</v>
          </cell>
          <cell r="AA947">
            <v>0</v>
          </cell>
          <cell r="AB947">
            <v>0</v>
          </cell>
          <cell r="AC947">
            <v>0</v>
          </cell>
          <cell r="AD947">
            <v>0</v>
          </cell>
          <cell r="AE947">
            <v>22925.0140595054</v>
          </cell>
          <cell r="AF947">
            <v>0</v>
          </cell>
          <cell r="AG947">
            <v>0</v>
          </cell>
          <cell r="AH947">
            <v>0</v>
          </cell>
          <cell r="AI947">
            <v>0</v>
          </cell>
          <cell r="AJ947">
            <v>0</v>
          </cell>
          <cell r="AK947">
            <v>0</v>
          </cell>
          <cell r="AL947">
            <v>0</v>
          </cell>
          <cell r="AM947">
            <v>0</v>
          </cell>
          <cell r="AN947">
            <v>0</v>
          </cell>
          <cell r="AO947">
            <v>24005.378703265</v>
          </cell>
          <cell r="AP947">
            <v>0</v>
          </cell>
          <cell r="AQ947">
            <v>0</v>
          </cell>
          <cell r="AR947">
            <v>0</v>
          </cell>
          <cell r="AS947">
            <v>0</v>
          </cell>
          <cell r="AT947">
            <v>0</v>
          </cell>
          <cell r="AU947">
            <v>0</v>
          </cell>
          <cell r="AV947">
            <v>0</v>
          </cell>
          <cell r="AW947">
            <v>0</v>
          </cell>
          <cell r="AX947">
            <v>0</v>
          </cell>
          <cell r="AY947">
            <v>26325.429749710001</v>
          </cell>
          <cell r="AZ947">
            <v>0</v>
          </cell>
          <cell r="BA947">
            <v>0</v>
          </cell>
          <cell r="BB947">
            <v>0</v>
          </cell>
          <cell r="BC947">
            <v>0</v>
          </cell>
          <cell r="BD947">
            <v>0</v>
          </cell>
          <cell r="BE947">
            <v>0</v>
          </cell>
          <cell r="BF947">
            <v>0</v>
          </cell>
          <cell r="BG947">
            <v>0</v>
          </cell>
          <cell r="BH947">
            <v>0</v>
          </cell>
          <cell r="BI947">
            <v>27598.735535801599</v>
          </cell>
          <cell r="BJ947">
            <v>0</v>
          </cell>
          <cell r="BK947">
            <v>0</v>
          </cell>
          <cell r="BL947">
            <v>0</v>
          </cell>
          <cell r="BM947">
            <v>0</v>
          </cell>
        </row>
        <row r="948">
          <cell r="C948">
            <v>14410</v>
          </cell>
          <cell r="D948" t="str">
            <v>FNEI FIBRE OPTICS P&amp;C UPGRADE</v>
          </cell>
          <cell r="E948">
            <v>42094.58</v>
          </cell>
          <cell r="F948">
            <v>0</v>
          </cell>
          <cell r="G948">
            <v>34333.760000000002</v>
          </cell>
          <cell r="H948">
            <v>0</v>
          </cell>
          <cell r="I948">
            <v>0</v>
          </cell>
          <cell r="J948">
            <v>0</v>
          </cell>
          <cell r="K948">
            <v>7119.74</v>
          </cell>
          <cell r="L948">
            <v>0</v>
          </cell>
          <cell r="M948">
            <v>81607</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row>
        <row r="949">
          <cell r="C949">
            <v>14411</v>
          </cell>
          <cell r="D949" t="str">
            <v>BLT FARM EG CONNECTION</v>
          </cell>
          <cell r="E949">
            <v>528.62</v>
          </cell>
          <cell r="F949">
            <v>0</v>
          </cell>
          <cell r="G949">
            <v>906.5</v>
          </cell>
          <cell r="H949">
            <v>0</v>
          </cell>
          <cell r="I949">
            <v>0</v>
          </cell>
          <cell r="J949">
            <v>0</v>
          </cell>
          <cell r="K949">
            <v>130.98665299999999</v>
          </cell>
          <cell r="L949">
            <v>121.5</v>
          </cell>
          <cell r="M949">
            <v>0</v>
          </cell>
          <cell r="N949">
            <v>0</v>
          </cell>
          <cell r="O949">
            <v>0</v>
          </cell>
          <cell r="P949">
            <v>0</v>
          </cell>
          <cell r="Q949">
            <v>0</v>
          </cell>
          <cell r="R949">
            <v>0</v>
          </cell>
          <cell r="S949">
            <v>0</v>
          </cell>
          <cell r="T949">
            <v>0</v>
          </cell>
          <cell r="U949">
            <v>92.165904461400004</v>
          </cell>
          <cell r="V949">
            <v>0</v>
          </cell>
          <cell r="W949">
            <v>0</v>
          </cell>
          <cell r="X949">
            <v>0</v>
          </cell>
          <cell r="Y949">
            <v>0</v>
          </cell>
          <cell r="Z949">
            <v>0</v>
          </cell>
          <cell r="AA949">
            <v>0</v>
          </cell>
          <cell r="AB949">
            <v>0</v>
          </cell>
          <cell r="AC949">
            <v>0</v>
          </cell>
          <cell r="AD949">
            <v>0</v>
          </cell>
          <cell r="AE949">
            <v>98.046089166037305</v>
          </cell>
          <cell r="AF949">
            <v>0</v>
          </cell>
          <cell r="AG949">
            <v>0</v>
          </cell>
          <cell r="AH949">
            <v>0</v>
          </cell>
          <cell r="AI949">
            <v>0</v>
          </cell>
          <cell r="AJ949">
            <v>0</v>
          </cell>
          <cell r="AK949">
            <v>0</v>
          </cell>
          <cell r="AL949">
            <v>0</v>
          </cell>
          <cell r="AM949">
            <v>0</v>
          </cell>
          <cell r="AN949">
            <v>0</v>
          </cell>
          <cell r="AO949">
            <v>102.66661100820301</v>
          </cell>
          <cell r="AP949">
            <v>0</v>
          </cell>
          <cell r="AQ949">
            <v>0</v>
          </cell>
          <cell r="AR949">
            <v>0</v>
          </cell>
          <cell r="AS949">
            <v>0</v>
          </cell>
          <cell r="AT949">
            <v>0</v>
          </cell>
          <cell r="AU949">
            <v>0</v>
          </cell>
          <cell r="AV949">
            <v>0</v>
          </cell>
          <cell r="AW949">
            <v>0</v>
          </cell>
          <cell r="AX949">
            <v>0</v>
          </cell>
          <cell r="AY949">
            <v>112.589044694789</v>
          </cell>
          <cell r="AZ949">
            <v>0</v>
          </cell>
          <cell r="BA949">
            <v>0</v>
          </cell>
          <cell r="BB949">
            <v>0</v>
          </cell>
          <cell r="BC949">
            <v>0</v>
          </cell>
          <cell r="BD949">
            <v>0</v>
          </cell>
          <cell r="BE949">
            <v>0</v>
          </cell>
          <cell r="BF949">
            <v>0</v>
          </cell>
          <cell r="BG949">
            <v>0</v>
          </cell>
          <cell r="BH949">
            <v>0</v>
          </cell>
          <cell r="BI949">
            <v>118.034740488681</v>
          </cell>
          <cell r="BJ949">
            <v>0</v>
          </cell>
          <cell r="BK949">
            <v>0</v>
          </cell>
          <cell r="BL949">
            <v>0</v>
          </cell>
          <cell r="BM949">
            <v>0</v>
          </cell>
        </row>
        <row r="950">
          <cell r="C950">
            <v>14412</v>
          </cell>
          <cell r="D950" t="str">
            <v>OH Trans Line Bridge Repair</v>
          </cell>
          <cell r="E950">
            <v>17991.8</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row>
        <row r="951">
          <cell r="C951">
            <v>14417</v>
          </cell>
          <cell r="D951" t="str">
            <v>ARMITAGE YORK REGION SUPPLY</v>
          </cell>
          <cell r="E951">
            <v>313596.69</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row>
        <row r="952">
          <cell r="C952">
            <v>14419</v>
          </cell>
          <cell r="D952" t="str">
            <v>Erindale TS Capacity Add</v>
          </cell>
          <cell r="E952">
            <v>24323.95</v>
          </cell>
          <cell r="F952">
            <v>518419.07</v>
          </cell>
          <cell r="G952">
            <v>2000</v>
          </cell>
          <cell r="H952">
            <v>424016.83</v>
          </cell>
          <cell r="I952">
            <v>147818.41</v>
          </cell>
          <cell r="J952">
            <v>67890.429999999993</v>
          </cell>
          <cell r="K952">
            <v>220623.533735</v>
          </cell>
          <cell r="L952">
            <v>300000</v>
          </cell>
          <cell r="M952">
            <v>0</v>
          </cell>
          <cell r="N952">
            <v>76081.119999999995</v>
          </cell>
          <cell r="O952">
            <v>0</v>
          </cell>
          <cell r="P952">
            <v>2000</v>
          </cell>
          <cell r="Q952">
            <v>60000</v>
          </cell>
          <cell r="R952">
            <v>4000</v>
          </cell>
          <cell r="S952">
            <v>120000</v>
          </cell>
          <cell r="T952">
            <v>5000</v>
          </cell>
          <cell r="U952">
            <v>64658.828832573199</v>
          </cell>
          <cell r="V952">
            <v>0</v>
          </cell>
          <cell r="W952">
            <v>0</v>
          </cell>
          <cell r="X952">
            <v>0</v>
          </cell>
          <cell r="Y952">
            <v>200000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row>
        <row r="953">
          <cell r="C953">
            <v>14427</v>
          </cell>
          <cell r="D953" t="str">
            <v>Anaerobic Gen Connection</v>
          </cell>
          <cell r="E953">
            <v>1203.8800000000001</v>
          </cell>
          <cell r="F953">
            <v>0</v>
          </cell>
          <cell r="G953">
            <v>0</v>
          </cell>
          <cell r="H953">
            <v>-1232.9000000000001</v>
          </cell>
          <cell r="I953">
            <v>0</v>
          </cell>
          <cell r="J953">
            <v>0</v>
          </cell>
          <cell r="K953">
            <v>-76.739084500000104</v>
          </cell>
          <cell r="L953">
            <v>-158.54</v>
          </cell>
          <cell r="M953">
            <v>0</v>
          </cell>
          <cell r="N953">
            <v>0</v>
          </cell>
          <cell r="O953">
            <v>0</v>
          </cell>
          <cell r="P953">
            <v>0</v>
          </cell>
          <cell r="Q953">
            <v>0</v>
          </cell>
          <cell r="R953">
            <v>0</v>
          </cell>
          <cell r="S953">
            <v>0</v>
          </cell>
          <cell r="T953">
            <v>0</v>
          </cell>
          <cell r="U953">
            <v>3.3674224089</v>
          </cell>
          <cell r="V953">
            <v>0</v>
          </cell>
          <cell r="W953">
            <v>0</v>
          </cell>
          <cell r="X953">
            <v>0</v>
          </cell>
          <cell r="Y953">
            <v>0</v>
          </cell>
          <cell r="Z953">
            <v>0</v>
          </cell>
          <cell r="AA953">
            <v>0</v>
          </cell>
          <cell r="AB953">
            <v>0</v>
          </cell>
          <cell r="AC953">
            <v>0</v>
          </cell>
          <cell r="AD953">
            <v>0</v>
          </cell>
          <cell r="AE953">
            <v>3.58226395858782</v>
          </cell>
          <cell r="AF953">
            <v>0</v>
          </cell>
          <cell r="AG953">
            <v>0</v>
          </cell>
          <cell r="AH953">
            <v>0</v>
          </cell>
          <cell r="AI953">
            <v>0</v>
          </cell>
          <cell r="AJ953">
            <v>0</v>
          </cell>
          <cell r="AK953">
            <v>0</v>
          </cell>
          <cell r="AL953">
            <v>0</v>
          </cell>
          <cell r="AM953">
            <v>0</v>
          </cell>
          <cell r="AN953">
            <v>0</v>
          </cell>
          <cell r="AO953">
            <v>3.7510817972782302</v>
          </cell>
          <cell r="AP953">
            <v>0</v>
          </cell>
          <cell r="AQ953">
            <v>0</v>
          </cell>
          <cell r="AR953">
            <v>0</v>
          </cell>
          <cell r="AS953">
            <v>0</v>
          </cell>
          <cell r="AT953">
            <v>0</v>
          </cell>
          <cell r="AU953">
            <v>0</v>
          </cell>
          <cell r="AV953">
            <v>0</v>
          </cell>
          <cell r="AW953">
            <v>0</v>
          </cell>
          <cell r="AX953">
            <v>0</v>
          </cell>
          <cell r="AY953">
            <v>4.1136131014768402</v>
          </cell>
          <cell r="AZ953">
            <v>0</v>
          </cell>
          <cell r="BA953">
            <v>0</v>
          </cell>
          <cell r="BB953">
            <v>0</v>
          </cell>
          <cell r="BC953">
            <v>0</v>
          </cell>
          <cell r="BD953">
            <v>0</v>
          </cell>
          <cell r="BE953">
            <v>0</v>
          </cell>
          <cell r="BF953">
            <v>0</v>
          </cell>
          <cell r="BG953">
            <v>0</v>
          </cell>
          <cell r="BH953">
            <v>0</v>
          </cell>
          <cell r="BI953">
            <v>4.3125799336863002</v>
          </cell>
          <cell r="BJ953">
            <v>0</v>
          </cell>
          <cell r="BK953">
            <v>0</v>
          </cell>
          <cell r="BL953">
            <v>0</v>
          </cell>
          <cell r="BM953">
            <v>0</v>
          </cell>
        </row>
        <row r="954">
          <cell r="C954">
            <v>14428</v>
          </cell>
          <cell r="D954" t="str">
            <v>Georgian Bluffs Biodigester</v>
          </cell>
          <cell r="E954">
            <v>648.37</v>
          </cell>
          <cell r="F954">
            <v>0</v>
          </cell>
          <cell r="G954">
            <v>0</v>
          </cell>
          <cell r="H954">
            <v>0</v>
          </cell>
          <cell r="I954">
            <v>0</v>
          </cell>
          <cell r="J954">
            <v>5.3</v>
          </cell>
          <cell r="K954">
            <v>-348.049666</v>
          </cell>
          <cell r="L954">
            <v>-517.25</v>
          </cell>
          <cell r="M954">
            <v>0</v>
          </cell>
          <cell r="N954">
            <v>-4000</v>
          </cell>
          <cell r="O954">
            <v>0</v>
          </cell>
          <cell r="P954">
            <v>0</v>
          </cell>
          <cell r="Q954">
            <v>0</v>
          </cell>
          <cell r="R954">
            <v>0</v>
          </cell>
          <cell r="S954">
            <v>0</v>
          </cell>
          <cell r="T954">
            <v>0</v>
          </cell>
          <cell r="U954">
            <v>-202.7008726908</v>
          </cell>
          <cell r="V954">
            <v>0</v>
          </cell>
          <cell r="W954">
            <v>0</v>
          </cell>
          <cell r="X954">
            <v>0</v>
          </cell>
          <cell r="Y954">
            <v>0</v>
          </cell>
          <cell r="Z954">
            <v>0</v>
          </cell>
          <cell r="AA954">
            <v>0</v>
          </cell>
          <cell r="AB954">
            <v>0</v>
          </cell>
          <cell r="AC954">
            <v>0</v>
          </cell>
          <cell r="AD954">
            <v>0</v>
          </cell>
          <cell r="AE954">
            <v>-215.63318836847199</v>
          </cell>
          <cell r="AF954">
            <v>0</v>
          </cell>
          <cell r="AG954">
            <v>0</v>
          </cell>
          <cell r="AH954">
            <v>0</v>
          </cell>
          <cell r="AI954">
            <v>0</v>
          </cell>
          <cell r="AJ954">
            <v>0</v>
          </cell>
          <cell r="AK954">
            <v>0</v>
          </cell>
          <cell r="AL954">
            <v>0</v>
          </cell>
          <cell r="AM954">
            <v>0</v>
          </cell>
          <cell r="AN954">
            <v>0</v>
          </cell>
          <cell r="AO954">
            <v>-225.79512205932201</v>
          </cell>
          <cell r="AP954">
            <v>0</v>
          </cell>
          <cell r="AQ954">
            <v>0</v>
          </cell>
          <cell r="AR954">
            <v>0</v>
          </cell>
          <cell r="AS954">
            <v>0</v>
          </cell>
          <cell r="AT954">
            <v>0</v>
          </cell>
          <cell r="AU954">
            <v>0</v>
          </cell>
          <cell r="AV954">
            <v>0</v>
          </cell>
          <cell r="AW954">
            <v>0</v>
          </cell>
          <cell r="AX954">
            <v>0</v>
          </cell>
          <cell r="AY954">
            <v>-247.61757342288399</v>
          </cell>
          <cell r="AZ954">
            <v>0</v>
          </cell>
          <cell r="BA954">
            <v>0</v>
          </cell>
          <cell r="BB954">
            <v>0</v>
          </cell>
          <cell r="BC954">
            <v>0</v>
          </cell>
          <cell r="BD954">
            <v>0</v>
          </cell>
          <cell r="BE954">
            <v>0</v>
          </cell>
          <cell r="BF954">
            <v>0</v>
          </cell>
          <cell r="BG954">
            <v>0</v>
          </cell>
          <cell r="BH954">
            <v>0</v>
          </cell>
          <cell r="BI954">
            <v>-259.59431575814602</v>
          </cell>
          <cell r="BJ954">
            <v>0</v>
          </cell>
          <cell r="BK954">
            <v>0</v>
          </cell>
          <cell r="BL954">
            <v>0</v>
          </cell>
          <cell r="BM954">
            <v>0</v>
          </cell>
        </row>
        <row r="955">
          <cell r="C955">
            <v>14433</v>
          </cell>
          <cell r="D955" t="str">
            <v>2007 STANDARDS SIU'S WORK E&amp;CS</v>
          </cell>
          <cell r="E955">
            <v>513256.1</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row>
        <row r="956">
          <cell r="C956">
            <v>14434</v>
          </cell>
          <cell r="D956" t="str">
            <v>Bridgeport Health Cble Reloc</v>
          </cell>
          <cell r="E956">
            <v>5893.91</v>
          </cell>
          <cell r="F956">
            <v>0</v>
          </cell>
          <cell r="G956">
            <v>25632</v>
          </cell>
          <cell r="H956">
            <v>21350</v>
          </cell>
          <cell r="I956">
            <v>1931225.52</v>
          </cell>
          <cell r="J956">
            <v>54450.75</v>
          </cell>
          <cell r="K956">
            <v>336858.03909600002</v>
          </cell>
          <cell r="L956">
            <v>0</v>
          </cell>
          <cell r="M956">
            <v>2300000</v>
          </cell>
          <cell r="N956">
            <v>77437.62</v>
          </cell>
          <cell r="O956">
            <v>172739</v>
          </cell>
          <cell r="P956">
            <v>0</v>
          </cell>
          <cell r="Q956">
            <v>0</v>
          </cell>
          <cell r="R956">
            <v>0</v>
          </cell>
          <cell r="S956">
            <v>82000</v>
          </cell>
          <cell r="T956">
            <v>0</v>
          </cell>
          <cell r="U956">
            <v>9020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row>
        <row r="957">
          <cell r="C957">
            <v>14443</v>
          </cell>
          <cell r="D957" t="str">
            <v>Hartherton Wind Farm Connect</v>
          </cell>
          <cell r="E957">
            <v>283.87999999999897</v>
          </cell>
          <cell r="F957">
            <v>0</v>
          </cell>
          <cell r="G957">
            <v>0</v>
          </cell>
          <cell r="H957">
            <v>0</v>
          </cell>
          <cell r="I957">
            <v>0</v>
          </cell>
          <cell r="J957">
            <v>0</v>
          </cell>
          <cell r="K957">
            <v>18.73071999999998</v>
          </cell>
          <cell r="L957">
            <v>0</v>
          </cell>
          <cell r="M957">
            <v>462</v>
          </cell>
          <cell r="N957">
            <v>159</v>
          </cell>
          <cell r="O957">
            <v>0</v>
          </cell>
          <cell r="P957">
            <v>0</v>
          </cell>
          <cell r="Q957">
            <v>0</v>
          </cell>
          <cell r="R957">
            <v>0</v>
          </cell>
          <cell r="S957">
            <v>0</v>
          </cell>
          <cell r="T957">
            <v>0</v>
          </cell>
          <cell r="U957">
            <v>-2.4836063999962799E-2</v>
          </cell>
          <cell r="V957">
            <v>0</v>
          </cell>
          <cell r="W957">
            <v>0</v>
          </cell>
          <cell r="X957">
            <v>0</v>
          </cell>
          <cell r="Y957">
            <v>0</v>
          </cell>
          <cell r="Z957">
            <v>0</v>
          </cell>
          <cell r="AA957">
            <v>0</v>
          </cell>
          <cell r="AB957">
            <v>0</v>
          </cell>
          <cell r="AC957">
            <v>0</v>
          </cell>
          <cell r="AD957">
            <v>0</v>
          </cell>
          <cell r="AE957">
            <v>-2.6420604883151799E-2</v>
          </cell>
          <cell r="AF957">
            <v>0</v>
          </cell>
          <cell r="AG957">
            <v>0</v>
          </cell>
          <cell r="AH957">
            <v>0</v>
          </cell>
          <cell r="AI957">
            <v>0</v>
          </cell>
          <cell r="AJ957">
            <v>0</v>
          </cell>
          <cell r="AK957">
            <v>0</v>
          </cell>
          <cell r="AL957">
            <v>0</v>
          </cell>
          <cell r="AM957">
            <v>0</v>
          </cell>
          <cell r="AN957">
            <v>0</v>
          </cell>
          <cell r="AO957">
            <v>-2.7665702805820199E-2</v>
          </cell>
          <cell r="AP957">
            <v>0</v>
          </cell>
          <cell r="AQ957">
            <v>0</v>
          </cell>
          <cell r="AR957">
            <v>0</v>
          </cell>
          <cell r="AS957">
            <v>0</v>
          </cell>
          <cell r="AT957">
            <v>0</v>
          </cell>
          <cell r="AU957">
            <v>0</v>
          </cell>
          <cell r="AV957">
            <v>0</v>
          </cell>
          <cell r="AW957">
            <v>0</v>
          </cell>
          <cell r="AX957">
            <v>0</v>
          </cell>
          <cell r="AY957">
            <v>-3.03395136854262E-2</v>
          </cell>
          <cell r="AZ957">
            <v>0</v>
          </cell>
          <cell r="BA957">
            <v>0</v>
          </cell>
          <cell r="BB957">
            <v>0</v>
          </cell>
          <cell r="BC957">
            <v>0</v>
          </cell>
          <cell r="BD957">
            <v>0</v>
          </cell>
          <cell r="BE957">
            <v>0</v>
          </cell>
          <cell r="BF957">
            <v>0</v>
          </cell>
          <cell r="BG957">
            <v>0</v>
          </cell>
          <cell r="BH957">
            <v>0</v>
          </cell>
          <cell r="BI957">
            <v>-3.1806972286856403E-2</v>
          </cell>
          <cell r="BJ957">
            <v>0</v>
          </cell>
          <cell r="BK957">
            <v>0</v>
          </cell>
          <cell r="BL957">
            <v>0</v>
          </cell>
          <cell r="BM957">
            <v>0</v>
          </cell>
        </row>
        <row r="958">
          <cell r="C958">
            <v>14444</v>
          </cell>
          <cell r="D958" t="str">
            <v>Chinodin Maxwell Wfarm connect</v>
          </cell>
          <cell r="E958">
            <v>-5106.53</v>
          </cell>
          <cell r="F958">
            <v>0</v>
          </cell>
          <cell r="G958">
            <v>0</v>
          </cell>
          <cell r="H958">
            <v>525</v>
          </cell>
          <cell r="I958">
            <v>0</v>
          </cell>
          <cell r="J958">
            <v>0</v>
          </cell>
          <cell r="K958">
            <v>54.715675500000017</v>
          </cell>
          <cell r="L958">
            <v>0</v>
          </cell>
          <cell r="M958">
            <v>-4367.5</v>
          </cell>
          <cell r="N958">
            <v>159</v>
          </cell>
          <cell r="O958">
            <v>0</v>
          </cell>
          <cell r="P958">
            <v>0</v>
          </cell>
          <cell r="Q958">
            <v>0</v>
          </cell>
          <cell r="R958">
            <v>0</v>
          </cell>
          <cell r="S958">
            <v>0</v>
          </cell>
          <cell r="T958">
            <v>0</v>
          </cell>
          <cell r="U958">
            <v>-2.0053903099948998E-2</v>
          </cell>
          <cell r="V958">
            <v>0</v>
          </cell>
          <cell r="W958">
            <v>0</v>
          </cell>
          <cell r="X958">
            <v>0</v>
          </cell>
          <cell r="Y958">
            <v>0</v>
          </cell>
          <cell r="Z958">
            <v>0</v>
          </cell>
          <cell r="AA958">
            <v>0</v>
          </cell>
          <cell r="AB958">
            <v>0</v>
          </cell>
          <cell r="AC958">
            <v>0</v>
          </cell>
          <cell r="AD958">
            <v>0</v>
          </cell>
          <cell r="AE958">
            <v>-2.1333342117685901E-2</v>
          </cell>
          <cell r="AF958">
            <v>0</v>
          </cell>
          <cell r="AG958">
            <v>0</v>
          </cell>
          <cell r="AH958">
            <v>0</v>
          </cell>
          <cell r="AI958">
            <v>0</v>
          </cell>
          <cell r="AJ958">
            <v>0</v>
          </cell>
          <cell r="AK958">
            <v>0</v>
          </cell>
          <cell r="AL958">
            <v>0</v>
          </cell>
          <cell r="AM958">
            <v>0</v>
          </cell>
          <cell r="AN958">
            <v>0</v>
          </cell>
          <cell r="AO958">
            <v>-2.2338697599594101E-2</v>
          </cell>
          <cell r="AP958">
            <v>0</v>
          </cell>
          <cell r="AQ958">
            <v>0</v>
          </cell>
          <cell r="AR958">
            <v>0</v>
          </cell>
          <cell r="AS958">
            <v>0</v>
          </cell>
          <cell r="AT958">
            <v>0</v>
          </cell>
          <cell r="AU958">
            <v>0</v>
          </cell>
          <cell r="AV958">
            <v>0</v>
          </cell>
          <cell r="AW958">
            <v>0</v>
          </cell>
          <cell r="AX958">
            <v>0</v>
          </cell>
          <cell r="AY958">
            <v>-2.4497668694473399E-2</v>
          </cell>
          <cell r="AZ958">
            <v>0</v>
          </cell>
          <cell r="BA958">
            <v>0</v>
          </cell>
          <cell r="BB958">
            <v>0</v>
          </cell>
          <cell r="BC958">
            <v>0</v>
          </cell>
          <cell r="BD958">
            <v>0</v>
          </cell>
          <cell r="BE958">
            <v>0</v>
          </cell>
          <cell r="BF958">
            <v>0</v>
          </cell>
          <cell r="BG958">
            <v>0</v>
          </cell>
          <cell r="BH958">
            <v>0</v>
          </cell>
          <cell r="BI958">
            <v>-2.5682569514308001E-2</v>
          </cell>
          <cell r="BJ958">
            <v>0</v>
          </cell>
          <cell r="BK958">
            <v>0</v>
          </cell>
          <cell r="BL958">
            <v>0</v>
          </cell>
          <cell r="BM958">
            <v>0</v>
          </cell>
        </row>
        <row r="959">
          <cell r="C959">
            <v>14446</v>
          </cell>
          <cell r="D959" t="str">
            <v>Ear Falls Gen Expansion</v>
          </cell>
          <cell r="E959">
            <v>-77803.7</v>
          </cell>
          <cell r="F959">
            <v>53471.8</v>
          </cell>
          <cell r="G959">
            <v>36820</v>
          </cell>
          <cell r="H959">
            <v>7779.28</v>
          </cell>
          <cell r="I959">
            <v>5972.21</v>
          </cell>
          <cell r="J959">
            <v>18183.099999999999</v>
          </cell>
          <cell r="K959">
            <v>28571.81</v>
          </cell>
          <cell r="L959">
            <v>0</v>
          </cell>
          <cell r="M959">
            <v>33014</v>
          </cell>
          <cell r="N959">
            <v>66066.259999999995</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row>
        <row r="960">
          <cell r="C960">
            <v>14447</v>
          </cell>
          <cell r="D960" t="str">
            <v>Leaside TS Feeder Reterminatn</v>
          </cell>
          <cell r="E960">
            <v>8280.66</v>
          </cell>
          <cell r="F960">
            <v>0</v>
          </cell>
          <cell r="G960">
            <v>15000</v>
          </cell>
          <cell r="H960">
            <v>0</v>
          </cell>
          <cell r="I960">
            <v>32347.25</v>
          </cell>
          <cell r="J960">
            <v>23000.39</v>
          </cell>
          <cell r="K960">
            <v>18658.669999999998</v>
          </cell>
          <cell r="L960">
            <v>0</v>
          </cell>
          <cell r="M960">
            <v>126850</v>
          </cell>
          <cell r="N960">
            <v>30383.45</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row>
        <row r="961">
          <cell r="C961">
            <v>14448</v>
          </cell>
          <cell r="D961" t="str">
            <v>Wide Area Network</v>
          </cell>
          <cell r="E961">
            <v>46999.48</v>
          </cell>
          <cell r="F961">
            <v>0</v>
          </cell>
          <cell r="G961">
            <v>0</v>
          </cell>
          <cell r="H961">
            <v>15000</v>
          </cell>
          <cell r="I961">
            <v>0</v>
          </cell>
          <cell r="J961">
            <v>216468.24</v>
          </cell>
          <cell r="K961">
            <v>57685.6743355</v>
          </cell>
          <cell r="L961">
            <v>0</v>
          </cell>
          <cell r="M961">
            <v>0</v>
          </cell>
          <cell r="N961">
            <v>94039.55</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row>
        <row r="962">
          <cell r="C962">
            <v>14450</v>
          </cell>
          <cell r="D962" t="str">
            <v>Roundhouse TS New Build</v>
          </cell>
          <cell r="E962">
            <v>95867.16</v>
          </cell>
          <cell r="F962">
            <v>0</v>
          </cell>
          <cell r="G962">
            <v>0</v>
          </cell>
          <cell r="H962">
            <v>0</v>
          </cell>
          <cell r="I962">
            <v>0</v>
          </cell>
          <cell r="J962">
            <v>0</v>
          </cell>
          <cell r="K962">
            <v>2923.13</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row>
        <row r="963">
          <cell r="C963">
            <v>14451</v>
          </cell>
          <cell r="D963" t="str">
            <v>B12 B13 Tower 121 Fdn Repair</v>
          </cell>
          <cell r="E963">
            <v>11907.75</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row>
        <row r="964">
          <cell r="C964">
            <v>14454</v>
          </cell>
          <cell r="D964" t="str">
            <v>Holland Junction DS New DS</v>
          </cell>
          <cell r="E964">
            <v>15306.48</v>
          </cell>
          <cell r="F964">
            <v>3000</v>
          </cell>
          <cell r="G964">
            <v>222000</v>
          </cell>
          <cell r="H964">
            <v>5194.3999999999996</v>
          </cell>
          <cell r="I964">
            <v>250000</v>
          </cell>
          <cell r="J964">
            <v>32846.9</v>
          </cell>
          <cell r="K964">
            <v>62231.3345395</v>
          </cell>
          <cell r="L964">
            <v>0</v>
          </cell>
          <cell r="M964">
            <v>0</v>
          </cell>
          <cell r="N964">
            <v>186889.76</v>
          </cell>
          <cell r="O964">
            <v>0</v>
          </cell>
          <cell r="P964">
            <v>30000</v>
          </cell>
          <cell r="Q964">
            <v>130000</v>
          </cell>
          <cell r="R964">
            <v>50000</v>
          </cell>
          <cell r="S964">
            <v>800000</v>
          </cell>
          <cell r="T964">
            <v>175000</v>
          </cell>
          <cell r="U964">
            <v>239275.1058622867</v>
          </cell>
          <cell r="V964">
            <v>0</v>
          </cell>
          <cell r="W964">
            <v>0</v>
          </cell>
          <cell r="X964">
            <v>0</v>
          </cell>
          <cell r="Y964">
            <v>250000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row>
        <row r="965">
          <cell r="C965">
            <v>14456</v>
          </cell>
          <cell r="D965" t="str">
            <v>SCADA Hub Site Sustainment</v>
          </cell>
          <cell r="E965">
            <v>101012.88</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row>
        <row r="966">
          <cell r="C966">
            <v>14458</v>
          </cell>
          <cell r="D966" t="str">
            <v>North Bay TS Emergency Feeder</v>
          </cell>
          <cell r="E966">
            <v>72891.710000000006</v>
          </cell>
          <cell r="F966">
            <v>3788</v>
          </cell>
          <cell r="G966">
            <v>0</v>
          </cell>
          <cell r="H966">
            <v>4200</v>
          </cell>
          <cell r="I966">
            <v>0</v>
          </cell>
          <cell r="J966">
            <v>1475</v>
          </cell>
          <cell r="K966">
            <v>17972.988628499999</v>
          </cell>
          <cell r="L966">
            <v>0</v>
          </cell>
          <cell r="M966">
            <v>0</v>
          </cell>
          <cell r="N966">
            <v>71336.7</v>
          </cell>
          <cell r="O966">
            <v>0</v>
          </cell>
          <cell r="P966">
            <v>0</v>
          </cell>
          <cell r="Q966">
            <v>0</v>
          </cell>
          <cell r="R966">
            <v>0</v>
          </cell>
          <cell r="S966">
            <v>0</v>
          </cell>
          <cell r="T966">
            <v>0</v>
          </cell>
          <cell r="U966">
            <v>10952.188632498301</v>
          </cell>
          <cell r="V966">
            <v>0</v>
          </cell>
          <cell r="W966">
            <v>0</v>
          </cell>
          <cell r="X966">
            <v>0</v>
          </cell>
          <cell r="Y966">
            <v>0</v>
          </cell>
          <cell r="Z966">
            <v>0</v>
          </cell>
          <cell r="AA966">
            <v>0</v>
          </cell>
          <cell r="AB966">
            <v>0</v>
          </cell>
          <cell r="AC966">
            <v>0</v>
          </cell>
          <cell r="AD966">
            <v>0</v>
          </cell>
          <cell r="AE966">
            <v>11650.9382672516</v>
          </cell>
          <cell r="AF966">
            <v>0</v>
          </cell>
          <cell r="AG966">
            <v>0</v>
          </cell>
          <cell r="AH966">
            <v>0</v>
          </cell>
          <cell r="AI966">
            <v>0</v>
          </cell>
          <cell r="AJ966">
            <v>0</v>
          </cell>
          <cell r="AK966">
            <v>0</v>
          </cell>
          <cell r="AL966">
            <v>0</v>
          </cell>
          <cell r="AM966">
            <v>0</v>
          </cell>
          <cell r="AN966">
            <v>0</v>
          </cell>
          <cell r="AO966">
            <v>12200.0006031741</v>
          </cell>
          <cell r="AP966">
            <v>0</v>
          </cell>
          <cell r="AQ966">
            <v>0</v>
          </cell>
          <cell r="AR966">
            <v>0</v>
          </cell>
          <cell r="AS966">
            <v>0</v>
          </cell>
          <cell r="AT966">
            <v>0</v>
          </cell>
          <cell r="AU966">
            <v>0</v>
          </cell>
          <cell r="AV966">
            <v>0</v>
          </cell>
          <cell r="AW966">
            <v>0</v>
          </cell>
          <cell r="AX966">
            <v>0</v>
          </cell>
          <cell r="AY966">
            <v>13379.0956933162</v>
          </cell>
          <cell r="AZ966">
            <v>0</v>
          </cell>
          <cell r="BA966">
            <v>0</v>
          </cell>
          <cell r="BB966">
            <v>0</v>
          </cell>
          <cell r="BC966">
            <v>0</v>
          </cell>
          <cell r="BD966">
            <v>0</v>
          </cell>
          <cell r="BE966">
            <v>0</v>
          </cell>
          <cell r="BF966">
            <v>0</v>
          </cell>
          <cell r="BG966">
            <v>0</v>
          </cell>
          <cell r="BH966">
            <v>0</v>
          </cell>
          <cell r="BI966">
            <v>14026.2144724184</v>
          </cell>
          <cell r="BJ966">
            <v>0</v>
          </cell>
          <cell r="BK966">
            <v>0</v>
          </cell>
          <cell r="BL966">
            <v>0</v>
          </cell>
          <cell r="BM966">
            <v>0</v>
          </cell>
        </row>
        <row r="967">
          <cell r="C967">
            <v>14460</v>
          </cell>
          <cell r="D967" t="str">
            <v>Rexdale TS Connect to M31 Fdr</v>
          </cell>
          <cell r="E967">
            <v>894.36</v>
          </cell>
          <cell r="F967">
            <v>0</v>
          </cell>
          <cell r="G967">
            <v>0</v>
          </cell>
          <cell r="H967">
            <v>1.92</v>
          </cell>
          <cell r="I967">
            <v>0</v>
          </cell>
          <cell r="J967">
            <v>2.39</v>
          </cell>
          <cell r="K967">
            <v>51.256446500000003</v>
          </cell>
          <cell r="L967">
            <v>0</v>
          </cell>
          <cell r="M967">
            <v>0</v>
          </cell>
          <cell r="N967">
            <v>0</v>
          </cell>
          <cell r="O967">
            <v>0</v>
          </cell>
          <cell r="P967">
            <v>0</v>
          </cell>
          <cell r="Q967">
            <v>0</v>
          </cell>
          <cell r="R967">
            <v>0</v>
          </cell>
          <cell r="S967">
            <v>0</v>
          </cell>
          <cell r="T967">
            <v>0</v>
          </cell>
          <cell r="U967">
            <v>60.605307286699997</v>
          </cell>
          <cell r="V967">
            <v>0</v>
          </cell>
          <cell r="W967">
            <v>0</v>
          </cell>
          <cell r="X967">
            <v>0</v>
          </cell>
          <cell r="Y967">
            <v>0</v>
          </cell>
          <cell r="Z967">
            <v>0</v>
          </cell>
          <cell r="AA967">
            <v>0</v>
          </cell>
          <cell r="AB967">
            <v>0</v>
          </cell>
          <cell r="AC967">
            <v>0</v>
          </cell>
          <cell r="AD967">
            <v>0</v>
          </cell>
          <cell r="AE967">
            <v>64.471925891591397</v>
          </cell>
          <cell r="AF967">
            <v>0</v>
          </cell>
          <cell r="AG967">
            <v>0</v>
          </cell>
          <cell r="AH967">
            <v>0</v>
          </cell>
          <cell r="AI967">
            <v>0</v>
          </cell>
          <cell r="AJ967">
            <v>0</v>
          </cell>
          <cell r="AK967">
            <v>0</v>
          </cell>
          <cell r="AL967">
            <v>0</v>
          </cell>
          <cell r="AM967">
            <v>0</v>
          </cell>
          <cell r="AN967">
            <v>0</v>
          </cell>
          <cell r="AO967">
            <v>67.510231083796597</v>
          </cell>
          <cell r="AP967">
            <v>0</v>
          </cell>
          <cell r="AQ967">
            <v>0</v>
          </cell>
          <cell r="AR967">
            <v>0</v>
          </cell>
          <cell r="AS967">
            <v>0</v>
          </cell>
          <cell r="AT967">
            <v>0</v>
          </cell>
          <cell r="AU967">
            <v>0</v>
          </cell>
          <cell r="AV967">
            <v>0</v>
          </cell>
          <cell r="AW967">
            <v>0</v>
          </cell>
          <cell r="AX967">
            <v>0</v>
          </cell>
          <cell r="AY967">
            <v>74.034901417383196</v>
          </cell>
          <cell r="AZ967">
            <v>0</v>
          </cell>
          <cell r="BA967">
            <v>0</v>
          </cell>
          <cell r="BB967">
            <v>0</v>
          </cell>
          <cell r="BC967">
            <v>0</v>
          </cell>
          <cell r="BD967">
            <v>0</v>
          </cell>
          <cell r="BE967">
            <v>0</v>
          </cell>
          <cell r="BF967">
            <v>0</v>
          </cell>
          <cell r="BG967">
            <v>0</v>
          </cell>
          <cell r="BH967">
            <v>0</v>
          </cell>
          <cell r="BI967">
            <v>77.6158142170502</v>
          </cell>
          <cell r="BJ967">
            <v>0</v>
          </cell>
          <cell r="BK967">
            <v>0</v>
          </cell>
          <cell r="BL967">
            <v>0</v>
          </cell>
          <cell r="BM967">
            <v>0</v>
          </cell>
        </row>
        <row r="968">
          <cell r="C968">
            <v>14461</v>
          </cell>
          <cell r="D968" t="str">
            <v>HV UG Cable Spare Purchase</v>
          </cell>
          <cell r="E968">
            <v>367240.24</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row>
        <row r="969">
          <cell r="C969">
            <v>14466</v>
          </cell>
          <cell r="D969" t="str">
            <v>Vansickle TS Brock Univ Trip</v>
          </cell>
          <cell r="E969">
            <v>4419.2</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row>
        <row r="970">
          <cell r="C970">
            <v>14468</v>
          </cell>
          <cell r="D970" t="str">
            <v>Leaside Replc T21 and T19T20</v>
          </cell>
          <cell r="E970">
            <v>33275.42</v>
          </cell>
          <cell r="F970">
            <v>0</v>
          </cell>
          <cell r="G970">
            <v>0</v>
          </cell>
          <cell r="H970">
            <v>6594</v>
          </cell>
          <cell r="I970">
            <v>577000</v>
          </cell>
          <cell r="J970">
            <v>51439.75</v>
          </cell>
          <cell r="K970">
            <v>92507.269134319446</v>
          </cell>
          <cell r="L970">
            <v>98387.948372500003</v>
          </cell>
          <cell r="M970">
            <v>0</v>
          </cell>
          <cell r="N970">
            <v>1068.5</v>
          </cell>
          <cell r="O970">
            <v>0</v>
          </cell>
          <cell r="P970">
            <v>63000</v>
          </cell>
          <cell r="Q970">
            <v>612000</v>
          </cell>
          <cell r="R970">
            <v>32500</v>
          </cell>
          <cell r="S970">
            <v>2694000</v>
          </cell>
          <cell r="T970">
            <v>14800</v>
          </cell>
          <cell r="U970">
            <v>510786.50760792231</v>
          </cell>
          <cell r="V970">
            <v>72355.051627499997</v>
          </cell>
          <cell r="W970">
            <v>0</v>
          </cell>
          <cell r="X970">
            <v>0</v>
          </cell>
          <cell r="Y970">
            <v>0</v>
          </cell>
          <cell r="Z970">
            <v>0</v>
          </cell>
          <cell r="AA970">
            <v>0</v>
          </cell>
          <cell r="AB970">
            <v>15000</v>
          </cell>
          <cell r="AC970">
            <v>288000</v>
          </cell>
          <cell r="AD970">
            <v>0</v>
          </cell>
          <cell r="AE970">
            <v>149788.821167385</v>
          </cell>
          <cell r="AF970">
            <v>0</v>
          </cell>
          <cell r="AG970">
            <v>0</v>
          </cell>
          <cell r="AH970">
            <v>0</v>
          </cell>
          <cell r="AI970">
            <v>438425</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row>
        <row r="971">
          <cell r="C971">
            <v>14473</v>
          </cell>
          <cell r="D971" t="str">
            <v>Purchase Spare 42 MVA Xfmr</v>
          </cell>
          <cell r="E971">
            <v>3359.58</v>
          </cell>
          <cell r="F971">
            <v>0</v>
          </cell>
          <cell r="G971">
            <v>0</v>
          </cell>
          <cell r="H971">
            <v>1650</v>
          </cell>
          <cell r="I971">
            <v>0</v>
          </cell>
          <cell r="J971">
            <v>11797</v>
          </cell>
          <cell r="K971">
            <v>2459.6820385000001</v>
          </cell>
          <cell r="L971">
            <v>0</v>
          </cell>
          <cell r="M971">
            <v>0</v>
          </cell>
          <cell r="N971">
            <v>290.5</v>
          </cell>
          <cell r="O971">
            <v>0</v>
          </cell>
          <cell r="P971">
            <v>16000</v>
          </cell>
          <cell r="Q971">
            <v>0</v>
          </cell>
          <cell r="R971">
            <v>4000</v>
          </cell>
          <cell r="S971">
            <v>1255000</v>
          </cell>
          <cell r="T971">
            <v>28000</v>
          </cell>
          <cell r="U971">
            <v>182535.34584838021</v>
          </cell>
          <cell r="V971">
            <v>0</v>
          </cell>
          <cell r="W971">
            <v>0</v>
          </cell>
          <cell r="X971">
            <v>0</v>
          </cell>
          <cell r="Y971">
            <v>33000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row>
        <row r="972">
          <cell r="C972">
            <v>14476</v>
          </cell>
          <cell r="D972" t="str">
            <v>Gengrowth Comber W Farm Connec</v>
          </cell>
          <cell r="E972">
            <v>2799.89</v>
          </cell>
          <cell r="F972">
            <v>0</v>
          </cell>
          <cell r="G972">
            <v>0</v>
          </cell>
          <cell r="H972">
            <v>3553.7</v>
          </cell>
          <cell r="I972">
            <v>0</v>
          </cell>
          <cell r="J972">
            <v>7966.4</v>
          </cell>
          <cell r="K972">
            <v>996.7119130000001</v>
          </cell>
          <cell r="L972">
            <v>0</v>
          </cell>
          <cell r="M972">
            <v>15583</v>
          </cell>
          <cell r="N972">
            <v>265.13</v>
          </cell>
          <cell r="O972">
            <v>0</v>
          </cell>
          <cell r="P972">
            <v>0</v>
          </cell>
          <cell r="Q972">
            <v>0</v>
          </cell>
          <cell r="R972">
            <v>0</v>
          </cell>
          <cell r="S972">
            <v>0</v>
          </cell>
          <cell r="T972">
            <v>0</v>
          </cell>
          <cell r="U972">
            <v>-7.45239505998848E-2</v>
          </cell>
          <cell r="V972">
            <v>0</v>
          </cell>
          <cell r="W972">
            <v>0</v>
          </cell>
          <cell r="X972">
            <v>0</v>
          </cell>
          <cell r="Y972">
            <v>0</v>
          </cell>
          <cell r="Z972">
            <v>0</v>
          </cell>
          <cell r="AA972">
            <v>0</v>
          </cell>
          <cell r="AB972">
            <v>0</v>
          </cell>
          <cell r="AC972">
            <v>0</v>
          </cell>
          <cell r="AD972">
            <v>0</v>
          </cell>
          <cell r="AE972">
            <v>-7.9278578648367695E-2</v>
          </cell>
          <cell r="AF972">
            <v>0</v>
          </cell>
          <cell r="AG972">
            <v>0</v>
          </cell>
          <cell r="AH972">
            <v>0</v>
          </cell>
          <cell r="AI972">
            <v>0</v>
          </cell>
          <cell r="AJ972">
            <v>0</v>
          </cell>
          <cell r="AK972">
            <v>0</v>
          </cell>
          <cell r="AL972">
            <v>0</v>
          </cell>
          <cell r="AM972">
            <v>0</v>
          </cell>
          <cell r="AN972">
            <v>0</v>
          </cell>
          <cell r="AO972">
            <v>-8.3014662436801903E-2</v>
          </cell>
          <cell r="AP972">
            <v>0</v>
          </cell>
          <cell r="AQ972">
            <v>0</v>
          </cell>
          <cell r="AR972">
            <v>0</v>
          </cell>
          <cell r="AS972">
            <v>0</v>
          </cell>
          <cell r="AT972">
            <v>0</v>
          </cell>
          <cell r="AU972">
            <v>0</v>
          </cell>
          <cell r="AV972">
            <v>0</v>
          </cell>
          <cell r="AW972">
            <v>0</v>
          </cell>
          <cell r="AX972">
            <v>0</v>
          </cell>
          <cell r="AY972">
            <v>-9.10377916211349E-2</v>
          </cell>
          <cell r="AZ972">
            <v>0</v>
          </cell>
          <cell r="BA972">
            <v>0</v>
          </cell>
          <cell r="BB972">
            <v>0</v>
          </cell>
          <cell r="BC972">
            <v>0</v>
          </cell>
          <cell r="BD972">
            <v>0</v>
          </cell>
          <cell r="BE972">
            <v>0</v>
          </cell>
          <cell r="BF972">
            <v>0</v>
          </cell>
          <cell r="BG972">
            <v>0</v>
          </cell>
          <cell r="BH972">
            <v>0</v>
          </cell>
          <cell r="BI972">
            <v>-9.5441098534967003E-2</v>
          </cell>
          <cell r="BJ972">
            <v>0</v>
          </cell>
          <cell r="BK972">
            <v>0</v>
          </cell>
          <cell r="BL972">
            <v>0</v>
          </cell>
          <cell r="BM972">
            <v>0</v>
          </cell>
        </row>
        <row r="973">
          <cell r="C973">
            <v>14480</v>
          </cell>
          <cell r="D973" t="str">
            <v>Brookfield Manitoulin WFarm1</v>
          </cell>
          <cell r="E973">
            <v>-1940.11</v>
          </cell>
          <cell r="F973">
            <v>0</v>
          </cell>
          <cell r="G973">
            <v>0</v>
          </cell>
          <cell r="H973">
            <v>1200</v>
          </cell>
          <cell r="I973">
            <v>0</v>
          </cell>
          <cell r="J973">
            <v>525</v>
          </cell>
          <cell r="K973">
            <v>136.92431550000003</v>
          </cell>
          <cell r="L973">
            <v>0</v>
          </cell>
          <cell r="M973">
            <v>0</v>
          </cell>
          <cell r="N973">
            <v>0</v>
          </cell>
          <cell r="O973">
            <v>0</v>
          </cell>
          <cell r="P973">
            <v>0</v>
          </cell>
          <cell r="Q973">
            <v>0</v>
          </cell>
          <cell r="R973">
            <v>0</v>
          </cell>
          <cell r="S973">
            <v>0</v>
          </cell>
          <cell r="T973">
            <v>0</v>
          </cell>
          <cell r="U973">
            <v>-4.9882466710998896</v>
          </cell>
          <cell r="V973">
            <v>0</v>
          </cell>
          <cell r="W973">
            <v>0</v>
          </cell>
          <cell r="X973">
            <v>0</v>
          </cell>
          <cell r="Y973">
            <v>0</v>
          </cell>
          <cell r="Z973">
            <v>0</v>
          </cell>
          <cell r="AA973">
            <v>0</v>
          </cell>
          <cell r="AB973">
            <v>0</v>
          </cell>
          <cell r="AC973">
            <v>0</v>
          </cell>
          <cell r="AD973">
            <v>0</v>
          </cell>
          <cell r="AE973">
            <v>-5.3064968087161004</v>
          </cell>
          <cell r="AF973">
            <v>0</v>
          </cell>
          <cell r="AG973">
            <v>0</v>
          </cell>
          <cell r="AH973">
            <v>0</v>
          </cell>
          <cell r="AI973">
            <v>0</v>
          </cell>
          <cell r="AJ973">
            <v>0</v>
          </cell>
          <cell r="AK973">
            <v>0</v>
          </cell>
          <cell r="AL973">
            <v>0</v>
          </cell>
          <cell r="AM973">
            <v>0</v>
          </cell>
          <cell r="AN973">
            <v>0</v>
          </cell>
          <cell r="AO973">
            <v>-5.5565708771324003</v>
          </cell>
          <cell r="AP973">
            <v>0</v>
          </cell>
          <cell r="AQ973">
            <v>0</v>
          </cell>
          <cell r="AR973">
            <v>0</v>
          </cell>
          <cell r="AS973">
            <v>0</v>
          </cell>
          <cell r="AT973">
            <v>0</v>
          </cell>
          <cell r="AU973">
            <v>0</v>
          </cell>
          <cell r="AV973">
            <v>0</v>
          </cell>
          <cell r="AW973">
            <v>0</v>
          </cell>
          <cell r="AX973">
            <v>0</v>
          </cell>
          <cell r="AY973">
            <v>-6.09359752593019</v>
          </cell>
          <cell r="AZ973">
            <v>0</v>
          </cell>
          <cell r="BA973">
            <v>0</v>
          </cell>
          <cell r="BB973">
            <v>0</v>
          </cell>
          <cell r="BC973">
            <v>0</v>
          </cell>
          <cell r="BD973">
            <v>0</v>
          </cell>
          <cell r="BE973">
            <v>0</v>
          </cell>
          <cell r="BF973">
            <v>0</v>
          </cell>
          <cell r="BG973">
            <v>0</v>
          </cell>
          <cell r="BH973">
            <v>0</v>
          </cell>
          <cell r="BI973">
            <v>-6.3883320492276203</v>
          </cell>
          <cell r="BJ973">
            <v>0</v>
          </cell>
          <cell r="BK973">
            <v>0</v>
          </cell>
          <cell r="BL973">
            <v>0</v>
          </cell>
          <cell r="BM973">
            <v>0</v>
          </cell>
        </row>
        <row r="974">
          <cell r="C974">
            <v>14482</v>
          </cell>
          <cell r="D974" t="str">
            <v>Pinard 230kV KBus Circuit</v>
          </cell>
          <cell r="E974">
            <v>40074.14</v>
          </cell>
          <cell r="F974">
            <v>0</v>
          </cell>
          <cell r="G974">
            <v>0</v>
          </cell>
          <cell r="H974">
            <v>9296.06</v>
          </cell>
          <cell r="I974">
            <v>0</v>
          </cell>
          <cell r="J974">
            <v>7640</v>
          </cell>
          <cell r="K974">
            <v>5054.9909950000001</v>
          </cell>
          <cell r="L974">
            <v>0</v>
          </cell>
          <cell r="M974">
            <v>0</v>
          </cell>
          <cell r="N974">
            <v>0</v>
          </cell>
          <cell r="O974">
            <v>0</v>
          </cell>
          <cell r="P974">
            <v>50000</v>
          </cell>
          <cell r="Q974">
            <v>250000</v>
          </cell>
          <cell r="R974">
            <v>12000</v>
          </cell>
          <cell r="S974">
            <v>275000</v>
          </cell>
          <cell r="T974">
            <v>50000</v>
          </cell>
          <cell r="U974">
            <v>108864.65818548101</v>
          </cell>
          <cell r="V974">
            <v>0</v>
          </cell>
          <cell r="W974">
            <v>0</v>
          </cell>
          <cell r="X974">
            <v>0</v>
          </cell>
          <cell r="Y974">
            <v>120000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row>
        <row r="975">
          <cell r="C975">
            <v>14483</v>
          </cell>
          <cell r="D975" t="str">
            <v>Fepro Farms Gen Connect</v>
          </cell>
          <cell r="E975">
            <v>4682.12</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row>
        <row r="976">
          <cell r="C976">
            <v>14488</v>
          </cell>
          <cell r="D976" t="str">
            <v>Oshawa GM TS HV Interlocks</v>
          </cell>
          <cell r="E976">
            <v>310839.28000000003</v>
          </cell>
          <cell r="F976">
            <v>44403.14</v>
          </cell>
          <cell r="G976">
            <v>86028.42</v>
          </cell>
          <cell r="H976">
            <v>24355.78</v>
          </cell>
          <cell r="I976">
            <v>67016.89</v>
          </cell>
          <cell r="J976">
            <v>2622.97</v>
          </cell>
          <cell r="K976">
            <v>60047.587886499998</v>
          </cell>
          <cell r="L976">
            <v>0</v>
          </cell>
          <cell r="M976">
            <v>0</v>
          </cell>
          <cell r="N976">
            <v>56781.53</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row>
        <row r="977">
          <cell r="C977">
            <v>14491</v>
          </cell>
          <cell r="D977" t="str">
            <v>Chalk River TS Add 115 Brkr</v>
          </cell>
          <cell r="E977">
            <v>16019.43</v>
          </cell>
          <cell r="F977">
            <v>0</v>
          </cell>
          <cell r="G977">
            <v>0</v>
          </cell>
          <cell r="H977">
            <v>1743</v>
          </cell>
          <cell r="I977">
            <v>0</v>
          </cell>
          <cell r="J977">
            <v>14405.75</v>
          </cell>
          <cell r="K977">
            <v>4784.9511805000002</v>
          </cell>
          <cell r="L977">
            <v>0</v>
          </cell>
          <cell r="M977">
            <v>0</v>
          </cell>
          <cell r="N977">
            <v>3043.64</v>
          </cell>
          <cell r="O977">
            <v>0</v>
          </cell>
          <cell r="P977">
            <v>0</v>
          </cell>
          <cell r="Q977">
            <v>0</v>
          </cell>
          <cell r="R977">
            <v>0</v>
          </cell>
          <cell r="S977">
            <v>0</v>
          </cell>
          <cell r="T977">
            <v>0</v>
          </cell>
          <cell r="U977">
            <v>2551.79400131589</v>
          </cell>
          <cell r="V977">
            <v>0</v>
          </cell>
          <cell r="W977">
            <v>0</v>
          </cell>
          <cell r="X977">
            <v>0</v>
          </cell>
          <cell r="Y977">
            <v>0</v>
          </cell>
          <cell r="Z977">
            <v>0</v>
          </cell>
          <cell r="AA977">
            <v>0</v>
          </cell>
          <cell r="AB977">
            <v>0</v>
          </cell>
          <cell r="AC977">
            <v>0</v>
          </cell>
          <cell r="AD977">
            <v>0</v>
          </cell>
          <cell r="AE977">
            <v>2714.5984585998599</v>
          </cell>
          <cell r="AF977">
            <v>0</v>
          </cell>
          <cell r="AG977">
            <v>0</v>
          </cell>
          <cell r="AH977">
            <v>0</v>
          </cell>
          <cell r="AI977">
            <v>0</v>
          </cell>
          <cell r="AJ977">
            <v>0</v>
          </cell>
          <cell r="AK977">
            <v>0</v>
          </cell>
          <cell r="AL977">
            <v>0</v>
          </cell>
          <cell r="AM977">
            <v>0</v>
          </cell>
          <cell r="AN977">
            <v>0</v>
          </cell>
          <cell r="AO977">
            <v>2842.5266766180998</v>
          </cell>
          <cell r="AP977">
            <v>0</v>
          </cell>
          <cell r="AQ977">
            <v>0</v>
          </cell>
          <cell r="AR977">
            <v>0</v>
          </cell>
          <cell r="AS977">
            <v>0</v>
          </cell>
          <cell r="AT977">
            <v>0</v>
          </cell>
          <cell r="AU977">
            <v>0</v>
          </cell>
          <cell r="AV977">
            <v>0</v>
          </cell>
          <cell r="AW977">
            <v>0</v>
          </cell>
          <cell r="AX977">
            <v>0</v>
          </cell>
          <cell r="AY977">
            <v>3117.2487325437901</v>
          </cell>
          <cell r="AZ977">
            <v>0</v>
          </cell>
          <cell r="BA977">
            <v>0</v>
          </cell>
          <cell r="BB977">
            <v>0</v>
          </cell>
          <cell r="BC977">
            <v>0</v>
          </cell>
          <cell r="BD977">
            <v>0</v>
          </cell>
          <cell r="BE977">
            <v>0</v>
          </cell>
          <cell r="BF977">
            <v>0</v>
          </cell>
          <cell r="BG977">
            <v>0</v>
          </cell>
          <cell r="BH977">
            <v>0</v>
          </cell>
          <cell r="BI977">
            <v>3268.0235113630501</v>
          </cell>
          <cell r="BJ977">
            <v>0</v>
          </cell>
          <cell r="BK977">
            <v>0</v>
          </cell>
          <cell r="BL977">
            <v>0</v>
          </cell>
          <cell r="BM977">
            <v>0</v>
          </cell>
        </row>
        <row r="978">
          <cell r="C978">
            <v>14492</v>
          </cell>
          <cell r="D978" t="str">
            <v>Stanton Bros Biodigester Gen</v>
          </cell>
          <cell r="E978">
            <v>1442.37</v>
          </cell>
          <cell r="F978">
            <v>0</v>
          </cell>
          <cell r="G978">
            <v>0</v>
          </cell>
          <cell r="H978">
            <v>1506.5</v>
          </cell>
          <cell r="I978">
            <v>0</v>
          </cell>
          <cell r="J978">
            <v>0</v>
          </cell>
          <cell r="K978">
            <v>217.73137500000001</v>
          </cell>
          <cell r="L978">
            <v>-198.57</v>
          </cell>
          <cell r="M978">
            <v>12000</v>
          </cell>
          <cell r="N978">
            <v>1300.5</v>
          </cell>
          <cell r="O978">
            <v>0</v>
          </cell>
          <cell r="P978">
            <v>0</v>
          </cell>
          <cell r="Q978">
            <v>0</v>
          </cell>
          <cell r="R978">
            <v>0</v>
          </cell>
          <cell r="S978">
            <v>0</v>
          </cell>
          <cell r="T978">
            <v>0</v>
          </cell>
          <cell r="U978">
            <v>-467.93016627499998</v>
          </cell>
          <cell r="V978">
            <v>0</v>
          </cell>
          <cell r="W978">
            <v>0</v>
          </cell>
          <cell r="X978">
            <v>0</v>
          </cell>
          <cell r="Y978">
            <v>0</v>
          </cell>
          <cell r="Z978">
            <v>0</v>
          </cell>
          <cell r="AA978">
            <v>0</v>
          </cell>
          <cell r="AB978">
            <v>0</v>
          </cell>
          <cell r="AC978">
            <v>0</v>
          </cell>
          <cell r="AD978">
            <v>0</v>
          </cell>
          <cell r="AE978">
            <v>-497.784110883344</v>
          </cell>
          <cell r="AF978">
            <v>0</v>
          </cell>
          <cell r="AG978">
            <v>0</v>
          </cell>
          <cell r="AH978">
            <v>0</v>
          </cell>
          <cell r="AI978">
            <v>0</v>
          </cell>
          <cell r="AJ978">
            <v>0</v>
          </cell>
          <cell r="AK978">
            <v>0</v>
          </cell>
          <cell r="AL978">
            <v>0</v>
          </cell>
          <cell r="AM978">
            <v>0</v>
          </cell>
          <cell r="AN978">
            <v>0</v>
          </cell>
          <cell r="AO978">
            <v>-521.24269425554405</v>
          </cell>
          <cell r="AP978">
            <v>0</v>
          </cell>
          <cell r="AQ978">
            <v>0</v>
          </cell>
          <cell r="AR978">
            <v>0</v>
          </cell>
          <cell r="AS978">
            <v>0</v>
          </cell>
          <cell r="AT978">
            <v>0</v>
          </cell>
          <cell r="AU978">
            <v>0</v>
          </cell>
          <cell r="AV978">
            <v>0</v>
          </cell>
          <cell r="AW978">
            <v>0</v>
          </cell>
          <cell r="AX978">
            <v>0</v>
          </cell>
          <cell r="AY978">
            <v>-571.61930664761996</v>
          </cell>
          <cell r="AZ978">
            <v>0</v>
          </cell>
          <cell r="BA978">
            <v>0</v>
          </cell>
          <cell r="BB978">
            <v>0</v>
          </cell>
          <cell r="BC978">
            <v>0</v>
          </cell>
          <cell r="BD978">
            <v>0</v>
          </cell>
          <cell r="BE978">
            <v>0</v>
          </cell>
          <cell r="BF978">
            <v>0</v>
          </cell>
          <cell r="BG978">
            <v>0</v>
          </cell>
          <cell r="BH978">
            <v>0</v>
          </cell>
          <cell r="BI978">
            <v>-599.26733281532404</v>
          </cell>
          <cell r="BJ978">
            <v>0</v>
          </cell>
          <cell r="BK978">
            <v>0</v>
          </cell>
          <cell r="BL978">
            <v>0</v>
          </cell>
          <cell r="BM978">
            <v>0</v>
          </cell>
        </row>
        <row r="979">
          <cell r="C979">
            <v>14493</v>
          </cell>
          <cell r="D979" t="str">
            <v>2009 Fire Deluge Upgrade</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row>
        <row r="980">
          <cell r="C980">
            <v>14495</v>
          </cell>
          <cell r="D980" t="str">
            <v>Brookfield Manitoulin Wfarm 2</v>
          </cell>
          <cell r="E980">
            <v>-5383.5</v>
          </cell>
          <cell r="F980">
            <v>0</v>
          </cell>
          <cell r="G980">
            <v>0</v>
          </cell>
          <cell r="H980">
            <v>0</v>
          </cell>
          <cell r="I980">
            <v>0</v>
          </cell>
          <cell r="J980">
            <v>0</v>
          </cell>
          <cell r="K980">
            <v>-75.099824999999996</v>
          </cell>
          <cell r="L980">
            <v>0</v>
          </cell>
          <cell r="M980">
            <v>0</v>
          </cell>
          <cell r="N980">
            <v>0</v>
          </cell>
          <cell r="O980">
            <v>0</v>
          </cell>
          <cell r="P980">
            <v>0</v>
          </cell>
          <cell r="Q980">
            <v>0</v>
          </cell>
          <cell r="R980">
            <v>0</v>
          </cell>
          <cell r="S980">
            <v>0</v>
          </cell>
          <cell r="T980">
            <v>0</v>
          </cell>
          <cell r="U980">
            <v>-348.25866883499998</v>
          </cell>
          <cell r="V980">
            <v>0</v>
          </cell>
          <cell r="W980">
            <v>0</v>
          </cell>
          <cell r="X980">
            <v>0</v>
          </cell>
          <cell r="Y980">
            <v>0</v>
          </cell>
          <cell r="Z980">
            <v>0</v>
          </cell>
          <cell r="AA980">
            <v>0</v>
          </cell>
          <cell r="AB980">
            <v>0</v>
          </cell>
          <cell r="AC980">
            <v>0</v>
          </cell>
          <cell r="AD980">
            <v>0</v>
          </cell>
          <cell r="AE980">
            <v>-370.47757190667198</v>
          </cell>
          <cell r="AF980">
            <v>0</v>
          </cell>
          <cell r="AG980">
            <v>0</v>
          </cell>
          <cell r="AH980">
            <v>0</v>
          </cell>
          <cell r="AI980">
            <v>0</v>
          </cell>
          <cell r="AJ980">
            <v>0</v>
          </cell>
          <cell r="AK980">
            <v>0</v>
          </cell>
          <cell r="AL980">
            <v>0</v>
          </cell>
          <cell r="AM980">
            <v>0</v>
          </cell>
          <cell r="AN980">
            <v>0</v>
          </cell>
          <cell r="AO980">
            <v>-387.936704928577</v>
          </cell>
          <cell r="AP980">
            <v>0</v>
          </cell>
          <cell r="AQ980">
            <v>0</v>
          </cell>
          <cell r="AR980">
            <v>0</v>
          </cell>
          <cell r="AS980">
            <v>0</v>
          </cell>
          <cell r="AT980">
            <v>0</v>
          </cell>
          <cell r="AU980">
            <v>0</v>
          </cell>
          <cell r="AV980">
            <v>0</v>
          </cell>
          <cell r="AW980">
            <v>0</v>
          </cell>
          <cell r="AX980">
            <v>0</v>
          </cell>
          <cell r="AY980">
            <v>-425.42967553943203</v>
          </cell>
          <cell r="AZ980">
            <v>0</v>
          </cell>
          <cell r="BA980">
            <v>0</v>
          </cell>
          <cell r="BB980">
            <v>0</v>
          </cell>
          <cell r="BC980">
            <v>0</v>
          </cell>
          <cell r="BD980">
            <v>0</v>
          </cell>
          <cell r="BE980">
            <v>0</v>
          </cell>
          <cell r="BF980">
            <v>0</v>
          </cell>
          <cell r="BG980">
            <v>0</v>
          </cell>
          <cell r="BH980">
            <v>0</v>
          </cell>
          <cell r="BI980">
            <v>-446.00681606817699</v>
          </cell>
          <cell r="BJ980">
            <v>0</v>
          </cell>
          <cell r="BK980">
            <v>0</v>
          </cell>
          <cell r="BL980">
            <v>0</v>
          </cell>
          <cell r="BM980">
            <v>0</v>
          </cell>
        </row>
        <row r="981">
          <cell r="C981">
            <v>14496</v>
          </cell>
          <cell r="D981" t="str">
            <v>Beck TS E Bus Switch Instal</v>
          </cell>
          <cell r="E981">
            <v>80532.740000000005</v>
          </cell>
          <cell r="F981">
            <v>0</v>
          </cell>
          <cell r="G981">
            <v>-172.44</v>
          </cell>
          <cell r="H981">
            <v>1113</v>
          </cell>
          <cell r="I981">
            <v>2883.26</v>
          </cell>
          <cell r="J981">
            <v>0</v>
          </cell>
          <cell r="K981">
            <v>5017.7994595</v>
          </cell>
          <cell r="L981">
            <v>0</v>
          </cell>
          <cell r="M981">
            <v>0</v>
          </cell>
          <cell r="N981">
            <v>0</v>
          </cell>
          <cell r="O981">
            <v>0</v>
          </cell>
          <cell r="P981">
            <v>0</v>
          </cell>
          <cell r="Q981">
            <v>0</v>
          </cell>
          <cell r="R981">
            <v>0</v>
          </cell>
          <cell r="S981">
            <v>0</v>
          </cell>
          <cell r="T981">
            <v>0</v>
          </cell>
          <cell r="U981">
            <v>5702.0841335160903</v>
          </cell>
          <cell r="V981">
            <v>0</v>
          </cell>
          <cell r="W981">
            <v>0</v>
          </cell>
          <cell r="X981">
            <v>0</v>
          </cell>
          <cell r="Y981">
            <v>0</v>
          </cell>
          <cell r="Z981">
            <v>0</v>
          </cell>
          <cell r="AA981">
            <v>0</v>
          </cell>
          <cell r="AB981">
            <v>0</v>
          </cell>
          <cell r="AC981">
            <v>0</v>
          </cell>
          <cell r="AD981">
            <v>0</v>
          </cell>
          <cell r="AE981">
            <v>6065.8771012344196</v>
          </cell>
          <cell r="AF981">
            <v>0</v>
          </cell>
          <cell r="AG981">
            <v>0</v>
          </cell>
          <cell r="AH981">
            <v>0</v>
          </cell>
          <cell r="AI981">
            <v>0</v>
          </cell>
          <cell r="AJ981">
            <v>0</v>
          </cell>
          <cell r="AK981">
            <v>0</v>
          </cell>
          <cell r="AL981">
            <v>0</v>
          </cell>
          <cell r="AM981">
            <v>0</v>
          </cell>
          <cell r="AN981">
            <v>0</v>
          </cell>
          <cell r="AO981">
            <v>6351.7377395989297</v>
          </cell>
          <cell r="AP981">
            <v>0</v>
          </cell>
          <cell r="AQ981">
            <v>0</v>
          </cell>
          <cell r="AR981">
            <v>0</v>
          </cell>
          <cell r="AS981">
            <v>0</v>
          </cell>
          <cell r="AT981">
            <v>0</v>
          </cell>
          <cell r="AU981">
            <v>0</v>
          </cell>
          <cell r="AV981">
            <v>0</v>
          </cell>
          <cell r="AW981">
            <v>0</v>
          </cell>
          <cell r="AX981">
            <v>0</v>
          </cell>
          <cell r="AY981">
            <v>6965.6149865134403</v>
          </cell>
          <cell r="AZ981">
            <v>0</v>
          </cell>
          <cell r="BA981">
            <v>0</v>
          </cell>
          <cell r="BB981">
            <v>0</v>
          </cell>
          <cell r="BC981">
            <v>0</v>
          </cell>
          <cell r="BD981">
            <v>0</v>
          </cell>
          <cell r="BE981">
            <v>0</v>
          </cell>
          <cell r="BF981">
            <v>0</v>
          </cell>
          <cell r="BG981">
            <v>0</v>
          </cell>
          <cell r="BH981">
            <v>0</v>
          </cell>
          <cell r="BI981">
            <v>7302.5271642191501</v>
          </cell>
          <cell r="BJ981">
            <v>0</v>
          </cell>
          <cell r="BK981">
            <v>0</v>
          </cell>
          <cell r="BL981">
            <v>0</v>
          </cell>
          <cell r="BM981">
            <v>0</v>
          </cell>
        </row>
        <row r="982">
          <cell r="C982">
            <v>14497</v>
          </cell>
          <cell r="D982" t="str">
            <v>Ottawa Area DS Monitoring</v>
          </cell>
          <cell r="E982">
            <v>885.81</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row>
        <row r="983">
          <cell r="C983">
            <v>14499</v>
          </cell>
          <cell r="D983" t="str">
            <v>Brookfield Manitoulin WFarm3</v>
          </cell>
          <cell r="E983">
            <v>-4993.66</v>
          </cell>
          <cell r="F983">
            <v>0</v>
          </cell>
          <cell r="G983">
            <v>0</v>
          </cell>
          <cell r="H983">
            <v>0</v>
          </cell>
          <cell r="I983">
            <v>0</v>
          </cell>
          <cell r="J983">
            <v>290</v>
          </cell>
          <cell r="K983">
            <v>-42.092416999999998</v>
          </cell>
          <cell r="L983">
            <v>0</v>
          </cell>
          <cell r="M983">
            <v>0</v>
          </cell>
          <cell r="N983">
            <v>0</v>
          </cell>
          <cell r="O983">
            <v>0</v>
          </cell>
          <cell r="P983">
            <v>0</v>
          </cell>
          <cell r="Q983">
            <v>0</v>
          </cell>
          <cell r="R983">
            <v>0</v>
          </cell>
          <cell r="S983">
            <v>0</v>
          </cell>
          <cell r="T983">
            <v>0</v>
          </cell>
          <cell r="U983">
            <v>-302.77900420460003</v>
          </cell>
          <cell r="V983">
            <v>0</v>
          </cell>
          <cell r="W983">
            <v>0</v>
          </cell>
          <cell r="X983">
            <v>0</v>
          </cell>
          <cell r="Y983">
            <v>0</v>
          </cell>
          <cell r="Z983">
            <v>0</v>
          </cell>
          <cell r="AA983">
            <v>0</v>
          </cell>
          <cell r="AB983">
            <v>0</v>
          </cell>
          <cell r="AC983">
            <v>0</v>
          </cell>
          <cell r="AD983">
            <v>0</v>
          </cell>
          <cell r="AE983">
            <v>-322.09630467285302</v>
          </cell>
          <cell r="AF983">
            <v>0</v>
          </cell>
          <cell r="AG983">
            <v>0</v>
          </cell>
          <cell r="AH983">
            <v>0</v>
          </cell>
          <cell r="AI983">
            <v>0</v>
          </cell>
          <cell r="AJ983">
            <v>0</v>
          </cell>
          <cell r="AK983">
            <v>0</v>
          </cell>
          <cell r="AL983">
            <v>0</v>
          </cell>
          <cell r="AM983">
            <v>0</v>
          </cell>
          <cell r="AN983">
            <v>0</v>
          </cell>
          <cell r="AO983">
            <v>-337.27542118510399</v>
          </cell>
          <cell r="AP983">
            <v>0</v>
          </cell>
          <cell r="AQ983">
            <v>0</v>
          </cell>
          <cell r="AR983">
            <v>0</v>
          </cell>
          <cell r="AS983">
            <v>0</v>
          </cell>
          <cell r="AT983">
            <v>0</v>
          </cell>
          <cell r="AU983">
            <v>0</v>
          </cell>
          <cell r="AV983">
            <v>0</v>
          </cell>
          <cell r="AW983">
            <v>0</v>
          </cell>
          <cell r="AX983">
            <v>0</v>
          </cell>
          <cell r="AY983">
            <v>-369.87212392965301</v>
          </cell>
          <cell r="AZ983">
            <v>0</v>
          </cell>
          <cell r="BA983">
            <v>0</v>
          </cell>
          <cell r="BB983">
            <v>0</v>
          </cell>
          <cell r="BC983">
            <v>0</v>
          </cell>
          <cell r="BD983">
            <v>0</v>
          </cell>
          <cell r="BE983">
            <v>0</v>
          </cell>
          <cell r="BF983">
            <v>0</v>
          </cell>
          <cell r="BG983">
            <v>0</v>
          </cell>
          <cell r="BH983">
            <v>0</v>
          </cell>
          <cell r="BI983">
            <v>-387.762062289303</v>
          </cell>
          <cell r="BJ983">
            <v>0</v>
          </cell>
          <cell r="BK983">
            <v>0</v>
          </cell>
          <cell r="BL983">
            <v>0</v>
          </cell>
          <cell r="BM983">
            <v>0</v>
          </cell>
        </row>
        <row r="984">
          <cell r="C984">
            <v>14500</v>
          </cell>
          <cell r="D984" t="str">
            <v>Brookfield Manitoulin WFarm4</v>
          </cell>
          <cell r="E984">
            <v>-6766.44</v>
          </cell>
          <cell r="F984">
            <v>0</v>
          </cell>
          <cell r="G984">
            <v>0</v>
          </cell>
          <cell r="H984">
            <v>0</v>
          </cell>
          <cell r="I984">
            <v>0</v>
          </cell>
          <cell r="J984">
            <v>0</v>
          </cell>
          <cell r="K984">
            <v>-94.391838000000007</v>
          </cell>
          <cell r="L984">
            <v>0</v>
          </cell>
          <cell r="M984">
            <v>0</v>
          </cell>
          <cell r="N984">
            <v>0</v>
          </cell>
          <cell r="O984">
            <v>0</v>
          </cell>
          <cell r="P984">
            <v>0</v>
          </cell>
          <cell r="Q984">
            <v>0</v>
          </cell>
          <cell r="R984">
            <v>0</v>
          </cell>
          <cell r="S984">
            <v>0</v>
          </cell>
          <cell r="T984">
            <v>0</v>
          </cell>
          <cell r="U984">
            <v>-437.7210712644</v>
          </cell>
          <cell r="V984">
            <v>0</v>
          </cell>
          <cell r="W984">
            <v>0</v>
          </cell>
          <cell r="X984">
            <v>0</v>
          </cell>
          <cell r="Y984">
            <v>0</v>
          </cell>
          <cell r="Z984">
            <v>0</v>
          </cell>
          <cell r="AA984">
            <v>0</v>
          </cell>
          <cell r="AB984">
            <v>0</v>
          </cell>
          <cell r="AC984">
            <v>0</v>
          </cell>
          <cell r="AD984">
            <v>0</v>
          </cell>
          <cell r="AE984">
            <v>-465.64767561106902</v>
          </cell>
          <cell r="AF984">
            <v>0</v>
          </cell>
          <cell r="AG984">
            <v>0</v>
          </cell>
          <cell r="AH984">
            <v>0</v>
          </cell>
          <cell r="AI984">
            <v>0</v>
          </cell>
          <cell r="AJ984">
            <v>0</v>
          </cell>
          <cell r="AK984">
            <v>0</v>
          </cell>
          <cell r="AL984">
            <v>0</v>
          </cell>
          <cell r="AM984">
            <v>0</v>
          </cell>
          <cell r="AN984">
            <v>0</v>
          </cell>
          <cell r="AO984">
            <v>-487.59179673018002</v>
          </cell>
          <cell r="AP984">
            <v>0</v>
          </cell>
          <cell r="AQ984">
            <v>0</v>
          </cell>
          <cell r="AR984">
            <v>0</v>
          </cell>
          <cell r="AS984">
            <v>0</v>
          </cell>
          <cell r="AT984">
            <v>0</v>
          </cell>
          <cell r="AU984">
            <v>0</v>
          </cell>
          <cell r="AV984">
            <v>0</v>
          </cell>
          <cell r="AW984">
            <v>0</v>
          </cell>
          <cell r="AX984">
            <v>0</v>
          </cell>
          <cell r="AY984">
            <v>-534.71614632804597</v>
          </cell>
          <cell r="AZ984">
            <v>0</v>
          </cell>
          <cell r="BA984">
            <v>0</v>
          </cell>
          <cell r="BB984">
            <v>0</v>
          </cell>
          <cell r="BC984">
            <v>0</v>
          </cell>
          <cell r="BD984">
            <v>0</v>
          </cell>
          <cell r="BE984">
            <v>0</v>
          </cell>
          <cell r="BF984">
            <v>0</v>
          </cell>
          <cell r="BG984">
            <v>0</v>
          </cell>
          <cell r="BH984">
            <v>0</v>
          </cell>
          <cell r="BI984">
            <v>-560.57924408217002</v>
          </cell>
          <cell r="BJ984">
            <v>0</v>
          </cell>
          <cell r="BK984">
            <v>0</v>
          </cell>
          <cell r="BL984">
            <v>0</v>
          </cell>
          <cell r="BM984">
            <v>0</v>
          </cell>
        </row>
        <row r="985">
          <cell r="C985">
            <v>14501</v>
          </cell>
          <cell r="D985" t="str">
            <v>John TS Animal Fence Installat</v>
          </cell>
          <cell r="E985">
            <v>50522.01</v>
          </cell>
          <cell r="F985">
            <v>0</v>
          </cell>
          <cell r="G985">
            <v>31014</v>
          </cell>
          <cell r="H985">
            <v>1000</v>
          </cell>
          <cell r="I985">
            <v>21367.06</v>
          </cell>
          <cell r="J985">
            <v>13241.71</v>
          </cell>
          <cell r="K985">
            <v>19334.9293665</v>
          </cell>
          <cell r="L985">
            <v>0</v>
          </cell>
          <cell r="M985">
            <v>0</v>
          </cell>
          <cell r="N985">
            <v>19058.41</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row>
        <row r="986">
          <cell r="C986">
            <v>14502</v>
          </cell>
          <cell r="D986" t="str">
            <v>OPG Hound Chute GS Connect</v>
          </cell>
          <cell r="E986">
            <v>11329.77</v>
          </cell>
          <cell r="F986">
            <v>0</v>
          </cell>
          <cell r="G986">
            <v>0</v>
          </cell>
          <cell r="H986">
            <v>2919</v>
          </cell>
          <cell r="I986">
            <v>0</v>
          </cell>
          <cell r="J986">
            <v>814.1</v>
          </cell>
          <cell r="K986">
            <v>1104.2154390000001</v>
          </cell>
          <cell r="L986">
            <v>-1559.3</v>
          </cell>
          <cell r="M986">
            <v>0</v>
          </cell>
          <cell r="N986">
            <v>0</v>
          </cell>
          <cell r="O986">
            <v>0</v>
          </cell>
          <cell r="P986">
            <v>0</v>
          </cell>
          <cell r="Q986">
            <v>0</v>
          </cell>
          <cell r="R986">
            <v>0</v>
          </cell>
          <cell r="S986">
            <v>0</v>
          </cell>
          <cell r="T986">
            <v>0</v>
          </cell>
          <cell r="U986">
            <v>1130.94339100819</v>
          </cell>
          <cell r="V986">
            <v>0</v>
          </cell>
          <cell r="W986">
            <v>0</v>
          </cell>
          <cell r="X986">
            <v>0</v>
          </cell>
          <cell r="Y986">
            <v>0</v>
          </cell>
          <cell r="Z986">
            <v>0</v>
          </cell>
          <cell r="AA986">
            <v>0</v>
          </cell>
          <cell r="AB986">
            <v>0</v>
          </cell>
          <cell r="AC986">
            <v>0</v>
          </cell>
          <cell r="AD986">
            <v>0</v>
          </cell>
          <cell r="AE986">
            <v>1203.0975793545199</v>
          </cell>
          <cell r="AF986">
            <v>0</v>
          </cell>
          <cell r="AG986">
            <v>0</v>
          </cell>
          <cell r="AH986">
            <v>0</v>
          </cell>
          <cell r="AI986">
            <v>0</v>
          </cell>
          <cell r="AJ986">
            <v>0</v>
          </cell>
          <cell r="AK986">
            <v>0</v>
          </cell>
          <cell r="AL986">
            <v>0</v>
          </cell>
          <cell r="AM986">
            <v>0</v>
          </cell>
          <cell r="AN986">
            <v>0</v>
          </cell>
          <cell r="AO986">
            <v>1259.79477850797</v>
          </cell>
          <cell r="AP986">
            <v>0</v>
          </cell>
          <cell r="AQ986">
            <v>0</v>
          </cell>
          <cell r="AR986">
            <v>0</v>
          </cell>
          <cell r="AS986">
            <v>0</v>
          </cell>
          <cell r="AT986">
            <v>0</v>
          </cell>
          <cell r="AU986">
            <v>0</v>
          </cell>
          <cell r="AV986">
            <v>0</v>
          </cell>
          <cell r="AW986">
            <v>0</v>
          </cell>
          <cell r="AX986">
            <v>0</v>
          </cell>
          <cell r="AY986">
            <v>1381.55033297402</v>
          </cell>
          <cell r="AZ986">
            <v>0</v>
          </cell>
          <cell r="BA986">
            <v>0</v>
          </cell>
          <cell r="BB986">
            <v>0</v>
          </cell>
          <cell r="BC986">
            <v>0</v>
          </cell>
          <cell r="BD986">
            <v>0</v>
          </cell>
          <cell r="BE986">
            <v>0</v>
          </cell>
          <cell r="BF986">
            <v>0</v>
          </cell>
          <cell r="BG986">
            <v>0</v>
          </cell>
          <cell r="BH986">
            <v>0</v>
          </cell>
          <cell r="BI986">
            <v>1448.37302302989</v>
          </cell>
          <cell r="BJ986">
            <v>0</v>
          </cell>
          <cell r="BK986">
            <v>0</v>
          </cell>
          <cell r="BL986">
            <v>0</v>
          </cell>
          <cell r="BM986">
            <v>0</v>
          </cell>
        </row>
        <row r="987">
          <cell r="C987">
            <v>14505</v>
          </cell>
          <cell r="D987" t="str">
            <v>Otter Rapids GS PC Upgrade</v>
          </cell>
          <cell r="E987">
            <v>2324.96</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row>
        <row r="988">
          <cell r="C988">
            <v>14506</v>
          </cell>
          <cell r="D988" t="str">
            <v>Wilson TS Generation</v>
          </cell>
          <cell r="E988">
            <v>254.4</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row>
        <row r="989">
          <cell r="C989">
            <v>14508</v>
          </cell>
          <cell r="D989" t="str">
            <v>Spare Pole 230kV Breaker</v>
          </cell>
          <cell r="E989">
            <v>2279.67</v>
          </cell>
          <cell r="F989">
            <v>0</v>
          </cell>
          <cell r="G989">
            <v>0</v>
          </cell>
          <cell r="H989">
            <v>587.5</v>
          </cell>
          <cell r="I989">
            <v>0</v>
          </cell>
          <cell r="J989">
            <v>114.5</v>
          </cell>
          <cell r="K989">
            <v>234.84751299999999</v>
          </cell>
          <cell r="L989">
            <v>0</v>
          </cell>
          <cell r="M989">
            <v>0</v>
          </cell>
          <cell r="N989">
            <v>0</v>
          </cell>
          <cell r="O989">
            <v>0</v>
          </cell>
          <cell r="P989">
            <v>0</v>
          </cell>
          <cell r="Q989">
            <v>0</v>
          </cell>
          <cell r="R989">
            <v>0</v>
          </cell>
          <cell r="S989">
            <v>0</v>
          </cell>
          <cell r="T989">
            <v>0</v>
          </cell>
          <cell r="U989">
            <v>205.2138173294</v>
          </cell>
          <cell r="V989">
            <v>0</v>
          </cell>
          <cell r="W989">
            <v>0</v>
          </cell>
          <cell r="X989">
            <v>0</v>
          </cell>
          <cell r="Y989">
            <v>0</v>
          </cell>
          <cell r="Z989">
            <v>0</v>
          </cell>
          <cell r="AA989">
            <v>0</v>
          </cell>
          <cell r="AB989">
            <v>0</v>
          </cell>
          <cell r="AC989">
            <v>0</v>
          </cell>
          <cell r="AD989">
            <v>0</v>
          </cell>
          <cell r="AE989">
            <v>218.30645887501501</v>
          </cell>
          <cell r="AF989">
            <v>0</v>
          </cell>
          <cell r="AG989">
            <v>0</v>
          </cell>
          <cell r="AH989">
            <v>0</v>
          </cell>
          <cell r="AI989">
            <v>0</v>
          </cell>
          <cell r="AJ989">
            <v>0</v>
          </cell>
          <cell r="AK989">
            <v>0</v>
          </cell>
          <cell r="AL989">
            <v>0</v>
          </cell>
          <cell r="AM989">
            <v>0</v>
          </cell>
          <cell r="AN989">
            <v>0</v>
          </cell>
          <cell r="AO989">
            <v>228.59437316203599</v>
          </cell>
          <cell r="AP989">
            <v>0</v>
          </cell>
          <cell r="AQ989">
            <v>0</v>
          </cell>
          <cell r="AR989">
            <v>0</v>
          </cell>
          <cell r="AS989">
            <v>0</v>
          </cell>
          <cell r="AT989">
            <v>0</v>
          </cell>
          <cell r="AU989">
            <v>0</v>
          </cell>
          <cell r="AV989">
            <v>0</v>
          </cell>
          <cell r="AW989">
            <v>0</v>
          </cell>
          <cell r="AX989">
            <v>0</v>
          </cell>
          <cell r="AY989">
            <v>250.68736412134501</v>
          </cell>
          <cell r="AZ989">
            <v>0</v>
          </cell>
          <cell r="BA989">
            <v>0</v>
          </cell>
          <cell r="BB989">
            <v>0</v>
          </cell>
          <cell r="BC989">
            <v>0</v>
          </cell>
          <cell r="BD989">
            <v>0</v>
          </cell>
          <cell r="BE989">
            <v>0</v>
          </cell>
          <cell r="BF989">
            <v>0</v>
          </cell>
          <cell r="BG989">
            <v>0</v>
          </cell>
          <cell r="BH989">
            <v>0</v>
          </cell>
          <cell r="BI989">
            <v>262.812585789921</v>
          </cell>
          <cell r="BJ989">
            <v>0</v>
          </cell>
          <cell r="BK989">
            <v>0</v>
          </cell>
          <cell r="BL989">
            <v>0</v>
          </cell>
          <cell r="BM989">
            <v>0</v>
          </cell>
        </row>
        <row r="990">
          <cell r="C990">
            <v>14512</v>
          </cell>
          <cell r="D990" t="str">
            <v>Bunting TS Welland Cnl Wier 2</v>
          </cell>
          <cell r="E990">
            <v>5389.2</v>
          </cell>
          <cell r="F990">
            <v>130000</v>
          </cell>
          <cell r="G990">
            <v>80000</v>
          </cell>
          <cell r="H990">
            <v>24084.47</v>
          </cell>
          <cell r="I990">
            <v>52307.12</v>
          </cell>
          <cell r="J990">
            <v>81483.23</v>
          </cell>
          <cell r="K990">
            <v>80302.555978000004</v>
          </cell>
          <cell r="L990">
            <v>0</v>
          </cell>
          <cell r="M990">
            <v>286177</v>
          </cell>
          <cell r="N990">
            <v>158535.51999999999</v>
          </cell>
          <cell r="O990">
            <v>0</v>
          </cell>
          <cell r="P990">
            <v>10000</v>
          </cell>
          <cell r="Q990">
            <v>0</v>
          </cell>
          <cell r="R990">
            <v>0</v>
          </cell>
          <cell r="S990">
            <v>0</v>
          </cell>
          <cell r="T990">
            <v>0</v>
          </cell>
          <cell r="U990">
            <v>1100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row>
        <row r="991">
          <cell r="C991">
            <v>14513</v>
          </cell>
          <cell r="D991" t="str">
            <v>Gengrowth Malden WFarm Con</v>
          </cell>
          <cell r="E991">
            <v>-1072.27</v>
          </cell>
          <cell r="F991">
            <v>0</v>
          </cell>
          <cell r="G991">
            <v>0</v>
          </cell>
          <cell r="H991">
            <v>516</v>
          </cell>
          <cell r="I991">
            <v>0</v>
          </cell>
          <cell r="J991">
            <v>500.85</v>
          </cell>
          <cell r="K991">
            <v>81.349023500000015</v>
          </cell>
          <cell r="L991">
            <v>0</v>
          </cell>
          <cell r="M991">
            <v>26</v>
          </cell>
          <cell r="N991">
            <v>0</v>
          </cell>
          <cell r="O991">
            <v>0</v>
          </cell>
          <cell r="P991">
            <v>0</v>
          </cell>
          <cell r="Q991">
            <v>0</v>
          </cell>
          <cell r="R991">
            <v>0</v>
          </cell>
          <cell r="S991">
            <v>0</v>
          </cell>
          <cell r="T991">
            <v>0</v>
          </cell>
          <cell r="U991">
            <v>-4.5283006999510596E-3</v>
          </cell>
          <cell r="V991">
            <v>0</v>
          </cell>
          <cell r="W991">
            <v>0</v>
          </cell>
          <cell r="X991">
            <v>0</v>
          </cell>
          <cell r="Y991">
            <v>0</v>
          </cell>
          <cell r="Z991">
            <v>0</v>
          </cell>
          <cell r="AA991">
            <v>0</v>
          </cell>
          <cell r="AB991">
            <v>0</v>
          </cell>
          <cell r="AC991">
            <v>0</v>
          </cell>
          <cell r="AD991">
            <v>0</v>
          </cell>
          <cell r="AE991">
            <v>-4.8172062846275404E-3</v>
          </cell>
          <cell r="AF991">
            <v>0</v>
          </cell>
          <cell r="AG991">
            <v>0</v>
          </cell>
          <cell r="AH991">
            <v>0</v>
          </cell>
          <cell r="AI991">
            <v>0</v>
          </cell>
          <cell r="AJ991">
            <v>0</v>
          </cell>
          <cell r="AK991">
            <v>0</v>
          </cell>
          <cell r="AL991">
            <v>0</v>
          </cell>
          <cell r="AM991">
            <v>0</v>
          </cell>
          <cell r="AN991">
            <v>0</v>
          </cell>
          <cell r="AO991">
            <v>-5.04422203852591E-3</v>
          </cell>
          <cell r="AP991">
            <v>0</v>
          </cell>
          <cell r="AQ991">
            <v>0</v>
          </cell>
          <cell r="AR991">
            <v>0</v>
          </cell>
          <cell r="AS991">
            <v>0</v>
          </cell>
          <cell r="AT991">
            <v>0</v>
          </cell>
          <cell r="AU991">
            <v>0</v>
          </cell>
          <cell r="AV991">
            <v>0</v>
          </cell>
          <cell r="AW991">
            <v>0</v>
          </cell>
          <cell r="AX991">
            <v>0</v>
          </cell>
          <cell r="AY991">
            <v>-5.5317316406799299E-3</v>
          </cell>
          <cell r="AZ991">
            <v>0</v>
          </cell>
          <cell r="BA991">
            <v>0</v>
          </cell>
          <cell r="BB991">
            <v>0</v>
          </cell>
          <cell r="BC991">
            <v>0</v>
          </cell>
          <cell r="BD991">
            <v>0</v>
          </cell>
          <cell r="BE991">
            <v>0</v>
          </cell>
          <cell r="BF991">
            <v>0</v>
          </cell>
          <cell r="BG991">
            <v>0</v>
          </cell>
          <cell r="BH991">
            <v>0</v>
          </cell>
          <cell r="BI991">
            <v>-5.7992898902939497E-3</v>
          </cell>
          <cell r="BJ991">
            <v>0</v>
          </cell>
          <cell r="BK991">
            <v>0</v>
          </cell>
          <cell r="BL991">
            <v>0</v>
          </cell>
          <cell r="BM991">
            <v>0</v>
          </cell>
        </row>
        <row r="992">
          <cell r="C992">
            <v>14514</v>
          </cell>
          <cell r="D992" t="str">
            <v>Bisnett Wind Farm Proj ID76</v>
          </cell>
          <cell r="E992">
            <v>1620.04</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row>
        <row r="993">
          <cell r="C993">
            <v>14515</v>
          </cell>
          <cell r="D993" t="str">
            <v>Swanton Line Wind Farm Connect</v>
          </cell>
          <cell r="E993">
            <v>4728.1400000000003</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row>
        <row r="994">
          <cell r="C994">
            <v>14516</v>
          </cell>
          <cell r="D994" t="str">
            <v>GengrowthEssex M29 WFarm Con</v>
          </cell>
          <cell r="E994">
            <v>2615.1999999999998</v>
          </cell>
          <cell r="F994">
            <v>0</v>
          </cell>
          <cell r="G994">
            <v>0</v>
          </cell>
          <cell r="H994">
            <v>0</v>
          </cell>
          <cell r="I994">
            <v>0</v>
          </cell>
          <cell r="J994">
            <v>901</v>
          </cell>
          <cell r="K994">
            <v>98.456873999999999</v>
          </cell>
          <cell r="L994">
            <v>0</v>
          </cell>
          <cell r="M994">
            <v>3615</v>
          </cell>
          <cell r="N994">
            <v>2.63</v>
          </cell>
          <cell r="O994">
            <v>0</v>
          </cell>
          <cell r="P994">
            <v>0</v>
          </cell>
          <cell r="Q994">
            <v>0</v>
          </cell>
          <cell r="R994">
            <v>0</v>
          </cell>
          <cell r="S994">
            <v>0</v>
          </cell>
          <cell r="T994">
            <v>0</v>
          </cell>
          <cell r="U994">
            <v>0.145902561199964</v>
          </cell>
          <cell r="V994">
            <v>0</v>
          </cell>
          <cell r="W994">
            <v>0</v>
          </cell>
          <cell r="X994">
            <v>0</v>
          </cell>
          <cell r="Y994">
            <v>0</v>
          </cell>
          <cell r="Z994">
            <v>0</v>
          </cell>
          <cell r="AA994">
            <v>0</v>
          </cell>
          <cell r="AB994">
            <v>0</v>
          </cell>
          <cell r="AC994">
            <v>0</v>
          </cell>
          <cell r="AD994">
            <v>0</v>
          </cell>
          <cell r="AE994">
            <v>0.155211144604542</v>
          </cell>
          <cell r="AF994">
            <v>0</v>
          </cell>
          <cell r="AG994">
            <v>0</v>
          </cell>
          <cell r="AH994">
            <v>0</v>
          </cell>
          <cell r="AI994">
            <v>0</v>
          </cell>
          <cell r="AJ994">
            <v>0</v>
          </cell>
          <cell r="AK994">
            <v>0</v>
          </cell>
          <cell r="AL994">
            <v>0</v>
          </cell>
          <cell r="AM994">
            <v>0</v>
          </cell>
          <cell r="AN994">
            <v>0</v>
          </cell>
          <cell r="AO994">
            <v>0.162525627924444</v>
          </cell>
          <cell r="AP994">
            <v>0</v>
          </cell>
          <cell r="AQ994">
            <v>0</v>
          </cell>
          <cell r="AR994">
            <v>0</v>
          </cell>
          <cell r="AS994">
            <v>0</v>
          </cell>
          <cell r="AT994">
            <v>0</v>
          </cell>
          <cell r="AU994">
            <v>0</v>
          </cell>
          <cell r="AV994">
            <v>0</v>
          </cell>
          <cell r="AW994">
            <v>0</v>
          </cell>
          <cell r="AX994">
            <v>0</v>
          </cell>
          <cell r="AY994">
            <v>0.17823326402564099</v>
          </cell>
          <cell r="AZ994">
            <v>0</v>
          </cell>
          <cell r="BA994">
            <v>0</v>
          </cell>
          <cell r="BB994">
            <v>0</v>
          </cell>
          <cell r="BC994">
            <v>0</v>
          </cell>
          <cell r="BD994">
            <v>0</v>
          </cell>
          <cell r="BE994">
            <v>0</v>
          </cell>
          <cell r="BF994">
            <v>0</v>
          </cell>
          <cell r="BG994">
            <v>0</v>
          </cell>
          <cell r="BH994">
            <v>0</v>
          </cell>
          <cell r="BI994">
            <v>0.18685403293670999</v>
          </cell>
          <cell r="BJ994">
            <v>0</v>
          </cell>
          <cell r="BK994">
            <v>0</v>
          </cell>
          <cell r="BL994">
            <v>0</v>
          </cell>
          <cell r="BM994">
            <v>0</v>
          </cell>
        </row>
        <row r="995">
          <cell r="C995">
            <v>14517</v>
          </cell>
          <cell r="D995" t="str">
            <v>2008 BBC HPL Replacement Prog</v>
          </cell>
          <cell r="E995">
            <v>15143.32</v>
          </cell>
          <cell r="F995">
            <v>20000</v>
          </cell>
          <cell r="G995">
            <v>80000</v>
          </cell>
          <cell r="H995">
            <v>8631.26</v>
          </cell>
          <cell r="I995">
            <v>312143.84000000003</v>
          </cell>
          <cell r="J995">
            <v>184922.14</v>
          </cell>
          <cell r="K995">
            <v>97449.916821999999</v>
          </cell>
          <cell r="L995">
            <v>0</v>
          </cell>
          <cell r="M995">
            <v>0</v>
          </cell>
          <cell r="N995">
            <v>37134.6</v>
          </cell>
          <cell r="O995">
            <v>0</v>
          </cell>
          <cell r="P995">
            <v>60000</v>
          </cell>
          <cell r="Q995">
            <v>420000</v>
          </cell>
          <cell r="R995">
            <v>18000</v>
          </cell>
          <cell r="S995">
            <v>120000</v>
          </cell>
          <cell r="T995">
            <v>60000</v>
          </cell>
          <cell r="U995">
            <v>87230</v>
          </cell>
          <cell r="V995">
            <v>0</v>
          </cell>
          <cell r="W995">
            <v>0</v>
          </cell>
          <cell r="X995">
            <v>0</v>
          </cell>
          <cell r="Y995">
            <v>115000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row>
        <row r="996">
          <cell r="C996">
            <v>14518</v>
          </cell>
          <cell r="D996" t="str">
            <v>2009 BBC HPL Replacement Progr</v>
          </cell>
          <cell r="E996">
            <v>2837.63</v>
          </cell>
          <cell r="F996">
            <v>0</v>
          </cell>
          <cell r="G996">
            <v>0</v>
          </cell>
          <cell r="H996">
            <v>0</v>
          </cell>
          <cell r="I996">
            <v>0</v>
          </cell>
          <cell r="J996">
            <v>286</v>
          </cell>
          <cell r="K996">
            <v>176.2232995</v>
          </cell>
          <cell r="L996">
            <v>0</v>
          </cell>
          <cell r="M996">
            <v>0</v>
          </cell>
          <cell r="N996">
            <v>0</v>
          </cell>
          <cell r="O996">
            <v>0</v>
          </cell>
          <cell r="P996">
            <v>0</v>
          </cell>
          <cell r="Q996">
            <v>0</v>
          </cell>
          <cell r="R996">
            <v>0</v>
          </cell>
          <cell r="S996">
            <v>0</v>
          </cell>
          <cell r="T996">
            <v>0</v>
          </cell>
          <cell r="U996">
            <v>210.53064050809999</v>
          </cell>
          <cell r="V996">
            <v>0</v>
          </cell>
          <cell r="W996">
            <v>0</v>
          </cell>
          <cell r="X996">
            <v>0</v>
          </cell>
          <cell r="Y996">
            <v>0</v>
          </cell>
          <cell r="Z996">
            <v>0</v>
          </cell>
          <cell r="AA996">
            <v>0</v>
          </cell>
          <cell r="AB996">
            <v>0</v>
          </cell>
          <cell r="AC996">
            <v>0</v>
          </cell>
          <cell r="AD996">
            <v>0</v>
          </cell>
          <cell r="AE996">
            <v>223.962495372517</v>
          </cell>
          <cell r="AF996">
            <v>0</v>
          </cell>
          <cell r="AG996">
            <v>0</v>
          </cell>
          <cell r="AH996">
            <v>0</v>
          </cell>
          <cell r="AI996">
            <v>0</v>
          </cell>
          <cell r="AJ996">
            <v>0</v>
          </cell>
          <cell r="AK996">
            <v>0</v>
          </cell>
          <cell r="AL996">
            <v>0</v>
          </cell>
          <cell r="AM996">
            <v>0</v>
          </cell>
          <cell r="AN996">
            <v>0</v>
          </cell>
          <cell r="AO996">
            <v>234.516956141902</v>
          </cell>
          <cell r="AP996">
            <v>0</v>
          </cell>
          <cell r="AQ996">
            <v>0</v>
          </cell>
          <cell r="AR996">
            <v>0</v>
          </cell>
          <cell r="AS996">
            <v>0</v>
          </cell>
          <cell r="AT996">
            <v>0</v>
          </cell>
          <cell r="AU996">
            <v>0</v>
          </cell>
          <cell r="AV996">
            <v>0</v>
          </cell>
          <cell r="AW996">
            <v>0</v>
          </cell>
          <cell r="AX996">
            <v>0</v>
          </cell>
          <cell r="AY996">
            <v>257.18234777065902</v>
          </cell>
          <cell r="AZ996">
            <v>0</v>
          </cell>
          <cell r="BA996">
            <v>0</v>
          </cell>
          <cell r="BB996">
            <v>0</v>
          </cell>
          <cell r="BC996">
            <v>0</v>
          </cell>
          <cell r="BD996">
            <v>0</v>
          </cell>
          <cell r="BE996">
            <v>0</v>
          </cell>
          <cell r="BF996">
            <v>0</v>
          </cell>
          <cell r="BG996">
            <v>0</v>
          </cell>
          <cell r="BH996">
            <v>0</v>
          </cell>
          <cell r="BI996">
            <v>269.62171816690397</v>
          </cell>
          <cell r="BJ996">
            <v>0</v>
          </cell>
          <cell r="BK996">
            <v>0</v>
          </cell>
          <cell r="BL996">
            <v>0</v>
          </cell>
          <cell r="BM996">
            <v>0</v>
          </cell>
        </row>
        <row r="997">
          <cell r="C997">
            <v>14519</v>
          </cell>
          <cell r="D997" t="str">
            <v>08 RoW Bridge Road Repair</v>
          </cell>
          <cell r="E997">
            <v>0</v>
          </cell>
          <cell r="F997">
            <v>95000</v>
          </cell>
          <cell r="G997">
            <v>192815.3</v>
          </cell>
          <cell r="H997">
            <v>4800</v>
          </cell>
          <cell r="I997">
            <v>0</v>
          </cell>
          <cell r="J997">
            <v>62574.75</v>
          </cell>
          <cell r="K997">
            <v>51963.683573499999</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row>
        <row r="998">
          <cell r="C998">
            <v>14521</v>
          </cell>
          <cell r="D998" t="str">
            <v>GengrowthEssex M24 WFarm Con</v>
          </cell>
          <cell r="E998">
            <v>-1631.3</v>
          </cell>
          <cell r="F998">
            <v>0</v>
          </cell>
          <cell r="G998">
            <v>0</v>
          </cell>
          <cell r="H998">
            <v>3696.5</v>
          </cell>
          <cell r="I998">
            <v>0</v>
          </cell>
          <cell r="J998">
            <v>23665.37</v>
          </cell>
          <cell r="K998">
            <v>2264.8030250000002</v>
          </cell>
          <cell r="L998">
            <v>0</v>
          </cell>
          <cell r="M998">
            <v>28944</v>
          </cell>
          <cell r="N998">
            <v>948.13</v>
          </cell>
          <cell r="O998">
            <v>0</v>
          </cell>
          <cell r="P998">
            <v>0</v>
          </cell>
          <cell r="Q998">
            <v>0</v>
          </cell>
          <cell r="R998">
            <v>0</v>
          </cell>
          <cell r="S998">
            <v>0</v>
          </cell>
          <cell r="T998">
            <v>0</v>
          </cell>
          <cell r="U998">
            <v>-3.17070049996531E-2</v>
          </cell>
          <cell r="V998">
            <v>0</v>
          </cell>
          <cell r="W998">
            <v>0</v>
          </cell>
          <cell r="X998">
            <v>0</v>
          </cell>
          <cell r="Y998">
            <v>0</v>
          </cell>
          <cell r="Z998">
            <v>0</v>
          </cell>
          <cell r="AA998">
            <v>0</v>
          </cell>
          <cell r="AB998">
            <v>0</v>
          </cell>
          <cell r="AC998">
            <v>0</v>
          </cell>
          <cell r="AD998">
            <v>0</v>
          </cell>
          <cell r="AE998">
            <v>-3.3729911918684997E-2</v>
          </cell>
          <cell r="AF998">
            <v>0</v>
          </cell>
          <cell r="AG998">
            <v>0</v>
          </cell>
          <cell r="AH998">
            <v>0</v>
          </cell>
          <cell r="AI998">
            <v>0</v>
          </cell>
          <cell r="AJ998">
            <v>0</v>
          </cell>
          <cell r="AK998">
            <v>0</v>
          </cell>
          <cell r="AL998">
            <v>0</v>
          </cell>
          <cell r="AM998">
            <v>0</v>
          </cell>
          <cell r="AN998">
            <v>0</v>
          </cell>
          <cell r="AO998">
            <v>-3.5319468382271603E-2</v>
          </cell>
          <cell r="AP998">
            <v>0</v>
          </cell>
          <cell r="AQ998">
            <v>0</v>
          </cell>
          <cell r="AR998">
            <v>0</v>
          </cell>
          <cell r="AS998">
            <v>0</v>
          </cell>
          <cell r="AT998">
            <v>0</v>
          </cell>
          <cell r="AU998">
            <v>0</v>
          </cell>
          <cell r="AV998">
            <v>0</v>
          </cell>
          <cell r="AW998">
            <v>0</v>
          </cell>
          <cell r="AX998">
            <v>0</v>
          </cell>
          <cell r="AY998">
            <v>-3.87329937669681E-2</v>
          </cell>
          <cell r="AZ998">
            <v>0</v>
          </cell>
          <cell r="BA998">
            <v>0</v>
          </cell>
          <cell r="BB998">
            <v>0</v>
          </cell>
          <cell r="BC998">
            <v>0</v>
          </cell>
          <cell r="BD998">
            <v>0</v>
          </cell>
          <cell r="BE998">
            <v>0</v>
          </cell>
          <cell r="BF998">
            <v>0</v>
          </cell>
          <cell r="BG998">
            <v>0</v>
          </cell>
          <cell r="BH998">
            <v>0</v>
          </cell>
          <cell r="BI998">
            <v>-4.06064273843934E-2</v>
          </cell>
          <cell r="BJ998">
            <v>0</v>
          </cell>
          <cell r="BK998">
            <v>0</v>
          </cell>
          <cell r="BL998">
            <v>0</v>
          </cell>
          <cell r="BM998">
            <v>0</v>
          </cell>
        </row>
        <row r="999">
          <cell r="C999">
            <v>14528</v>
          </cell>
          <cell r="D999" t="str">
            <v>Anti Climb Barrier S1K Str3</v>
          </cell>
          <cell r="E999">
            <v>6700.73</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row>
        <row r="1000">
          <cell r="C1000">
            <v>14534</v>
          </cell>
          <cell r="D1000" t="str">
            <v>Distribution AM Records Manage</v>
          </cell>
          <cell r="E1000">
            <v>0</v>
          </cell>
          <cell r="F1000">
            <v>0</v>
          </cell>
          <cell r="G1000">
            <v>0</v>
          </cell>
          <cell r="H1000">
            <v>400000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row>
        <row r="1001">
          <cell r="C1001">
            <v>14539</v>
          </cell>
          <cell r="D1001" t="str">
            <v>Sunsaver 1 EG Connection</v>
          </cell>
          <cell r="E1001">
            <v>3584.21</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row>
        <row r="1002">
          <cell r="C1002">
            <v>14541</v>
          </cell>
          <cell r="D1002" t="str">
            <v>Chinodin Masonville Wfarm</v>
          </cell>
          <cell r="E1002">
            <v>4152.6499999999996</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row>
        <row r="1003">
          <cell r="C1003">
            <v>14546</v>
          </cell>
          <cell r="D1003" t="str">
            <v>2008 Surge Arrester Replacemen</v>
          </cell>
          <cell r="E1003">
            <v>5425.22</v>
          </cell>
          <cell r="F1003">
            <v>0</v>
          </cell>
          <cell r="G1003">
            <v>0</v>
          </cell>
          <cell r="H1003">
            <v>0</v>
          </cell>
          <cell r="I1003">
            <v>0</v>
          </cell>
          <cell r="J1003">
            <v>3576</v>
          </cell>
          <cell r="K1003">
            <v>924.87096850000012</v>
          </cell>
          <cell r="L1003">
            <v>0</v>
          </cell>
          <cell r="M1003">
            <v>0</v>
          </cell>
          <cell r="N1003">
            <v>-9930.15</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row>
        <row r="1004">
          <cell r="C1004">
            <v>14548</v>
          </cell>
          <cell r="D1004" t="str">
            <v>Niagara 115kV Circuit Add</v>
          </cell>
          <cell r="E1004">
            <v>1171.48</v>
          </cell>
          <cell r="F1004">
            <v>0</v>
          </cell>
          <cell r="G1004">
            <v>0</v>
          </cell>
          <cell r="H1004">
            <v>720</v>
          </cell>
          <cell r="I1004">
            <v>0</v>
          </cell>
          <cell r="J1004">
            <v>0</v>
          </cell>
          <cell r="K1004">
            <v>178.31186600000001</v>
          </cell>
          <cell r="L1004">
            <v>0</v>
          </cell>
          <cell r="M1004">
            <v>0</v>
          </cell>
          <cell r="N1004">
            <v>0</v>
          </cell>
          <cell r="O1004">
            <v>0</v>
          </cell>
          <cell r="P1004">
            <v>0</v>
          </cell>
          <cell r="Q1004">
            <v>0</v>
          </cell>
          <cell r="R1004">
            <v>0</v>
          </cell>
          <cell r="S1004">
            <v>0</v>
          </cell>
          <cell r="T1004">
            <v>0</v>
          </cell>
          <cell r="U1004">
            <v>132.05272105079999</v>
          </cell>
          <cell r="V1004">
            <v>0</v>
          </cell>
          <cell r="W1004">
            <v>0</v>
          </cell>
          <cell r="X1004">
            <v>0</v>
          </cell>
          <cell r="Y1004">
            <v>0</v>
          </cell>
          <cell r="Z1004">
            <v>0</v>
          </cell>
          <cell r="AA1004">
            <v>0</v>
          </cell>
          <cell r="AB1004">
            <v>0</v>
          </cell>
          <cell r="AC1004">
            <v>0</v>
          </cell>
          <cell r="AD1004">
            <v>0</v>
          </cell>
          <cell r="AE1004">
            <v>140.47768465383999</v>
          </cell>
          <cell r="AF1004">
            <v>0</v>
          </cell>
          <cell r="AG1004">
            <v>0</v>
          </cell>
          <cell r="AH1004">
            <v>0</v>
          </cell>
          <cell r="AI1004">
            <v>0</v>
          </cell>
          <cell r="AJ1004">
            <v>0</v>
          </cell>
          <cell r="AK1004">
            <v>0</v>
          </cell>
          <cell r="AL1004">
            <v>0</v>
          </cell>
          <cell r="AM1004">
            <v>0</v>
          </cell>
          <cell r="AN1004">
            <v>0</v>
          </cell>
          <cell r="AO1004">
            <v>147.09783866305199</v>
          </cell>
          <cell r="AP1004">
            <v>0</v>
          </cell>
          <cell r="AQ1004">
            <v>0</v>
          </cell>
          <cell r="AR1004">
            <v>0</v>
          </cell>
          <cell r="AS1004">
            <v>0</v>
          </cell>
          <cell r="AT1004">
            <v>0</v>
          </cell>
          <cell r="AU1004">
            <v>0</v>
          </cell>
          <cell r="AV1004">
            <v>0</v>
          </cell>
          <cell r="AW1004">
            <v>0</v>
          </cell>
          <cell r="AX1004">
            <v>0</v>
          </cell>
          <cell r="AY1004">
            <v>161.31442315182599</v>
          </cell>
          <cell r="AZ1004">
            <v>0</v>
          </cell>
          <cell r="BA1004">
            <v>0</v>
          </cell>
          <cell r="BB1004">
            <v>0</v>
          </cell>
          <cell r="BC1004">
            <v>0</v>
          </cell>
          <cell r="BD1004">
            <v>0</v>
          </cell>
          <cell r="BE1004">
            <v>0</v>
          </cell>
          <cell r="BF1004">
            <v>0</v>
          </cell>
          <cell r="BG1004">
            <v>0</v>
          </cell>
          <cell r="BH1004">
            <v>0</v>
          </cell>
          <cell r="BI1004">
            <v>169.116863238544</v>
          </cell>
          <cell r="BJ1004">
            <v>0</v>
          </cell>
          <cell r="BK1004">
            <v>0</v>
          </cell>
          <cell r="BL1004">
            <v>0</v>
          </cell>
          <cell r="BM1004">
            <v>0</v>
          </cell>
        </row>
        <row r="1005">
          <cell r="C1005">
            <v>14549</v>
          </cell>
          <cell r="D1005" t="str">
            <v>Shelburne WFarm 1 Connection</v>
          </cell>
          <cell r="E1005">
            <v>-1342.37</v>
          </cell>
          <cell r="F1005">
            <v>0</v>
          </cell>
          <cell r="G1005">
            <v>0</v>
          </cell>
          <cell r="H1005">
            <v>0</v>
          </cell>
          <cell r="I1005">
            <v>0</v>
          </cell>
          <cell r="J1005">
            <v>0</v>
          </cell>
          <cell r="K1005">
            <v>-18.7260615</v>
          </cell>
          <cell r="L1005">
            <v>0</v>
          </cell>
          <cell r="M1005">
            <v>0</v>
          </cell>
          <cell r="N1005">
            <v>0</v>
          </cell>
          <cell r="O1005">
            <v>0</v>
          </cell>
          <cell r="P1005">
            <v>0</v>
          </cell>
          <cell r="Q1005">
            <v>0</v>
          </cell>
          <cell r="R1005">
            <v>0</v>
          </cell>
          <cell r="S1005">
            <v>0</v>
          </cell>
          <cell r="T1005">
            <v>0</v>
          </cell>
          <cell r="U1005">
            <v>-86.837928723699903</v>
          </cell>
          <cell r="V1005">
            <v>0</v>
          </cell>
          <cell r="W1005">
            <v>0</v>
          </cell>
          <cell r="X1005">
            <v>0</v>
          </cell>
          <cell r="Y1005">
            <v>0</v>
          </cell>
          <cell r="Z1005">
            <v>0</v>
          </cell>
          <cell r="AA1005">
            <v>0</v>
          </cell>
          <cell r="AB1005">
            <v>0</v>
          </cell>
          <cell r="AC1005">
            <v>0</v>
          </cell>
          <cell r="AD1005">
            <v>0</v>
          </cell>
          <cell r="AE1005">
            <v>-92.378188576272095</v>
          </cell>
          <cell r="AF1005">
            <v>0</v>
          </cell>
          <cell r="AG1005">
            <v>0</v>
          </cell>
          <cell r="AH1005">
            <v>0</v>
          </cell>
          <cell r="AI1005">
            <v>0</v>
          </cell>
          <cell r="AJ1005">
            <v>0</v>
          </cell>
          <cell r="AK1005">
            <v>0</v>
          </cell>
          <cell r="AL1005">
            <v>0</v>
          </cell>
          <cell r="AM1005">
            <v>0</v>
          </cell>
          <cell r="AN1005">
            <v>0</v>
          </cell>
          <cell r="AO1005">
            <v>-96.731604828638197</v>
          </cell>
          <cell r="AP1005">
            <v>0</v>
          </cell>
          <cell r="AQ1005">
            <v>0</v>
          </cell>
          <cell r="AR1005">
            <v>0</v>
          </cell>
          <cell r="AS1005">
            <v>0</v>
          </cell>
          <cell r="AT1005">
            <v>0</v>
          </cell>
          <cell r="AU1005">
            <v>0</v>
          </cell>
          <cell r="AV1005">
            <v>0</v>
          </cell>
          <cell r="AW1005">
            <v>0</v>
          </cell>
          <cell r="AX1005">
            <v>0</v>
          </cell>
          <cell r="AY1005">
            <v>-106.08043717913399</v>
          </cell>
          <cell r="AZ1005">
            <v>0</v>
          </cell>
          <cell r="BA1005">
            <v>0</v>
          </cell>
          <cell r="BB1005">
            <v>0</v>
          </cell>
          <cell r="BC1005">
            <v>0</v>
          </cell>
          <cell r="BD1005">
            <v>0</v>
          </cell>
          <cell r="BE1005">
            <v>0</v>
          </cell>
          <cell r="BF1005">
            <v>0</v>
          </cell>
          <cell r="BG1005">
            <v>0</v>
          </cell>
          <cell r="BH1005">
            <v>0</v>
          </cell>
          <cell r="BI1005">
            <v>-111.211325287534</v>
          </cell>
          <cell r="BJ1005">
            <v>0</v>
          </cell>
          <cell r="BK1005">
            <v>0</v>
          </cell>
          <cell r="BL1005">
            <v>0</v>
          </cell>
          <cell r="BM1005">
            <v>0</v>
          </cell>
        </row>
        <row r="1006">
          <cell r="C1006">
            <v>14551</v>
          </cell>
          <cell r="D1006" t="str">
            <v>Shelburne WFarm 2 Connection</v>
          </cell>
          <cell r="E1006">
            <v>-5278.38</v>
          </cell>
          <cell r="F1006">
            <v>0</v>
          </cell>
          <cell r="G1006">
            <v>0</v>
          </cell>
          <cell r="H1006">
            <v>0</v>
          </cell>
          <cell r="I1006">
            <v>0</v>
          </cell>
          <cell r="J1006">
            <v>1410.45</v>
          </cell>
          <cell r="K1006">
            <v>60.456494500000005</v>
          </cell>
          <cell r="L1006">
            <v>0</v>
          </cell>
          <cell r="M1006">
            <v>0</v>
          </cell>
          <cell r="N1006">
            <v>0</v>
          </cell>
          <cell r="O1006">
            <v>0</v>
          </cell>
          <cell r="P1006">
            <v>0</v>
          </cell>
          <cell r="Q1006">
            <v>0</v>
          </cell>
          <cell r="R1006">
            <v>0</v>
          </cell>
          <cell r="S1006">
            <v>0</v>
          </cell>
          <cell r="T1006">
            <v>0</v>
          </cell>
          <cell r="U1006">
            <v>-242.91680965089901</v>
          </cell>
          <cell r="V1006">
            <v>0</v>
          </cell>
          <cell r="W1006">
            <v>0</v>
          </cell>
          <cell r="X1006">
            <v>0</v>
          </cell>
          <cell r="Y1006">
            <v>0</v>
          </cell>
          <cell r="Z1006">
            <v>0</v>
          </cell>
          <cell r="AA1006">
            <v>0</v>
          </cell>
          <cell r="AB1006">
            <v>0</v>
          </cell>
          <cell r="AC1006">
            <v>0</v>
          </cell>
          <cell r="AD1006">
            <v>0</v>
          </cell>
          <cell r="AE1006">
            <v>-258.41490210662698</v>
          </cell>
          <cell r="AF1006">
            <v>0</v>
          </cell>
          <cell r="AG1006">
            <v>0</v>
          </cell>
          <cell r="AH1006">
            <v>0</v>
          </cell>
          <cell r="AI1006">
            <v>0</v>
          </cell>
          <cell r="AJ1006">
            <v>0</v>
          </cell>
          <cell r="AK1006">
            <v>0</v>
          </cell>
          <cell r="AL1006">
            <v>0</v>
          </cell>
          <cell r="AM1006">
            <v>0</v>
          </cell>
          <cell r="AN1006">
            <v>0</v>
          </cell>
          <cell r="AO1006">
            <v>-270.592967643772</v>
          </cell>
          <cell r="AP1006">
            <v>0</v>
          </cell>
          <cell r="AQ1006">
            <v>0</v>
          </cell>
          <cell r="AR1006">
            <v>0</v>
          </cell>
          <cell r="AS1006">
            <v>0</v>
          </cell>
          <cell r="AT1006">
            <v>0</v>
          </cell>
          <cell r="AU1006">
            <v>0</v>
          </cell>
          <cell r="AV1006">
            <v>0</v>
          </cell>
          <cell r="AW1006">
            <v>0</v>
          </cell>
          <cell r="AX1006">
            <v>0</v>
          </cell>
          <cell r="AY1006">
            <v>-296.74500238160402</v>
          </cell>
          <cell r="AZ1006">
            <v>0</v>
          </cell>
          <cell r="BA1006">
            <v>0</v>
          </cell>
          <cell r="BB1006">
            <v>0</v>
          </cell>
          <cell r="BC1006">
            <v>0</v>
          </cell>
          <cell r="BD1006">
            <v>0</v>
          </cell>
          <cell r="BE1006">
            <v>0</v>
          </cell>
          <cell r="BF1006">
            <v>0</v>
          </cell>
          <cell r="BG1006">
            <v>0</v>
          </cell>
          <cell r="BH1006">
            <v>0</v>
          </cell>
          <cell r="BI1006">
            <v>-311.097935348649</v>
          </cell>
          <cell r="BJ1006">
            <v>0</v>
          </cell>
          <cell r="BK1006">
            <v>0</v>
          </cell>
          <cell r="BL1006">
            <v>0</v>
          </cell>
          <cell r="BM1006">
            <v>0</v>
          </cell>
        </row>
        <row r="1007">
          <cell r="C1007">
            <v>14552</v>
          </cell>
          <cell r="D1007" t="str">
            <v>Shelburne WFarm 3 Connection</v>
          </cell>
          <cell r="E1007">
            <v>-5025.1099999999997</v>
          </cell>
          <cell r="F1007">
            <v>0</v>
          </cell>
          <cell r="G1007">
            <v>0</v>
          </cell>
          <cell r="H1007">
            <v>0</v>
          </cell>
          <cell r="I1007">
            <v>0</v>
          </cell>
          <cell r="J1007">
            <v>1181</v>
          </cell>
          <cell r="K1007">
            <v>42.172661500000004</v>
          </cell>
          <cell r="L1007">
            <v>0</v>
          </cell>
          <cell r="M1007">
            <v>0</v>
          </cell>
          <cell r="N1007">
            <v>0</v>
          </cell>
          <cell r="O1007">
            <v>0</v>
          </cell>
          <cell r="P1007">
            <v>0</v>
          </cell>
          <cell r="Q1007">
            <v>0</v>
          </cell>
          <cell r="R1007">
            <v>0</v>
          </cell>
          <cell r="S1007">
            <v>0</v>
          </cell>
          <cell r="T1007">
            <v>0</v>
          </cell>
          <cell r="U1007">
            <v>-242.563602196299</v>
          </cell>
          <cell r="V1007">
            <v>0</v>
          </cell>
          <cell r="W1007">
            <v>0</v>
          </cell>
          <cell r="X1007">
            <v>0</v>
          </cell>
          <cell r="Y1007">
            <v>0</v>
          </cell>
          <cell r="Z1007">
            <v>0</v>
          </cell>
          <cell r="AA1007">
            <v>0</v>
          </cell>
          <cell r="AB1007">
            <v>0</v>
          </cell>
          <cell r="AC1007">
            <v>0</v>
          </cell>
          <cell r="AD1007">
            <v>0</v>
          </cell>
          <cell r="AE1007">
            <v>-258.03916001642398</v>
          </cell>
          <cell r="AF1007">
            <v>0</v>
          </cell>
          <cell r="AG1007">
            <v>0</v>
          </cell>
          <cell r="AH1007">
            <v>0</v>
          </cell>
          <cell r="AI1007">
            <v>0</v>
          </cell>
          <cell r="AJ1007">
            <v>0</v>
          </cell>
          <cell r="AK1007">
            <v>0</v>
          </cell>
          <cell r="AL1007">
            <v>0</v>
          </cell>
          <cell r="AM1007">
            <v>0</v>
          </cell>
          <cell r="AN1007">
            <v>0</v>
          </cell>
          <cell r="AO1007">
            <v>-270.199518324758</v>
          </cell>
          <cell r="AP1007">
            <v>0</v>
          </cell>
          <cell r="AQ1007">
            <v>0</v>
          </cell>
          <cell r="AR1007">
            <v>0</v>
          </cell>
          <cell r="AS1007">
            <v>0</v>
          </cell>
          <cell r="AT1007">
            <v>0</v>
          </cell>
          <cell r="AU1007">
            <v>0</v>
          </cell>
          <cell r="AV1007">
            <v>0</v>
          </cell>
          <cell r="AW1007">
            <v>0</v>
          </cell>
          <cell r="AX1007">
            <v>0</v>
          </cell>
          <cell r="AY1007">
            <v>-296.31352731362801</v>
          </cell>
          <cell r="AZ1007">
            <v>0</v>
          </cell>
          <cell r="BA1007">
            <v>0</v>
          </cell>
          <cell r="BB1007">
            <v>0</v>
          </cell>
          <cell r="BC1007">
            <v>0</v>
          </cell>
          <cell r="BD1007">
            <v>0</v>
          </cell>
          <cell r="BE1007">
            <v>0</v>
          </cell>
          <cell r="BF1007">
            <v>0</v>
          </cell>
          <cell r="BG1007">
            <v>0</v>
          </cell>
          <cell r="BH1007">
            <v>0</v>
          </cell>
          <cell r="BI1007">
            <v>-310.6455907372</v>
          </cell>
          <cell r="BJ1007">
            <v>0</v>
          </cell>
          <cell r="BK1007">
            <v>0</v>
          </cell>
          <cell r="BL1007">
            <v>0</v>
          </cell>
          <cell r="BM1007">
            <v>0</v>
          </cell>
        </row>
        <row r="1008">
          <cell r="C1008">
            <v>14553</v>
          </cell>
          <cell r="D1008" t="str">
            <v>Shelburne WFarm 4 Connection</v>
          </cell>
          <cell r="E1008">
            <v>-7977.19</v>
          </cell>
          <cell r="F1008">
            <v>0</v>
          </cell>
          <cell r="G1008">
            <v>0</v>
          </cell>
          <cell r="H1008">
            <v>0</v>
          </cell>
          <cell r="I1008">
            <v>0</v>
          </cell>
          <cell r="J1008">
            <v>1181</v>
          </cell>
          <cell r="K1008">
            <v>0.99114550000000179</v>
          </cell>
          <cell r="L1008">
            <v>0</v>
          </cell>
          <cell r="M1008">
            <v>0</v>
          </cell>
          <cell r="N1008">
            <v>0</v>
          </cell>
          <cell r="O1008">
            <v>0</v>
          </cell>
          <cell r="P1008">
            <v>0</v>
          </cell>
          <cell r="Q1008">
            <v>0</v>
          </cell>
          <cell r="R1008">
            <v>0</v>
          </cell>
          <cell r="S1008">
            <v>0</v>
          </cell>
          <cell r="T1008">
            <v>0</v>
          </cell>
          <cell r="U1008">
            <v>-433.5336869171</v>
          </cell>
          <cell r="V1008">
            <v>0</v>
          </cell>
          <cell r="W1008">
            <v>0</v>
          </cell>
          <cell r="X1008">
            <v>0</v>
          </cell>
          <cell r="Y1008">
            <v>0</v>
          </cell>
          <cell r="Z1008">
            <v>0</v>
          </cell>
          <cell r="AA1008">
            <v>0</v>
          </cell>
          <cell r="AB1008">
            <v>0</v>
          </cell>
          <cell r="AC1008">
            <v>0</v>
          </cell>
          <cell r="AD1008">
            <v>0</v>
          </cell>
          <cell r="AE1008">
            <v>-461.19313614241003</v>
          </cell>
          <cell r="AF1008">
            <v>0</v>
          </cell>
          <cell r="AG1008">
            <v>0</v>
          </cell>
          <cell r="AH1008">
            <v>0</v>
          </cell>
          <cell r="AI1008">
            <v>0</v>
          </cell>
          <cell r="AJ1008">
            <v>0</v>
          </cell>
          <cell r="AK1008">
            <v>0</v>
          </cell>
          <cell r="AL1008">
            <v>0</v>
          </cell>
          <cell r="AM1008">
            <v>0</v>
          </cell>
          <cell r="AN1008">
            <v>0</v>
          </cell>
          <cell r="AO1008">
            <v>-482.92733255073699</v>
          </cell>
          <cell r="AP1008">
            <v>0</v>
          </cell>
          <cell r="AQ1008">
            <v>0</v>
          </cell>
          <cell r="AR1008">
            <v>0</v>
          </cell>
          <cell r="AS1008">
            <v>0</v>
          </cell>
          <cell r="AT1008">
            <v>0</v>
          </cell>
          <cell r="AU1008">
            <v>0</v>
          </cell>
          <cell r="AV1008">
            <v>0</v>
          </cell>
          <cell r="AW1008">
            <v>0</v>
          </cell>
          <cell r="AX1008">
            <v>0</v>
          </cell>
          <cell r="AY1008">
            <v>-529.60087505514298</v>
          </cell>
          <cell r="AZ1008">
            <v>0</v>
          </cell>
          <cell r="BA1008">
            <v>0</v>
          </cell>
          <cell r="BB1008">
            <v>0</v>
          </cell>
          <cell r="BC1008">
            <v>0</v>
          </cell>
          <cell r="BD1008">
            <v>0</v>
          </cell>
          <cell r="BE1008">
            <v>0</v>
          </cell>
          <cell r="BF1008">
            <v>0</v>
          </cell>
          <cell r="BG1008">
            <v>0</v>
          </cell>
          <cell r="BH1008">
            <v>0</v>
          </cell>
          <cell r="BI1008">
            <v>-555.21655787355201</v>
          </cell>
          <cell r="BJ1008">
            <v>0</v>
          </cell>
          <cell r="BK1008">
            <v>0</v>
          </cell>
          <cell r="BL1008">
            <v>0</v>
          </cell>
          <cell r="BM1008">
            <v>0</v>
          </cell>
        </row>
        <row r="1009">
          <cell r="C1009">
            <v>14554</v>
          </cell>
          <cell r="D1009" t="str">
            <v>Shelburne WFarm 5 Connection</v>
          </cell>
          <cell r="E1009">
            <v>-8063.06</v>
          </cell>
          <cell r="F1009">
            <v>0</v>
          </cell>
          <cell r="G1009">
            <v>0</v>
          </cell>
          <cell r="H1009">
            <v>1806</v>
          </cell>
          <cell r="I1009">
            <v>0</v>
          </cell>
          <cell r="J1009">
            <v>1379.75</v>
          </cell>
          <cell r="K1009">
            <v>190.3768225</v>
          </cell>
          <cell r="L1009">
            <v>0</v>
          </cell>
          <cell r="M1009">
            <v>0</v>
          </cell>
          <cell r="N1009">
            <v>0</v>
          </cell>
          <cell r="O1009">
            <v>0</v>
          </cell>
          <cell r="P1009">
            <v>0</v>
          </cell>
          <cell r="Q1009">
            <v>0</v>
          </cell>
          <cell r="R1009">
            <v>0</v>
          </cell>
          <cell r="S1009">
            <v>0</v>
          </cell>
          <cell r="T1009">
            <v>0</v>
          </cell>
          <cell r="U1009">
            <v>-299.026336724499</v>
          </cell>
          <cell r="V1009">
            <v>0</v>
          </cell>
          <cell r="W1009">
            <v>0</v>
          </cell>
          <cell r="X1009">
            <v>0</v>
          </cell>
          <cell r="Y1009">
            <v>0</v>
          </cell>
          <cell r="Z1009">
            <v>0</v>
          </cell>
          <cell r="AA1009">
            <v>0</v>
          </cell>
          <cell r="AB1009">
            <v>0</v>
          </cell>
          <cell r="AC1009">
            <v>0</v>
          </cell>
          <cell r="AD1009">
            <v>0</v>
          </cell>
          <cell r="AE1009">
            <v>-318.10421700752198</v>
          </cell>
          <cell r="AF1009">
            <v>0</v>
          </cell>
          <cell r="AG1009">
            <v>0</v>
          </cell>
          <cell r="AH1009">
            <v>0</v>
          </cell>
          <cell r="AI1009">
            <v>0</v>
          </cell>
          <cell r="AJ1009">
            <v>0</v>
          </cell>
          <cell r="AK1009">
            <v>0</v>
          </cell>
          <cell r="AL1009">
            <v>0</v>
          </cell>
          <cell r="AM1009">
            <v>0</v>
          </cell>
          <cell r="AN1009">
            <v>0</v>
          </cell>
          <cell r="AO1009">
            <v>-333.09520232136998</v>
          </cell>
          <cell r="AP1009">
            <v>0</v>
          </cell>
          <cell r="AQ1009">
            <v>0</v>
          </cell>
          <cell r="AR1009">
            <v>0</v>
          </cell>
          <cell r="AS1009">
            <v>0</v>
          </cell>
          <cell r="AT1009">
            <v>0</v>
          </cell>
          <cell r="AU1009">
            <v>0</v>
          </cell>
          <cell r="AV1009">
            <v>0</v>
          </cell>
          <cell r="AW1009">
            <v>0</v>
          </cell>
          <cell r="AX1009">
            <v>0</v>
          </cell>
          <cell r="AY1009">
            <v>-365.287898894259</v>
          </cell>
          <cell r="AZ1009">
            <v>0</v>
          </cell>
          <cell r="BA1009">
            <v>0</v>
          </cell>
          <cell r="BB1009">
            <v>0</v>
          </cell>
          <cell r="BC1009">
            <v>0</v>
          </cell>
          <cell r="BD1009">
            <v>0</v>
          </cell>
          <cell r="BE1009">
            <v>0</v>
          </cell>
          <cell r="BF1009">
            <v>0</v>
          </cell>
          <cell r="BG1009">
            <v>0</v>
          </cell>
          <cell r="BH1009">
            <v>0</v>
          </cell>
          <cell r="BI1009">
            <v>-382.95610791015997</v>
          </cell>
          <cell r="BJ1009">
            <v>0</v>
          </cell>
          <cell r="BK1009">
            <v>0</v>
          </cell>
          <cell r="BL1009">
            <v>0</v>
          </cell>
          <cell r="BM1009">
            <v>0</v>
          </cell>
        </row>
        <row r="1010">
          <cell r="C1010">
            <v>14558</v>
          </cell>
          <cell r="D1010" t="str">
            <v>Royal Road 131A Gen Connect</v>
          </cell>
          <cell r="E1010">
            <v>-2487.34</v>
          </cell>
          <cell r="F1010">
            <v>0</v>
          </cell>
          <cell r="G1010">
            <v>0</v>
          </cell>
          <cell r="H1010">
            <v>0</v>
          </cell>
          <cell r="I1010">
            <v>0</v>
          </cell>
          <cell r="J1010">
            <v>901</v>
          </cell>
          <cell r="K1010">
            <v>72.07637299999999</v>
          </cell>
          <cell r="L1010">
            <v>0</v>
          </cell>
          <cell r="M1010">
            <v>-1514</v>
          </cell>
          <cell r="N1010">
            <v>0</v>
          </cell>
          <cell r="O1010">
            <v>0</v>
          </cell>
          <cell r="P1010">
            <v>0</v>
          </cell>
          <cell r="Q1010">
            <v>0</v>
          </cell>
          <cell r="R1010">
            <v>0</v>
          </cell>
          <cell r="S1010">
            <v>0</v>
          </cell>
          <cell r="T1010">
            <v>0</v>
          </cell>
          <cell r="U1010">
            <v>-1.68194026000172E-2</v>
          </cell>
          <cell r="V1010">
            <v>0</v>
          </cell>
          <cell r="W1010">
            <v>0</v>
          </cell>
          <cell r="X1010">
            <v>0</v>
          </cell>
          <cell r="Y1010">
            <v>0</v>
          </cell>
          <cell r="Z1010">
            <v>0</v>
          </cell>
          <cell r="AA1010">
            <v>0</v>
          </cell>
          <cell r="AB1010">
            <v>0</v>
          </cell>
          <cell r="AC1010">
            <v>0</v>
          </cell>
          <cell r="AD1010">
            <v>0</v>
          </cell>
          <cell r="AE1010">
            <v>-1.7892480485900399E-2</v>
          </cell>
          <cell r="AF1010">
            <v>0</v>
          </cell>
          <cell r="AG1010">
            <v>0</v>
          </cell>
          <cell r="AH1010">
            <v>0</v>
          </cell>
          <cell r="AI1010">
            <v>0</v>
          </cell>
          <cell r="AJ1010">
            <v>0</v>
          </cell>
          <cell r="AK1010">
            <v>0</v>
          </cell>
          <cell r="AL1010">
            <v>0</v>
          </cell>
          <cell r="AM1010">
            <v>0</v>
          </cell>
          <cell r="AN1010">
            <v>0</v>
          </cell>
          <cell r="AO1010">
            <v>-1.8735681857814299E-2</v>
          </cell>
          <cell r="AP1010">
            <v>0</v>
          </cell>
          <cell r="AQ1010">
            <v>0</v>
          </cell>
          <cell r="AR1010">
            <v>0</v>
          </cell>
          <cell r="AS1010">
            <v>0</v>
          </cell>
          <cell r="AT1010">
            <v>0</v>
          </cell>
          <cell r="AU1010">
            <v>0</v>
          </cell>
          <cell r="AV1010">
            <v>0</v>
          </cell>
          <cell r="AW1010">
            <v>0</v>
          </cell>
          <cell r="AX1010">
            <v>0</v>
          </cell>
          <cell r="AY1010">
            <v>-2.0546431808374399E-2</v>
          </cell>
          <cell r="AZ1010">
            <v>0</v>
          </cell>
          <cell r="BA1010">
            <v>0</v>
          </cell>
          <cell r="BB1010">
            <v>0</v>
          </cell>
          <cell r="BC1010">
            <v>0</v>
          </cell>
          <cell r="BD1010">
            <v>0</v>
          </cell>
          <cell r="BE1010">
            <v>0</v>
          </cell>
          <cell r="BF1010">
            <v>0</v>
          </cell>
          <cell r="BG1010">
            <v>0</v>
          </cell>
          <cell r="BH1010">
            <v>0</v>
          </cell>
          <cell r="BI1010">
            <v>-2.1540219592769E-2</v>
          </cell>
          <cell r="BJ1010">
            <v>0</v>
          </cell>
          <cell r="BK1010">
            <v>0</v>
          </cell>
          <cell r="BL1010">
            <v>0</v>
          </cell>
          <cell r="BM1010">
            <v>0</v>
          </cell>
        </row>
        <row r="1011">
          <cell r="C1011">
            <v>14559</v>
          </cell>
          <cell r="D1011" t="str">
            <v>Royal Road 131B Gen Connect</v>
          </cell>
          <cell r="E1011">
            <v>-2786.14</v>
          </cell>
          <cell r="F1011">
            <v>0</v>
          </cell>
          <cell r="G1011">
            <v>0</v>
          </cell>
          <cell r="H1011">
            <v>0</v>
          </cell>
          <cell r="I1011">
            <v>0</v>
          </cell>
          <cell r="J1011">
            <v>901</v>
          </cell>
          <cell r="K1011">
            <v>72.079162999999994</v>
          </cell>
          <cell r="L1011">
            <v>0</v>
          </cell>
          <cell r="M1011">
            <v>-1813</v>
          </cell>
          <cell r="N1011">
            <v>0</v>
          </cell>
          <cell r="O1011">
            <v>0</v>
          </cell>
          <cell r="P1011">
            <v>0</v>
          </cell>
          <cell r="Q1011">
            <v>0</v>
          </cell>
          <cell r="R1011">
            <v>0</v>
          </cell>
          <cell r="S1011">
            <v>0</v>
          </cell>
          <cell r="T1011">
            <v>0</v>
          </cell>
          <cell r="U1011">
            <v>-3.8814006000575199E-3</v>
          </cell>
          <cell r="V1011">
            <v>0</v>
          </cell>
          <cell r="W1011">
            <v>0</v>
          </cell>
          <cell r="X1011">
            <v>0</v>
          </cell>
          <cell r="Y1011">
            <v>0</v>
          </cell>
          <cell r="Z1011">
            <v>0</v>
          </cell>
          <cell r="AA1011">
            <v>0</v>
          </cell>
          <cell r="AB1011">
            <v>0</v>
          </cell>
          <cell r="AC1011">
            <v>0</v>
          </cell>
          <cell r="AD1011">
            <v>0</v>
          </cell>
          <cell r="AE1011">
            <v>-4.1290339583516496E-3</v>
          </cell>
          <cell r="AF1011">
            <v>0</v>
          </cell>
          <cell r="AG1011">
            <v>0</v>
          </cell>
          <cell r="AH1011">
            <v>0</v>
          </cell>
          <cell r="AI1011">
            <v>0</v>
          </cell>
          <cell r="AJ1011">
            <v>0</v>
          </cell>
          <cell r="AK1011">
            <v>0</v>
          </cell>
          <cell r="AL1011">
            <v>0</v>
          </cell>
          <cell r="AM1011">
            <v>0</v>
          </cell>
          <cell r="AN1011">
            <v>0</v>
          </cell>
          <cell r="AO1011">
            <v>-4.3236188902956198E-3</v>
          </cell>
          <cell r="AP1011">
            <v>0</v>
          </cell>
          <cell r="AQ1011">
            <v>0</v>
          </cell>
          <cell r="AR1011">
            <v>0</v>
          </cell>
          <cell r="AS1011">
            <v>0</v>
          </cell>
          <cell r="AT1011">
            <v>0</v>
          </cell>
          <cell r="AU1011">
            <v>0</v>
          </cell>
          <cell r="AV1011">
            <v>0</v>
          </cell>
          <cell r="AW1011">
            <v>0</v>
          </cell>
          <cell r="AX1011">
            <v>0</v>
          </cell>
          <cell r="AY1011">
            <v>-4.7414842635072896E-3</v>
          </cell>
          <cell r="AZ1011">
            <v>0</v>
          </cell>
          <cell r="BA1011">
            <v>0</v>
          </cell>
          <cell r="BB1011">
            <v>0</v>
          </cell>
          <cell r="BC1011">
            <v>0</v>
          </cell>
          <cell r="BD1011">
            <v>0</v>
          </cell>
          <cell r="BE1011">
            <v>0</v>
          </cell>
          <cell r="BF1011">
            <v>0</v>
          </cell>
          <cell r="BG1011">
            <v>0</v>
          </cell>
          <cell r="BH1011">
            <v>0</v>
          </cell>
          <cell r="BI1011">
            <v>-4.9708199060905798E-3</v>
          </cell>
          <cell r="BJ1011">
            <v>0</v>
          </cell>
          <cell r="BK1011">
            <v>0</v>
          </cell>
          <cell r="BL1011">
            <v>0</v>
          </cell>
          <cell r="BM1011">
            <v>0</v>
          </cell>
        </row>
        <row r="1012">
          <cell r="C1012">
            <v>14560</v>
          </cell>
          <cell r="D1012" t="str">
            <v>Sheppard Animal deter install</v>
          </cell>
          <cell r="E1012">
            <v>11938.74</v>
          </cell>
          <cell r="F1012">
            <v>0</v>
          </cell>
          <cell r="G1012">
            <v>102223.99</v>
          </cell>
          <cell r="H1012">
            <v>1050</v>
          </cell>
          <cell r="I1012">
            <v>137612.67000000001</v>
          </cell>
          <cell r="J1012">
            <v>6011.25</v>
          </cell>
          <cell r="K1012">
            <v>48933.11</v>
          </cell>
          <cell r="L1012">
            <v>0</v>
          </cell>
          <cell r="M1012">
            <v>0</v>
          </cell>
          <cell r="N1012">
            <v>22117.95</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row>
        <row r="1013">
          <cell r="C1013">
            <v>14562</v>
          </cell>
          <cell r="D1013" t="str">
            <v>2008 NCR A2 Protection Study</v>
          </cell>
          <cell r="E1013">
            <v>6839.16</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row>
        <row r="1014">
          <cell r="C1014">
            <v>14564</v>
          </cell>
          <cell r="D1014" t="str">
            <v>Pickering CMS Transfmr Rmvl</v>
          </cell>
          <cell r="E1014">
            <v>11464.42</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row>
        <row r="1015">
          <cell r="C1015">
            <v>14566</v>
          </cell>
          <cell r="D1015" t="str">
            <v>Leamington Tri Gen Connect</v>
          </cell>
          <cell r="E1015">
            <v>3851.69</v>
          </cell>
          <cell r="F1015">
            <v>0</v>
          </cell>
          <cell r="G1015">
            <v>0</v>
          </cell>
          <cell r="H1015">
            <v>0</v>
          </cell>
          <cell r="I1015">
            <v>0</v>
          </cell>
          <cell r="J1015">
            <v>2249.5700000000002</v>
          </cell>
          <cell r="K1015">
            <v>1482.1716799999999</v>
          </cell>
          <cell r="L1015">
            <v>97.13</v>
          </cell>
          <cell r="M1015">
            <v>7462.37</v>
          </cell>
          <cell r="N1015">
            <v>0</v>
          </cell>
          <cell r="O1015">
            <v>0</v>
          </cell>
          <cell r="P1015">
            <v>0</v>
          </cell>
          <cell r="Q1015">
            <v>0</v>
          </cell>
          <cell r="R1015">
            <v>0</v>
          </cell>
          <cell r="S1015">
            <v>0</v>
          </cell>
          <cell r="T1015">
            <v>0</v>
          </cell>
          <cell r="U1015">
            <v>1.52684118400005</v>
          </cell>
          <cell r="V1015">
            <v>0</v>
          </cell>
          <cell r="W1015">
            <v>0</v>
          </cell>
          <cell r="X1015">
            <v>0</v>
          </cell>
          <cell r="Y1015">
            <v>0</v>
          </cell>
          <cell r="Z1015">
            <v>0</v>
          </cell>
          <cell r="AA1015">
            <v>0</v>
          </cell>
          <cell r="AB1015">
            <v>0</v>
          </cell>
          <cell r="AC1015">
            <v>0</v>
          </cell>
          <cell r="AD1015">
            <v>0</v>
          </cell>
          <cell r="AE1015">
            <v>1.6242536515391699</v>
          </cell>
          <cell r="AF1015">
            <v>0</v>
          </cell>
          <cell r="AG1015">
            <v>0</v>
          </cell>
          <cell r="AH1015">
            <v>0</v>
          </cell>
          <cell r="AI1015">
            <v>0</v>
          </cell>
          <cell r="AJ1015">
            <v>0</v>
          </cell>
          <cell r="AK1015">
            <v>0</v>
          </cell>
          <cell r="AL1015">
            <v>0</v>
          </cell>
          <cell r="AM1015">
            <v>0</v>
          </cell>
          <cell r="AN1015">
            <v>0</v>
          </cell>
          <cell r="AO1015">
            <v>1.7007982596719</v>
          </cell>
          <cell r="AP1015">
            <v>0</v>
          </cell>
          <cell r="AQ1015">
            <v>0</v>
          </cell>
          <cell r="AR1015">
            <v>0</v>
          </cell>
          <cell r="AS1015">
            <v>0</v>
          </cell>
          <cell r="AT1015">
            <v>0</v>
          </cell>
          <cell r="AU1015">
            <v>0</v>
          </cell>
          <cell r="AV1015">
            <v>0</v>
          </cell>
          <cell r="AW1015">
            <v>0</v>
          </cell>
          <cell r="AX1015">
            <v>0</v>
          </cell>
          <cell r="AY1015">
            <v>1.86517553656969</v>
          </cell>
          <cell r="AZ1015">
            <v>0</v>
          </cell>
          <cell r="BA1015">
            <v>0</v>
          </cell>
          <cell r="BB1015">
            <v>0</v>
          </cell>
          <cell r="BC1015">
            <v>0</v>
          </cell>
          <cell r="BD1015">
            <v>0</v>
          </cell>
          <cell r="BE1015">
            <v>0</v>
          </cell>
          <cell r="BF1015">
            <v>0</v>
          </cell>
          <cell r="BG1015">
            <v>0</v>
          </cell>
          <cell r="BH1015">
            <v>0</v>
          </cell>
          <cell r="BI1015">
            <v>1.95539016270764</v>
          </cell>
          <cell r="BJ1015">
            <v>0</v>
          </cell>
          <cell r="BK1015">
            <v>0</v>
          </cell>
          <cell r="BL1015">
            <v>0</v>
          </cell>
          <cell r="BM1015">
            <v>0</v>
          </cell>
        </row>
        <row r="1016">
          <cell r="C1016">
            <v>14568</v>
          </cell>
          <cell r="D1016" t="str">
            <v>Hanlon TS Increase Capacity</v>
          </cell>
          <cell r="E1016">
            <v>0</v>
          </cell>
          <cell r="F1016">
            <v>0</v>
          </cell>
          <cell r="G1016">
            <v>0</v>
          </cell>
          <cell r="H1016">
            <v>78907.75</v>
          </cell>
          <cell r="I1016">
            <v>0</v>
          </cell>
          <cell r="J1016">
            <v>5000</v>
          </cell>
          <cell r="K1016">
            <v>15934.617690000001</v>
          </cell>
          <cell r="L1016">
            <v>0</v>
          </cell>
          <cell r="M1016">
            <v>0</v>
          </cell>
          <cell r="N1016">
            <v>0</v>
          </cell>
          <cell r="O1016">
            <v>0</v>
          </cell>
          <cell r="P1016">
            <v>265000</v>
          </cell>
          <cell r="Q1016">
            <v>400000</v>
          </cell>
          <cell r="R1016">
            <v>8000</v>
          </cell>
          <cell r="S1016">
            <v>1120000</v>
          </cell>
          <cell r="T1016">
            <v>300000</v>
          </cell>
          <cell r="U1016">
            <v>355966.25447040348</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620000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row>
        <row r="1017">
          <cell r="C1017">
            <v>14576</v>
          </cell>
          <cell r="D1017" t="str">
            <v>Taylor Kidd W Plant Connect</v>
          </cell>
          <cell r="E1017">
            <v>5476.63</v>
          </cell>
          <cell r="F1017">
            <v>0</v>
          </cell>
          <cell r="G1017">
            <v>0</v>
          </cell>
          <cell r="H1017">
            <v>0</v>
          </cell>
          <cell r="I1017">
            <v>0</v>
          </cell>
          <cell r="J1017">
            <v>280</v>
          </cell>
          <cell r="K1017">
            <v>242.387755</v>
          </cell>
          <cell r="L1017">
            <v>-753.69</v>
          </cell>
          <cell r="M1017">
            <v>0</v>
          </cell>
          <cell r="N1017">
            <v>-6755.82</v>
          </cell>
          <cell r="O1017">
            <v>0</v>
          </cell>
          <cell r="P1017">
            <v>0</v>
          </cell>
          <cell r="Q1017">
            <v>0</v>
          </cell>
          <cell r="R1017">
            <v>0</v>
          </cell>
          <cell r="S1017">
            <v>0</v>
          </cell>
          <cell r="T1017">
            <v>0</v>
          </cell>
          <cell r="U1017">
            <v>-0.198561230999972</v>
          </cell>
          <cell r="V1017">
            <v>0</v>
          </cell>
          <cell r="W1017">
            <v>0</v>
          </cell>
          <cell r="X1017">
            <v>0</v>
          </cell>
          <cell r="Y1017">
            <v>0</v>
          </cell>
          <cell r="Z1017">
            <v>0</v>
          </cell>
          <cell r="AA1017">
            <v>0</v>
          </cell>
          <cell r="AB1017">
            <v>0</v>
          </cell>
          <cell r="AC1017">
            <v>0</v>
          </cell>
          <cell r="AD1017">
            <v>0</v>
          </cell>
          <cell r="AE1017">
            <v>-0.21122943753777201</v>
          </cell>
          <cell r="AF1017">
            <v>0</v>
          </cell>
          <cell r="AG1017">
            <v>0</v>
          </cell>
          <cell r="AH1017">
            <v>0</v>
          </cell>
          <cell r="AI1017">
            <v>0</v>
          </cell>
          <cell r="AJ1017">
            <v>0</v>
          </cell>
          <cell r="AK1017">
            <v>0</v>
          </cell>
          <cell r="AL1017">
            <v>0</v>
          </cell>
          <cell r="AM1017">
            <v>0</v>
          </cell>
          <cell r="AN1017">
            <v>0</v>
          </cell>
          <cell r="AO1017">
            <v>-0.22118383998414401</v>
          </cell>
          <cell r="AP1017">
            <v>0</v>
          </cell>
          <cell r="AQ1017">
            <v>0</v>
          </cell>
          <cell r="AR1017">
            <v>0</v>
          </cell>
          <cell r="AS1017">
            <v>0</v>
          </cell>
          <cell r="AT1017">
            <v>0</v>
          </cell>
          <cell r="AU1017">
            <v>0</v>
          </cell>
          <cell r="AV1017">
            <v>0</v>
          </cell>
          <cell r="AW1017">
            <v>0</v>
          </cell>
          <cell r="AX1017">
            <v>0</v>
          </cell>
          <cell r="AY1017">
            <v>-0.24256062415219401</v>
          </cell>
          <cell r="AZ1017">
            <v>0</v>
          </cell>
          <cell r="BA1017">
            <v>0</v>
          </cell>
          <cell r="BB1017">
            <v>0</v>
          </cell>
          <cell r="BC1017">
            <v>0</v>
          </cell>
          <cell r="BD1017">
            <v>0</v>
          </cell>
          <cell r="BE1017">
            <v>0</v>
          </cell>
          <cell r="BF1017">
            <v>0</v>
          </cell>
          <cell r="BG1017">
            <v>0</v>
          </cell>
          <cell r="BH1017">
            <v>0</v>
          </cell>
          <cell r="BI1017">
            <v>-0.25429277246457899</v>
          </cell>
          <cell r="BJ1017">
            <v>0</v>
          </cell>
          <cell r="BK1017">
            <v>0</v>
          </cell>
          <cell r="BL1017">
            <v>0</v>
          </cell>
          <cell r="BM1017">
            <v>0</v>
          </cell>
        </row>
        <row r="1018">
          <cell r="C1018">
            <v>14577</v>
          </cell>
          <cell r="D1018" t="str">
            <v>Rankin Wind Energy Connection</v>
          </cell>
          <cell r="E1018">
            <v>6662.7</v>
          </cell>
          <cell r="F1018">
            <v>0</v>
          </cell>
          <cell r="G1018">
            <v>0</v>
          </cell>
          <cell r="H1018">
            <v>825</v>
          </cell>
          <cell r="I1018">
            <v>0</v>
          </cell>
          <cell r="J1018">
            <v>598.9</v>
          </cell>
          <cell r="K1018">
            <v>245.71465699999999</v>
          </cell>
          <cell r="L1018">
            <v>-916.99</v>
          </cell>
          <cell r="M1018">
            <v>10545.52</v>
          </cell>
          <cell r="N1018">
            <v>1296</v>
          </cell>
          <cell r="O1018">
            <v>0</v>
          </cell>
          <cell r="P1018">
            <v>0</v>
          </cell>
          <cell r="Q1018">
            <v>0</v>
          </cell>
          <cell r="R1018">
            <v>0</v>
          </cell>
          <cell r="S1018">
            <v>0</v>
          </cell>
          <cell r="T1018">
            <v>0</v>
          </cell>
          <cell r="U1018">
            <v>-1.3738883399990199E-2</v>
          </cell>
          <cell r="V1018">
            <v>0</v>
          </cell>
          <cell r="W1018">
            <v>0</v>
          </cell>
          <cell r="X1018">
            <v>0</v>
          </cell>
          <cell r="Y1018">
            <v>0</v>
          </cell>
          <cell r="Z1018">
            <v>0</v>
          </cell>
          <cell r="AA1018">
            <v>0</v>
          </cell>
          <cell r="AB1018">
            <v>0</v>
          </cell>
          <cell r="AC1018">
            <v>0</v>
          </cell>
          <cell r="AD1018">
            <v>0</v>
          </cell>
          <cell r="AE1018">
            <v>-1.4615424160854699E-2</v>
          </cell>
          <cell r="AF1018">
            <v>0</v>
          </cell>
          <cell r="AG1018">
            <v>0</v>
          </cell>
          <cell r="AH1018">
            <v>0</v>
          </cell>
          <cell r="AI1018">
            <v>0</v>
          </cell>
          <cell r="AJ1018">
            <v>0</v>
          </cell>
          <cell r="AK1018">
            <v>0</v>
          </cell>
          <cell r="AL1018">
            <v>0</v>
          </cell>
          <cell r="AM1018">
            <v>0</v>
          </cell>
          <cell r="AN1018">
            <v>0</v>
          </cell>
          <cell r="AO1018">
            <v>-1.5304190914772199E-2</v>
          </cell>
          <cell r="AP1018">
            <v>0</v>
          </cell>
          <cell r="AQ1018">
            <v>0</v>
          </cell>
          <cell r="AR1018">
            <v>0</v>
          </cell>
          <cell r="AS1018">
            <v>0</v>
          </cell>
          <cell r="AT1018">
            <v>0</v>
          </cell>
          <cell r="AU1018">
            <v>0</v>
          </cell>
          <cell r="AV1018">
            <v>0</v>
          </cell>
          <cell r="AW1018">
            <v>0</v>
          </cell>
          <cell r="AX1018">
            <v>0</v>
          </cell>
          <cell r="AY1018">
            <v>-1.6783297101140501E-2</v>
          </cell>
          <cell r="AZ1018">
            <v>0</v>
          </cell>
          <cell r="BA1018">
            <v>0</v>
          </cell>
          <cell r="BB1018">
            <v>0</v>
          </cell>
          <cell r="BC1018">
            <v>0</v>
          </cell>
          <cell r="BD1018">
            <v>0</v>
          </cell>
          <cell r="BE1018">
            <v>0</v>
          </cell>
          <cell r="BF1018">
            <v>0</v>
          </cell>
          <cell r="BG1018">
            <v>0</v>
          </cell>
          <cell r="BH1018">
            <v>0</v>
          </cell>
          <cell r="BI1018">
            <v>-1.7595069957769601E-2</v>
          </cell>
          <cell r="BJ1018">
            <v>0</v>
          </cell>
          <cell r="BK1018">
            <v>0</v>
          </cell>
          <cell r="BL1018">
            <v>0</v>
          </cell>
          <cell r="BM1018">
            <v>0</v>
          </cell>
        </row>
        <row r="1019">
          <cell r="C1019">
            <v>14580</v>
          </cell>
          <cell r="D1019" t="str">
            <v>Gengrowth Stoney Point Wfarm</v>
          </cell>
          <cell r="E1019">
            <v>-223.45000000000101</v>
          </cell>
          <cell r="F1019">
            <v>0</v>
          </cell>
          <cell r="G1019">
            <v>0</v>
          </cell>
          <cell r="H1019">
            <v>675</v>
          </cell>
          <cell r="I1019">
            <v>-510.76</v>
          </cell>
          <cell r="J1019">
            <v>2426.6</v>
          </cell>
          <cell r="K1019">
            <v>506.767651</v>
          </cell>
          <cell r="L1019">
            <v>0</v>
          </cell>
          <cell r="M1019">
            <v>6534</v>
          </cell>
          <cell r="N1019">
            <v>3659.93</v>
          </cell>
          <cell r="O1019">
            <v>0</v>
          </cell>
          <cell r="P1019">
            <v>0</v>
          </cell>
          <cell r="Q1019">
            <v>0</v>
          </cell>
          <cell r="R1019">
            <v>0</v>
          </cell>
          <cell r="S1019">
            <v>0</v>
          </cell>
          <cell r="T1019">
            <v>0</v>
          </cell>
          <cell r="U1019">
            <v>5.5921337999887298E-3</v>
          </cell>
          <cell r="V1019">
            <v>0</v>
          </cell>
          <cell r="W1019">
            <v>0</v>
          </cell>
          <cell r="X1019">
            <v>0</v>
          </cell>
          <cell r="Y1019">
            <v>0</v>
          </cell>
          <cell r="Z1019">
            <v>0</v>
          </cell>
          <cell r="AA1019">
            <v>0</v>
          </cell>
          <cell r="AB1019">
            <v>0</v>
          </cell>
          <cell r="AC1019">
            <v>0</v>
          </cell>
          <cell r="AD1019">
            <v>0</v>
          </cell>
          <cell r="AE1019">
            <v>5.9489119364763603E-3</v>
          </cell>
          <cell r="AF1019">
            <v>0</v>
          </cell>
          <cell r="AG1019">
            <v>0</v>
          </cell>
          <cell r="AH1019">
            <v>0</v>
          </cell>
          <cell r="AI1019">
            <v>0</v>
          </cell>
          <cell r="AJ1019">
            <v>0</v>
          </cell>
          <cell r="AK1019">
            <v>0</v>
          </cell>
          <cell r="AL1019">
            <v>0</v>
          </cell>
          <cell r="AM1019">
            <v>0</v>
          </cell>
          <cell r="AN1019">
            <v>0</v>
          </cell>
          <cell r="AO1019">
            <v>6.2292604722424504E-3</v>
          </cell>
          <cell r="AP1019">
            <v>0</v>
          </cell>
          <cell r="AQ1019">
            <v>0</v>
          </cell>
          <cell r="AR1019">
            <v>0</v>
          </cell>
          <cell r="AS1019">
            <v>0</v>
          </cell>
          <cell r="AT1019">
            <v>0</v>
          </cell>
          <cell r="AU1019">
            <v>0</v>
          </cell>
          <cell r="AV1019">
            <v>0</v>
          </cell>
          <cell r="AW1019">
            <v>0</v>
          </cell>
          <cell r="AX1019">
            <v>0</v>
          </cell>
          <cell r="AY1019">
            <v>6.8313006423355504E-3</v>
          </cell>
          <cell r="AZ1019">
            <v>0</v>
          </cell>
          <cell r="BA1019">
            <v>0</v>
          </cell>
          <cell r="BB1019">
            <v>0</v>
          </cell>
          <cell r="BC1019">
            <v>0</v>
          </cell>
          <cell r="BD1019">
            <v>0</v>
          </cell>
          <cell r="BE1019">
            <v>0</v>
          </cell>
          <cell r="BF1019">
            <v>0</v>
          </cell>
          <cell r="BG1019">
            <v>0</v>
          </cell>
          <cell r="BH1019">
            <v>0</v>
          </cell>
          <cell r="BI1019">
            <v>7.1617163170449201E-3</v>
          </cell>
          <cell r="BJ1019">
            <v>0</v>
          </cell>
          <cell r="BK1019">
            <v>0</v>
          </cell>
          <cell r="BL1019">
            <v>0</v>
          </cell>
          <cell r="BM1019">
            <v>0</v>
          </cell>
        </row>
        <row r="1020">
          <cell r="C1020">
            <v>14581</v>
          </cell>
          <cell r="D1020" t="str">
            <v>Gengrowth Dover Marsh Wfarm</v>
          </cell>
          <cell r="E1020">
            <v>3197.36</v>
          </cell>
          <cell r="F1020">
            <v>0</v>
          </cell>
          <cell r="G1020">
            <v>0</v>
          </cell>
          <cell r="H1020">
            <v>4126.5</v>
          </cell>
          <cell r="I1020">
            <v>5213.25</v>
          </cell>
          <cell r="J1020">
            <v>35393</v>
          </cell>
          <cell r="K1020">
            <v>5436.4625544999999</v>
          </cell>
          <cell r="L1020">
            <v>-440.03</v>
          </cell>
          <cell r="M1020">
            <v>61113</v>
          </cell>
          <cell r="N1020">
            <v>7288.84</v>
          </cell>
          <cell r="O1020">
            <v>0</v>
          </cell>
          <cell r="P1020">
            <v>0</v>
          </cell>
          <cell r="Q1020">
            <v>0</v>
          </cell>
          <cell r="R1020">
            <v>0</v>
          </cell>
          <cell r="S1020">
            <v>0</v>
          </cell>
          <cell r="T1020">
            <v>0</v>
          </cell>
          <cell r="U1020">
            <v>-1.1201650229001501</v>
          </cell>
          <cell r="V1020">
            <v>0</v>
          </cell>
          <cell r="W1020">
            <v>0</v>
          </cell>
          <cell r="X1020">
            <v>0</v>
          </cell>
          <cell r="Y1020">
            <v>0</v>
          </cell>
          <cell r="Z1020">
            <v>0</v>
          </cell>
          <cell r="AA1020">
            <v>0</v>
          </cell>
          <cell r="AB1020">
            <v>0</v>
          </cell>
          <cell r="AC1020">
            <v>0</v>
          </cell>
          <cell r="AD1020">
            <v>0</v>
          </cell>
          <cell r="AE1020">
            <v>-1.1916315513610201</v>
          </cell>
          <cell r="AF1020">
            <v>0</v>
          </cell>
          <cell r="AG1020">
            <v>0</v>
          </cell>
          <cell r="AH1020">
            <v>0</v>
          </cell>
          <cell r="AI1020">
            <v>0</v>
          </cell>
          <cell r="AJ1020">
            <v>0</v>
          </cell>
          <cell r="AK1020">
            <v>0</v>
          </cell>
          <cell r="AL1020">
            <v>0</v>
          </cell>
          <cell r="AM1020">
            <v>0</v>
          </cell>
          <cell r="AN1020">
            <v>0</v>
          </cell>
          <cell r="AO1020">
            <v>-1.24778840226346</v>
          </cell>
          <cell r="AP1020">
            <v>0</v>
          </cell>
          <cell r="AQ1020">
            <v>0</v>
          </cell>
          <cell r="AR1020">
            <v>0</v>
          </cell>
          <cell r="AS1020">
            <v>0</v>
          </cell>
          <cell r="AT1020">
            <v>0</v>
          </cell>
          <cell r="AU1020">
            <v>0</v>
          </cell>
          <cell r="AV1020">
            <v>0</v>
          </cell>
          <cell r="AW1020">
            <v>0</v>
          </cell>
          <cell r="AX1020">
            <v>0</v>
          </cell>
          <cell r="AY1020">
            <v>-1.36838357487885</v>
          </cell>
          <cell r="AZ1020">
            <v>0</v>
          </cell>
          <cell r="BA1020">
            <v>0</v>
          </cell>
          <cell r="BB1020">
            <v>0</v>
          </cell>
          <cell r="BC1020">
            <v>0</v>
          </cell>
          <cell r="BD1020">
            <v>0</v>
          </cell>
          <cell r="BE1020">
            <v>0</v>
          </cell>
          <cell r="BF1020">
            <v>0</v>
          </cell>
          <cell r="BG1020">
            <v>0</v>
          </cell>
          <cell r="BH1020">
            <v>0</v>
          </cell>
          <cell r="BI1020">
            <v>-1.43456941647978</v>
          </cell>
          <cell r="BJ1020">
            <v>0</v>
          </cell>
          <cell r="BK1020">
            <v>0</v>
          </cell>
          <cell r="BL1020">
            <v>0</v>
          </cell>
          <cell r="BM1020">
            <v>0</v>
          </cell>
        </row>
        <row r="1021">
          <cell r="C1021">
            <v>14582</v>
          </cell>
          <cell r="D1021" t="str">
            <v>FrontLine Wind Farm Prj ID38</v>
          </cell>
          <cell r="E1021">
            <v>786.5</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row>
        <row r="1022">
          <cell r="C1022">
            <v>14584</v>
          </cell>
          <cell r="D1022" t="str">
            <v>WAN upgrades for Cornerstone</v>
          </cell>
          <cell r="E1022">
            <v>31590.93</v>
          </cell>
          <cell r="F1022">
            <v>0</v>
          </cell>
          <cell r="G1022">
            <v>0</v>
          </cell>
          <cell r="H1022">
            <v>-6188</v>
          </cell>
          <cell r="I1022">
            <v>0</v>
          </cell>
          <cell r="J1022">
            <v>-2561.86</v>
          </cell>
          <cell r="K1022">
            <v>540.04254950000018</v>
          </cell>
          <cell r="L1022">
            <v>0</v>
          </cell>
          <cell r="M1022">
            <v>0</v>
          </cell>
          <cell r="N1022">
            <v>23126.5</v>
          </cell>
          <cell r="O1022">
            <v>0</v>
          </cell>
          <cell r="P1022">
            <v>0</v>
          </cell>
          <cell r="Q1022">
            <v>0</v>
          </cell>
          <cell r="R1022">
            <v>0</v>
          </cell>
          <cell r="S1022">
            <v>0</v>
          </cell>
          <cell r="T1022">
            <v>0</v>
          </cell>
          <cell r="U1022">
            <v>2967.1856806581</v>
          </cell>
          <cell r="V1022">
            <v>0</v>
          </cell>
          <cell r="W1022">
            <v>0</v>
          </cell>
          <cell r="X1022">
            <v>0</v>
          </cell>
          <cell r="Y1022">
            <v>0</v>
          </cell>
          <cell r="Z1022">
            <v>0</v>
          </cell>
          <cell r="AA1022">
            <v>0</v>
          </cell>
          <cell r="AB1022">
            <v>0</v>
          </cell>
          <cell r="AC1022">
            <v>0</v>
          </cell>
          <cell r="AD1022">
            <v>0</v>
          </cell>
          <cell r="AE1022">
            <v>3156.49212708409</v>
          </cell>
          <cell r="AF1022">
            <v>0</v>
          </cell>
          <cell r="AG1022">
            <v>0</v>
          </cell>
          <cell r="AH1022">
            <v>0</v>
          </cell>
          <cell r="AI1022">
            <v>0</v>
          </cell>
          <cell r="AJ1022">
            <v>0</v>
          </cell>
          <cell r="AK1022">
            <v>0</v>
          </cell>
          <cell r="AL1022">
            <v>0</v>
          </cell>
          <cell r="AM1022">
            <v>0</v>
          </cell>
          <cell r="AN1022">
            <v>0</v>
          </cell>
          <cell r="AO1022">
            <v>3305.2450344348099</v>
          </cell>
          <cell r="AP1022">
            <v>0</v>
          </cell>
          <cell r="AQ1022">
            <v>0</v>
          </cell>
          <cell r="AR1022">
            <v>0</v>
          </cell>
          <cell r="AS1022">
            <v>0</v>
          </cell>
          <cell r="AT1022">
            <v>0</v>
          </cell>
          <cell r="AU1022">
            <v>0</v>
          </cell>
          <cell r="AV1022">
            <v>0</v>
          </cell>
          <cell r="AW1022">
            <v>0</v>
          </cell>
          <cell r="AX1022">
            <v>0</v>
          </cell>
          <cell r="AY1022">
            <v>3624.6874933806698</v>
          </cell>
          <cell r="AZ1022">
            <v>0</v>
          </cell>
          <cell r="BA1022">
            <v>0</v>
          </cell>
          <cell r="BB1022">
            <v>0</v>
          </cell>
          <cell r="BC1022">
            <v>0</v>
          </cell>
          <cell r="BD1022">
            <v>0</v>
          </cell>
          <cell r="BE1022">
            <v>0</v>
          </cell>
          <cell r="BF1022">
            <v>0</v>
          </cell>
          <cell r="BG1022">
            <v>0</v>
          </cell>
          <cell r="BH1022">
            <v>0</v>
          </cell>
          <cell r="BI1022">
            <v>3800.0060200666799</v>
          </cell>
          <cell r="BJ1022">
            <v>0</v>
          </cell>
          <cell r="BK1022">
            <v>0</v>
          </cell>
          <cell r="BL1022">
            <v>0</v>
          </cell>
          <cell r="BM1022">
            <v>0</v>
          </cell>
        </row>
        <row r="1023">
          <cell r="C1023">
            <v>14587</v>
          </cell>
          <cell r="D1023" t="str">
            <v>Wawa TS communications</v>
          </cell>
          <cell r="E1023">
            <v>5657.71</v>
          </cell>
          <cell r="F1023">
            <v>30000</v>
          </cell>
          <cell r="G1023">
            <v>20000</v>
          </cell>
          <cell r="H1023">
            <v>12072.31</v>
          </cell>
          <cell r="I1023">
            <v>23089.03</v>
          </cell>
          <cell r="J1023">
            <v>28501.48</v>
          </cell>
          <cell r="K1023">
            <v>18511.3</v>
          </cell>
          <cell r="L1023">
            <v>0</v>
          </cell>
          <cell r="M1023">
            <v>0</v>
          </cell>
          <cell r="N1023">
            <v>12822.25</v>
          </cell>
          <cell r="O1023">
            <v>0</v>
          </cell>
          <cell r="P1023">
            <v>5000</v>
          </cell>
          <cell r="Q1023">
            <v>0</v>
          </cell>
          <cell r="R1023">
            <v>2000</v>
          </cell>
          <cell r="S1023">
            <v>3000</v>
          </cell>
          <cell r="T1023">
            <v>5000</v>
          </cell>
          <cell r="U1023">
            <v>1650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row>
        <row r="1024">
          <cell r="C1024">
            <v>14591</v>
          </cell>
          <cell r="D1024" t="str">
            <v>Ottawa Increase Line Clearance</v>
          </cell>
          <cell r="E1024">
            <v>4334.1899999999996</v>
          </cell>
          <cell r="F1024">
            <v>0</v>
          </cell>
          <cell r="G1024">
            <v>0</v>
          </cell>
          <cell r="H1024">
            <v>1497.8</v>
          </cell>
          <cell r="I1024">
            <v>0</v>
          </cell>
          <cell r="J1024">
            <v>8205</v>
          </cell>
          <cell r="K1024">
            <v>2044.8251224999999</v>
          </cell>
          <cell r="L1024">
            <v>0</v>
          </cell>
          <cell r="M1024">
            <v>0</v>
          </cell>
          <cell r="N1024">
            <v>0</v>
          </cell>
          <cell r="O1024">
            <v>0</v>
          </cell>
          <cell r="P1024">
            <v>0</v>
          </cell>
          <cell r="Q1024">
            <v>0</v>
          </cell>
          <cell r="R1024">
            <v>0</v>
          </cell>
          <cell r="S1024">
            <v>0</v>
          </cell>
          <cell r="T1024">
            <v>0</v>
          </cell>
          <cell r="U1024">
            <v>1026.0198048155</v>
          </cell>
          <cell r="V1024">
            <v>0</v>
          </cell>
          <cell r="W1024">
            <v>0</v>
          </cell>
          <cell r="X1024">
            <v>0</v>
          </cell>
          <cell r="Y1024">
            <v>0</v>
          </cell>
          <cell r="Z1024">
            <v>0</v>
          </cell>
          <cell r="AA1024">
            <v>0</v>
          </cell>
          <cell r="AB1024">
            <v>0</v>
          </cell>
          <cell r="AC1024">
            <v>0</v>
          </cell>
          <cell r="AD1024">
            <v>0</v>
          </cell>
          <cell r="AE1024">
            <v>1091.47986836272</v>
          </cell>
          <cell r="AF1024">
            <v>0</v>
          </cell>
          <cell r="AG1024">
            <v>0</v>
          </cell>
          <cell r="AH1024">
            <v>0</v>
          </cell>
          <cell r="AI1024">
            <v>0</v>
          </cell>
          <cell r="AJ1024">
            <v>0</v>
          </cell>
          <cell r="AK1024">
            <v>0</v>
          </cell>
          <cell r="AL1024">
            <v>0</v>
          </cell>
          <cell r="AM1024">
            <v>0</v>
          </cell>
          <cell r="AN1024">
            <v>0</v>
          </cell>
          <cell r="AO1024">
            <v>1142.91696916859</v>
          </cell>
          <cell r="AP1024">
            <v>0</v>
          </cell>
          <cell r="AQ1024">
            <v>0</v>
          </cell>
          <cell r="AR1024">
            <v>0</v>
          </cell>
          <cell r="AS1024">
            <v>0</v>
          </cell>
          <cell r="AT1024">
            <v>0</v>
          </cell>
          <cell r="AU1024">
            <v>0</v>
          </cell>
          <cell r="AV1024">
            <v>0</v>
          </cell>
          <cell r="AW1024">
            <v>0</v>
          </cell>
          <cell r="AX1024">
            <v>0</v>
          </cell>
          <cell r="AY1024">
            <v>1253.3766183620701</v>
          </cell>
          <cell r="AZ1024">
            <v>0</v>
          </cell>
          <cell r="BA1024">
            <v>0</v>
          </cell>
          <cell r="BB1024">
            <v>0</v>
          </cell>
          <cell r="BC1024">
            <v>0</v>
          </cell>
          <cell r="BD1024">
            <v>0</v>
          </cell>
          <cell r="BE1024">
            <v>0</v>
          </cell>
          <cell r="BF1024">
            <v>0</v>
          </cell>
          <cell r="BG1024">
            <v>0</v>
          </cell>
          <cell r="BH1024">
            <v>0</v>
          </cell>
          <cell r="BI1024">
            <v>1313.99981484872</v>
          </cell>
          <cell r="BJ1024">
            <v>0</v>
          </cell>
          <cell r="BK1024">
            <v>0</v>
          </cell>
          <cell r="BL1024">
            <v>0</v>
          </cell>
          <cell r="BM1024">
            <v>0</v>
          </cell>
        </row>
        <row r="1025">
          <cell r="C1025">
            <v>14592</v>
          </cell>
          <cell r="D1025" t="str">
            <v>L7S Investigate Galloping</v>
          </cell>
          <cell r="E1025">
            <v>0</v>
          </cell>
          <cell r="F1025">
            <v>0</v>
          </cell>
          <cell r="G1025">
            <v>0</v>
          </cell>
          <cell r="H1025">
            <v>0</v>
          </cell>
          <cell r="I1025">
            <v>0</v>
          </cell>
          <cell r="J1025">
            <v>0</v>
          </cell>
          <cell r="K1025">
            <v>1241.7673949999999</v>
          </cell>
          <cell r="L1025">
            <v>0</v>
          </cell>
          <cell r="M1025">
            <v>0</v>
          </cell>
          <cell r="N1025">
            <v>7965</v>
          </cell>
          <cell r="O1025">
            <v>0</v>
          </cell>
          <cell r="P1025">
            <v>0</v>
          </cell>
          <cell r="Q1025">
            <v>0</v>
          </cell>
          <cell r="R1025">
            <v>0</v>
          </cell>
          <cell r="S1025">
            <v>0</v>
          </cell>
          <cell r="T1025">
            <v>0</v>
          </cell>
          <cell r="U1025">
            <v>587.39175980100003</v>
          </cell>
          <cell r="V1025">
            <v>0</v>
          </cell>
          <cell r="W1025">
            <v>0</v>
          </cell>
          <cell r="X1025">
            <v>0</v>
          </cell>
          <cell r="Y1025">
            <v>0</v>
          </cell>
          <cell r="Z1025">
            <v>0</v>
          </cell>
          <cell r="AA1025">
            <v>0</v>
          </cell>
          <cell r="AB1025">
            <v>0</v>
          </cell>
          <cell r="AC1025">
            <v>0</v>
          </cell>
          <cell r="AD1025">
            <v>0</v>
          </cell>
          <cell r="AE1025">
            <v>624.86735407630295</v>
          </cell>
          <cell r="AF1025">
            <v>0</v>
          </cell>
          <cell r="AG1025">
            <v>0</v>
          </cell>
          <cell r="AH1025">
            <v>0</v>
          </cell>
          <cell r="AI1025">
            <v>0</v>
          </cell>
          <cell r="AJ1025">
            <v>0</v>
          </cell>
          <cell r="AK1025">
            <v>0</v>
          </cell>
          <cell r="AL1025">
            <v>0</v>
          </cell>
          <cell r="AM1025">
            <v>0</v>
          </cell>
          <cell r="AN1025">
            <v>0</v>
          </cell>
          <cell r="AO1025">
            <v>654.31486475749398</v>
          </cell>
          <cell r="AP1025">
            <v>0</v>
          </cell>
          <cell r="AQ1025">
            <v>0</v>
          </cell>
          <cell r="AR1025">
            <v>0</v>
          </cell>
          <cell r="AS1025">
            <v>0</v>
          </cell>
          <cell r="AT1025">
            <v>0</v>
          </cell>
          <cell r="AU1025">
            <v>0</v>
          </cell>
          <cell r="AV1025">
            <v>0</v>
          </cell>
          <cell r="AW1025">
            <v>0</v>
          </cell>
          <cell r="AX1025">
            <v>0</v>
          </cell>
          <cell r="AY1025">
            <v>717.55252101153405</v>
          </cell>
          <cell r="AZ1025">
            <v>0</v>
          </cell>
          <cell r="BA1025">
            <v>0</v>
          </cell>
          <cell r="BB1025">
            <v>0</v>
          </cell>
          <cell r="BC1025">
            <v>0</v>
          </cell>
          <cell r="BD1025">
            <v>0</v>
          </cell>
          <cell r="BE1025">
            <v>0</v>
          </cell>
          <cell r="BF1025">
            <v>0</v>
          </cell>
          <cell r="BG1025">
            <v>0</v>
          </cell>
          <cell r="BH1025">
            <v>0</v>
          </cell>
          <cell r="BI1025">
            <v>752.25903047843599</v>
          </cell>
          <cell r="BJ1025">
            <v>0</v>
          </cell>
          <cell r="BK1025">
            <v>0</v>
          </cell>
          <cell r="BL1025">
            <v>0</v>
          </cell>
          <cell r="BM1025">
            <v>0</v>
          </cell>
        </row>
        <row r="1026">
          <cell r="C1026">
            <v>14595</v>
          </cell>
          <cell r="D1026" t="str">
            <v>Wanstead TS Add 2ndary Brkrs</v>
          </cell>
          <cell r="E1026">
            <v>1486.86</v>
          </cell>
          <cell r="F1026">
            <v>0</v>
          </cell>
          <cell r="G1026">
            <v>0</v>
          </cell>
          <cell r="H1026">
            <v>928</v>
          </cell>
          <cell r="I1026">
            <v>0</v>
          </cell>
          <cell r="J1026">
            <v>0</v>
          </cell>
          <cell r="K1026">
            <v>200.32</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row>
        <row r="1027">
          <cell r="C1027">
            <v>14596</v>
          </cell>
          <cell r="D1027" t="str">
            <v>Lindsay TS Protection Add</v>
          </cell>
          <cell r="E1027">
            <v>1486.86</v>
          </cell>
          <cell r="F1027">
            <v>0</v>
          </cell>
          <cell r="G1027">
            <v>0</v>
          </cell>
          <cell r="H1027">
            <v>0</v>
          </cell>
          <cell r="I1027">
            <v>0</v>
          </cell>
          <cell r="J1027">
            <v>0</v>
          </cell>
          <cell r="K1027">
            <v>59.361696999999999</v>
          </cell>
          <cell r="L1027">
            <v>0</v>
          </cell>
          <cell r="M1027">
            <v>0</v>
          </cell>
          <cell r="N1027">
            <v>0</v>
          </cell>
          <cell r="O1027">
            <v>0</v>
          </cell>
          <cell r="P1027">
            <v>0</v>
          </cell>
          <cell r="Q1027">
            <v>0</v>
          </cell>
          <cell r="R1027">
            <v>0</v>
          </cell>
          <cell r="S1027">
            <v>0</v>
          </cell>
          <cell r="T1027">
            <v>0</v>
          </cell>
          <cell r="U1027">
            <v>98.648944268600005</v>
          </cell>
          <cell r="V1027">
            <v>0</v>
          </cell>
          <cell r="W1027">
            <v>0</v>
          </cell>
          <cell r="X1027">
            <v>0</v>
          </cell>
          <cell r="Y1027">
            <v>0</v>
          </cell>
          <cell r="Z1027">
            <v>0</v>
          </cell>
          <cell r="AA1027">
            <v>0</v>
          </cell>
          <cell r="AB1027">
            <v>0</v>
          </cell>
          <cell r="AC1027">
            <v>0</v>
          </cell>
          <cell r="AD1027">
            <v>0</v>
          </cell>
          <cell r="AE1027">
            <v>104.942746912936</v>
          </cell>
          <cell r="AF1027">
            <v>0</v>
          </cell>
          <cell r="AG1027">
            <v>0</v>
          </cell>
          <cell r="AH1027">
            <v>0</v>
          </cell>
          <cell r="AI1027">
            <v>0</v>
          </cell>
          <cell r="AJ1027">
            <v>0</v>
          </cell>
          <cell r="AK1027">
            <v>0</v>
          </cell>
          <cell r="AL1027">
            <v>0</v>
          </cell>
          <cell r="AM1027">
            <v>0</v>
          </cell>
          <cell r="AN1027">
            <v>0</v>
          </cell>
          <cell r="AO1027">
            <v>109.88828077780001</v>
          </cell>
          <cell r="AP1027">
            <v>0</v>
          </cell>
          <cell r="AQ1027">
            <v>0</v>
          </cell>
          <cell r="AR1027">
            <v>0</v>
          </cell>
          <cell r="AS1027">
            <v>0</v>
          </cell>
          <cell r="AT1027">
            <v>0</v>
          </cell>
          <cell r="AU1027">
            <v>0</v>
          </cell>
          <cell r="AV1027">
            <v>0</v>
          </cell>
          <cell r="AW1027">
            <v>0</v>
          </cell>
          <cell r="AX1027">
            <v>0</v>
          </cell>
          <cell r="AY1027">
            <v>120.508668148564</v>
          </cell>
          <cell r="AZ1027">
            <v>0</v>
          </cell>
          <cell r="BA1027">
            <v>0</v>
          </cell>
          <cell r="BB1027">
            <v>0</v>
          </cell>
          <cell r="BC1027">
            <v>0</v>
          </cell>
          <cell r="BD1027">
            <v>0</v>
          </cell>
          <cell r="BE1027">
            <v>0</v>
          </cell>
          <cell r="BF1027">
            <v>0</v>
          </cell>
          <cell r="BG1027">
            <v>0</v>
          </cell>
          <cell r="BH1027">
            <v>0</v>
          </cell>
          <cell r="BI1027">
            <v>126.33741950748301</v>
          </cell>
          <cell r="BJ1027">
            <v>0</v>
          </cell>
          <cell r="BK1027">
            <v>0</v>
          </cell>
          <cell r="BL1027">
            <v>0</v>
          </cell>
          <cell r="BM1027">
            <v>0</v>
          </cell>
        </row>
        <row r="1028">
          <cell r="C1028">
            <v>14599</v>
          </cell>
          <cell r="D1028" t="str">
            <v>Saunders St Lawr Line Protect</v>
          </cell>
          <cell r="E1028">
            <v>11435.53</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row>
        <row r="1029">
          <cell r="C1029">
            <v>14600</v>
          </cell>
          <cell r="D1029" t="str">
            <v>DC Signalling Fibre Extension</v>
          </cell>
          <cell r="E1029">
            <v>2537.44</v>
          </cell>
          <cell r="F1029">
            <v>0</v>
          </cell>
          <cell r="G1029">
            <v>0</v>
          </cell>
          <cell r="H1029">
            <v>2000</v>
          </cell>
          <cell r="I1029">
            <v>0</v>
          </cell>
          <cell r="J1029">
            <v>66136</v>
          </cell>
          <cell r="K1029">
            <v>12849.878822999999</v>
          </cell>
          <cell r="L1029">
            <v>0</v>
          </cell>
          <cell r="M1029">
            <v>0</v>
          </cell>
          <cell r="N1029">
            <v>6796.5</v>
          </cell>
          <cell r="O1029">
            <v>0</v>
          </cell>
          <cell r="P1029">
            <v>24000</v>
          </cell>
          <cell r="Q1029">
            <v>300000</v>
          </cell>
          <cell r="R1029">
            <v>20000</v>
          </cell>
          <cell r="S1029">
            <v>50000</v>
          </cell>
          <cell r="T1029">
            <v>120000</v>
          </cell>
          <cell r="U1029">
            <v>64311.366850378094</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row>
        <row r="1030">
          <cell r="C1030">
            <v>14601</v>
          </cell>
          <cell r="D1030" t="str">
            <v>St Lawrence Line Protect Repla</v>
          </cell>
          <cell r="E1030">
            <v>3174.55</v>
          </cell>
          <cell r="F1030">
            <v>0</v>
          </cell>
          <cell r="G1030">
            <v>0</v>
          </cell>
          <cell r="H1030">
            <v>3361.5</v>
          </cell>
          <cell r="I1030">
            <v>292</v>
          </cell>
          <cell r="J1030">
            <v>8574</v>
          </cell>
          <cell r="K1030">
            <v>4180.0354640000005</v>
          </cell>
          <cell r="L1030">
            <v>0</v>
          </cell>
          <cell r="M1030">
            <v>0</v>
          </cell>
          <cell r="N1030">
            <v>9085.64</v>
          </cell>
          <cell r="O1030">
            <v>0</v>
          </cell>
          <cell r="P1030">
            <v>0</v>
          </cell>
          <cell r="Q1030">
            <v>0</v>
          </cell>
          <cell r="R1030">
            <v>0</v>
          </cell>
          <cell r="S1030">
            <v>0</v>
          </cell>
          <cell r="T1030">
            <v>157000</v>
          </cell>
          <cell r="U1030">
            <v>19111.035942301602</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row>
        <row r="1031">
          <cell r="C1031">
            <v>14609</v>
          </cell>
          <cell r="D1031" t="str">
            <v>Great Northern Hydroponics Con</v>
          </cell>
          <cell r="E1031">
            <v>333.41</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row>
        <row r="1032">
          <cell r="C1032">
            <v>14610</v>
          </cell>
          <cell r="D1032" t="str">
            <v>Wikemikong Generation Connect</v>
          </cell>
          <cell r="E1032">
            <v>-10743.47</v>
          </cell>
          <cell r="F1032">
            <v>0</v>
          </cell>
          <cell r="G1032">
            <v>0</v>
          </cell>
          <cell r="H1032">
            <v>3135</v>
          </cell>
          <cell r="I1032">
            <v>0</v>
          </cell>
          <cell r="J1032">
            <v>114.5</v>
          </cell>
          <cell r="K1032">
            <v>159.04556049999997</v>
          </cell>
          <cell r="L1032">
            <v>0</v>
          </cell>
          <cell r="M1032">
            <v>0</v>
          </cell>
          <cell r="N1032">
            <v>0</v>
          </cell>
          <cell r="O1032">
            <v>0</v>
          </cell>
          <cell r="P1032">
            <v>0</v>
          </cell>
          <cell r="Q1032">
            <v>0</v>
          </cell>
          <cell r="R1032">
            <v>0</v>
          </cell>
          <cell r="S1032">
            <v>0</v>
          </cell>
          <cell r="T1032">
            <v>0</v>
          </cell>
          <cell r="U1032">
            <v>-467.968179240099</v>
          </cell>
          <cell r="V1032">
            <v>0</v>
          </cell>
          <cell r="W1032">
            <v>0</v>
          </cell>
          <cell r="X1032">
            <v>0</v>
          </cell>
          <cell r="Y1032">
            <v>0</v>
          </cell>
          <cell r="Z1032">
            <v>0</v>
          </cell>
          <cell r="AA1032">
            <v>0</v>
          </cell>
          <cell r="AB1032">
            <v>0</v>
          </cell>
          <cell r="AC1032">
            <v>0</v>
          </cell>
          <cell r="AD1032">
            <v>0</v>
          </cell>
          <cell r="AE1032">
            <v>-497.82454907561799</v>
          </cell>
          <cell r="AF1032">
            <v>0</v>
          </cell>
          <cell r="AG1032">
            <v>0</v>
          </cell>
          <cell r="AH1032">
            <v>0</v>
          </cell>
          <cell r="AI1032">
            <v>0</v>
          </cell>
          <cell r="AJ1032">
            <v>0</v>
          </cell>
          <cell r="AK1032">
            <v>0</v>
          </cell>
          <cell r="AL1032">
            <v>0</v>
          </cell>
          <cell r="AM1032">
            <v>0</v>
          </cell>
          <cell r="AN1032">
            <v>0</v>
          </cell>
          <cell r="AO1032">
            <v>-521.28503813882696</v>
          </cell>
          <cell r="AP1032">
            <v>0</v>
          </cell>
          <cell r="AQ1032">
            <v>0</v>
          </cell>
          <cell r="AR1032">
            <v>0</v>
          </cell>
          <cell r="AS1032">
            <v>0</v>
          </cell>
          <cell r="AT1032">
            <v>0</v>
          </cell>
          <cell r="AU1032">
            <v>0</v>
          </cell>
          <cell r="AV1032">
            <v>0</v>
          </cell>
          <cell r="AW1032">
            <v>0</v>
          </cell>
          <cell r="AX1032">
            <v>0</v>
          </cell>
          <cell r="AY1032">
            <v>-571.66574294585405</v>
          </cell>
          <cell r="AZ1032">
            <v>0</v>
          </cell>
          <cell r="BA1032">
            <v>0</v>
          </cell>
          <cell r="BB1032">
            <v>0</v>
          </cell>
          <cell r="BC1032">
            <v>0</v>
          </cell>
          <cell r="BD1032">
            <v>0</v>
          </cell>
          <cell r="BE1032">
            <v>0</v>
          </cell>
          <cell r="BF1032">
            <v>0</v>
          </cell>
          <cell r="BG1032">
            <v>0</v>
          </cell>
          <cell r="BH1032">
            <v>0</v>
          </cell>
          <cell r="BI1032">
            <v>-599.31601513984504</v>
          </cell>
          <cell r="BJ1032">
            <v>0</v>
          </cell>
          <cell r="BK1032">
            <v>0</v>
          </cell>
          <cell r="BL1032">
            <v>0</v>
          </cell>
          <cell r="BM1032">
            <v>0</v>
          </cell>
        </row>
        <row r="1033">
          <cell r="C1033">
            <v>14614</v>
          </cell>
          <cell r="D1033" t="str">
            <v>New Liskeard Xfmr and Feeder</v>
          </cell>
          <cell r="E1033">
            <v>12463.64</v>
          </cell>
          <cell r="F1033">
            <v>0</v>
          </cell>
          <cell r="G1033">
            <v>0</v>
          </cell>
          <cell r="H1033">
            <v>81.239999999999995</v>
          </cell>
          <cell r="I1033">
            <v>0</v>
          </cell>
          <cell r="J1033">
            <v>13873.18</v>
          </cell>
          <cell r="K1033">
            <v>3279.7704229999999</v>
          </cell>
          <cell r="L1033">
            <v>0</v>
          </cell>
          <cell r="M1033">
            <v>0</v>
          </cell>
          <cell r="N1033">
            <v>7520</v>
          </cell>
          <cell r="O1033">
            <v>0</v>
          </cell>
          <cell r="P1033">
            <v>0</v>
          </cell>
          <cell r="Q1033">
            <v>0</v>
          </cell>
          <cell r="R1033">
            <v>0</v>
          </cell>
          <cell r="S1033">
            <v>0</v>
          </cell>
          <cell r="T1033">
            <v>0</v>
          </cell>
          <cell r="U1033">
            <v>2374.4975809873999</v>
          </cell>
          <cell r="V1033">
            <v>0</v>
          </cell>
          <cell r="W1033">
            <v>0</v>
          </cell>
          <cell r="X1033">
            <v>0</v>
          </cell>
          <cell r="Y1033">
            <v>0</v>
          </cell>
          <cell r="Z1033">
            <v>0</v>
          </cell>
          <cell r="AA1033">
            <v>0</v>
          </cell>
          <cell r="AB1033">
            <v>0</v>
          </cell>
          <cell r="AC1033">
            <v>0</v>
          </cell>
          <cell r="AD1033">
            <v>0</v>
          </cell>
          <cell r="AE1033">
            <v>2525.9905266543901</v>
          </cell>
          <cell r="AF1033">
            <v>0</v>
          </cell>
          <cell r="AG1033">
            <v>0</v>
          </cell>
          <cell r="AH1033">
            <v>0</v>
          </cell>
          <cell r="AI1033">
            <v>0</v>
          </cell>
          <cell r="AJ1033">
            <v>0</v>
          </cell>
          <cell r="AK1033">
            <v>0</v>
          </cell>
          <cell r="AL1033">
            <v>0</v>
          </cell>
          <cell r="AM1033">
            <v>0</v>
          </cell>
          <cell r="AN1033">
            <v>0</v>
          </cell>
          <cell r="AO1033">
            <v>2645.0304037243</v>
          </cell>
          <cell r="AP1033">
            <v>0</v>
          </cell>
          <cell r="AQ1033">
            <v>0</v>
          </cell>
          <cell r="AR1033">
            <v>0</v>
          </cell>
          <cell r="AS1033">
            <v>0</v>
          </cell>
          <cell r="AT1033">
            <v>0</v>
          </cell>
          <cell r="AU1033">
            <v>0</v>
          </cell>
          <cell r="AV1033">
            <v>0</v>
          </cell>
          <cell r="AW1033">
            <v>0</v>
          </cell>
          <cell r="AX1033">
            <v>0</v>
          </cell>
          <cell r="AY1033">
            <v>2900.6650109469201</v>
          </cell>
          <cell r="AZ1033">
            <v>0</v>
          </cell>
          <cell r="BA1033">
            <v>0</v>
          </cell>
          <cell r="BB1033">
            <v>0</v>
          </cell>
          <cell r="BC1033">
            <v>0</v>
          </cell>
          <cell r="BD1033">
            <v>0</v>
          </cell>
          <cell r="BE1033">
            <v>0</v>
          </cell>
          <cell r="BF1033">
            <v>0</v>
          </cell>
          <cell r="BG1033">
            <v>0</v>
          </cell>
          <cell r="BH1033">
            <v>0</v>
          </cell>
          <cell r="BI1033">
            <v>3040.9640897109698</v>
          </cell>
          <cell r="BJ1033">
            <v>0</v>
          </cell>
          <cell r="BK1033">
            <v>0</v>
          </cell>
          <cell r="BL1033">
            <v>0</v>
          </cell>
          <cell r="BM1033">
            <v>0</v>
          </cell>
        </row>
        <row r="1034">
          <cell r="C1034">
            <v>14615</v>
          </cell>
          <cell r="D1034" t="str">
            <v>Camlachie Wind Farm Phase 1</v>
          </cell>
          <cell r="E1034">
            <v>4679.5</v>
          </cell>
          <cell r="F1034">
            <v>0</v>
          </cell>
          <cell r="G1034">
            <v>0</v>
          </cell>
          <cell r="H1034">
            <v>2026</v>
          </cell>
          <cell r="I1034">
            <v>0</v>
          </cell>
          <cell r="J1034">
            <v>1113.55</v>
          </cell>
          <cell r="K1034">
            <v>643.09862450000003</v>
          </cell>
          <cell r="L1034">
            <v>435.9</v>
          </cell>
          <cell r="M1034">
            <v>0</v>
          </cell>
          <cell r="N1034">
            <v>0</v>
          </cell>
          <cell r="O1034">
            <v>0</v>
          </cell>
          <cell r="P1034">
            <v>0</v>
          </cell>
          <cell r="Q1034">
            <v>0</v>
          </cell>
          <cell r="R1034">
            <v>0</v>
          </cell>
          <cell r="S1034">
            <v>0</v>
          </cell>
          <cell r="T1034">
            <v>0</v>
          </cell>
          <cell r="U1034">
            <v>512.07466224309906</v>
          </cell>
          <cell r="V1034">
            <v>0</v>
          </cell>
          <cell r="W1034">
            <v>0</v>
          </cell>
          <cell r="X1034">
            <v>0</v>
          </cell>
          <cell r="Y1034">
            <v>0</v>
          </cell>
          <cell r="Z1034">
            <v>0</v>
          </cell>
          <cell r="AA1034">
            <v>0</v>
          </cell>
          <cell r="AB1034">
            <v>0</v>
          </cell>
          <cell r="AC1034">
            <v>0</v>
          </cell>
          <cell r="AD1034">
            <v>0</v>
          </cell>
          <cell r="AE1034">
            <v>544.74502569420895</v>
          </cell>
          <cell r="AF1034">
            <v>0</v>
          </cell>
          <cell r="AG1034">
            <v>0</v>
          </cell>
          <cell r="AH1034">
            <v>0</v>
          </cell>
          <cell r="AI1034">
            <v>0</v>
          </cell>
          <cell r="AJ1034">
            <v>0</v>
          </cell>
          <cell r="AK1034">
            <v>0</v>
          </cell>
          <cell r="AL1034">
            <v>0</v>
          </cell>
          <cell r="AM1034">
            <v>0</v>
          </cell>
          <cell r="AN1034">
            <v>0</v>
          </cell>
          <cell r="AO1034">
            <v>570.41669002106198</v>
          </cell>
          <cell r="AP1034">
            <v>0</v>
          </cell>
          <cell r="AQ1034">
            <v>0</v>
          </cell>
          <cell r="AR1034">
            <v>0</v>
          </cell>
          <cell r="AS1034">
            <v>0</v>
          </cell>
          <cell r="AT1034">
            <v>0</v>
          </cell>
          <cell r="AU1034">
            <v>0</v>
          </cell>
          <cell r="AV1034">
            <v>0</v>
          </cell>
          <cell r="AW1034">
            <v>0</v>
          </cell>
          <cell r="AX1034">
            <v>0</v>
          </cell>
          <cell r="AY1034">
            <v>625.545828159302</v>
          </cell>
          <cell r="AZ1034">
            <v>0</v>
          </cell>
          <cell r="BA1034">
            <v>0</v>
          </cell>
          <cell r="BB1034">
            <v>0</v>
          </cell>
          <cell r="BC1034">
            <v>0</v>
          </cell>
          <cell r="BD1034">
            <v>0</v>
          </cell>
          <cell r="BE1034">
            <v>0</v>
          </cell>
          <cell r="BF1034">
            <v>0</v>
          </cell>
          <cell r="BG1034">
            <v>0</v>
          </cell>
          <cell r="BH1034">
            <v>0</v>
          </cell>
          <cell r="BI1034">
            <v>655.80216699340804</v>
          </cell>
          <cell r="BJ1034">
            <v>0</v>
          </cell>
          <cell r="BK1034">
            <v>0</v>
          </cell>
          <cell r="BL1034">
            <v>0</v>
          </cell>
          <cell r="BM1034">
            <v>0</v>
          </cell>
        </row>
        <row r="1035">
          <cell r="C1035">
            <v>14616</v>
          </cell>
          <cell r="D1035" t="str">
            <v>Camlachie WFarm Phase 2</v>
          </cell>
          <cell r="E1035">
            <v>2771.12</v>
          </cell>
          <cell r="F1035">
            <v>0</v>
          </cell>
          <cell r="G1035">
            <v>0</v>
          </cell>
          <cell r="H1035">
            <v>2251</v>
          </cell>
          <cell r="I1035">
            <v>0</v>
          </cell>
          <cell r="J1035">
            <v>0</v>
          </cell>
          <cell r="K1035">
            <v>-36.958640500000001</v>
          </cell>
          <cell r="L1035">
            <v>-381.41</v>
          </cell>
          <cell r="M1035">
            <v>22000</v>
          </cell>
          <cell r="N1035">
            <v>0</v>
          </cell>
          <cell r="O1035">
            <v>0</v>
          </cell>
          <cell r="P1035">
            <v>0</v>
          </cell>
          <cell r="Q1035">
            <v>0</v>
          </cell>
          <cell r="R1035">
            <v>0</v>
          </cell>
          <cell r="S1035">
            <v>0</v>
          </cell>
          <cell r="T1035">
            <v>0</v>
          </cell>
          <cell r="U1035">
            <v>-1061.2127472638999</v>
          </cell>
          <cell r="V1035">
            <v>0</v>
          </cell>
          <cell r="W1035">
            <v>0</v>
          </cell>
          <cell r="X1035">
            <v>0</v>
          </cell>
          <cell r="Y1035">
            <v>0</v>
          </cell>
          <cell r="Z1035">
            <v>0</v>
          </cell>
          <cell r="AA1035">
            <v>0</v>
          </cell>
          <cell r="AB1035">
            <v>0</v>
          </cell>
          <cell r="AC1035">
            <v>0</v>
          </cell>
          <cell r="AD1035">
            <v>0</v>
          </cell>
          <cell r="AE1035">
            <v>-1128.9181205393299</v>
          </cell>
          <cell r="AF1035">
            <v>0</v>
          </cell>
          <cell r="AG1035">
            <v>0</v>
          </cell>
          <cell r="AH1035">
            <v>0</v>
          </cell>
          <cell r="AI1035">
            <v>0</v>
          </cell>
          <cell r="AJ1035">
            <v>0</v>
          </cell>
          <cell r="AK1035">
            <v>0</v>
          </cell>
          <cell r="AL1035">
            <v>0</v>
          </cell>
          <cell r="AM1035">
            <v>0</v>
          </cell>
          <cell r="AN1035">
            <v>0</v>
          </cell>
          <cell r="AO1035">
            <v>-1182.1195371214401</v>
          </cell>
          <cell r="AP1035">
            <v>0</v>
          </cell>
          <cell r="AQ1035">
            <v>0</v>
          </cell>
          <cell r="AR1035">
            <v>0</v>
          </cell>
          <cell r="AS1035">
            <v>0</v>
          </cell>
          <cell r="AT1035">
            <v>0</v>
          </cell>
          <cell r="AU1035">
            <v>0</v>
          </cell>
          <cell r="AV1035">
            <v>0</v>
          </cell>
          <cell r="AW1035">
            <v>0</v>
          </cell>
          <cell r="AX1035">
            <v>0</v>
          </cell>
          <cell r="AY1035">
            <v>-1296.36800214351</v>
          </cell>
          <cell r="AZ1035">
            <v>0</v>
          </cell>
          <cell r="BA1035">
            <v>0</v>
          </cell>
          <cell r="BB1035">
            <v>0</v>
          </cell>
          <cell r="BC1035">
            <v>0</v>
          </cell>
          <cell r="BD1035">
            <v>0</v>
          </cell>
          <cell r="BE1035">
            <v>0</v>
          </cell>
          <cell r="BF1035">
            <v>0</v>
          </cell>
          <cell r="BG1035">
            <v>0</v>
          </cell>
          <cell r="BH1035">
            <v>0</v>
          </cell>
          <cell r="BI1035">
            <v>-1359.0706016348499</v>
          </cell>
          <cell r="BJ1035">
            <v>0</v>
          </cell>
          <cell r="BK1035">
            <v>0</v>
          </cell>
          <cell r="BL1035">
            <v>0</v>
          </cell>
          <cell r="BM1035">
            <v>0</v>
          </cell>
        </row>
        <row r="1036">
          <cell r="C1036">
            <v>14618</v>
          </cell>
          <cell r="D1036" t="str">
            <v>Canadian Wind Allen Park</v>
          </cell>
          <cell r="E1036">
            <v>3943.94</v>
          </cell>
          <cell r="F1036">
            <v>0</v>
          </cell>
          <cell r="G1036">
            <v>0</v>
          </cell>
          <cell r="H1036">
            <v>2555.5</v>
          </cell>
          <cell r="I1036">
            <v>0</v>
          </cell>
          <cell r="J1036">
            <v>75</v>
          </cell>
          <cell r="K1036">
            <v>211.10627550000001</v>
          </cell>
          <cell r="L1036">
            <v>-542.80999999999995</v>
          </cell>
          <cell r="M1036">
            <v>8500</v>
          </cell>
          <cell r="N1036">
            <v>0</v>
          </cell>
          <cell r="O1036">
            <v>0</v>
          </cell>
          <cell r="P1036">
            <v>0</v>
          </cell>
          <cell r="Q1036">
            <v>0</v>
          </cell>
          <cell r="R1036">
            <v>0</v>
          </cell>
          <cell r="S1036">
            <v>0</v>
          </cell>
          <cell r="T1036">
            <v>0</v>
          </cell>
          <cell r="U1036">
            <v>-74.750869623099902</v>
          </cell>
          <cell r="V1036">
            <v>0</v>
          </cell>
          <cell r="W1036">
            <v>0</v>
          </cell>
          <cell r="X1036">
            <v>0</v>
          </cell>
          <cell r="Y1036">
            <v>0</v>
          </cell>
          <cell r="Z1036">
            <v>0</v>
          </cell>
          <cell r="AA1036">
            <v>0</v>
          </cell>
          <cell r="AB1036">
            <v>0</v>
          </cell>
          <cell r="AC1036">
            <v>0</v>
          </cell>
          <cell r="AD1036">
            <v>0</v>
          </cell>
          <cell r="AE1036">
            <v>-79.519975105053803</v>
          </cell>
          <cell r="AF1036">
            <v>0</v>
          </cell>
          <cell r="AG1036">
            <v>0</v>
          </cell>
          <cell r="AH1036">
            <v>0</v>
          </cell>
          <cell r="AI1036">
            <v>0</v>
          </cell>
          <cell r="AJ1036">
            <v>0</v>
          </cell>
          <cell r="AK1036">
            <v>0</v>
          </cell>
          <cell r="AL1036">
            <v>0</v>
          </cell>
          <cell r="AM1036">
            <v>0</v>
          </cell>
          <cell r="AN1036">
            <v>0</v>
          </cell>
          <cell r="AO1036">
            <v>-83.267434947528002</v>
          </cell>
          <cell r="AP1036">
            <v>0</v>
          </cell>
          <cell r="AQ1036">
            <v>0</v>
          </cell>
          <cell r="AR1036">
            <v>0</v>
          </cell>
          <cell r="AS1036">
            <v>0</v>
          </cell>
          <cell r="AT1036">
            <v>0</v>
          </cell>
          <cell r="AU1036">
            <v>0</v>
          </cell>
          <cell r="AV1036">
            <v>0</v>
          </cell>
          <cell r="AW1036">
            <v>0</v>
          </cell>
          <cell r="AX1036">
            <v>0</v>
          </cell>
          <cell r="AY1036">
            <v>-91.314993870584104</v>
          </cell>
          <cell r="AZ1036">
            <v>0</v>
          </cell>
          <cell r="BA1036">
            <v>0</v>
          </cell>
          <cell r="BB1036">
            <v>0</v>
          </cell>
          <cell r="BC1036">
            <v>0</v>
          </cell>
          <cell r="BD1036">
            <v>0</v>
          </cell>
          <cell r="BE1036">
            <v>0</v>
          </cell>
          <cell r="BF1036">
            <v>0</v>
          </cell>
          <cell r="BG1036">
            <v>0</v>
          </cell>
          <cell r="BH1036">
            <v>0</v>
          </cell>
          <cell r="BI1036">
            <v>-95.731708475351695</v>
          </cell>
          <cell r="BJ1036">
            <v>0</v>
          </cell>
          <cell r="BK1036">
            <v>0</v>
          </cell>
          <cell r="BL1036">
            <v>0</v>
          </cell>
          <cell r="BM1036">
            <v>0</v>
          </cell>
        </row>
        <row r="1037">
          <cell r="C1037">
            <v>14619</v>
          </cell>
          <cell r="D1037" t="str">
            <v>Canadian Wind Durham Esat Gen</v>
          </cell>
          <cell r="E1037">
            <v>2615.11</v>
          </cell>
          <cell r="F1037">
            <v>0</v>
          </cell>
          <cell r="G1037">
            <v>0</v>
          </cell>
          <cell r="H1037">
            <v>3251.5</v>
          </cell>
          <cell r="I1037">
            <v>0</v>
          </cell>
          <cell r="J1037">
            <v>75</v>
          </cell>
          <cell r="K1037">
            <v>250.473299</v>
          </cell>
          <cell r="L1037">
            <v>-359.89</v>
          </cell>
          <cell r="M1037">
            <v>8500</v>
          </cell>
          <cell r="N1037">
            <v>0</v>
          </cell>
          <cell r="O1037">
            <v>0</v>
          </cell>
          <cell r="P1037">
            <v>0</v>
          </cell>
          <cell r="Q1037">
            <v>0</v>
          </cell>
          <cell r="R1037">
            <v>0</v>
          </cell>
          <cell r="S1037">
            <v>0</v>
          </cell>
          <cell r="T1037">
            <v>0</v>
          </cell>
          <cell r="U1037">
            <v>-124.284103523799</v>
          </cell>
          <cell r="V1037">
            <v>0</v>
          </cell>
          <cell r="W1037">
            <v>0</v>
          </cell>
          <cell r="X1037">
            <v>0</v>
          </cell>
          <cell r="Y1037">
            <v>0</v>
          </cell>
          <cell r="Z1037">
            <v>0</v>
          </cell>
          <cell r="AA1037">
            <v>0</v>
          </cell>
          <cell r="AB1037">
            <v>0</v>
          </cell>
          <cell r="AC1037">
            <v>0</v>
          </cell>
          <cell r="AD1037">
            <v>0</v>
          </cell>
          <cell r="AE1037">
            <v>-132.21342932861799</v>
          </cell>
          <cell r="AF1037">
            <v>0</v>
          </cell>
          <cell r="AG1037">
            <v>0</v>
          </cell>
          <cell r="AH1037">
            <v>0</v>
          </cell>
          <cell r="AI1037">
            <v>0</v>
          </cell>
          <cell r="AJ1037">
            <v>0</v>
          </cell>
          <cell r="AK1037">
            <v>0</v>
          </cell>
          <cell r="AL1037">
            <v>0</v>
          </cell>
          <cell r="AM1037">
            <v>0</v>
          </cell>
          <cell r="AN1037">
            <v>0</v>
          </cell>
          <cell r="AO1037">
            <v>-138.44412188593199</v>
          </cell>
          <cell r="AP1037">
            <v>0</v>
          </cell>
          <cell r="AQ1037">
            <v>0</v>
          </cell>
          <cell r="AR1037">
            <v>0</v>
          </cell>
          <cell r="AS1037">
            <v>0</v>
          </cell>
          <cell r="AT1037">
            <v>0</v>
          </cell>
          <cell r="AU1037">
            <v>0</v>
          </cell>
          <cell r="AV1037">
            <v>0</v>
          </cell>
          <cell r="AW1037">
            <v>0</v>
          </cell>
          <cell r="AX1037">
            <v>0</v>
          </cell>
          <cell r="AY1037">
            <v>-151.82434945184499</v>
          </cell>
          <cell r="AZ1037">
            <v>0</v>
          </cell>
          <cell r="BA1037">
            <v>0</v>
          </cell>
          <cell r="BB1037">
            <v>0</v>
          </cell>
          <cell r="BC1037">
            <v>0</v>
          </cell>
          <cell r="BD1037">
            <v>0</v>
          </cell>
          <cell r="BE1037">
            <v>0</v>
          </cell>
          <cell r="BF1037">
            <v>0</v>
          </cell>
          <cell r="BG1037">
            <v>0</v>
          </cell>
          <cell r="BH1037">
            <v>0</v>
          </cell>
          <cell r="BI1037">
            <v>-159.16777459113399</v>
          </cell>
          <cell r="BJ1037">
            <v>0</v>
          </cell>
          <cell r="BK1037">
            <v>0</v>
          </cell>
          <cell r="BL1037">
            <v>0</v>
          </cell>
          <cell r="BM1037">
            <v>0</v>
          </cell>
        </row>
        <row r="1038">
          <cell r="C1038">
            <v>14620</v>
          </cell>
          <cell r="D1038" t="str">
            <v>Tara DS Gen Connect</v>
          </cell>
          <cell r="E1038">
            <v>4684.3</v>
          </cell>
          <cell r="F1038">
            <v>0</v>
          </cell>
          <cell r="G1038">
            <v>0</v>
          </cell>
          <cell r="H1038">
            <v>2736</v>
          </cell>
          <cell r="I1038">
            <v>0</v>
          </cell>
          <cell r="J1038">
            <v>75</v>
          </cell>
          <cell r="K1038">
            <v>277.58465749999999</v>
          </cell>
          <cell r="L1038">
            <v>-644.66999999999996</v>
          </cell>
          <cell r="M1038">
            <v>7500</v>
          </cell>
          <cell r="N1038">
            <v>0</v>
          </cell>
          <cell r="O1038">
            <v>0</v>
          </cell>
          <cell r="P1038">
            <v>0</v>
          </cell>
          <cell r="Q1038">
            <v>0</v>
          </cell>
          <cell r="R1038">
            <v>0</v>
          </cell>
          <cell r="S1038">
            <v>0</v>
          </cell>
          <cell r="T1038">
            <v>0</v>
          </cell>
          <cell r="U1038">
            <v>58.539987148500003</v>
          </cell>
          <cell r="V1038">
            <v>0</v>
          </cell>
          <cell r="W1038">
            <v>0</v>
          </cell>
          <cell r="X1038">
            <v>0</v>
          </cell>
          <cell r="Y1038">
            <v>0</v>
          </cell>
          <cell r="Z1038">
            <v>0</v>
          </cell>
          <cell r="AA1038">
            <v>0</v>
          </cell>
          <cell r="AB1038">
            <v>0</v>
          </cell>
          <cell r="AC1038">
            <v>0</v>
          </cell>
          <cell r="AD1038">
            <v>0</v>
          </cell>
          <cell r="AE1038">
            <v>62.274838328574198</v>
          </cell>
          <cell r="AF1038">
            <v>0</v>
          </cell>
          <cell r="AG1038">
            <v>0</v>
          </cell>
          <cell r="AH1038">
            <v>0</v>
          </cell>
          <cell r="AI1038">
            <v>0</v>
          </cell>
          <cell r="AJ1038">
            <v>0</v>
          </cell>
          <cell r="AK1038">
            <v>0</v>
          </cell>
          <cell r="AL1038">
            <v>0</v>
          </cell>
          <cell r="AM1038">
            <v>0</v>
          </cell>
          <cell r="AN1038">
            <v>0</v>
          </cell>
          <cell r="AO1038">
            <v>65.209603530960294</v>
          </cell>
          <cell r="AP1038">
            <v>0</v>
          </cell>
          <cell r="AQ1038">
            <v>0</v>
          </cell>
          <cell r="AR1038">
            <v>0</v>
          </cell>
          <cell r="AS1038">
            <v>0</v>
          </cell>
          <cell r="AT1038">
            <v>0</v>
          </cell>
          <cell r="AU1038">
            <v>0</v>
          </cell>
          <cell r="AV1038">
            <v>0</v>
          </cell>
          <cell r="AW1038">
            <v>0</v>
          </cell>
          <cell r="AX1038">
            <v>0</v>
          </cell>
          <cell r="AY1038">
            <v>71.511924805720597</v>
          </cell>
          <cell r="AZ1038">
            <v>0</v>
          </cell>
          <cell r="BA1038">
            <v>0</v>
          </cell>
          <cell r="BB1038">
            <v>0</v>
          </cell>
          <cell r="BC1038">
            <v>0</v>
          </cell>
          <cell r="BD1038">
            <v>0</v>
          </cell>
          <cell r="BE1038">
            <v>0</v>
          </cell>
          <cell r="BF1038">
            <v>0</v>
          </cell>
          <cell r="BG1038">
            <v>0</v>
          </cell>
          <cell r="BH1038">
            <v>0</v>
          </cell>
          <cell r="BI1038">
            <v>74.970806521817593</v>
          </cell>
          <cell r="BJ1038">
            <v>0</v>
          </cell>
          <cell r="BK1038">
            <v>0</v>
          </cell>
          <cell r="BL1038">
            <v>0</v>
          </cell>
          <cell r="BM1038">
            <v>0</v>
          </cell>
        </row>
        <row r="1039">
          <cell r="C1039">
            <v>14621</v>
          </cell>
          <cell r="D1039" t="str">
            <v>ChinodinRedickville Wind Farm</v>
          </cell>
          <cell r="E1039">
            <v>2434.7600000000002</v>
          </cell>
          <cell r="F1039">
            <v>0</v>
          </cell>
          <cell r="G1039">
            <v>0</v>
          </cell>
          <cell r="H1039">
            <v>2025</v>
          </cell>
          <cell r="I1039">
            <v>0</v>
          </cell>
          <cell r="J1039">
            <v>0</v>
          </cell>
          <cell r="K1039">
            <v>172.3582679999999</v>
          </cell>
          <cell r="L1039">
            <v>-335.08</v>
          </cell>
          <cell r="M1039">
            <v>4967</v>
          </cell>
          <cell r="N1039">
            <v>0</v>
          </cell>
          <cell r="O1039">
            <v>0</v>
          </cell>
          <cell r="P1039">
            <v>0</v>
          </cell>
          <cell r="Q1039">
            <v>0</v>
          </cell>
          <cell r="R1039">
            <v>0</v>
          </cell>
          <cell r="S1039">
            <v>0</v>
          </cell>
          <cell r="T1039">
            <v>0</v>
          </cell>
          <cell r="U1039">
            <v>1.26494984000062E-2</v>
          </cell>
          <cell r="V1039">
            <v>0</v>
          </cell>
          <cell r="W1039">
            <v>0</v>
          </cell>
          <cell r="X1039">
            <v>0</v>
          </cell>
          <cell r="Y1039">
            <v>0</v>
          </cell>
          <cell r="Z1039">
            <v>0</v>
          </cell>
          <cell r="AA1039">
            <v>0</v>
          </cell>
          <cell r="AB1039">
            <v>0</v>
          </cell>
          <cell r="AC1039">
            <v>0</v>
          </cell>
          <cell r="AD1039">
            <v>0</v>
          </cell>
          <cell r="AE1039">
            <v>1.34565363979648E-2</v>
          </cell>
          <cell r="AF1039">
            <v>0</v>
          </cell>
          <cell r="AG1039">
            <v>0</v>
          </cell>
          <cell r="AH1039">
            <v>0</v>
          </cell>
          <cell r="AI1039">
            <v>0</v>
          </cell>
          <cell r="AJ1039">
            <v>0</v>
          </cell>
          <cell r="AK1039">
            <v>0</v>
          </cell>
          <cell r="AL1039">
            <v>0</v>
          </cell>
          <cell r="AM1039">
            <v>0</v>
          </cell>
          <cell r="AN1039">
            <v>0</v>
          </cell>
          <cell r="AO1039">
            <v>1.4090689385347599E-2</v>
          </cell>
          <cell r="AP1039">
            <v>0</v>
          </cell>
          <cell r="AQ1039">
            <v>0</v>
          </cell>
          <cell r="AR1039">
            <v>0</v>
          </cell>
          <cell r="AS1039">
            <v>0</v>
          </cell>
          <cell r="AT1039">
            <v>0</v>
          </cell>
          <cell r="AU1039">
            <v>0</v>
          </cell>
          <cell r="AV1039">
            <v>0</v>
          </cell>
          <cell r="AW1039">
            <v>0</v>
          </cell>
          <cell r="AX1039">
            <v>0</v>
          </cell>
          <cell r="AY1039">
            <v>1.5452514127140601E-2</v>
          </cell>
          <cell r="AZ1039">
            <v>0</v>
          </cell>
          <cell r="BA1039">
            <v>0</v>
          </cell>
          <cell r="BB1039">
            <v>0</v>
          </cell>
          <cell r="BC1039">
            <v>0</v>
          </cell>
          <cell r="BD1039">
            <v>0</v>
          </cell>
          <cell r="BE1039">
            <v>0</v>
          </cell>
          <cell r="BF1039">
            <v>0</v>
          </cell>
          <cell r="BG1039">
            <v>0</v>
          </cell>
          <cell r="BH1039">
            <v>0</v>
          </cell>
          <cell r="BI1039">
            <v>1.6199919804258299E-2</v>
          </cell>
          <cell r="BJ1039">
            <v>0</v>
          </cell>
          <cell r="BK1039">
            <v>0</v>
          </cell>
          <cell r="BL1039">
            <v>0</v>
          </cell>
          <cell r="BM1039">
            <v>0</v>
          </cell>
        </row>
        <row r="1040">
          <cell r="C1040">
            <v>14622</v>
          </cell>
          <cell r="D1040" t="str">
            <v>Petrolia Renew Energy Gen Con</v>
          </cell>
          <cell r="E1040">
            <v>2914.79</v>
          </cell>
          <cell r="F1040">
            <v>0</v>
          </cell>
          <cell r="G1040">
            <v>0</v>
          </cell>
          <cell r="H1040">
            <v>3321.18</v>
          </cell>
          <cell r="I1040">
            <v>0</v>
          </cell>
          <cell r="J1040">
            <v>0</v>
          </cell>
          <cell r="K1040">
            <v>278.03967049999989</v>
          </cell>
          <cell r="L1040">
            <v>-401.13</v>
          </cell>
          <cell r="M1040">
            <v>6915</v>
          </cell>
          <cell r="N1040">
            <v>0</v>
          </cell>
          <cell r="O1040">
            <v>0</v>
          </cell>
          <cell r="P1040">
            <v>0</v>
          </cell>
          <cell r="Q1040">
            <v>0</v>
          </cell>
          <cell r="R1040">
            <v>0</v>
          </cell>
          <cell r="S1040">
            <v>0</v>
          </cell>
          <cell r="T1040">
            <v>0</v>
          </cell>
          <cell r="U1040">
            <v>8.9109779000413197E-3</v>
          </cell>
          <cell r="V1040">
            <v>0</v>
          </cell>
          <cell r="W1040">
            <v>0</v>
          </cell>
          <cell r="X1040">
            <v>0</v>
          </cell>
          <cell r="Y1040">
            <v>0</v>
          </cell>
          <cell r="Z1040">
            <v>0</v>
          </cell>
          <cell r="AA1040">
            <v>0</v>
          </cell>
          <cell r="AB1040">
            <v>0</v>
          </cell>
          <cell r="AC1040">
            <v>0</v>
          </cell>
          <cell r="AD1040">
            <v>0</v>
          </cell>
          <cell r="AE1040">
            <v>9.4794982900668293E-3</v>
          </cell>
          <cell r="AF1040">
            <v>0</v>
          </cell>
          <cell r="AG1040">
            <v>0</v>
          </cell>
          <cell r="AH1040">
            <v>0</v>
          </cell>
          <cell r="AI1040">
            <v>0</v>
          </cell>
          <cell r="AJ1040">
            <v>0</v>
          </cell>
          <cell r="AK1040">
            <v>0</v>
          </cell>
          <cell r="AL1040">
            <v>0</v>
          </cell>
          <cell r="AM1040">
            <v>0</v>
          </cell>
          <cell r="AN1040">
            <v>0</v>
          </cell>
          <cell r="AO1040">
            <v>9.9262293047588102E-3</v>
          </cell>
          <cell r="AP1040">
            <v>0</v>
          </cell>
          <cell r="AQ1040">
            <v>0</v>
          </cell>
          <cell r="AR1040">
            <v>0</v>
          </cell>
          <cell r="AS1040">
            <v>0</v>
          </cell>
          <cell r="AT1040">
            <v>0</v>
          </cell>
          <cell r="AU1040">
            <v>0</v>
          </cell>
          <cell r="AV1040">
            <v>0</v>
          </cell>
          <cell r="AW1040">
            <v>0</v>
          </cell>
          <cell r="AX1040">
            <v>0</v>
          </cell>
          <cell r="AY1040">
            <v>1.08855709161143E-2</v>
          </cell>
          <cell r="AZ1040">
            <v>0</v>
          </cell>
          <cell r="BA1040">
            <v>0</v>
          </cell>
          <cell r="BB1040">
            <v>0</v>
          </cell>
          <cell r="BC1040">
            <v>0</v>
          </cell>
          <cell r="BD1040">
            <v>0</v>
          </cell>
          <cell r="BE1040">
            <v>0</v>
          </cell>
          <cell r="BF1040">
            <v>0</v>
          </cell>
          <cell r="BG1040">
            <v>0</v>
          </cell>
          <cell r="BH1040">
            <v>0</v>
          </cell>
          <cell r="BI1040">
            <v>1.14120831350524E-2</v>
          </cell>
          <cell r="BJ1040">
            <v>0</v>
          </cell>
          <cell r="BK1040">
            <v>0</v>
          </cell>
          <cell r="BL1040">
            <v>0</v>
          </cell>
          <cell r="BM1040">
            <v>0</v>
          </cell>
        </row>
        <row r="1041">
          <cell r="C1041">
            <v>14623</v>
          </cell>
          <cell r="D1041" t="str">
            <v>Lakeshore Gold Line Tap T61S</v>
          </cell>
          <cell r="E1041">
            <v>10035.290000000001</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row>
        <row r="1042">
          <cell r="C1042">
            <v>14624</v>
          </cell>
          <cell r="D1042" t="str">
            <v>Mississaugi TSInstall Cap</v>
          </cell>
          <cell r="E1042">
            <v>0</v>
          </cell>
        </row>
        <row r="1043">
          <cell r="C1043">
            <v>14626</v>
          </cell>
          <cell r="D1043" t="str">
            <v>Algoma TSInstall 96 MX Cap</v>
          </cell>
          <cell r="E1043">
            <v>0</v>
          </cell>
        </row>
        <row r="1044">
          <cell r="C1044">
            <v>14628</v>
          </cell>
          <cell r="D1044" t="str">
            <v>Pleasant TS Access Road</v>
          </cell>
          <cell r="E1044">
            <v>0</v>
          </cell>
          <cell r="F1044">
            <v>0</v>
          </cell>
          <cell r="G1044">
            <v>198039.6</v>
          </cell>
          <cell r="H1044">
            <v>6474</v>
          </cell>
          <cell r="I1044">
            <v>150000</v>
          </cell>
          <cell r="J1044">
            <v>0</v>
          </cell>
          <cell r="K1044">
            <v>82895.973190999997</v>
          </cell>
          <cell r="L1044">
            <v>0</v>
          </cell>
          <cell r="M1044">
            <v>0</v>
          </cell>
          <cell r="N1044">
            <v>127912.14</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row>
        <row r="1045">
          <cell r="C1045">
            <v>14633</v>
          </cell>
          <cell r="D1045" t="str">
            <v>Tembec Spruce Fall Supply Rein</v>
          </cell>
          <cell r="E1045">
            <v>0</v>
          </cell>
          <cell r="F1045">
            <v>106672.9</v>
          </cell>
          <cell r="G1045">
            <v>160419.63</v>
          </cell>
          <cell r="H1045">
            <v>514621.7</v>
          </cell>
          <cell r="I1045">
            <v>58198.91</v>
          </cell>
          <cell r="J1045">
            <v>56062.65</v>
          </cell>
          <cell r="K1045">
            <v>178381.63</v>
          </cell>
          <cell r="L1045">
            <v>0</v>
          </cell>
          <cell r="M1045">
            <v>0</v>
          </cell>
          <cell r="N1045">
            <v>132670.04999999999</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row>
        <row r="1046">
          <cell r="C1046">
            <v>14635</v>
          </cell>
          <cell r="D1046" t="str">
            <v>Donnandale Farm Gen Connect</v>
          </cell>
          <cell r="E1046">
            <v>4099.4399999999996</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row>
        <row r="1047">
          <cell r="C1047">
            <v>14636</v>
          </cell>
          <cell r="D1047" t="str">
            <v>Roubos Farms Gen Connection</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row>
        <row r="1048">
          <cell r="C1048">
            <v>14645</v>
          </cell>
          <cell r="D1048" t="str">
            <v>2010 Fire Deluge Upgrade</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row>
        <row r="1049">
          <cell r="C1049">
            <v>14654</v>
          </cell>
          <cell r="D1049" t="str">
            <v>Seaforth TS Line Development</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row>
        <row r="1050">
          <cell r="C1050">
            <v>14666</v>
          </cell>
          <cell r="D1050" t="str">
            <v>08 Rev Mtr S L Diagrm Dist</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row>
        <row r="1051">
          <cell r="C1051">
            <v>14667</v>
          </cell>
          <cell r="D1051" t="str">
            <v>2009 Stn Service Upgrades</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row>
        <row r="1052">
          <cell r="C1052">
            <v>14669</v>
          </cell>
          <cell r="D1052" t="str">
            <v>2008 Rev Metering Single Line</v>
          </cell>
          <cell r="E1052">
            <v>0</v>
          </cell>
          <cell r="F1052">
            <v>0</v>
          </cell>
          <cell r="G1052">
            <v>0</v>
          </cell>
          <cell r="H1052">
            <v>0</v>
          </cell>
          <cell r="I1052">
            <v>0</v>
          </cell>
          <cell r="J1052">
            <v>75000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row>
        <row r="1053">
          <cell r="C1053">
            <v>14681</v>
          </cell>
          <cell r="D1053" t="str">
            <v>Lake Nipigon Enabler Line EA</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row>
        <row r="1054">
          <cell r="C1054">
            <v>14700</v>
          </cell>
          <cell r="D1054" t="str">
            <v>2008 Mech Box Relocate</v>
          </cell>
          <cell r="E1054">
            <v>12397.93</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row>
        <row r="1055">
          <cell r="C1055">
            <v>14702</v>
          </cell>
          <cell r="D1055" t="str">
            <v>2010 Oil Circuit Breaker Repl</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row>
        <row r="1056">
          <cell r="C1056">
            <v>14706</v>
          </cell>
          <cell r="D1056" t="str">
            <v>Burlington Circuit Brk Replace</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row>
        <row r="1057">
          <cell r="C1057">
            <v>14748</v>
          </cell>
          <cell r="D1057" t="str">
            <v>Shell Canada Line Relocate</v>
          </cell>
          <cell r="E1057">
            <v>244.56</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row>
        <row r="1058">
          <cell r="C1058">
            <v>14749</v>
          </cell>
          <cell r="D1058" t="str">
            <v>Laurel Wind Farm</v>
          </cell>
          <cell r="E1058">
            <v>3867.56</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row>
        <row r="1059">
          <cell r="C1059">
            <v>14751</v>
          </cell>
          <cell r="D1059" t="str">
            <v>Sir Adam Beck Switch Install</v>
          </cell>
          <cell r="E1059">
            <v>0</v>
          </cell>
          <cell r="F1059">
            <v>50288</v>
          </cell>
          <cell r="G1059">
            <v>248704.92</v>
          </cell>
          <cell r="H1059">
            <v>27415.84</v>
          </cell>
          <cell r="I1059">
            <v>180000</v>
          </cell>
          <cell r="J1059">
            <v>17920.45</v>
          </cell>
          <cell r="K1059">
            <v>80548.170551000003</v>
          </cell>
          <cell r="L1059">
            <v>20839</v>
          </cell>
          <cell r="M1059">
            <v>641654</v>
          </cell>
          <cell r="N1059">
            <v>0</v>
          </cell>
          <cell r="O1059">
            <v>69000</v>
          </cell>
          <cell r="P1059">
            <v>10400</v>
          </cell>
          <cell r="Q1059">
            <v>40000</v>
          </cell>
          <cell r="R1059">
            <v>9000</v>
          </cell>
          <cell r="S1059">
            <v>0</v>
          </cell>
          <cell r="T1059">
            <v>25000</v>
          </cell>
          <cell r="U1059">
            <v>9344.5269565961498</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row>
        <row r="1060">
          <cell r="C1060">
            <v>14760</v>
          </cell>
          <cell r="D1060" t="str">
            <v>Glanbrook Gas Pwr Plnt</v>
          </cell>
          <cell r="E1060">
            <v>2924.23</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row>
        <row r="1061">
          <cell r="C1061">
            <v>14761</v>
          </cell>
          <cell r="D1061" t="str">
            <v>PANI Protection Improvements</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row>
        <row r="1062">
          <cell r="C1062">
            <v>14762</v>
          </cell>
          <cell r="D1062" t="str">
            <v>Arthur South Wind Farm Connect</v>
          </cell>
          <cell r="E1062">
            <v>2368.27</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row>
        <row r="1063">
          <cell r="C1063">
            <v>14778</v>
          </cell>
          <cell r="D1063" t="str">
            <v>2010 Replace EOL Station Trans</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row>
        <row r="1064">
          <cell r="C1064">
            <v>14807</v>
          </cell>
          <cell r="D1064" t="str">
            <v>Skyway 124 Wind farm Con</v>
          </cell>
          <cell r="E1064">
            <v>1327.11</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row>
        <row r="1065">
          <cell r="C1065">
            <v>14809</v>
          </cell>
          <cell r="D1065" t="str">
            <v>Detweiler TS Add SVC</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row>
        <row r="1066">
          <cell r="C1066">
            <v>14812</v>
          </cell>
          <cell r="D1066" t="str">
            <v>Metaclad Replacement</v>
          </cell>
          <cell r="E1066">
            <v>31148.639999999999</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row>
        <row r="1067">
          <cell r="C1067">
            <v>14832</v>
          </cell>
          <cell r="D1067" t="str">
            <v>Burlington TS  PC Replacement</v>
          </cell>
          <cell r="E1067">
            <v>0</v>
          </cell>
          <cell r="F1067">
            <v>301</v>
          </cell>
          <cell r="G1067">
            <v>101725</v>
          </cell>
          <cell r="H1067">
            <v>148883.92000000001</v>
          </cell>
          <cell r="I1067">
            <v>320000</v>
          </cell>
          <cell r="J1067">
            <v>292669.8</v>
          </cell>
          <cell r="K1067">
            <v>153906.82181250001</v>
          </cell>
          <cell r="L1067">
            <v>308000</v>
          </cell>
          <cell r="M1067">
            <v>0</v>
          </cell>
          <cell r="N1067">
            <v>0</v>
          </cell>
          <cell r="O1067">
            <v>0</v>
          </cell>
          <cell r="P1067">
            <v>1585000</v>
          </cell>
          <cell r="Q1067">
            <v>2245000</v>
          </cell>
          <cell r="R1067">
            <v>85000</v>
          </cell>
          <cell r="S1067">
            <v>5980000</v>
          </cell>
          <cell r="T1067">
            <v>825000</v>
          </cell>
          <cell r="U1067">
            <v>1885173.701867637</v>
          </cell>
          <cell r="V1067">
            <v>0</v>
          </cell>
          <cell r="W1067">
            <v>0</v>
          </cell>
          <cell r="X1067">
            <v>0</v>
          </cell>
          <cell r="Y1067">
            <v>0</v>
          </cell>
          <cell r="Z1067">
            <v>1000000</v>
          </cell>
          <cell r="AA1067">
            <v>1000000</v>
          </cell>
          <cell r="AB1067">
            <v>104000</v>
          </cell>
          <cell r="AC1067">
            <v>1000000</v>
          </cell>
          <cell r="AD1067">
            <v>725000</v>
          </cell>
          <cell r="AE1067">
            <v>1719028.5448801201</v>
          </cell>
          <cell r="AF1067">
            <v>0</v>
          </cell>
          <cell r="AG1067">
            <v>0</v>
          </cell>
          <cell r="AH1067">
            <v>0</v>
          </cell>
          <cell r="AI1067">
            <v>0</v>
          </cell>
          <cell r="AJ1067">
            <v>150000</v>
          </cell>
          <cell r="AK1067">
            <v>200000</v>
          </cell>
          <cell r="AL1067">
            <v>30000</v>
          </cell>
          <cell r="AM1067">
            <v>30000</v>
          </cell>
          <cell r="AN1067">
            <v>60000</v>
          </cell>
          <cell r="AO1067">
            <v>61100</v>
          </cell>
          <cell r="AP1067">
            <v>0</v>
          </cell>
          <cell r="AQ1067">
            <v>0</v>
          </cell>
          <cell r="AR1067">
            <v>0</v>
          </cell>
          <cell r="AS1067">
            <v>3100000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row>
        <row r="1068">
          <cell r="C1068">
            <v>14836</v>
          </cell>
          <cell r="D1068" t="str">
            <v>Essa TS 230kV Operating Flex</v>
          </cell>
          <cell r="E1068">
            <v>0</v>
          </cell>
          <cell r="F1068">
            <v>25000</v>
          </cell>
          <cell r="G1068">
            <v>171446.55</v>
          </cell>
          <cell r="H1068">
            <v>346620.28</v>
          </cell>
          <cell r="I1068">
            <v>31000</v>
          </cell>
          <cell r="J1068">
            <v>38515.599999999999</v>
          </cell>
          <cell r="K1068">
            <v>111150.18395949999</v>
          </cell>
          <cell r="L1068">
            <v>0</v>
          </cell>
          <cell r="M1068">
            <v>0</v>
          </cell>
          <cell r="N1068">
            <v>0</v>
          </cell>
          <cell r="O1068">
            <v>0</v>
          </cell>
          <cell r="P1068">
            <v>123000</v>
          </cell>
          <cell r="Q1068">
            <v>190000</v>
          </cell>
          <cell r="R1068">
            <v>22000</v>
          </cell>
          <cell r="S1068">
            <v>40000</v>
          </cell>
          <cell r="T1068">
            <v>58000</v>
          </cell>
          <cell r="U1068">
            <v>89060.642541590001</v>
          </cell>
          <cell r="V1068">
            <v>0</v>
          </cell>
          <cell r="W1068">
            <v>0</v>
          </cell>
          <cell r="X1068">
            <v>0</v>
          </cell>
          <cell r="Y1068">
            <v>145947</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row>
        <row r="1069">
          <cell r="C1069">
            <v>14865</v>
          </cell>
          <cell r="D1069" t="str">
            <v>Arthur Wind Farm Con ID25</v>
          </cell>
          <cell r="E1069">
            <v>536.42999999999995</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row>
        <row r="1070">
          <cell r="C1070">
            <v>14866</v>
          </cell>
          <cell r="D1070" t="str">
            <v>Trout Creek Wind Farm ID 26</v>
          </cell>
          <cell r="E1070">
            <v>536.42999999999995</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row>
        <row r="1071">
          <cell r="C1071">
            <v>14867</v>
          </cell>
          <cell r="D1071" t="str">
            <v>Matthias GS Connection ID42</v>
          </cell>
          <cell r="E1071">
            <v>250.06</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row>
        <row r="1072">
          <cell r="C1072">
            <v>14868</v>
          </cell>
          <cell r="D1072" t="str">
            <v>Tilbury East DS  K6Z Extension</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row>
        <row r="1073">
          <cell r="C1073">
            <v>14894</v>
          </cell>
          <cell r="D1073" t="str">
            <v>SWO Capacitor Banks Install</v>
          </cell>
          <cell r="E1073">
            <v>0</v>
          </cell>
          <cell r="F1073">
            <v>0</v>
          </cell>
          <cell r="G1073">
            <v>2068540.7</v>
          </cell>
          <cell r="H1073">
            <v>2956697.21</v>
          </cell>
          <cell r="I1073">
            <v>9267214.4100000001</v>
          </cell>
          <cell r="J1073">
            <v>603374.57999999996</v>
          </cell>
          <cell r="K1073">
            <v>2246983.0092075001</v>
          </cell>
          <cell r="L1073">
            <v>18000</v>
          </cell>
          <cell r="M1073">
            <v>0</v>
          </cell>
          <cell r="N1073">
            <v>117801.22</v>
          </cell>
          <cell r="O1073">
            <v>0</v>
          </cell>
          <cell r="P1073">
            <v>1519998</v>
          </cell>
          <cell r="Q1073">
            <v>9267916</v>
          </cell>
          <cell r="R1073">
            <v>257920</v>
          </cell>
          <cell r="S1073">
            <v>18950000</v>
          </cell>
          <cell r="T1073">
            <v>377000</v>
          </cell>
          <cell r="U1073">
            <v>5528198.6113504404</v>
          </cell>
          <cell r="V1073">
            <v>0</v>
          </cell>
          <cell r="W1073">
            <v>0</v>
          </cell>
          <cell r="X1073">
            <v>0</v>
          </cell>
          <cell r="Y1073">
            <v>7690000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row>
        <row r="1074">
          <cell r="C1074">
            <v>14901</v>
          </cell>
          <cell r="D1074" t="str">
            <v>Guelph Cedar TS Tray Relocate</v>
          </cell>
          <cell r="E1074">
            <v>3016</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row>
        <row r="1075">
          <cell r="C1075">
            <v>14905</v>
          </cell>
          <cell r="D1075" t="str">
            <v>2008 Leaside Animal Deter Fenc</v>
          </cell>
          <cell r="E1075">
            <v>0</v>
          </cell>
          <cell r="F1075">
            <v>0</v>
          </cell>
          <cell r="G1075">
            <v>0</v>
          </cell>
          <cell r="H1075">
            <v>0</v>
          </cell>
          <cell r="I1075">
            <v>0</v>
          </cell>
          <cell r="J1075">
            <v>0</v>
          </cell>
          <cell r="K1075">
            <v>805.67899999999997</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row>
        <row r="1076">
          <cell r="C1076">
            <v>14906</v>
          </cell>
          <cell r="D1076" t="str">
            <v>Beach TS Gen Connect</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row>
        <row r="1077">
          <cell r="C1077">
            <v>14910</v>
          </cell>
          <cell r="D1077" t="str">
            <v>Glengrove Terauley Metalclad</v>
          </cell>
          <cell r="E1077">
            <v>1935.37</v>
          </cell>
          <cell r="F1077">
            <v>0</v>
          </cell>
          <cell r="G1077">
            <v>0</v>
          </cell>
          <cell r="H1077">
            <v>-1458</v>
          </cell>
          <cell r="I1077">
            <v>-189.64</v>
          </cell>
          <cell r="J1077">
            <v>4976.5200000000004</v>
          </cell>
          <cell r="K1077">
            <v>-239.2171285</v>
          </cell>
          <cell r="L1077">
            <v>0</v>
          </cell>
          <cell r="M1077">
            <v>0</v>
          </cell>
          <cell r="N1077">
            <v>-5035</v>
          </cell>
          <cell r="O1077">
            <v>0</v>
          </cell>
          <cell r="P1077">
            <v>0</v>
          </cell>
          <cell r="Q1077">
            <v>0</v>
          </cell>
          <cell r="R1077">
            <v>0</v>
          </cell>
          <cell r="S1077">
            <v>0</v>
          </cell>
          <cell r="T1077">
            <v>0</v>
          </cell>
          <cell r="U1077">
            <v>-0.63590279829997898</v>
          </cell>
          <cell r="V1077">
            <v>0</v>
          </cell>
          <cell r="W1077">
            <v>0</v>
          </cell>
          <cell r="X1077">
            <v>0</v>
          </cell>
          <cell r="Y1077">
            <v>0</v>
          </cell>
          <cell r="Z1077">
            <v>0</v>
          </cell>
          <cell r="AA1077">
            <v>0</v>
          </cell>
          <cell r="AB1077">
            <v>0</v>
          </cell>
          <cell r="AC1077">
            <v>0</v>
          </cell>
          <cell r="AD1077">
            <v>0</v>
          </cell>
          <cell r="AE1077">
            <v>-0.67647339683151697</v>
          </cell>
          <cell r="AF1077">
            <v>0</v>
          </cell>
          <cell r="AG1077">
            <v>0</v>
          </cell>
          <cell r="AH1077">
            <v>0</v>
          </cell>
          <cell r="AI1077">
            <v>0</v>
          </cell>
          <cell r="AJ1077">
            <v>0</v>
          </cell>
          <cell r="AK1077">
            <v>0</v>
          </cell>
          <cell r="AL1077">
            <v>0</v>
          </cell>
          <cell r="AM1077">
            <v>0</v>
          </cell>
          <cell r="AN1077">
            <v>0</v>
          </cell>
          <cell r="AO1077">
            <v>-0.70835289485423703</v>
          </cell>
          <cell r="AP1077">
            <v>0</v>
          </cell>
          <cell r="AQ1077">
            <v>0</v>
          </cell>
          <cell r="AR1077">
            <v>0</v>
          </cell>
          <cell r="AS1077">
            <v>0</v>
          </cell>
          <cell r="AT1077">
            <v>0</v>
          </cell>
          <cell r="AU1077">
            <v>0</v>
          </cell>
          <cell r="AV1077">
            <v>0</v>
          </cell>
          <cell r="AW1077">
            <v>0</v>
          </cell>
          <cell r="AX1077">
            <v>0</v>
          </cell>
          <cell r="AY1077">
            <v>-0.77681317183105403</v>
          </cell>
          <cell r="AZ1077">
            <v>0</v>
          </cell>
          <cell r="BA1077">
            <v>0</v>
          </cell>
          <cell r="BB1077">
            <v>0</v>
          </cell>
          <cell r="BC1077">
            <v>0</v>
          </cell>
          <cell r="BD1077">
            <v>0</v>
          </cell>
          <cell r="BE1077">
            <v>0</v>
          </cell>
          <cell r="BF1077">
            <v>0</v>
          </cell>
          <cell r="BG1077">
            <v>0</v>
          </cell>
          <cell r="BH1077">
            <v>0</v>
          </cell>
          <cell r="BI1077">
            <v>-0.81438599460389005</v>
          </cell>
          <cell r="BJ1077">
            <v>0</v>
          </cell>
          <cell r="BK1077">
            <v>0</v>
          </cell>
          <cell r="BL1077">
            <v>0</v>
          </cell>
          <cell r="BM1077">
            <v>0</v>
          </cell>
        </row>
        <row r="1078">
          <cell r="C1078">
            <v>14916</v>
          </cell>
          <cell r="D1078" t="str">
            <v>Manby Animal Deterrent Fence</v>
          </cell>
          <cell r="E1078">
            <v>0</v>
          </cell>
          <cell r="F1078">
            <v>520</v>
          </cell>
          <cell r="G1078">
            <v>25604.98</v>
          </cell>
          <cell r="H1078">
            <v>12929.39</v>
          </cell>
          <cell r="I1078">
            <v>0</v>
          </cell>
          <cell r="J1078">
            <v>1250.6300000000001</v>
          </cell>
          <cell r="K1078">
            <v>1944.73</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row>
        <row r="1079">
          <cell r="C1079">
            <v>14917</v>
          </cell>
          <cell r="D1079" t="str">
            <v>Ansonville Emerg Replace</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row>
        <row r="1080">
          <cell r="C1080">
            <v>14919</v>
          </cell>
          <cell r="D1080" t="str">
            <v>Business Planning Process</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row>
        <row r="1081">
          <cell r="C1081">
            <v>14920</v>
          </cell>
          <cell r="D1081" t="str">
            <v>Nanticoke Fault Reclosing</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row>
        <row r="1082">
          <cell r="C1082">
            <v>14926</v>
          </cell>
          <cell r="D1082" t="str">
            <v>Manby Disconnec Switche Replac</v>
          </cell>
          <cell r="E1082">
            <v>0</v>
          </cell>
          <cell r="F1082">
            <v>90000</v>
          </cell>
          <cell r="G1082">
            <v>0</v>
          </cell>
          <cell r="H1082">
            <v>18988.560000000001</v>
          </cell>
          <cell r="I1082">
            <v>70000</v>
          </cell>
          <cell r="J1082">
            <v>17547</v>
          </cell>
          <cell r="K1082">
            <v>29438.894877499999</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row>
        <row r="1083">
          <cell r="C1083">
            <v>14936</v>
          </cell>
          <cell r="D1083" t="str">
            <v>Southpoint Wind Connection</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row>
        <row r="1084">
          <cell r="C1084">
            <v>14937</v>
          </cell>
          <cell r="D1084" t="str">
            <v>Southpoint Wind Kingsville</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row>
        <row r="1085">
          <cell r="C1085">
            <v>14938</v>
          </cell>
          <cell r="D1085" t="str">
            <v>Southpoint Wind Connection</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row>
        <row r="1086">
          <cell r="C1086">
            <v>14939</v>
          </cell>
          <cell r="D1086" t="str">
            <v>Henrard Farm Biomass Connect</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row>
        <row r="1087">
          <cell r="C1087">
            <v>14940</v>
          </cell>
          <cell r="D1087" t="str">
            <v>SturgeonGS StepDown Xfmr</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row>
        <row r="1088">
          <cell r="C1088">
            <v>14942</v>
          </cell>
          <cell r="D1088" t="str">
            <v>2009 2010 Fndation Replace</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row>
        <row r="1089">
          <cell r="C1089">
            <v>14954</v>
          </cell>
          <cell r="D1089" t="str">
            <v>Real Estate Funds Re Est 08</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row>
        <row r="1090">
          <cell r="C1090">
            <v>14958</v>
          </cell>
          <cell r="D1090" t="str">
            <v>2010 Tx Switch Replace Program</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row>
        <row r="1091">
          <cell r="C1091">
            <v>14962</v>
          </cell>
          <cell r="D1091" t="str">
            <v>Cherrywood T16 AutoXfmr Replac</v>
          </cell>
          <cell r="E1091">
            <v>0</v>
          </cell>
          <cell r="F1091">
            <v>940311</v>
          </cell>
          <cell r="G1091">
            <v>863682.22</v>
          </cell>
          <cell r="H1091">
            <v>587187.21</v>
          </cell>
          <cell r="I1091">
            <v>310000</v>
          </cell>
          <cell r="J1091">
            <v>106880.62</v>
          </cell>
          <cell r="K1091">
            <v>428029.76326949999</v>
          </cell>
          <cell r="L1091">
            <v>288000</v>
          </cell>
          <cell r="M1091">
            <v>0</v>
          </cell>
          <cell r="N1091">
            <v>0</v>
          </cell>
          <cell r="O1091">
            <v>0</v>
          </cell>
          <cell r="P1091">
            <v>75000</v>
          </cell>
          <cell r="Q1091">
            <v>50000</v>
          </cell>
          <cell r="R1091">
            <v>15000</v>
          </cell>
          <cell r="S1091">
            <v>50000</v>
          </cell>
          <cell r="T1091">
            <v>0</v>
          </cell>
          <cell r="U1091">
            <v>100433.48347164859</v>
          </cell>
          <cell r="V1091">
            <v>0</v>
          </cell>
          <cell r="W1091">
            <v>0</v>
          </cell>
          <cell r="X1091">
            <v>0</v>
          </cell>
          <cell r="Y1091">
            <v>280000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row>
        <row r="1092">
          <cell r="C1092">
            <v>14965</v>
          </cell>
          <cell r="D1092" t="str">
            <v>S A Beck SS1 Q5G Removal</v>
          </cell>
          <cell r="E1092">
            <v>0</v>
          </cell>
          <cell r="F1092">
            <v>63400</v>
          </cell>
          <cell r="G1092">
            <v>488000</v>
          </cell>
          <cell r="H1092">
            <v>40708.76</v>
          </cell>
          <cell r="I1092">
            <v>0</v>
          </cell>
          <cell r="J1092">
            <v>9079.5</v>
          </cell>
          <cell r="K1092">
            <v>102357.40316614794</v>
          </cell>
          <cell r="L1092">
            <v>542774.41303149995</v>
          </cell>
          <cell r="M1092">
            <v>0</v>
          </cell>
          <cell r="N1092">
            <v>0</v>
          </cell>
          <cell r="O1092">
            <v>110000</v>
          </cell>
          <cell r="P1092">
            <v>12000</v>
          </cell>
          <cell r="Q1092">
            <v>92000</v>
          </cell>
          <cell r="R1092">
            <v>10000</v>
          </cell>
          <cell r="S1092">
            <v>0</v>
          </cell>
          <cell r="T1092">
            <v>3000</v>
          </cell>
          <cell r="U1092">
            <v>14309.60047988254</v>
          </cell>
          <cell r="V1092">
            <v>129221.58696850001</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row>
        <row r="1093">
          <cell r="C1093">
            <v>14971</v>
          </cell>
          <cell r="D1093" t="str">
            <v>Markham MTS4 LineCon Phase A</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row>
        <row r="1094">
          <cell r="C1094">
            <v>14990</v>
          </cell>
          <cell r="D1094" t="str">
            <v>Brockville Water DS T2</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row>
        <row r="1095">
          <cell r="C1095">
            <v>14995</v>
          </cell>
          <cell r="D1095" t="str">
            <v>2009 HPL Breaker Replacement</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row>
        <row r="1096">
          <cell r="C1096">
            <v>15002</v>
          </cell>
          <cell r="D1096" t="str">
            <v>2009  SP Replacement Program</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row>
        <row r="1097">
          <cell r="C1097">
            <v>15006</v>
          </cell>
          <cell r="D1097" t="str">
            <v>2009 VA Brkr Replace Progrm</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row>
        <row r="1098">
          <cell r="C1098">
            <v>15007</v>
          </cell>
          <cell r="D1098" t="str">
            <v>PA Replacement Program</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row>
        <row r="1099">
          <cell r="C1099">
            <v>15009</v>
          </cell>
          <cell r="D1099" t="str">
            <v>FC4 Replacement Program</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row>
        <row r="1100">
          <cell r="C1100">
            <v>15010</v>
          </cell>
          <cell r="D1100" t="str">
            <v>FG4 Replacement Program</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row>
        <row r="1101">
          <cell r="C1101">
            <v>15014</v>
          </cell>
          <cell r="D1101" t="str">
            <v>Blue Mountain DS Xfmrs Add</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row>
        <row r="1102">
          <cell r="C1102">
            <v>15015</v>
          </cell>
          <cell r="D1102" t="str">
            <v>Lafarge 4 Tower Relocate</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row>
        <row r="1103">
          <cell r="C1103">
            <v>15018</v>
          </cell>
          <cell r="D1103" t="str">
            <v>DC Signalling Replacement</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row>
        <row r="1104">
          <cell r="C1104">
            <v>15019</v>
          </cell>
          <cell r="D1104" t="str">
            <v>Oshawa Wilson Lighting Upgrd</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row>
        <row r="1105">
          <cell r="C1105">
            <v>15020</v>
          </cell>
          <cell r="D1105" t="str">
            <v>2009 Animal Cover Cap Banks</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row>
        <row r="1106">
          <cell r="C1106">
            <v>15134</v>
          </cell>
          <cell r="D1106" t="str">
            <v>2009 Wawa Replacement Prog</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row>
        <row r="1107">
          <cell r="C1107">
            <v>15140</v>
          </cell>
          <cell r="D1107" t="str">
            <v>Lower Sturgeon GSD ID 253</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row>
        <row r="1108">
          <cell r="C1108">
            <v>15143</v>
          </cell>
          <cell r="D1108" t="str">
            <v>Clear Creek II Wind Farm</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row>
        <row r="1109">
          <cell r="C1109">
            <v>15175</v>
          </cell>
          <cell r="D1109" t="str">
            <v>Skypower Lennox1 GS ID1072</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row>
        <row r="1110">
          <cell r="C1110">
            <v>15177</v>
          </cell>
          <cell r="D1110" t="str">
            <v>THES Area Optical Volt Xfmr</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row>
        <row r="1111">
          <cell r="C1111">
            <v>15179</v>
          </cell>
          <cell r="D1111" t="str">
            <v>IESO SIA Deposit</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row>
        <row r="1112">
          <cell r="C1112">
            <v>15182</v>
          </cell>
          <cell r="D1112" t="str">
            <v>Gen Cons Long Lead items</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row>
        <row r="1113">
          <cell r="C1113">
            <v>15183</v>
          </cell>
          <cell r="D1113" t="str">
            <v>Mississippi Gen Con GCD ID63</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row>
        <row r="1114">
          <cell r="C1114">
            <v>15188</v>
          </cell>
          <cell r="D1114" t="str">
            <v>Good Year Gen Connection</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row>
        <row r="1115">
          <cell r="C1115">
            <v>15191</v>
          </cell>
          <cell r="D1115" t="str">
            <v>2009 Oil Circuit Breaker Repla</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row>
        <row r="1116">
          <cell r="C1116">
            <v>15196</v>
          </cell>
          <cell r="D1116" t="str">
            <v>SABeck R76 Failed Regulator</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row>
        <row r="1117">
          <cell r="C1117">
            <v>15198</v>
          </cell>
          <cell r="D1117" t="str">
            <v>Crystal Falls TS Feeder Trip</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row>
        <row r="1118">
          <cell r="C1118">
            <v>15200</v>
          </cell>
          <cell r="D1118" t="str">
            <v>Beck Thermal Rating Improve</v>
          </cell>
          <cell r="E1118">
            <v>0</v>
          </cell>
          <cell r="F1118">
            <v>0</v>
          </cell>
          <cell r="G1118">
            <v>150000</v>
          </cell>
          <cell r="H1118">
            <v>7997</v>
          </cell>
          <cell r="I1118">
            <v>0</v>
          </cell>
          <cell r="J1118">
            <v>0</v>
          </cell>
          <cell r="K1118">
            <v>23018.254092499999</v>
          </cell>
          <cell r="L1118">
            <v>9276.4599999999991</v>
          </cell>
          <cell r="M1118">
            <v>0</v>
          </cell>
          <cell r="N1118">
            <v>0</v>
          </cell>
          <cell r="O1118">
            <v>0</v>
          </cell>
          <cell r="P1118">
            <v>0</v>
          </cell>
          <cell r="Q1118">
            <v>0</v>
          </cell>
          <cell r="R1118">
            <v>0</v>
          </cell>
          <cell r="S1118">
            <v>0</v>
          </cell>
          <cell r="T1118">
            <v>0</v>
          </cell>
          <cell r="U1118">
            <v>26565.389609625621</v>
          </cell>
          <cell r="V1118">
            <v>0</v>
          </cell>
          <cell r="W1118">
            <v>0</v>
          </cell>
          <cell r="X1118">
            <v>0</v>
          </cell>
          <cell r="Y1118">
            <v>200000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row>
        <row r="1119">
          <cell r="C1119">
            <v>15205</v>
          </cell>
          <cell r="D1119" t="str">
            <v>GOTransit Mississauga Relocate</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row>
        <row r="1120">
          <cell r="C1120">
            <v>15206</v>
          </cell>
          <cell r="D1120" t="str">
            <v>Emergency Relocation</v>
          </cell>
          <cell r="E1120">
            <v>0</v>
          </cell>
          <cell r="F1120">
            <v>0</v>
          </cell>
          <cell r="G1120">
            <v>228483.06</v>
          </cell>
          <cell r="H1120">
            <v>17928</v>
          </cell>
          <cell r="I1120">
            <v>70000</v>
          </cell>
          <cell r="J1120">
            <v>13000</v>
          </cell>
          <cell r="K1120">
            <v>47672.886653499998</v>
          </cell>
          <cell r="L1120">
            <v>0</v>
          </cell>
          <cell r="M1120">
            <v>0</v>
          </cell>
          <cell r="N1120">
            <v>0</v>
          </cell>
          <cell r="O1120">
            <v>0</v>
          </cell>
          <cell r="P1120">
            <v>0</v>
          </cell>
          <cell r="Q1120">
            <v>800000</v>
          </cell>
          <cell r="R1120">
            <v>7000</v>
          </cell>
          <cell r="S1120">
            <v>450000</v>
          </cell>
          <cell r="T1120">
            <v>135000</v>
          </cell>
          <cell r="U1120">
            <v>231227.9438473699</v>
          </cell>
          <cell r="V1120">
            <v>0</v>
          </cell>
          <cell r="W1120">
            <v>0</v>
          </cell>
          <cell r="X1120">
            <v>0</v>
          </cell>
          <cell r="Y1120">
            <v>250000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row>
        <row r="1121">
          <cell r="C1121">
            <v>15208</v>
          </cell>
          <cell r="D1121" t="str">
            <v>Conestogo Highlands Wfrm 558</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row>
        <row r="1122">
          <cell r="C1122">
            <v>15209</v>
          </cell>
          <cell r="D1122" t="str">
            <v>Merlin Wind Farm Connect</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row>
        <row r="1123">
          <cell r="C1123">
            <v>15211</v>
          </cell>
          <cell r="D1123" t="str">
            <v>13th Side Rd Gen Connect</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row>
        <row r="1124">
          <cell r="C1124">
            <v>15222</v>
          </cell>
          <cell r="D1124" t="str">
            <v>Mohawk Wind Farm Gen Connect</v>
          </cell>
          <cell r="E1124">
            <v>0</v>
          </cell>
          <cell r="F1124">
            <v>3056.4</v>
          </cell>
          <cell r="G1124">
            <v>77214.59</v>
          </cell>
          <cell r="H1124">
            <v>157404.67000000001</v>
          </cell>
          <cell r="I1124">
            <v>0</v>
          </cell>
          <cell r="J1124">
            <v>35478.5</v>
          </cell>
          <cell r="K1124">
            <v>24703.130024000002</v>
          </cell>
          <cell r="L1124">
            <v>0</v>
          </cell>
          <cell r="M1124">
            <v>280000</v>
          </cell>
          <cell r="N1124">
            <v>14277.5</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row>
        <row r="1125">
          <cell r="C1125">
            <v>15223</v>
          </cell>
          <cell r="D1125" t="str">
            <v>Skypower Little Creek Con</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row>
        <row r="1126">
          <cell r="C1126">
            <v>15226</v>
          </cell>
          <cell r="D1126" t="str">
            <v>LH Gray Sons Gen Connect</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row>
        <row r="1127">
          <cell r="C1127">
            <v>15227</v>
          </cell>
          <cell r="D1127" t="str">
            <v>LH GrayandSons Gen Con</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row>
        <row r="1128">
          <cell r="C1128">
            <v>15228</v>
          </cell>
          <cell r="D1128" t="str">
            <v>ArdochDS Compliance Metering</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row>
        <row r="1129">
          <cell r="C1129">
            <v>15230</v>
          </cell>
          <cell r="D1129" t="str">
            <v>Strathroy A WFarm   ID 1042</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row>
        <row r="1130">
          <cell r="C1130">
            <v>15231</v>
          </cell>
          <cell r="D1130" t="str">
            <v>Strathroy B WFarm ID 1043</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row>
        <row r="1131">
          <cell r="C1131">
            <v>15232</v>
          </cell>
          <cell r="D1131" t="str">
            <v>Strathroy C Wind Farm</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row>
        <row r="1132">
          <cell r="C1132">
            <v>15233</v>
          </cell>
          <cell r="D1132" t="str">
            <v>40000041 DC203 GCD656</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row>
        <row r="1133">
          <cell r="C1133">
            <v>15234</v>
          </cell>
          <cell r="D1133" t="str">
            <v>40000042 DC203 GCD695</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row>
        <row r="1134">
          <cell r="C1134">
            <v>15239</v>
          </cell>
          <cell r="D1134" t="str">
            <v>Pikangikum DS Design Issues</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row>
        <row r="1135">
          <cell r="C1135">
            <v>15244</v>
          </cell>
          <cell r="D1135" t="str">
            <v>LAR Delaware DS Land Purchase</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row>
        <row r="1136">
          <cell r="C1136">
            <v>15251</v>
          </cell>
          <cell r="D1136" t="str">
            <v>StClair Solar1 GenCon</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row>
        <row r="1137">
          <cell r="C1137">
            <v>15252</v>
          </cell>
          <cell r="D1137" t="str">
            <v>Optisolar Farms StClairSolar2</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row>
        <row r="1138">
          <cell r="C1138">
            <v>15253</v>
          </cell>
          <cell r="D1138" t="str">
            <v>OptiSolar Farm St Solar 4</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row>
        <row r="1139">
          <cell r="C1139">
            <v>15254</v>
          </cell>
          <cell r="D1139" t="str">
            <v>OptiSolar Farm StClair Solar3</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row>
        <row r="1140">
          <cell r="C1140">
            <v>15255</v>
          </cell>
          <cell r="D1140" t="str">
            <v>Erosion Investigation</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row>
        <row r="1141">
          <cell r="C1141">
            <v>15260</v>
          </cell>
          <cell r="D1141" t="str">
            <v>Fort William Overhead Bypass</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row>
        <row r="1142">
          <cell r="C1142">
            <v>15261</v>
          </cell>
          <cell r="D1142" t="str">
            <v>Saint 3 WFarm  437 Gen Con</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row>
        <row r="1143">
          <cell r="C1143">
            <v>15262</v>
          </cell>
          <cell r="D1143" t="str">
            <v>Tilbury West HVDS Upgrades</v>
          </cell>
          <cell r="E1143">
            <v>0</v>
          </cell>
          <cell r="F1143">
            <v>0</v>
          </cell>
          <cell r="G1143">
            <v>0</v>
          </cell>
          <cell r="H1143">
            <v>0</v>
          </cell>
          <cell r="I1143">
            <v>0</v>
          </cell>
          <cell r="J1143">
            <v>776</v>
          </cell>
          <cell r="K1143">
            <v>73.771215999999995</v>
          </cell>
          <cell r="L1143">
            <v>0</v>
          </cell>
          <cell r="M1143">
            <v>0</v>
          </cell>
          <cell r="N1143">
            <v>0</v>
          </cell>
          <cell r="O1143">
            <v>0</v>
          </cell>
          <cell r="P1143">
            <v>0</v>
          </cell>
          <cell r="Q1143">
            <v>0</v>
          </cell>
          <cell r="R1143">
            <v>0</v>
          </cell>
          <cell r="S1143">
            <v>0</v>
          </cell>
          <cell r="T1143">
            <v>0</v>
          </cell>
          <cell r="U1143">
            <v>54.2154035808</v>
          </cell>
          <cell r="V1143">
            <v>0</v>
          </cell>
          <cell r="W1143">
            <v>0</v>
          </cell>
          <cell r="X1143">
            <v>0</v>
          </cell>
          <cell r="Y1143">
            <v>0</v>
          </cell>
          <cell r="Z1143">
            <v>0</v>
          </cell>
          <cell r="AA1143">
            <v>0</v>
          </cell>
          <cell r="AB1143">
            <v>0</v>
          </cell>
          <cell r="AC1143">
            <v>0</v>
          </cell>
          <cell r="AD1143">
            <v>0</v>
          </cell>
          <cell r="AE1143">
            <v>57.674346329255002</v>
          </cell>
          <cell r="AF1143">
            <v>0</v>
          </cell>
          <cell r="AG1143">
            <v>0</v>
          </cell>
          <cell r="AH1143">
            <v>0</v>
          </cell>
          <cell r="AI1143">
            <v>0</v>
          </cell>
          <cell r="AJ1143">
            <v>0</v>
          </cell>
          <cell r="AK1143">
            <v>0</v>
          </cell>
          <cell r="AL1143">
            <v>0</v>
          </cell>
          <cell r="AM1143">
            <v>0</v>
          </cell>
          <cell r="AN1143">
            <v>0</v>
          </cell>
          <cell r="AO1143">
            <v>60.392308659151396</v>
          </cell>
          <cell r="AP1143">
            <v>0</v>
          </cell>
          <cell r="AQ1143">
            <v>0</v>
          </cell>
          <cell r="AR1143">
            <v>0</v>
          </cell>
          <cell r="AS1143">
            <v>0</v>
          </cell>
          <cell r="AT1143">
            <v>0</v>
          </cell>
          <cell r="AU1143">
            <v>0</v>
          </cell>
          <cell r="AV1143">
            <v>0</v>
          </cell>
          <cell r="AW1143">
            <v>0</v>
          </cell>
          <cell r="AX1143">
            <v>0</v>
          </cell>
          <cell r="AY1143">
            <v>66.229052192084595</v>
          </cell>
          <cell r="AZ1143">
            <v>0</v>
          </cell>
          <cell r="BA1143">
            <v>0</v>
          </cell>
          <cell r="BB1143">
            <v>0</v>
          </cell>
          <cell r="BC1143">
            <v>0</v>
          </cell>
          <cell r="BD1143">
            <v>0</v>
          </cell>
          <cell r="BE1143">
            <v>0</v>
          </cell>
          <cell r="BF1143">
            <v>0</v>
          </cell>
          <cell r="BG1143">
            <v>0</v>
          </cell>
          <cell r="BH1143">
            <v>0</v>
          </cell>
          <cell r="BI1143">
            <v>69.432412447370396</v>
          </cell>
          <cell r="BJ1143">
            <v>0</v>
          </cell>
          <cell r="BK1143">
            <v>0</v>
          </cell>
          <cell r="BL1143">
            <v>0</v>
          </cell>
          <cell r="BM1143">
            <v>0</v>
          </cell>
        </row>
        <row r="1144">
          <cell r="C1144">
            <v>15263</v>
          </cell>
          <cell r="D1144" t="str">
            <v>Saint 4 WFarm ID 438 GenCon</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row>
        <row r="1145">
          <cell r="C1145">
            <v>15271</v>
          </cell>
          <cell r="D1145" t="str">
            <v>Erindale TS Spill Containment</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row>
        <row r="1146">
          <cell r="C1146">
            <v>15272</v>
          </cell>
          <cell r="D1146" t="str">
            <v>North Shore Biomass ID519</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row>
        <row r="1147">
          <cell r="C1147">
            <v>15279</v>
          </cell>
          <cell r="D1147" t="str">
            <v>WolfeCreek WFarm GenCon</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row>
        <row r="1148">
          <cell r="C1148">
            <v>15280</v>
          </cell>
          <cell r="D1148" t="str">
            <v>PuceRiver WFarm1 GenCon</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row>
        <row r="1149">
          <cell r="C1149">
            <v>15281</v>
          </cell>
          <cell r="D1149" t="str">
            <v>AmerGreen WFarm GenCon</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row>
        <row r="1150">
          <cell r="C1150">
            <v>15283</v>
          </cell>
          <cell r="D1150" t="str">
            <v>Lake Simcoe WFarm3 ID969</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row>
        <row r="1151">
          <cell r="C1151">
            <v>15284</v>
          </cell>
          <cell r="D1151" t="str">
            <v>Lake Simcoe WFarm4 Gen Con</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row>
        <row r="1152">
          <cell r="C1152">
            <v>15286</v>
          </cell>
          <cell r="D1152" t="str">
            <v>Vickery Wfarm Gen Con</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row>
        <row r="1153">
          <cell r="C1153">
            <v>15287</v>
          </cell>
          <cell r="D1153" t="str">
            <v>Honeywood WFarm Gen Con</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row>
        <row r="1154">
          <cell r="C1154">
            <v>15290</v>
          </cell>
          <cell r="D1154" t="str">
            <v>Modeland Generation Sarnia Sol</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row>
        <row r="1155">
          <cell r="C1155">
            <v>15291</v>
          </cell>
          <cell r="D1155" t="str">
            <v>St Andrews Sarnia Solar5</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row>
        <row r="1156">
          <cell r="C1156">
            <v>15294</v>
          </cell>
          <cell r="D1156" t="str">
            <v>Maximum Breeze GenCon</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row>
        <row r="1157">
          <cell r="C1157">
            <v>15298</v>
          </cell>
          <cell r="D1157" t="str">
            <v>St Joachim Wind Farm</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row>
        <row r="1158">
          <cell r="C1158">
            <v>15300</v>
          </cell>
          <cell r="D1158" t="str">
            <v>Algoma Line Replacement</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row>
        <row r="1159">
          <cell r="C1159">
            <v>15305</v>
          </cell>
          <cell r="D1159" t="str">
            <v>Belmont Solar Connection</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row>
        <row r="1160">
          <cell r="C1160">
            <v>15306</v>
          </cell>
          <cell r="D1160" t="str">
            <v>Douglas GS New Connection</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row>
        <row r="1161">
          <cell r="C1161">
            <v>15307</v>
          </cell>
          <cell r="D1161" t="str">
            <v>Belmont Solar 2 Connect</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row>
        <row r="1162">
          <cell r="C1162">
            <v>15308</v>
          </cell>
          <cell r="D1162" t="str">
            <v>Kirkland Lake TS K4 Reconnect</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row>
        <row r="1163">
          <cell r="C1163">
            <v>15309</v>
          </cell>
          <cell r="D1163" t="str">
            <v>Wilno Wind Farm GenCon</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row>
        <row r="1164">
          <cell r="C1164">
            <v>15310</v>
          </cell>
          <cell r="D1164" t="str">
            <v>Claireville TS Bridge Repair</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row>
        <row r="1165">
          <cell r="C1165">
            <v>15312</v>
          </cell>
          <cell r="D1165" t="str">
            <v>40000113 Caledonia Reactor</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row>
        <row r="1166">
          <cell r="C1166">
            <v>15313</v>
          </cell>
          <cell r="D1166" t="str">
            <v>Napanee Solar GenConnection</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row>
        <row r="1167">
          <cell r="C1167">
            <v>15314</v>
          </cell>
          <cell r="D1167" t="str">
            <v>Cherrywood T14 Safety Issues</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row>
        <row r="1168">
          <cell r="C1168">
            <v>15315</v>
          </cell>
          <cell r="D1168" t="str">
            <v>Amherstburg GenConnect</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row>
        <row r="1169">
          <cell r="C1169">
            <v>15316</v>
          </cell>
          <cell r="D1169" t="str">
            <v>Amherstburg Solar ID1053 Con</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row>
        <row r="1170">
          <cell r="C1170">
            <v>15317</v>
          </cell>
          <cell r="D1170" t="str">
            <v>40000098Multi Road  Site</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row>
        <row r="1171">
          <cell r="C1171">
            <v>15318</v>
          </cell>
          <cell r="D1171" t="str">
            <v>Fort Frances TS New Build</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row>
        <row r="1172">
          <cell r="C1172">
            <v>15319</v>
          </cell>
          <cell r="D1172" t="str">
            <v>Engineering Grounding Studies</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row>
        <row r="1173">
          <cell r="C1173">
            <v>15335</v>
          </cell>
          <cell r="D1173" t="str">
            <v>OPP GCD 638 GenCon</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row>
        <row r="1174">
          <cell r="C1174">
            <v>15336</v>
          </cell>
          <cell r="D1174" t="str">
            <v>Amherstburg 3 GenCon ID1136</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row>
        <row r="1175">
          <cell r="C1175">
            <v>15337</v>
          </cell>
          <cell r="D1175" t="str">
            <v>Amherstburg 4 GenConnect</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row>
        <row r="1176">
          <cell r="C1176">
            <v>15338</v>
          </cell>
          <cell r="D1176" t="str">
            <v>Abitibi Canyon G2 Synch Brkr</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row>
        <row r="1177">
          <cell r="C1177">
            <v>15340</v>
          </cell>
          <cell r="D1177" t="str">
            <v>Generation Connection of OptiS</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row>
        <row r="1178">
          <cell r="C1178">
            <v>15342</v>
          </cell>
          <cell r="D1178" t="str">
            <v>GCD 811- North Bala Dam Hydroe</v>
          </cell>
          <cell r="E1178">
            <v>0</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row>
        <row r="1179">
          <cell r="C1179">
            <v>15344</v>
          </cell>
          <cell r="D1179" t="str">
            <v>Trafalgar TS: Install Two 27.6</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row>
        <row r="1180">
          <cell r="C1180">
            <v>15346</v>
          </cell>
          <cell r="D1180" t="str">
            <v>Connection of Community Hydro</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row>
        <row r="1181">
          <cell r="C1181">
            <v>15347</v>
          </cell>
          <cell r="D1181" t="str">
            <v>GCD 367- Malahide Ridge Wind F</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row>
        <row r="1182">
          <cell r="C1182">
            <v>15349</v>
          </cell>
          <cell r="D1182" t="str">
            <v>2008 937 Tone Equipment Replac</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row>
        <row r="1183">
          <cell r="C1183">
            <v>15352</v>
          </cell>
          <cell r="D1183" t="str">
            <v>40000004 TC211 NTSCARLTONT</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row>
        <row r="1184">
          <cell r="C1184">
            <v>15359</v>
          </cell>
          <cell r="D1184" t="str">
            <v>40000021 TC08 Interim GenCon</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row>
        <row r="1185">
          <cell r="C1185">
            <v>15361</v>
          </cell>
          <cell r="D1185" t="str">
            <v>40000016 DC202 Dx Auto Gateway</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row>
        <row r="1186">
          <cell r="C1186">
            <v>15363</v>
          </cell>
          <cell r="D1186" t="str">
            <v>40000001 TC119 NTSBROWNHILTS</v>
          </cell>
          <cell r="E1186">
            <v>0</v>
          </cell>
          <cell r="F1186">
            <v>0</v>
          </cell>
          <cell r="G1186">
            <v>0</v>
          </cell>
          <cell r="H1186">
            <v>7501.75</v>
          </cell>
          <cell r="I1186">
            <v>0</v>
          </cell>
          <cell r="J1186">
            <v>0</v>
          </cell>
          <cell r="K1186">
            <v>1224.0604000000001</v>
          </cell>
          <cell r="L1186">
            <v>0</v>
          </cell>
          <cell r="M1186">
            <v>0</v>
          </cell>
          <cell r="N1186">
            <v>0</v>
          </cell>
          <cell r="O1186">
            <v>0</v>
          </cell>
          <cell r="P1186">
            <v>0</v>
          </cell>
          <cell r="Q1186">
            <v>0</v>
          </cell>
          <cell r="R1186">
            <v>0</v>
          </cell>
          <cell r="S1186">
            <v>0</v>
          </cell>
          <cell r="T1186">
            <v>0</v>
          </cell>
          <cell r="U1186">
            <v>556.706703519999</v>
          </cell>
          <cell r="V1186">
            <v>0</v>
          </cell>
          <cell r="W1186">
            <v>0</v>
          </cell>
          <cell r="X1186">
            <v>0</v>
          </cell>
          <cell r="Y1186">
            <v>0</v>
          </cell>
          <cell r="Z1186">
            <v>0</v>
          </cell>
          <cell r="AA1186">
            <v>0</v>
          </cell>
          <cell r="AB1186">
            <v>0</v>
          </cell>
          <cell r="AC1186">
            <v>0</v>
          </cell>
          <cell r="AD1186">
            <v>0</v>
          </cell>
          <cell r="AE1186">
            <v>592.22459120457597</v>
          </cell>
          <cell r="AF1186">
            <v>0</v>
          </cell>
          <cell r="AG1186">
            <v>0</v>
          </cell>
          <cell r="AH1186">
            <v>0</v>
          </cell>
          <cell r="AI1186">
            <v>0</v>
          </cell>
          <cell r="AJ1186">
            <v>0</v>
          </cell>
          <cell r="AK1186">
            <v>0</v>
          </cell>
          <cell r="AL1186">
            <v>0</v>
          </cell>
          <cell r="AM1186">
            <v>0</v>
          </cell>
          <cell r="AN1186">
            <v>0</v>
          </cell>
          <cell r="AO1186">
            <v>620.13377842870295</v>
          </cell>
          <cell r="AP1186">
            <v>0</v>
          </cell>
          <cell r="AQ1186">
            <v>0</v>
          </cell>
          <cell r="AR1186">
            <v>0</v>
          </cell>
          <cell r="AS1186">
            <v>0</v>
          </cell>
          <cell r="AT1186">
            <v>0</v>
          </cell>
          <cell r="AU1186">
            <v>0</v>
          </cell>
          <cell r="AV1186">
            <v>0</v>
          </cell>
          <cell r="AW1186">
            <v>0</v>
          </cell>
          <cell r="AX1186">
            <v>0</v>
          </cell>
          <cell r="AY1186">
            <v>680.06793066033197</v>
          </cell>
          <cell r="AZ1186">
            <v>0</v>
          </cell>
          <cell r="BA1186">
            <v>0</v>
          </cell>
          <cell r="BB1186">
            <v>0</v>
          </cell>
          <cell r="BC1186">
            <v>0</v>
          </cell>
          <cell r="BD1186">
            <v>0</v>
          </cell>
          <cell r="BE1186">
            <v>0</v>
          </cell>
          <cell r="BF1186">
            <v>0</v>
          </cell>
          <cell r="BG1186">
            <v>0</v>
          </cell>
          <cell r="BH1186">
            <v>0</v>
          </cell>
          <cell r="BI1186">
            <v>712.96138916330801</v>
          </cell>
          <cell r="BJ1186">
            <v>0</v>
          </cell>
          <cell r="BK1186">
            <v>0</v>
          </cell>
          <cell r="BL1186">
            <v>0</v>
          </cell>
          <cell r="BM1186">
            <v>0</v>
          </cell>
        </row>
        <row r="1187">
          <cell r="C1187">
            <v>15365</v>
          </cell>
          <cell r="D1187" t="str">
            <v>40000050 DC203 NDSPICDS ID73</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row>
        <row r="1188">
          <cell r="C1188">
            <v>15366</v>
          </cell>
          <cell r="D1188" t="str">
            <v>40000032 TM117 Demerge of Drwg</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row>
        <row r="1189">
          <cell r="C1189">
            <v>15367</v>
          </cell>
          <cell r="D1189" t="str">
            <v>40000103 Leaside TS Repl T1920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row>
        <row r="1190">
          <cell r="C1190">
            <v>15369</v>
          </cell>
          <cell r="D1190" t="str">
            <v>40000104 Spare 125 MVA Tx  Xfm</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row>
        <row r="1191">
          <cell r="C1191">
            <v>15370</v>
          </cell>
          <cell r="D1191" t="str">
            <v>40000102 Marchwood MS COVER</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row>
        <row r="1192">
          <cell r="C1192">
            <v>15374</v>
          </cell>
          <cell r="D1192" t="str">
            <v>Foymount Wind Farm ID 601</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row>
        <row r="1193">
          <cell r="C1193">
            <v>15376</v>
          </cell>
          <cell r="D1193" t="str">
            <v>Fort Williams TS EG865 GenCon</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row>
        <row r="1194">
          <cell r="C1194">
            <v>15377</v>
          </cell>
          <cell r="D1194" t="str">
            <v>Modeland SarniaSolar6 ID1183</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row>
        <row r="1195">
          <cell r="C1195">
            <v>15378</v>
          </cell>
          <cell r="D1195" t="str">
            <v>Modeland TSBlueWtrSolar1ID1012</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row>
        <row r="1196">
          <cell r="C1196">
            <v>15379</v>
          </cell>
          <cell r="D1196" t="str">
            <v>Modeland BluewtrSolar2 ID1013</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row>
        <row r="1197">
          <cell r="C1197">
            <v>15380</v>
          </cell>
          <cell r="D1197" t="str">
            <v>Brantford Landfill Gas ID 1123</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row>
        <row r="1198">
          <cell r="C1198">
            <v>15384</v>
          </cell>
          <cell r="D1198" t="str">
            <v>2008 Noise Abatement</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row>
        <row r="1199">
          <cell r="C1199">
            <v>15386</v>
          </cell>
          <cell r="D1199" t="str">
            <v>Tilbury West ID221 Gracie Farm</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row>
        <row r="1200">
          <cell r="C1200">
            <v>15389</v>
          </cell>
          <cell r="D1200" t="str">
            <v>StAndrews SarniaSolar2 ID552</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row>
        <row r="1201">
          <cell r="C1201">
            <v>15390</v>
          </cell>
          <cell r="D1201" t="str">
            <v>Dymond TS Add Feeder</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row>
        <row r="1202">
          <cell r="C1202">
            <v>15393</v>
          </cell>
          <cell r="D1202" t="str">
            <v>Spill Containment Refurb 09 10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row>
        <row r="1203">
          <cell r="C1203">
            <v>15397</v>
          </cell>
          <cell r="D1203" t="str">
            <v>Pajot Wind Farm ID 477</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row>
        <row r="1204">
          <cell r="C1204">
            <v>15398</v>
          </cell>
          <cell r="D1204" t="str">
            <v>WhiteOtterOldWomanFalls ID68</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row>
        <row r="1205">
          <cell r="C1205">
            <v>15399</v>
          </cell>
          <cell r="D1205" t="str">
            <v>BigBeaver Camp Three FallsID67</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row>
        <row r="1206">
          <cell r="C1206">
            <v>15400</v>
          </cell>
          <cell r="D1206" t="str">
            <v>Surge Arrestors on P7B R2LB</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row>
        <row r="1207">
          <cell r="C1207">
            <v>15404</v>
          </cell>
          <cell r="D1207" t="str">
            <v>Muskoka TS Feeder 2 Opt Study</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row>
        <row r="1208">
          <cell r="C1208">
            <v>15405</v>
          </cell>
          <cell r="D1208" t="str">
            <v>Trent Rapids GenCon ID 242</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row>
        <row r="1209">
          <cell r="C1209">
            <v>15410</v>
          </cell>
          <cell r="D1209" t="str">
            <v>Aguassabon SS Relay Upgrade</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row>
        <row r="1210">
          <cell r="C1210">
            <v>15411</v>
          </cell>
          <cell r="D1210" t="str">
            <v>Smart Grid DC Wireless SCADA</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row>
        <row r="1211">
          <cell r="C1211">
            <v>15412</v>
          </cell>
          <cell r="D1211" t="str">
            <v>DG Wireless TT and Teleprotect</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row>
        <row r="1212">
          <cell r="C1212">
            <v>15413</v>
          </cell>
          <cell r="D1212" t="str">
            <v>PV North Ltd GenCon ID1200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row>
        <row r="1213">
          <cell r="C1213">
            <v>15414</v>
          </cell>
          <cell r="D1213" t="str">
            <v>Keith TS for 401 Expansion</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row>
        <row r="1214">
          <cell r="C1214">
            <v>15415</v>
          </cell>
          <cell r="D1214" t="str">
            <v>Sarnia Solar Gen Con ID 553</v>
          </cell>
          <cell r="E1214">
            <v>0</v>
          </cell>
        </row>
        <row r="1215">
          <cell r="C1215">
            <v>15419</v>
          </cell>
          <cell r="D1215" t="str">
            <v>Manby TS 115kV Circuit Reloc</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row>
        <row r="1216">
          <cell r="C1216">
            <v>15420</v>
          </cell>
          <cell r="D1216" t="str">
            <v>Spare 83 MVA 230 28 kV Xfmr</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row>
        <row r="1217">
          <cell r="C1217">
            <v>15421</v>
          </cell>
          <cell r="D1217" t="str">
            <v>South River Hydro Proj ID 1292</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row>
        <row r="1218">
          <cell r="C1218">
            <v>15426</v>
          </cell>
          <cell r="D1218" t="str">
            <v>McCreight GenCon 400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row>
        <row r="1219">
          <cell r="C1219">
            <v>15427</v>
          </cell>
          <cell r="D1219" t="str">
            <v>Parry Island North GenCon 728</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row>
        <row r="1220">
          <cell r="C1220">
            <v>15428</v>
          </cell>
          <cell r="D1220" t="str">
            <v>Parry Island South GenCon 729</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row>
        <row r="1221">
          <cell r="C1221">
            <v>15429</v>
          </cell>
          <cell r="D1221" t="str">
            <v>ParryIsland Central GenCon 730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row>
        <row r="1222">
          <cell r="C1222">
            <v>15430</v>
          </cell>
          <cell r="D1222" t="str">
            <v>Parry Island West GenCon 731</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row>
        <row r="1223">
          <cell r="C1223">
            <v>15431</v>
          </cell>
          <cell r="D1223" t="str">
            <v>Wanstead TS  Minten GenCon 571</v>
          </cell>
          <cell r="E1223">
            <v>0</v>
          </cell>
        </row>
        <row r="1224">
          <cell r="C1224">
            <v>15437</v>
          </cell>
          <cell r="D1224" t="str">
            <v>Purchase Spare 42 MVA Xfmr</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row>
        <row r="1225">
          <cell r="C1225">
            <v>15438</v>
          </cell>
          <cell r="D1225" t="str">
            <v>STN SECURITY UPGRD PARTIAL</v>
          </cell>
          <cell r="E1225">
            <v>0</v>
          </cell>
        </row>
        <row r="1226">
          <cell r="C1226">
            <v>15439</v>
          </cell>
          <cell r="D1226" t="str">
            <v>Bramalea TS Animal Fencing</v>
          </cell>
          <cell r="E1226">
            <v>0</v>
          </cell>
        </row>
        <row r="1227">
          <cell r="C1227">
            <v>15445</v>
          </cell>
          <cell r="D1227" t="str">
            <v>Beck x NYPA Radio Replacement</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row>
        <row r="1228">
          <cell r="C1228">
            <v>15446</v>
          </cell>
          <cell r="D1228" t="str">
            <v>Picton TS GenCon 910</v>
          </cell>
          <cell r="E1228">
            <v>0</v>
          </cell>
        </row>
        <row r="1229">
          <cell r="C1229">
            <v>15447</v>
          </cell>
          <cell r="D1229" t="str">
            <v>ERINDALE ST LAWRENCE BRKR REP</v>
          </cell>
          <cell r="E1229">
            <v>0</v>
          </cell>
        </row>
        <row r="1230">
          <cell r="C1230">
            <v>15448</v>
          </cell>
          <cell r="D1230" t="str">
            <v>Picton TS GenCon 909</v>
          </cell>
          <cell r="E1230">
            <v>0</v>
          </cell>
        </row>
        <row r="1231">
          <cell r="C1231">
            <v>15449</v>
          </cell>
          <cell r="D1231" t="str">
            <v>Hwy 407 East Extension</v>
          </cell>
          <cell r="E1231">
            <v>0</v>
          </cell>
        </row>
        <row r="1232">
          <cell r="C1232">
            <v>15466</v>
          </cell>
          <cell r="D1232" t="str">
            <v>StIsidoreTSMooseCreek ID891</v>
          </cell>
          <cell r="E1232">
            <v>0</v>
          </cell>
        </row>
        <row r="1233">
          <cell r="C1233">
            <v>15467</v>
          </cell>
          <cell r="D1233" t="str">
            <v>SONET Sync Clock Replacement</v>
          </cell>
          <cell r="E1233">
            <v>0</v>
          </cell>
        </row>
        <row r="1234">
          <cell r="C1234">
            <v>15497</v>
          </cell>
          <cell r="D1234" t="str">
            <v>Stardale Solar Park 3 ID 927</v>
          </cell>
          <cell r="E1234">
            <v>0</v>
          </cell>
        </row>
        <row r="1235">
          <cell r="C1235">
            <v>15500</v>
          </cell>
          <cell r="D1235" t="str">
            <v>Stardale Solar Park 1 ID 964</v>
          </cell>
          <cell r="E1235">
            <v>0</v>
          </cell>
        </row>
        <row r="1236">
          <cell r="C1236">
            <v>15502</v>
          </cell>
          <cell r="D1236" t="str">
            <v>Stardale Solar Park 2 ID 965</v>
          </cell>
          <cell r="E1236">
            <v>0</v>
          </cell>
        </row>
        <row r="1237">
          <cell r="C1237" t="e">
            <v>#VALUE!</v>
          </cell>
          <cell r="D1237" t="str">
            <v xml:space="preserve"> </v>
          </cell>
          <cell r="E1237">
            <v>174443295.91</v>
          </cell>
          <cell r="F1237">
            <v>0</v>
          </cell>
          <cell r="G1237">
            <v>0</v>
          </cell>
          <cell r="H1237">
            <v>0</v>
          </cell>
          <cell r="I1237">
            <v>0</v>
          </cell>
          <cell r="J1237">
            <v>0</v>
          </cell>
          <cell r="K1237">
            <v>45.942999999999998</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row>
        <row r="1238">
          <cell r="C1238" t="e">
            <v>#VALUE!</v>
          </cell>
          <cell r="D1238" t="str">
            <v>RECEX</v>
          </cell>
          <cell r="E1238">
            <v>10630983.199999999</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row>
        <row r="1239">
          <cell r="C1239" t="e">
            <v>#VALUE!</v>
          </cell>
          <cell r="D1239" t="str">
            <v>RECEX</v>
          </cell>
          <cell r="E1239">
            <v>12251.34</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row>
      </sheetData>
      <sheetData sheetId="4"/>
      <sheetData sheetId="5" refreshError="1"/>
      <sheetData sheetId="6" refreshError="1"/>
      <sheetData sheetId="7"/>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P$ (2)"/>
      <sheetName val="P&amp;P_Units (2)"/>
      <sheetName val="UNIT COST"/>
      <sheetName val="P&amp;P$"/>
      <sheetName val="P&amp;P_Units"/>
      <sheetName val="2009_Forecast "/>
      <sheetName val="P&amp;P$_Incl Allocations 2008"/>
      <sheetName val="Unit Budget_Forecast"/>
      <sheetName val="Forecast schedule "/>
      <sheetName val="2009_Actuals"/>
      <sheetName val="2009_Budget"/>
      <sheetName val="2009_Forecast  (2)"/>
      <sheetName val="Forestry P&amp;P$"/>
      <sheetName val="Forestry Units"/>
      <sheetName val="Month"/>
      <sheetName val="2008_Actuals"/>
      <sheetName val="2008_Budget"/>
      <sheetName val="2008_Forecast"/>
      <sheetName val="2008_Equip Alloc Jrnl"/>
      <sheetName val="2008_Labour Alloc Jrnl"/>
      <sheetName val="P&amp;P$_Incl Allocations"/>
      <sheetName val="2007_Actuals"/>
      <sheetName val="2007_Budget"/>
      <sheetName val="2007_Forecast"/>
      <sheetName val="2007 UNIT COST"/>
      <sheetName val="Historic Unit Actuals"/>
      <sheetName val="2006_Actuals"/>
      <sheetName val="2005_Actuals"/>
      <sheetName val="2004_ Actuals"/>
    </sheetNames>
    <sheetDataSet>
      <sheetData sheetId="0"/>
      <sheetData sheetId="1"/>
      <sheetData sheetId="2"/>
      <sheetData sheetId="3"/>
      <sheetData sheetId="4"/>
      <sheetData sheetId="5" refreshError="1">
        <row r="2">
          <cell r="B2">
            <v>1</v>
          </cell>
          <cell r="C2">
            <v>2</v>
          </cell>
          <cell r="D2">
            <v>3</v>
          </cell>
          <cell r="E2" t="str">
            <v>Enter Incremental Forecast Changes ($M) in Blue Shaded Cells</v>
          </cell>
          <cell r="F2">
            <v>5</v>
          </cell>
          <cell r="G2">
            <v>6</v>
          </cell>
          <cell r="H2">
            <v>7</v>
          </cell>
          <cell r="I2">
            <v>8</v>
          </cell>
          <cell r="J2">
            <v>9</v>
          </cell>
          <cell r="K2">
            <v>10</v>
          </cell>
          <cell r="L2">
            <v>11</v>
          </cell>
          <cell r="M2">
            <v>12</v>
          </cell>
          <cell r="N2">
            <v>13</v>
          </cell>
          <cell r="O2">
            <v>14</v>
          </cell>
          <cell r="P2">
            <v>15</v>
          </cell>
          <cell r="Q2">
            <v>16</v>
          </cell>
        </row>
        <row r="3">
          <cell r="D3" t="str">
            <v>Data</v>
          </cell>
        </row>
        <row r="4">
          <cell r="B4" t="str">
            <v>Sort 2008</v>
          </cell>
          <cell r="C4" t="str">
            <v>Title 2008</v>
          </cell>
          <cell r="D4" t="str">
            <v>Dec YTD</v>
          </cell>
          <cell r="E4" t="str">
            <v>Jan</v>
          </cell>
          <cell r="F4" t="str">
            <v>Feb</v>
          </cell>
          <cell r="G4" t="str">
            <v>Mar</v>
          </cell>
          <cell r="H4" t="str">
            <v>Apr</v>
          </cell>
          <cell r="I4" t="str">
            <v>May</v>
          </cell>
          <cell r="J4" t="str">
            <v>Jun</v>
          </cell>
          <cell r="K4" t="str">
            <v>Jul</v>
          </cell>
          <cell r="L4" t="str">
            <v>Aug</v>
          </cell>
          <cell r="M4" t="str">
            <v>Sep</v>
          </cell>
          <cell r="N4" t="str">
            <v>Oct</v>
          </cell>
          <cell r="O4" t="str">
            <v>Nov</v>
          </cell>
          <cell r="P4" t="str">
            <v>Dec</v>
          </cell>
          <cell r="Q4" t="str">
            <v>YE forecast</v>
          </cell>
        </row>
        <row r="5">
          <cell r="B5" t="str">
            <v>TML01</v>
          </cell>
          <cell r="C5" t="str">
            <v xml:space="preserve">Trouble Call </v>
          </cell>
          <cell r="D5">
            <v>0.5</v>
          </cell>
          <cell r="H5">
            <v>0.5</v>
          </cell>
          <cell r="I5">
            <v>0.9</v>
          </cell>
          <cell r="O5">
            <v>0.2</v>
          </cell>
          <cell r="Q5">
            <v>2.1</v>
          </cell>
        </row>
        <row r="6">
          <cell r="B6" t="str">
            <v>TML02</v>
          </cell>
          <cell r="C6" t="str">
            <v>Unplanned</v>
          </cell>
          <cell r="D6">
            <v>4.5</v>
          </cell>
          <cell r="K6">
            <v>-1.5</v>
          </cell>
          <cell r="N6">
            <v>-0.5</v>
          </cell>
          <cell r="O6">
            <v>0.3</v>
          </cell>
          <cell r="Q6">
            <v>2.8</v>
          </cell>
        </row>
        <row r="7">
          <cell r="B7" t="str">
            <v>TML10</v>
          </cell>
          <cell r="C7" t="str">
            <v>Line Patrols</v>
          </cell>
          <cell r="D7">
            <v>5.8</v>
          </cell>
          <cell r="N7">
            <v>-0.6</v>
          </cell>
          <cell r="Q7">
            <v>5.2</v>
          </cell>
        </row>
        <row r="8">
          <cell r="B8" t="str">
            <v>TML11</v>
          </cell>
          <cell r="C8" t="str">
            <v>Condition Assessment</v>
          </cell>
          <cell r="D8">
            <v>5.1999999999999993</v>
          </cell>
          <cell r="G8">
            <v>0.3</v>
          </cell>
          <cell r="K8">
            <v>-0.3</v>
          </cell>
          <cell r="N8">
            <v>-0.7</v>
          </cell>
          <cell r="O8">
            <v>-0.3</v>
          </cell>
          <cell r="Q8">
            <v>4.1999999999999993</v>
          </cell>
        </row>
        <row r="9">
          <cell r="B9" t="str">
            <v>TML12</v>
          </cell>
          <cell r="C9" t="str">
            <v>Major Component Maintenance</v>
          </cell>
          <cell r="D9">
            <v>6.1</v>
          </cell>
          <cell r="N9">
            <v>-1.5</v>
          </cell>
          <cell r="O9">
            <v>-0.2</v>
          </cell>
          <cell r="Q9">
            <v>4.3999999999999995</v>
          </cell>
        </row>
        <row r="10">
          <cell r="B10" t="str">
            <v>TML13</v>
          </cell>
          <cell r="C10" t="str">
            <v>Other Lines TM P&amp;P's</v>
          </cell>
          <cell r="D10">
            <v>2.1949999999999998</v>
          </cell>
          <cell r="N10">
            <v>-0.3</v>
          </cell>
          <cell r="O10">
            <v>-0.3</v>
          </cell>
          <cell r="Q10">
            <v>1.5949999999999998</v>
          </cell>
        </row>
        <row r="11">
          <cell r="D11">
            <v>24.295000000000002</v>
          </cell>
          <cell r="E11">
            <v>0</v>
          </cell>
          <cell r="F11">
            <v>0</v>
          </cell>
          <cell r="G11">
            <v>0.3</v>
          </cell>
          <cell r="H11">
            <v>0.5</v>
          </cell>
          <cell r="I11">
            <v>0.9</v>
          </cell>
          <cell r="J11">
            <v>0</v>
          </cell>
          <cell r="K11">
            <v>-1.8</v>
          </cell>
          <cell r="L11">
            <v>0</v>
          </cell>
          <cell r="M11">
            <v>0</v>
          </cell>
          <cell r="N11">
            <v>-3.5999999999999996</v>
          </cell>
          <cell r="O11">
            <v>-0.3</v>
          </cell>
          <cell r="P11">
            <v>0</v>
          </cell>
          <cell r="Q11">
            <v>20.294999999999998</v>
          </cell>
        </row>
        <row r="12">
          <cell r="B12" t="str">
            <v>DML01</v>
          </cell>
          <cell r="C12" t="str">
            <v>Trouble Call</v>
          </cell>
          <cell r="D12">
            <v>56.3</v>
          </cell>
          <cell r="O12">
            <v>-1.3</v>
          </cell>
          <cell r="Q12">
            <v>55</v>
          </cell>
        </row>
        <row r="13">
          <cell r="B13" t="str">
            <v>DML02</v>
          </cell>
          <cell r="C13" t="str">
            <v>Overtime &amp; Forestry Storm Costs</v>
          </cell>
          <cell r="D13">
            <v>6</v>
          </cell>
          <cell r="J13">
            <v>3.5</v>
          </cell>
          <cell r="Q13">
            <v>9.5</v>
          </cell>
        </row>
        <row r="14">
          <cell r="B14" t="str">
            <v>DML03</v>
          </cell>
          <cell r="C14" t="str">
            <v>Cable Locates</v>
          </cell>
          <cell r="D14">
            <v>12.4</v>
          </cell>
          <cell r="I14">
            <v>1.2</v>
          </cell>
          <cell r="M14">
            <v>0.7</v>
          </cell>
          <cell r="Q14">
            <v>14.299999999999999</v>
          </cell>
        </row>
        <row r="15">
          <cell r="B15" t="str">
            <v>DML04</v>
          </cell>
          <cell r="C15" t="str">
            <v>Disconnects &amp; Reconnects</v>
          </cell>
          <cell r="D15">
            <v>8.6999999999999993</v>
          </cell>
          <cell r="I15">
            <v>0.3</v>
          </cell>
          <cell r="M15">
            <v>1</v>
          </cell>
          <cell r="Q15">
            <v>10</v>
          </cell>
        </row>
        <row r="16">
          <cell r="B16" t="str">
            <v>DML05</v>
          </cell>
          <cell r="C16" t="str">
            <v>Field Collections, Special Invest &amp; Anc Activities</v>
          </cell>
          <cell r="D16">
            <v>10.204000000000001</v>
          </cell>
          <cell r="N16">
            <v>-0.5</v>
          </cell>
          <cell r="Q16">
            <v>9.7040000000000006</v>
          </cell>
        </row>
        <row r="17">
          <cell r="B17" t="str">
            <v>DML09</v>
          </cell>
          <cell r="C17" t="str">
            <v>Other Demand Lines DM P&amp;P's</v>
          </cell>
          <cell r="D17">
            <v>10.055</v>
          </cell>
          <cell r="G17">
            <v>2.1</v>
          </cell>
          <cell r="J17">
            <v>2.1</v>
          </cell>
          <cell r="L17">
            <v>0.5</v>
          </cell>
          <cell r="M17">
            <v>1.5</v>
          </cell>
          <cell r="N17">
            <v>1.3</v>
          </cell>
          <cell r="Q17">
            <v>17.555</v>
          </cell>
        </row>
        <row r="18">
          <cell r="B18" t="str">
            <v>DML10</v>
          </cell>
          <cell r="C18" t="str">
            <v>Field Meter Reading</v>
          </cell>
          <cell r="D18">
            <v>12.622999999999999</v>
          </cell>
          <cell r="H18">
            <v>1.7</v>
          </cell>
          <cell r="I18">
            <v>1.2</v>
          </cell>
          <cell r="N18">
            <v>0.9</v>
          </cell>
          <cell r="Q18">
            <v>16.422999999999998</v>
          </cell>
        </row>
        <row r="19">
          <cell r="B19" t="str">
            <v>DML11</v>
          </cell>
          <cell r="C19" t="str">
            <v>Meter Replacement Services</v>
          </cell>
          <cell r="D19">
            <v>2.88</v>
          </cell>
          <cell r="K19">
            <v>0.9</v>
          </cell>
          <cell r="Q19">
            <v>3.78</v>
          </cell>
        </row>
        <row r="20">
          <cell r="B20" t="str">
            <v>DML12</v>
          </cell>
          <cell r="C20" t="str">
            <v>Eng/Tech Studies &amp; ERA</v>
          </cell>
          <cell r="D20">
            <v>4.625</v>
          </cell>
          <cell r="F20">
            <v>2.1</v>
          </cell>
          <cell r="N20">
            <v>-1.4</v>
          </cell>
          <cell r="O20">
            <v>0.3</v>
          </cell>
          <cell r="Q20">
            <v>5.6249999999999991</v>
          </cell>
        </row>
        <row r="21">
          <cell r="B21" t="str">
            <v>DML13</v>
          </cell>
          <cell r="C21" t="str">
            <v>Line Patrol; Pole Testing &amp; Data Collection</v>
          </cell>
          <cell r="D21">
            <v>16.088000000000001</v>
          </cell>
          <cell r="G21">
            <v>1.1000000000000001</v>
          </cell>
          <cell r="H21">
            <v>-1.1000000000000001</v>
          </cell>
          <cell r="J21">
            <v>-0.5</v>
          </cell>
          <cell r="K21">
            <v>-2.5</v>
          </cell>
          <cell r="L21">
            <v>-1.4</v>
          </cell>
          <cell r="Q21">
            <v>11.688000000000001</v>
          </cell>
        </row>
        <row r="22">
          <cell r="B22" t="str">
            <v>DML19</v>
          </cell>
          <cell r="C22" t="str">
            <v>Other Planned Lines DM P&amp;P's</v>
          </cell>
          <cell r="D22">
            <v>11.279</v>
          </cell>
          <cell r="E22">
            <v>0.84599999999999997</v>
          </cell>
          <cell r="G22">
            <v>0.6</v>
          </cell>
          <cell r="K22">
            <v>-0.6</v>
          </cell>
          <cell r="M22">
            <v>1.4750000000000001</v>
          </cell>
          <cell r="N22">
            <v>-0.4</v>
          </cell>
          <cell r="Q22">
            <v>13.2</v>
          </cell>
        </row>
        <row r="23">
          <cell r="D23">
            <v>151.15400000000002</v>
          </cell>
          <cell r="E23">
            <v>0.84599999999999997</v>
          </cell>
          <cell r="F23">
            <v>2.1</v>
          </cell>
          <cell r="G23">
            <v>3.8000000000000003</v>
          </cell>
          <cell r="H23">
            <v>0.59999999999999987</v>
          </cell>
          <cell r="I23">
            <v>2.7</v>
          </cell>
          <cell r="J23">
            <v>5.0999999999999996</v>
          </cell>
          <cell r="K23">
            <v>-2.2000000000000002</v>
          </cell>
          <cell r="L23">
            <v>-0.89999999999999991</v>
          </cell>
          <cell r="M23">
            <v>4.6750000000000007</v>
          </cell>
          <cell r="N23">
            <v>-9.9999999999999756E-2</v>
          </cell>
          <cell r="O23">
            <v>-1</v>
          </cell>
          <cell r="P23">
            <v>0</v>
          </cell>
          <cell r="Q23">
            <v>166.77499999999998</v>
          </cell>
        </row>
        <row r="24">
          <cell r="B24" t="str">
            <v>TCL01</v>
          </cell>
          <cell r="C24" t="str">
            <v>Tx Line Emergency Restoration</v>
          </cell>
          <cell r="D24">
            <v>6.0519999999999996</v>
          </cell>
          <cell r="H24">
            <v>19</v>
          </cell>
          <cell r="L24">
            <v>-5</v>
          </cell>
          <cell r="O24">
            <v>-2.9</v>
          </cell>
          <cell r="Q24">
            <v>17.152000000000001</v>
          </cell>
        </row>
        <row r="25">
          <cell r="B25" t="str">
            <v>TCL02</v>
          </cell>
          <cell r="C25" t="str">
            <v>Tx Wood Pole Structure Program</v>
          </cell>
          <cell r="D25">
            <v>14.344000000000001</v>
          </cell>
          <cell r="O25">
            <v>-1.3</v>
          </cell>
          <cell r="Q25">
            <v>13.044</v>
          </cell>
        </row>
        <row r="26">
          <cell r="B26" t="str">
            <v>TCL10</v>
          </cell>
          <cell r="C26" t="str">
            <v>Tower Coating Program</v>
          </cell>
          <cell r="D26">
            <v>3.0259999999999998</v>
          </cell>
          <cell r="E26">
            <v>1.46</v>
          </cell>
          <cell r="K26">
            <v>-1.8</v>
          </cell>
          <cell r="N26">
            <v>-0.2</v>
          </cell>
          <cell r="Q26">
            <v>2.4859999999999998</v>
          </cell>
        </row>
        <row r="27">
          <cell r="B27" t="str">
            <v>TCL11</v>
          </cell>
          <cell r="C27" t="str">
            <v>Insulator Replacement</v>
          </cell>
          <cell r="D27">
            <v>2.4209999999999998</v>
          </cell>
          <cell r="Q27">
            <v>2.4209999999999998</v>
          </cell>
        </row>
        <row r="28">
          <cell r="B28" t="str">
            <v>TCL19</v>
          </cell>
          <cell r="C28" t="str">
            <v>Other Lines TC P&amp;P's</v>
          </cell>
          <cell r="D28">
            <v>3.3230000000000004</v>
          </cell>
          <cell r="E28">
            <v>1.155</v>
          </cell>
          <cell r="O28">
            <v>-1</v>
          </cell>
          <cell r="Q28">
            <v>3.4780000000000006</v>
          </cell>
        </row>
        <row r="29">
          <cell r="D29">
            <v>29.166</v>
          </cell>
          <cell r="E29">
            <v>2.6150000000000002</v>
          </cell>
          <cell r="F29">
            <v>0</v>
          </cell>
          <cell r="G29">
            <v>0</v>
          </cell>
          <cell r="H29">
            <v>19</v>
          </cell>
          <cell r="I29">
            <v>0</v>
          </cell>
          <cell r="J29">
            <v>0</v>
          </cell>
          <cell r="K29">
            <v>-1.8</v>
          </cell>
          <cell r="L29">
            <v>-5</v>
          </cell>
          <cell r="M29">
            <v>0</v>
          </cell>
          <cell r="N29">
            <v>-0.2</v>
          </cell>
          <cell r="O29">
            <v>-5.2</v>
          </cell>
          <cell r="P29">
            <v>0</v>
          </cell>
          <cell r="Q29">
            <v>38.581000000000003</v>
          </cell>
        </row>
        <row r="30">
          <cell r="B30" t="str">
            <v>DCL01</v>
          </cell>
          <cell r="C30" t="str">
            <v>Unplanned Equipment Replacement</v>
          </cell>
          <cell r="D30">
            <v>23.724</v>
          </cell>
          <cell r="K30">
            <v>-3.7</v>
          </cell>
          <cell r="O30">
            <v>-1.5</v>
          </cell>
          <cell r="Q30">
            <v>20.024000000000001</v>
          </cell>
        </row>
        <row r="31">
          <cell r="B31" t="str">
            <v>DCL02</v>
          </cell>
          <cell r="C31" t="str">
            <v>Damage Claims</v>
          </cell>
          <cell r="D31">
            <v>1.111</v>
          </cell>
          <cell r="N31">
            <v>0.3</v>
          </cell>
          <cell r="Q31">
            <v>1.411</v>
          </cell>
        </row>
        <row r="32">
          <cell r="B32" t="str">
            <v>DCL03</v>
          </cell>
          <cell r="C32" t="str">
            <v xml:space="preserve">Post Trouble Call </v>
          </cell>
          <cell r="D32">
            <v>3.2309999999999999</v>
          </cell>
          <cell r="G32">
            <v>1.8</v>
          </cell>
          <cell r="K32">
            <v>1</v>
          </cell>
          <cell r="M32">
            <v>0.8</v>
          </cell>
          <cell r="Q32">
            <v>6.8309999999999995</v>
          </cell>
        </row>
        <row r="33">
          <cell r="B33" t="str">
            <v>DCL04</v>
          </cell>
          <cell r="C33" t="str">
            <v>Submarine Cable Replacement</v>
          </cell>
          <cell r="D33">
            <v>3.13</v>
          </cell>
          <cell r="Q33">
            <v>3.13</v>
          </cell>
        </row>
        <row r="34">
          <cell r="B34" t="str">
            <v>DCL05</v>
          </cell>
          <cell r="C34" t="str">
            <v>New Connections</v>
          </cell>
          <cell r="D34">
            <v>67.478999999999999</v>
          </cell>
          <cell r="H34">
            <v>-12.478999999999999</v>
          </cell>
          <cell r="Q34">
            <v>55</v>
          </cell>
        </row>
        <row r="35">
          <cell r="B35" t="str">
            <v>DCL06</v>
          </cell>
          <cell r="C35" t="str">
            <v>New Connects - Other</v>
          </cell>
          <cell r="D35">
            <v>15.225999999999999</v>
          </cell>
          <cell r="J35">
            <v>3</v>
          </cell>
          <cell r="O35">
            <v>-0.7</v>
          </cell>
          <cell r="Q35">
            <v>17.526</v>
          </cell>
        </row>
        <row r="36">
          <cell r="B36" t="str">
            <v>DCL07</v>
          </cell>
          <cell r="C36" t="str">
            <v>Upgrades</v>
          </cell>
          <cell r="D36">
            <v>18.045000000000002</v>
          </cell>
          <cell r="M36">
            <v>2</v>
          </cell>
          <cell r="Q36">
            <v>20.045000000000002</v>
          </cell>
        </row>
        <row r="37">
          <cell r="B37" t="str">
            <v>DCL08</v>
          </cell>
          <cell r="C37" t="str">
            <v>Upgrades - Other</v>
          </cell>
          <cell r="D37">
            <v>6.0149999999999997</v>
          </cell>
          <cell r="Q37">
            <v>6.0149999999999997</v>
          </cell>
        </row>
        <row r="38">
          <cell r="B38" t="str">
            <v>DCL09</v>
          </cell>
          <cell r="C38" t="str">
            <v>Storm Damage</v>
          </cell>
          <cell r="D38">
            <v>27.056999999999999</v>
          </cell>
          <cell r="Q38">
            <v>27.056999999999999</v>
          </cell>
        </row>
        <row r="39">
          <cell r="B39" t="str">
            <v>DCL10</v>
          </cell>
          <cell r="C39" t="str">
            <v>Joint Use &amp; Relocates</v>
          </cell>
          <cell r="D39">
            <v>26.515000000000001</v>
          </cell>
          <cell r="I39">
            <v>4.5</v>
          </cell>
          <cell r="O39">
            <v>-1</v>
          </cell>
          <cell r="Q39">
            <v>30.015000000000001</v>
          </cell>
        </row>
        <row r="40">
          <cell r="B40" t="str">
            <v>DCL11</v>
          </cell>
          <cell r="C40" t="str">
            <v>Joint Use &amp; Relocates - Generation Connect</v>
          </cell>
          <cell r="D40">
            <v>1.0249999999999999</v>
          </cell>
          <cell r="O40">
            <v>-0.4</v>
          </cell>
          <cell r="Q40">
            <v>0.62499999999999989</v>
          </cell>
        </row>
        <row r="41">
          <cell r="B41" t="str">
            <v>DCL12</v>
          </cell>
          <cell r="C41" t="str">
            <v>Metering Services &amp; Net Metering</v>
          </cell>
          <cell r="D41">
            <v>3.2509999999999994</v>
          </cell>
          <cell r="K41">
            <v>-1.3</v>
          </cell>
          <cell r="Q41">
            <v>1.9509999999999994</v>
          </cell>
        </row>
        <row r="42">
          <cell r="B42" t="str">
            <v>DCL15</v>
          </cell>
          <cell r="C42" t="str">
            <v>Other Lines DC P&amp;P's</v>
          </cell>
          <cell r="D42">
            <v>0.30299999999999999</v>
          </cell>
          <cell r="E42">
            <v>3.9</v>
          </cell>
          <cell r="G42">
            <v>0.9</v>
          </cell>
          <cell r="H42">
            <v>1.4</v>
          </cell>
          <cell r="K42">
            <v>-3.9</v>
          </cell>
          <cell r="M42">
            <v>-2</v>
          </cell>
          <cell r="N42">
            <v>0.6</v>
          </cell>
          <cell r="O42">
            <v>-0.5</v>
          </cell>
          <cell r="Q42">
            <v>0.70300000000000029</v>
          </cell>
        </row>
        <row r="43">
          <cell r="B43" t="str">
            <v>DCL18</v>
          </cell>
          <cell r="C43" t="str">
            <v>End of Life Replacement of Wood Poles</v>
          </cell>
          <cell r="D43">
            <v>42.16</v>
          </cell>
          <cell r="M43">
            <v>5</v>
          </cell>
          <cell r="Q43">
            <v>47.16</v>
          </cell>
        </row>
        <row r="44">
          <cell r="B44" t="str">
            <v>DCL19</v>
          </cell>
          <cell r="C44" t="str">
            <v>DC107 Sustainment Programs</v>
          </cell>
          <cell r="D44">
            <v>23.911000000000005</v>
          </cell>
          <cell r="K44">
            <v>-3</v>
          </cell>
          <cell r="M44">
            <v>1.5</v>
          </cell>
          <cell r="O44">
            <v>1.5</v>
          </cell>
          <cell r="Q44">
            <v>23.911000000000005</v>
          </cell>
        </row>
        <row r="45">
          <cell r="B45" t="str">
            <v>DCL27</v>
          </cell>
          <cell r="C45" t="str">
            <v>DC202  Development Programs</v>
          </cell>
          <cell r="D45">
            <v>6.3870000000000005</v>
          </cell>
          <cell r="K45">
            <v>3</v>
          </cell>
          <cell r="M45">
            <v>-1</v>
          </cell>
          <cell r="O45">
            <v>-0.9</v>
          </cell>
          <cell r="Q45">
            <v>7.4870000000000001</v>
          </cell>
        </row>
        <row r="46">
          <cell r="B46" t="str">
            <v>DCL28</v>
          </cell>
          <cell r="C46" t="str">
            <v>Dx Network Loss Reduction</v>
          </cell>
          <cell r="D46">
            <v>0</v>
          </cell>
          <cell r="Q46">
            <v>0</v>
          </cell>
        </row>
        <row r="47">
          <cell r="B47" t="str">
            <v>DCL29</v>
          </cell>
          <cell r="C47" t="str">
            <v>DC202  Development Major Projects</v>
          </cell>
          <cell r="D47">
            <v>27.785</v>
          </cell>
          <cell r="K47">
            <v>5</v>
          </cell>
          <cell r="L47">
            <v>2.5</v>
          </cell>
          <cell r="M47">
            <v>2.2000000000000002</v>
          </cell>
          <cell r="O47">
            <v>2.1</v>
          </cell>
          <cell r="Q47">
            <v>39.585000000000001</v>
          </cell>
        </row>
        <row r="48">
          <cell r="D48">
            <v>296.35500000000002</v>
          </cell>
          <cell r="E48">
            <v>3.9</v>
          </cell>
          <cell r="F48">
            <v>0</v>
          </cell>
          <cell r="G48">
            <v>2.7</v>
          </cell>
          <cell r="H48">
            <v>-11.078999999999999</v>
          </cell>
          <cell r="I48">
            <v>4.5</v>
          </cell>
          <cell r="J48">
            <v>3</v>
          </cell>
          <cell r="K48">
            <v>-2.9000000000000004</v>
          </cell>
          <cell r="L48">
            <v>2.5</v>
          </cell>
          <cell r="M48">
            <v>8.5</v>
          </cell>
          <cell r="N48">
            <v>0.89999999999999991</v>
          </cell>
          <cell r="O48">
            <v>0.10000000000000009</v>
          </cell>
          <cell r="P48">
            <v>0</v>
          </cell>
          <cell r="Q48">
            <v>308.476</v>
          </cell>
        </row>
        <row r="49">
          <cell r="D49">
            <v>500.97000000000008</v>
          </cell>
          <cell r="E49">
            <v>7.3610000000000007</v>
          </cell>
          <cell r="F49">
            <v>2.1</v>
          </cell>
          <cell r="G49">
            <v>6.8</v>
          </cell>
          <cell r="H49">
            <v>9.0210000000000008</v>
          </cell>
          <cell r="I49">
            <v>8.1</v>
          </cell>
          <cell r="J49">
            <v>8.1</v>
          </cell>
          <cell r="K49">
            <v>-8.7000000000000011</v>
          </cell>
          <cell r="L49">
            <v>-3.4</v>
          </cell>
          <cell r="M49">
            <v>13.175000000000001</v>
          </cell>
          <cell r="N49">
            <v>-2.9999999999999996</v>
          </cell>
          <cell r="O49">
            <v>-6.3999999999999995</v>
          </cell>
          <cell r="P49">
            <v>0</v>
          </cell>
          <cell r="Q49">
            <v>534.12699999999995</v>
          </cell>
        </row>
        <row r="52">
          <cell r="B52" t="str">
            <v>Forestry</v>
          </cell>
        </row>
        <row r="54">
          <cell r="D54" t="str">
            <v>Data</v>
          </cell>
        </row>
        <row r="55">
          <cell r="B55" t="str">
            <v>Sort 2008</v>
          </cell>
          <cell r="C55" t="str">
            <v>Title 2008</v>
          </cell>
          <cell r="D55" t="str">
            <v>Dec YTD</v>
          </cell>
          <cell r="E55" t="str">
            <v>Jan</v>
          </cell>
          <cell r="F55" t="str">
            <v>Feb</v>
          </cell>
          <cell r="G55" t="str">
            <v>Mar</v>
          </cell>
          <cell r="H55" t="str">
            <v>Apr</v>
          </cell>
          <cell r="I55" t="str">
            <v>May</v>
          </cell>
          <cell r="J55" t="str">
            <v>Jun</v>
          </cell>
          <cell r="K55" t="str">
            <v>Jul</v>
          </cell>
          <cell r="L55" t="str">
            <v>Aug</v>
          </cell>
          <cell r="M55" t="str">
            <v>Sep</v>
          </cell>
          <cell r="N55" t="str">
            <v>Oct</v>
          </cell>
          <cell r="O55" t="str">
            <v>Nov</v>
          </cell>
          <cell r="P55" t="str">
            <v>Dec</v>
          </cell>
          <cell r="Q55" t="str">
            <v>YE forecast</v>
          </cell>
        </row>
        <row r="56">
          <cell r="B56" t="str">
            <v>TMF01</v>
          </cell>
          <cell r="C56" t="str">
            <v>Tx - Brush Control</v>
          </cell>
          <cell r="D56">
            <v>13.95</v>
          </cell>
          <cell r="G56">
            <v>0.1</v>
          </cell>
          <cell r="I56">
            <v>-0.1</v>
          </cell>
          <cell r="L56">
            <v>1.1000000000000001</v>
          </cell>
          <cell r="N56">
            <v>0.4</v>
          </cell>
          <cell r="O56">
            <v>0.7</v>
          </cell>
          <cell r="Q56">
            <v>16.149999999999999</v>
          </cell>
        </row>
        <row r="57">
          <cell r="B57" t="str">
            <v>TMF02</v>
          </cell>
          <cell r="C57" t="str">
            <v>Tx - Line Clearing</v>
          </cell>
          <cell r="D57">
            <v>3.9</v>
          </cell>
          <cell r="L57">
            <v>-0.5</v>
          </cell>
          <cell r="O57">
            <v>0.1</v>
          </cell>
          <cell r="Q57">
            <v>3.5</v>
          </cell>
        </row>
        <row r="58">
          <cell r="B58" t="str">
            <v>TMF03</v>
          </cell>
          <cell r="C58" t="str">
            <v>Other Forestry TM P&amp;P's</v>
          </cell>
          <cell r="D58">
            <v>3.1</v>
          </cell>
          <cell r="I58">
            <v>0.1</v>
          </cell>
          <cell r="K58">
            <v>-0.1</v>
          </cell>
          <cell r="M58">
            <v>0.4</v>
          </cell>
          <cell r="N58">
            <v>-0.4</v>
          </cell>
          <cell r="O58">
            <v>0.2</v>
          </cell>
          <cell r="Q58">
            <v>3.3000000000000003</v>
          </cell>
        </row>
        <row r="59">
          <cell r="D59">
            <v>20.95</v>
          </cell>
          <cell r="E59">
            <v>0</v>
          </cell>
          <cell r="F59">
            <v>0</v>
          </cell>
          <cell r="G59">
            <v>0.1</v>
          </cell>
          <cell r="H59">
            <v>0</v>
          </cell>
          <cell r="I59">
            <v>0</v>
          </cell>
          <cell r="J59">
            <v>0</v>
          </cell>
          <cell r="K59">
            <v>-0.1</v>
          </cell>
          <cell r="L59">
            <v>0.60000000000000009</v>
          </cell>
          <cell r="M59">
            <v>0.4</v>
          </cell>
          <cell r="N59">
            <v>0</v>
          </cell>
          <cell r="O59">
            <v>1</v>
          </cell>
          <cell r="P59">
            <v>0</v>
          </cell>
          <cell r="Q59">
            <v>22.95</v>
          </cell>
        </row>
        <row r="60">
          <cell r="B60" t="str">
            <v>DMF01</v>
          </cell>
          <cell r="C60" t="str">
            <v>Dx - Brush Control</v>
          </cell>
          <cell r="D60">
            <v>31.27</v>
          </cell>
          <cell r="I60">
            <v>1.4</v>
          </cell>
          <cell r="K60">
            <v>-1.4</v>
          </cell>
          <cell r="M60">
            <v>-6.1</v>
          </cell>
          <cell r="N60">
            <v>1</v>
          </cell>
          <cell r="O60">
            <v>0.2</v>
          </cell>
          <cell r="Q60">
            <v>26.37</v>
          </cell>
        </row>
        <row r="61">
          <cell r="B61" t="str">
            <v>DMF02</v>
          </cell>
          <cell r="C61" t="str">
            <v>Dx - Line Clearing</v>
          </cell>
          <cell r="D61">
            <v>75.47</v>
          </cell>
          <cell r="G61">
            <v>13.3</v>
          </cell>
          <cell r="H61">
            <v>-2.2000000000000002</v>
          </cell>
          <cell r="I61">
            <v>-1.4</v>
          </cell>
          <cell r="K61">
            <v>-9.6999999999999993</v>
          </cell>
          <cell r="M61">
            <v>5.5</v>
          </cell>
          <cell r="N61">
            <v>-2.4</v>
          </cell>
          <cell r="O61">
            <v>-1.07</v>
          </cell>
          <cell r="Q61">
            <v>77.499999999999986</v>
          </cell>
        </row>
        <row r="62">
          <cell r="B62" t="str">
            <v>DMF03</v>
          </cell>
          <cell r="C62" t="str">
            <v>Customer Notifications</v>
          </cell>
          <cell r="D62">
            <v>7.62</v>
          </cell>
          <cell r="H62">
            <v>1.4</v>
          </cell>
          <cell r="I62">
            <v>-0.4</v>
          </cell>
          <cell r="M62">
            <v>-1.2</v>
          </cell>
          <cell r="O62">
            <v>-0.2</v>
          </cell>
          <cell r="Q62">
            <v>7.2199999999999989</v>
          </cell>
        </row>
        <row r="63">
          <cell r="B63" t="str">
            <v>DMF04</v>
          </cell>
          <cell r="C63" t="str">
            <v>Other Forestry DM P&amp;P's</v>
          </cell>
          <cell r="D63">
            <v>8.4499999999999993</v>
          </cell>
          <cell r="H63">
            <v>0.8</v>
          </cell>
          <cell r="I63">
            <v>0.4</v>
          </cell>
          <cell r="K63">
            <v>-1.2</v>
          </cell>
          <cell r="M63">
            <v>1.8</v>
          </cell>
          <cell r="Q63">
            <v>10.250000000000002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l (3)"/>
      <sheetName val="excel (2)"/>
      <sheetName val="Pivot_AP vs Other Jrls"/>
    </sheetNames>
    <sheetDataSet>
      <sheetData sheetId="0"/>
      <sheetData sheetId="1"/>
      <sheetData sheetId="2" refreshError="1">
        <row r="2">
          <cell r="A2" t="str">
            <v>Period</v>
          </cell>
          <cell r="B2">
            <v>1</v>
          </cell>
        </row>
        <row r="4">
          <cell r="A4" t="str">
            <v>Sum of Sum Amount</v>
          </cell>
          <cell r="D4" t="str">
            <v>Res User4</v>
          </cell>
        </row>
        <row r="5">
          <cell r="A5" t="str">
            <v>Proj</v>
          </cell>
          <cell r="B5" t="str">
            <v>Descr</v>
          </cell>
          <cell r="C5" t="str">
            <v>Descr2</v>
          </cell>
          <cell r="D5" t="str">
            <v>AP</v>
          </cell>
          <cell r="E5" t="str">
            <v>(blank)</v>
          </cell>
          <cell r="F5" t="str">
            <v>Grand Total</v>
          </cell>
          <cell r="G5" t="str">
            <v>Total Re-accrual</v>
          </cell>
        </row>
        <row r="6">
          <cell r="A6">
            <v>210004957</v>
          </cell>
          <cell r="B6" t="str">
            <v>ALLOCATION OF INERGI COSTS CSO</v>
          </cell>
          <cell r="C6" t="str">
            <v>Inergi SOW realloc-settl</v>
          </cell>
          <cell r="E6">
            <v>53750</v>
          </cell>
          <cell r="F6">
            <v>53750</v>
          </cell>
        </row>
        <row r="7">
          <cell r="A7" t="str">
            <v>210004957 Total</v>
          </cell>
          <cell r="E7">
            <v>53750</v>
          </cell>
          <cell r="F7">
            <v>53750</v>
          </cell>
        </row>
        <row r="8">
          <cell r="A8">
            <v>220002307</v>
          </cell>
          <cell r="B8" t="str">
            <v>ALLOCATION OF INERGI COSTS CSO</v>
          </cell>
          <cell r="C8" t="str">
            <v>inergi prepayment adj.re jeff</v>
          </cell>
          <cell r="E8">
            <v>2840329.12</v>
          </cell>
          <cell r="F8">
            <v>2840329.12</v>
          </cell>
        </row>
        <row r="9">
          <cell r="C9" t="str">
            <v>Inergi SOW realloc-CSO</v>
          </cell>
          <cell r="E9">
            <v>-128145.13</v>
          </cell>
          <cell r="F9">
            <v>-128145.13</v>
          </cell>
        </row>
        <row r="10">
          <cell r="A10" t="str">
            <v>220002307 Total</v>
          </cell>
          <cell r="E10">
            <v>2712183.99</v>
          </cell>
          <cell r="F10">
            <v>2712183.99</v>
          </cell>
        </row>
        <row r="11">
          <cell r="A11">
            <v>300014778</v>
          </cell>
          <cell r="B11" t="str">
            <v>MONITORED DEMAND</v>
          </cell>
          <cell r="C11" t="str">
            <v>2004 Y/E ACCRUALS - CSO</v>
          </cell>
          <cell r="E11">
            <v>-26904</v>
          </cell>
          <cell r="F11">
            <v>-26904</v>
          </cell>
        </row>
        <row r="12">
          <cell r="C12" t="str">
            <v>975384100000 11944</v>
          </cell>
          <cell r="D12">
            <v>268</v>
          </cell>
          <cell r="F12">
            <v>268</v>
          </cell>
        </row>
        <row r="13">
          <cell r="A13" t="str">
            <v>300014778 Total</v>
          </cell>
          <cell r="D13">
            <v>268</v>
          </cell>
          <cell r="E13">
            <v>-26904</v>
          </cell>
          <cell r="F13">
            <v>-26636</v>
          </cell>
          <cell r="G13">
            <v>-26636</v>
          </cell>
        </row>
        <row r="14">
          <cell r="A14">
            <v>300015592</v>
          </cell>
          <cell r="B14" t="str">
            <v>ADDITIONAL COLLECTIONS ACTIVIT</v>
          </cell>
          <cell r="C14" t="str">
            <v>107974100000 HYDROONE005</v>
          </cell>
          <cell r="D14">
            <v>29735.75</v>
          </cell>
          <cell r="F14">
            <v>29735.75</v>
          </cell>
        </row>
        <row r="15">
          <cell r="C15" t="str">
            <v>2004 Y/E ACCRUALS - CSO</v>
          </cell>
          <cell r="E15">
            <v>-7705</v>
          </cell>
          <cell r="F15">
            <v>-7705</v>
          </cell>
        </row>
        <row r="16">
          <cell r="C16" t="str">
            <v>697384100000 11988</v>
          </cell>
          <cell r="D16">
            <v>8493</v>
          </cell>
          <cell r="F16">
            <v>8493</v>
          </cell>
        </row>
        <row r="17">
          <cell r="A17" t="str">
            <v>300015592 Total</v>
          </cell>
          <cell r="D17">
            <v>38228.75</v>
          </cell>
          <cell r="E17">
            <v>-7705</v>
          </cell>
          <cell r="F17">
            <v>30523.75</v>
          </cell>
        </row>
        <row r="18">
          <cell r="A18">
            <v>300015765</v>
          </cell>
          <cell r="B18" t="str">
            <v>THEFT OF POWER</v>
          </cell>
          <cell r="C18" t="str">
            <v>2004 Y/E ACCRUALS - CSO</v>
          </cell>
          <cell r="E18">
            <v>-3050</v>
          </cell>
          <cell r="F18">
            <v>-3050</v>
          </cell>
        </row>
        <row r="19">
          <cell r="A19" t="str">
            <v>300015765 Total</v>
          </cell>
          <cell r="E19">
            <v>-3050</v>
          </cell>
          <cell r="F19">
            <v>-3050</v>
          </cell>
          <cell r="G19">
            <v>-3050</v>
          </cell>
        </row>
        <row r="20">
          <cell r="A20">
            <v>300015810</v>
          </cell>
          <cell r="B20" t="str">
            <v>INERGI COSTS SETTLEMENTS</v>
          </cell>
          <cell r="C20" t="str">
            <v>402284100000 11934</v>
          </cell>
          <cell r="D20">
            <v>278287.76</v>
          </cell>
          <cell r="F20">
            <v>278287.76</v>
          </cell>
        </row>
        <row r="21">
          <cell r="C21" t="str">
            <v>inergi prepayment adj.re jeff</v>
          </cell>
          <cell r="E21">
            <v>12931.81</v>
          </cell>
          <cell r="F21">
            <v>12931.81</v>
          </cell>
        </row>
        <row r="22">
          <cell r="C22" t="str">
            <v>Inergi SOW realloc-settl</v>
          </cell>
          <cell r="E22">
            <v>-53750</v>
          </cell>
          <cell r="F22">
            <v>-53750</v>
          </cell>
        </row>
        <row r="23">
          <cell r="A23" t="str">
            <v>300015810 Total</v>
          </cell>
          <cell r="D23">
            <v>278287.76</v>
          </cell>
          <cell r="E23">
            <v>-40818.19</v>
          </cell>
          <cell r="F23">
            <v>237469.57</v>
          </cell>
        </row>
        <row r="24">
          <cell r="A24">
            <v>300015811</v>
          </cell>
          <cell r="B24" t="str">
            <v>BILL FORMAT CHANGE</v>
          </cell>
          <cell r="C24" t="str">
            <v>107664100000 11826</v>
          </cell>
          <cell r="D24">
            <v>0</v>
          </cell>
          <cell r="F24">
            <v>0</v>
          </cell>
        </row>
        <row r="25">
          <cell r="C25" t="str">
            <v>2004 Y/E ACCRUALS - CSO</v>
          </cell>
          <cell r="E25">
            <v>-63958</v>
          </cell>
          <cell r="F25">
            <v>-63958</v>
          </cell>
        </row>
        <row r="26">
          <cell r="C26" t="str">
            <v>2005 Y/E Accruals - CSO</v>
          </cell>
          <cell r="E26">
            <v>-162000</v>
          </cell>
          <cell r="F26">
            <v>-162000</v>
          </cell>
        </row>
        <row r="27">
          <cell r="C27" t="str">
            <v>530584100000 12022</v>
          </cell>
          <cell r="D27">
            <v>100616</v>
          </cell>
          <cell r="F27">
            <v>100616</v>
          </cell>
        </row>
        <row r="28">
          <cell r="C28" t="str">
            <v>717384100000 11981</v>
          </cell>
          <cell r="D28">
            <v>31674.03</v>
          </cell>
          <cell r="F28">
            <v>31674.03</v>
          </cell>
        </row>
        <row r="29">
          <cell r="A29" t="str">
            <v>300015811 Total</v>
          </cell>
          <cell r="D29">
            <v>132290.03</v>
          </cell>
          <cell r="E29">
            <v>-225958</v>
          </cell>
          <cell r="F29">
            <v>-93667.97</v>
          </cell>
          <cell r="G29">
            <v>-93667.97</v>
          </cell>
        </row>
        <row r="30">
          <cell r="A30">
            <v>300015812</v>
          </cell>
          <cell r="B30" t="str">
            <v>CSO VOLUME/BASELINE CHANGE</v>
          </cell>
          <cell r="C30" t="str">
            <v>2004 Y/E ACCRUALS - CSO</v>
          </cell>
          <cell r="E30">
            <v>-300000</v>
          </cell>
          <cell r="F30">
            <v>-300000</v>
          </cell>
        </row>
        <row r="31">
          <cell r="A31" t="str">
            <v>300015812 Total</v>
          </cell>
          <cell r="E31">
            <v>-300000</v>
          </cell>
          <cell r="F31">
            <v>-300000</v>
          </cell>
          <cell r="G31">
            <v>-300000</v>
          </cell>
        </row>
        <row r="32">
          <cell r="A32">
            <v>300015820</v>
          </cell>
          <cell r="B32" t="str">
            <v>OPG REBATE</v>
          </cell>
          <cell r="C32" t="str">
            <v>089044100000 11703</v>
          </cell>
          <cell r="D32">
            <v>41351.5</v>
          </cell>
          <cell r="F32">
            <v>41351.5</v>
          </cell>
        </row>
        <row r="33">
          <cell r="C33" t="str">
            <v>2004 Y/E ACCRUALS - CSO</v>
          </cell>
          <cell r="E33">
            <v>-10642</v>
          </cell>
          <cell r="F33">
            <v>-10642</v>
          </cell>
        </row>
        <row r="34">
          <cell r="C34" t="str">
            <v>234724100000 11626</v>
          </cell>
          <cell r="D34">
            <v>79348.88</v>
          </cell>
          <cell r="F34">
            <v>79348.88</v>
          </cell>
        </row>
        <row r="35">
          <cell r="C35" t="str">
            <v>331693100000 11409</v>
          </cell>
          <cell r="D35">
            <v>10431</v>
          </cell>
          <cell r="F35">
            <v>10431</v>
          </cell>
        </row>
        <row r="36">
          <cell r="C36" t="str">
            <v>334724100000 11625</v>
          </cell>
          <cell r="D36">
            <v>7157.75</v>
          </cell>
          <cell r="F36">
            <v>7157.75</v>
          </cell>
        </row>
        <row r="37">
          <cell r="C37" t="str">
            <v>377384100000 12010</v>
          </cell>
          <cell r="D37">
            <v>575</v>
          </cell>
          <cell r="F37">
            <v>575</v>
          </cell>
        </row>
        <row r="38">
          <cell r="C38" t="str">
            <v>785254100000 11791</v>
          </cell>
          <cell r="D38">
            <v>12212</v>
          </cell>
          <cell r="F38">
            <v>12212</v>
          </cell>
        </row>
        <row r="39">
          <cell r="C39" t="str">
            <v>861074100000 11907</v>
          </cell>
          <cell r="D39">
            <v>3713.25</v>
          </cell>
          <cell r="F39">
            <v>3713.25</v>
          </cell>
        </row>
        <row r="40">
          <cell r="C40" t="str">
            <v>Jrl Tfr - From PID 300015894</v>
          </cell>
          <cell r="E40">
            <v>-154214</v>
          </cell>
          <cell r="F40">
            <v>-154214</v>
          </cell>
        </row>
        <row r="41">
          <cell r="A41" t="str">
            <v>300015820 Total</v>
          </cell>
          <cell r="D41">
            <v>154789.38</v>
          </cell>
          <cell r="E41">
            <v>-164856</v>
          </cell>
          <cell r="F41">
            <v>-10066.620000000001</v>
          </cell>
          <cell r="G41">
            <v>-10066.620000000001</v>
          </cell>
        </row>
        <row r="42">
          <cell r="A42">
            <v>300015894</v>
          </cell>
          <cell r="B42" t="str">
            <v>PHSE 3 PROJ TO COMPLY-BILL 210</v>
          </cell>
          <cell r="C42" t="str">
            <v>089044100000 11703</v>
          </cell>
          <cell r="D42">
            <v>-41351.5</v>
          </cell>
          <cell r="F42">
            <v>-41351.5</v>
          </cell>
        </row>
        <row r="43">
          <cell r="C43" t="str">
            <v>234724100000 11626</v>
          </cell>
          <cell r="D43">
            <v>-79348.88</v>
          </cell>
          <cell r="F43">
            <v>-79348.88</v>
          </cell>
        </row>
        <row r="44">
          <cell r="C44" t="str">
            <v>331693100000 11409</v>
          </cell>
          <cell r="D44">
            <v>-10431</v>
          </cell>
          <cell r="F44">
            <v>-10431</v>
          </cell>
        </row>
        <row r="45">
          <cell r="C45" t="str">
            <v>334724100000 11625</v>
          </cell>
          <cell r="D45">
            <v>-7157.75</v>
          </cell>
          <cell r="F45">
            <v>-7157.75</v>
          </cell>
        </row>
        <row r="46">
          <cell r="C46" t="str">
            <v>477384100000 12009</v>
          </cell>
          <cell r="D46">
            <v>5292.5</v>
          </cell>
          <cell r="F46">
            <v>5292.5</v>
          </cell>
        </row>
        <row r="47">
          <cell r="C47" t="str">
            <v>785254100000 11791</v>
          </cell>
          <cell r="D47">
            <v>-12212</v>
          </cell>
          <cell r="F47">
            <v>-12212</v>
          </cell>
        </row>
        <row r="48">
          <cell r="C48" t="str">
            <v>861074100000 11907</v>
          </cell>
          <cell r="D48">
            <v>-3713.25</v>
          </cell>
          <cell r="F48">
            <v>-3713.25</v>
          </cell>
        </row>
        <row r="49">
          <cell r="C49" t="str">
            <v>Jrl Tfr - To PID 300015820</v>
          </cell>
          <cell r="E49">
            <v>154214</v>
          </cell>
          <cell r="F49">
            <v>154214</v>
          </cell>
        </row>
        <row r="50">
          <cell r="A50" t="str">
            <v>300015894 Total</v>
          </cell>
          <cell r="D50">
            <v>-148921.88</v>
          </cell>
          <cell r="E50">
            <v>154214</v>
          </cell>
          <cell r="F50">
            <v>5292.12</v>
          </cell>
        </row>
        <row r="51">
          <cell r="A51">
            <v>300018296</v>
          </cell>
          <cell r="B51" t="str">
            <v>CSO Sustaining SOW (Tx)</v>
          </cell>
          <cell r="C51" t="str">
            <v>Inergi SOW realloc-CSO</v>
          </cell>
          <cell r="E51">
            <v>119467.13</v>
          </cell>
          <cell r="F51">
            <v>119467.13</v>
          </cell>
        </row>
        <row r="52">
          <cell r="A52" t="str">
            <v>300018296 Total</v>
          </cell>
          <cell r="E52">
            <v>119467.13</v>
          </cell>
          <cell r="F52">
            <v>119467.13</v>
          </cell>
        </row>
        <row r="53">
          <cell r="A53">
            <v>300018531</v>
          </cell>
          <cell r="B53" t="str">
            <v>RETAIL SETTLEMENT CODE COMPLIA</v>
          </cell>
          <cell r="C53" t="str">
            <v>2004 Y/E ACCRUALS - CSO</v>
          </cell>
          <cell r="E53">
            <v>-440214</v>
          </cell>
          <cell r="F53">
            <v>-440214</v>
          </cell>
          <cell r="G53">
            <v>-440214</v>
          </cell>
        </row>
        <row r="54">
          <cell r="A54" t="str">
            <v>300018531 Total</v>
          </cell>
          <cell r="E54">
            <v>-440214</v>
          </cell>
          <cell r="F54">
            <v>-440214</v>
          </cell>
        </row>
        <row r="55">
          <cell r="A55">
            <v>300018532</v>
          </cell>
          <cell r="B55" t="str">
            <v>SECURITY DEPOSIT CHANGES</v>
          </cell>
          <cell r="C55" t="str">
            <v>008384100000 11984</v>
          </cell>
          <cell r="D55">
            <v>87714.67</v>
          </cell>
          <cell r="F55">
            <v>87714.67</v>
          </cell>
        </row>
        <row r="56">
          <cell r="C56" t="str">
            <v>2004 Y/E ACCRUALS - CSO</v>
          </cell>
          <cell r="E56">
            <v>-64000</v>
          </cell>
          <cell r="F56">
            <v>-64000</v>
          </cell>
        </row>
        <row r="57">
          <cell r="C57" t="str">
            <v>202284100000 11648</v>
          </cell>
          <cell r="D57">
            <v>117070.93</v>
          </cell>
          <cell r="F57">
            <v>117070.93</v>
          </cell>
        </row>
        <row r="58">
          <cell r="C58" t="str">
            <v>820044100000 11648</v>
          </cell>
          <cell r="D58">
            <v>-117070.93</v>
          </cell>
          <cell r="F58">
            <v>-117070.93</v>
          </cell>
        </row>
        <row r="59">
          <cell r="C59" t="str">
            <v>995384100000 11971</v>
          </cell>
          <cell r="D59">
            <v>15295.95</v>
          </cell>
          <cell r="F59">
            <v>15295.95</v>
          </cell>
        </row>
        <row r="60">
          <cell r="C60" t="str">
            <v>Rev 2004 Y/E Accruals - CSO</v>
          </cell>
          <cell r="E60">
            <v>31500</v>
          </cell>
          <cell r="F60">
            <v>31500</v>
          </cell>
        </row>
        <row r="61">
          <cell r="A61" t="str">
            <v>300018532 Total</v>
          </cell>
          <cell r="D61">
            <v>103010.62</v>
          </cell>
          <cell r="E61">
            <v>-32500</v>
          </cell>
          <cell r="F61">
            <v>70510.62</v>
          </cell>
        </row>
        <row r="62">
          <cell r="A62">
            <v>300018539</v>
          </cell>
          <cell r="B62" t="str">
            <v>CUSTOMER PAYMENT OPTIONS</v>
          </cell>
          <cell r="C62" t="str">
            <v>2004 Y/E ACCRUALS - CSO</v>
          </cell>
          <cell r="E62">
            <v>-13275</v>
          </cell>
          <cell r="F62">
            <v>-13275</v>
          </cell>
        </row>
        <row r="63">
          <cell r="A63" t="str">
            <v>300018539 Total</v>
          </cell>
          <cell r="E63">
            <v>-13275</v>
          </cell>
          <cell r="F63">
            <v>-13275</v>
          </cell>
          <cell r="G63">
            <v>-13275</v>
          </cell>
        </row>
        <row r="64">
          <cell r="A64">
            <v>300018581</v>
          </cell>
          <cell r="B64" t="str">
            <v>BUDGET BILLING RE-DESIGN</v>
          </cell>
          <cell r="C64" t="str">
            <v>2004 Y/E ACCRUALS - CSO</v>
          </cell>
          <cell r="E64">
            <v>-8400</v>
          </cell>
          <cell r="F64">
            <v>-8400</v>
          </cell>
        </row>
        <row r="65">
          <cell r="A65" t="str">
            <v>300018581 Total</v>
          </cell>
          <cell r="E65">
            <v>-8400</v>
          </cell>
          <cell r="F65">
            <v>-8400</v>
          </cell>
          <cell r="G65">
            <v>-8400</v>
          </cell>
        </row>
        <row r="66">
          <cell r="A66">
            <v>300018664</v>
          </cell>
          <cell r="B66" t="str">
            <v>NO BILL PROJECT</v>
          </cell>
          <cell r="C66" t="str">
            <v>085254100000 11378</v>
          </cell>
          <cell r="D66">
            <v>-8548.5</v>
          </cell>
          <cell r="F66">
            <v>-8548.5</v>
          </cell>
        </row>
        <row r="67">
          <cell r="A67" t="str">
            <v>300018664 Total</v>
          </cell>
          <cell r="D67">
            <v>-8548.5</v>
          </cell>
          <cell r="F67">
            <v>-8548.5</v>
          </cell>
        </row>
        <row r="68">
          <cell r="A68">
            <v>300019776</v>
          </cell>
          <cell r="B68" t="str">
            <v>BILL 4</v>
          </cell>
          <cell r="C68" t="str">
            <v>2004 Y/E ACCRUALS - CSO</v>
          </cell>
          <cell r="E68">
            <v>-2430</v>
          </cell>
          <cell r="F68">
            <v>-2430</v>
          </cell>
        </row>
        <row r="69">
          <cell r="C69" t="str">
            <v>517384100000 11964</v>
          </cell>
          <cell r="D69">
            <v>54785.120000000003</v>
          </cell>
          <cell r="F69">
            <v>54785.120000000003</v>
          </cell>
        </row>
        <row r="70">
          <cell r="A70" t="str">
            <v>300019776 Total</v>
          </cell>
          <cell r="D70">
            <v>54785.120000000003</v>
          </cell>
          <cell r="E70">
            <v>-2430</v>
          </cell>
          <cell r="F70">
            <v>52355.12</v>
          </cell>
        </row>
        <row r="71">
          <cell r="A71">
            <v>300020309</v>
          </cell>
          <cell r="B71" t="str">
            <v>FIXED CHRG ACC BILLING CLEANUP</v>
          </cell>
          <cell r="C71" t="str">
            <v>2004 Y/E ACCRUALS - CSO</v>
          </cell>
          <cell r="E71">
            <v>-2500</v>
          </cell>
          <cell r="F71">
            <v>-2500</v>
          </cell>
          <cell r="G71">
            <v>-2500</v>
          </cell>
        </row>
        <row r="72">
          <cell r="A72" t="str">
            <v>300020309 Total</v>
          </cell>
          <cell r="E72">
            <v>-2500</v>
          </cell>
          <cell r="F72">
            <v>-2500</v>
          </cell>
        </row>
        <row r="73">
          <cell r="A73">
            <v>300020312</v>
          </cell>
          <cell r="B73" t="str">
            <v>NEW CONNECTS PROCESS CHANGE</v>
          </cell>
          <cell r="C73" t="str">
            <v>2004 Y/E ACCRUALS - CSO</v>
          </cell>
          <cell r="E73">
            <v>-3245.5</v>
          </cell>
          <cell r="F73">
            <v>-3245.5</v>
          </cell>
          <cell r="G73">
            <v>-3245.5</v>
          </cell>
        </row>
        <row r="74">
          <cell r="A74" t="str">
            <v>300020312 Total</v>
          </cell>
          <cell r="E74">
            <v>-3245.5</v>
          </cell>
          <cell r="F74">
            <v>-3245.5</v>
          </cell>
        </row>
        <row r="75">
          <cell r="A75">
            <v>300020500</v>
          </cell>
          <cell r="B75" t="str">
            <v>No-bill sustainment costs</v>
          </cell>
          <cell r="C75" t="str">
            <v>2004 Y/E ACCRUALS - CSO</v>
          </cell>
          <cell r="E75">
            <v>-216000</v>
          </cell>
          <cell r="F75">
            <v>-216000</v>
          </cell>
          <cell r="G75">
            <v>-216000</v>
          </cell>
        </row>
        <row r="76">
          <cell r="A76" t="str">
            <v>300020500 Total</v>
          </cell>
          <cell r="E76">
            <v>-216000</v>
          </cell>
          <cell r="F76">
            <v>-216000</v>
          </cell>
        </row>
        <row r="77">
          <cell r="A77">
            <v>300021760</v>
          </cell>
          <cell r="B77" t="str">
            <v>REVISIONS-OEB RRR2.1.2 REPORT</v>
          </cell>
          <cell r="C77" t="str">
            <v>587384100000 11997</v>
          </cell>
          <cell r="D77">
            <v>7268.94</v>
          </cell>
          <cell r="F77">
            <v>7268.94</v>
          </cell>
        </row>
        <row r="78">
          <cell r="A78" t="str">
            <v>300021760 Total</v>
          </cell>
          <cell r="D78">
            <v>7268.94</v>
          </cell>
          <cell r="F78">
            <v>7268.94</v>
          </cell>
        </row>
        <row r="79">
          <cell r="A79">
            <v>300024785</v>
          </cell>
          <cell r="B79" t="str">
            <v>STRANDED COST FOR CHANGE ORDER</v>
          </cell>
          <cell r="C79" t="str">
            <v>859484100000 12011</v>
          </cell>
          <cell r="D79">
            <v>13782</v>
          </cell>
          <cell r="F79">
            <v>13782</v>
          </cell>
        </row>
        <row r="80">
          <cell r="A80" t="str">
            <v>300024785 Total</v>
          </cell>
          <cell r="D80">
            <v>13782</v>
          </cell>
          <cell r="F80">
            <v>13782</v>
          </cell>
        </row>
        <row r="81">
          <cell r="A81" t="str">
            <v>Grand Total</v>
          </cell>
          <cell r="D81">
            <v>625240.22</v>
          </cell>
          <cell r="E81">
            <v>1551759.43</v>
          </cell>
          <cell r="F81">
            <v>2176999.65</v>
          </cell>
          <cell r="G81">
            <v>-1117055.0899999999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P$"/>
      <sheetName val="2010_Units"/>
      <sheetName val="Forecast schedule"/>
      <sheetName val="2010_Forecast"/>
      <sheetName val="Unit Budget_Forecast"/>
      <sheetName val="DX RATE FILING SUMMARY"/>
      <sheetName val="Forestry P&amp;P$"/>
      <sheetName val="OPs_present_P&amp;P$"/>
      <sheetName val="OPs_present_Units"/>
      <sheetName val="Forecast schedule "/>
      <sheetName val="Forestry Units"/>
      <sheetName val="2010_Actuals"/>
      <sheetName val="2010_Budget"/>
      <sheetName val="Month"/>
      <sheetName val="Unit New trend"/>
      <sheetName val="P&amp;P$_2009"/>
      <sheetName val="2009_Units"/>
      <sheetName val="2009_Actuals"/>
      <sheetName val="2009_Forecast "/>
      <sheetName val="2009_Budget"/>
      <sheetName val="2008_Units"/>
      <sheetName val="2008_Actuals"/>
      <sheetName val="2008_Forecast"/>
      <sheetName val="2008_Budget"/>
      <sheetName val="2008_Equip Alloc Jrnl"/>
      <sheetName val="2008_Labour Alloc Jrnl"/>
      <sheetName val="2007_Actuals"/>
      <sheetName val="2007_Budget"/>
      <sheetName val="2007_Forecast"/>
      <sheetName val="2008 to 2006 Units"/>
      <sheetName val="2006_Actuals"/>
      <sheetName val="2005_Actuals"/>
      <sheetName val="2004_ Actuals"/>
    </sheetNames>
    <sheetDataSet>
      <sheetData sheetId="0" refreshError="1"/>
      <sheetData sheetId="1" refreshError="1"/>
      <sheetData sheetId="2" refreshError="1"/>
      <sheetData sheetId="3" refreshError="1">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row>
        <row r="3">
          <cell r="D3" t="str">
            <v>Data</v>
          </cell>
        </row>
        <row r="4">
          <cell r="B4" t="str">
            <v>Sort</v>
          </cell>
          <cell r="C4" t="str">
            <v>Title</v>
          </cell>
          <cell r="D4" t="str">
            <v>Dec YTD</v>
          </cell>
          <cell r="E4" t="str">
            <v>Jan</v>
          </cell>
          <cell r="F4" t="str">
            <v>Feb</v>
          </cell>
          <cell r="G4" t="str">
            <v>Mar</v>
          </cell>
          <cell r="H4" t="str">
            <v>Apr</v>
          </cell>
          <cell r="I4" t="str">
            <v>May</v>
          </cell>
          <cell r="J4" t="str">
            <v>Jun</v>
          </cell>
          <cell r="K4" t="str">
            <v>Jul</v>
          </cell>
          <cell r="L4" t="str">
            <v>Aug</v>
          </cell>
          <cell r="M4" t="str">
            <v>Sep</v>
          </cell>
          <cell r="N4" t="str">
            <v>Oct</v>
          </cell>
          <cell r="O4" t="str">
            <v>Nov</v>
          </cell>
          <cell r="P4" t="str">
            <v>Dec</v>
          </cell>
          <cell r="Q4" t="str">
            <v>YE forecast</v>
          </cell>
          <cell r="S4" t="str">
            <v>Prior Month Y/E forecast</v>
          </cell>
        </row>
        <row r="5">
          <cell r="B5" t="str">
            <v>TML01</v>
          </cell>
          <cell r="C5" t="str">
            <v xml:space="preserve">Trouble Call </v>
          </cell>
          <cell r="D5">
            <v>2.9009999999999998</v>
          </cell>
          <cell r="Q5">
            <v>2.9009999999999998</v>
          </cell>
          <cell r="S5">
            <v>2.9009999999999998</v>
          </cell>
        </row>
        <row r="6">
          <cell r="B6" t="str">
            <v>TML02</v>
          </cell>
          <cell r="C6" t="str">
            <v>Unplanned</v>
          </cell>
          <cell r="D6">
            <v>1.85</v>
          </cell>
          <cell r="Q6">
            <v>1.85</v>
          </cell>
          <cell r="S6">
            <v>1.85</v>
          </cell>
        </row>
        <row r="7">
          <cell r="B7" t="str">
            <v>TML10</v>
          </cell>
          <cell r="C7" t="str">
            <v>Preventative Maintenance</v>
          </cell>
          <cell r="D7">
            <v>6.1</v>
          </cell>
          <cell r="Q7">
            <v>6.1</v>
          </cell>
          <cell r="S7">
            <v>6.1</v>
          </cell>
        </row>
        <row r="8">
          <cell r="B8" t="str">
            <v>TML11</v>
          </cell>
          <cell r="C8" t="str">
            <v>Condition Assessment</v>
          </cell>
          <cell r="D8">
            <v>4.8000000000000007</v>
          </cell>
          <cell r="Q8">
            <v>4.8000000000000007</v>
          </cell>
          <cell r="S8">
            <v>4.8000000000000007</v>
          </cell>
        </row>
        <row r="9">
          <cell r="B9" t="str">
            <v>TML12</v>
          </cell>
          <cell r="C9" t="str">
            <v>Major Component Maintenance</v>
          </cell>
          <cell r="D9">
            <v>3.1999999999999997</v>
          </cell>
          <cell r="Q9">
            <v>3.1999999999999997</v>
          </cell>
          <cell r="S9">
            <v>3.1999999999999997</v>
          </cell>
        </row>
        <row r="10">
          <cell r="B10" t="str">
            <v>TML13</v>
          </cell>
          <cell r="C10" t="str">
            <v>Other Lines TM P&amp;P's</v>
          </cell>
          <cell r="D10">
            <v>1.7460000000000002</v>
          </cell>
          <cell r="Q10">
            <v>1.7460000000000002</v>
          </cell>
          <cell r="S10">
            <v>1.7460000000000002</v>
          </cell>
        </row>
        <row r="11">
          <cell r="D11">
            <v>20.596999999999998</v>
          </cell>
          <cell r="E11">
            <v>0</v>
          </cell>
          <cell r="F11">
            <v>0</v>
          </cell>
          <cell r="G11">
            <v>0</v>
          </cell>
          <cell r="H11">
            <v>0</v>
          </cell>
          <cell r="I11">
            <v>0</v>
          </cell>
          <cell r="J11">
            <v>0</v>
          </cell>
          <cell r="K11">
            <v>0</v>
          </cell>
          <cell r="L11">
            <v>0</v>
          </cell>
          <cell r="M11">
            <v>0</v>
          </cell>
          <cell r="N11">
            <v>0</v>
          </cell>
          <cell r="O11">
            <v>0</v>
          </cell>
          <cell r="P11">
            <v>0</v>
          </cell>
          <cell r="Q11">
            <v>20.596999999999998</v>
          </cell>
          <cell r="S11">
            <v>20.596999999999998</v>
          </cell>
        </row>
        <row r="12">
          <cell r="B12" t="str">
            <v>DML01</v>
          </cell>
          <cell r="C12" t="str">
            <v>Trouble Call</v>
          </cell>
          <cell r="D12">
            <v>56.018000000000001</v>
          </cell>
          <cell r="J12">
            <v>-4</v>
          </cell>
          <cell r="Q12">
            <v>52.018000000000001</v>
          </cell>
          <cell r="S12">
            <v>52.018000000000001</v>
          </cell>
        </row>
        <row r="13">
          <cell r="B13" t="str">
            <v>DML02</v>
          </cell>
          <cell r="C13" t="str">
            <v>Lines OT &amp; Forestry Storm Costs</v>
          </cell>
          <cell r="D13">
            <v>7.9959999999999987</v>
          </cell>
          <cell r="J13">
            <v>-3</v>
          </cell>
          <cell r="Q13">
            <v>4.9959999999999987</v>
          </cell>
          <cell r="S13">
            <v>4.9959999999999987</v>
          </cell>
        </row>
        <row r="14">
          <cell r="B14" t="str">
            <v>DML03</v>
          </cell>
          <cell r="C14" t="str">
            <v>Cable Locates</v>
          </cell>
          <cell r="D14">
            <v>12.847000000000001</v>
          </cell>
          <cell r="H14">
            <v>1.1000000000000001</v>
          </cell>
          <cell r="Q14">
            <v>13.947000000000001</v>
          </cell>
          <cell r="S14">
            <v>13.947000000000001</v>
          </cell>
        </row>
        <row r="15">
          <cell r="B15" t="str">
            <v>DML04</v>
          </cell>
          <cell r="C15" t="str">
            <v>Disconnects &amp; Reconnects</v>
          </cell>
          <cell r="D15">
            <v>10.154999999999999</v>
          </cell>
          <cell r="Q15">
            <v>10.154999999999999</v>
          </cell>
          <cell r="S15">
            <v>10.154999999999999</v>
          </cell>
        </row>
        <row r="16">
          <cell r="B16" t="str">
            <v>DML05</v>
          </cell>
          <cell r="C16" t="str">
            <v>Field Collections, Special Investigations</v>
          </cell>
          <cell r="D16">
            <v>10.43</v>
          </cell>
          <cell r="Q16">
            <v>10.43</v>
          </cell>
          <cell r="S16">
            <v>10.43</v>
          </cell>
        </row>
        <row r="17">
          <cell r="B17" t="str">
            <v>DML06</v>
          </cell>
          <cell r="C17" t="str">
            <v>Pole Transformer Inspect &amp; Test</v>
          </cell>
          <cell r="D17">
            <v>0.84899999999999998</v>
          </cell>
          <cell r="H17">
            <v>0.2</v>
          </cell>
          <cell r="K17">
            <v>0.1</v>
          </cell>
          <cell r="Q17">
            <v>1.149</v>
          </cell>
          <cell r="S17">
            <v>1.0489999999999999</v>
          </cell>
        </row>
        <row r="18">
          <cell r="B18" t="str">
            <v>DML09</v>
          </cell>
          <cell r="C18" t="str">
            <v>Other Demand Lines DM P&amp;P's</v>
          </cell>
          <cell r="D18">
            <v>11.068</v>
          </cell>
          <cell r="Q18">
            <v>11.068</v>
          </cell>
          <cell r="S18">
            <v>11.068</v>
          </cell>
        </row>
        <row r="19">
          <cell r="B19" t="str">
            <v>DML10</v>
          </cell>
          <cell r="C19" t="str">
            <v xml:space="preserve"> Field Meter Reading</v>
          </cell>
          <cell r="D19">
            <v>11.005999999999998</v>
          </cell>
          <cell r="H19">
            <v>-1</v>
          </cell>
          <cell r="Q19">
            <v>10.005999999999998</v>
          </cell>
          <cell r="S19">
            <v>10.005999999999998</v>
          </cell>
        </row>
        <row r="20">
          <cell r="B20" t="str">
            <v>DML11</v>
          </cell>
          <cell r="C20" t="str">
            <v xml:space="preserve"> Meter Replacement Services</v>
          </cell>
          <cell r="D20">
            <v>4.0949999999999998</v>
          </cell>
          <cell r="Q20">
            <v>4.0949999999999998</v>
          </cell>
          <cell r="S20">
            <v>4.0949999999999998</v>
          </cell>
        </row>
        <row r="21">
          <cell r="B21" t="str">
            <v>DML12</v>
          </cell>
          <cell r="C21" t="str">
            <v>Eng/Tech Studies &amp; ERA</v>
          </cell>
          <cell r="D21">
            <v>6.81</v>
          </cell>
          <cell r="Q21">
            <v>6.81</v>
          </cell>
          <cell r="S21">
            <v>6.81</v>
          </cell>
        </row>
        <row r="22">
          <cell r="B22" t="str">
            <v>DML13</v>
          </cell>
          <cell r="C22" t="str">
            <v>Line Patrol; Pole Testing &amp; Data Collection</v>
          </cell>
          <cell r="D22">
            <v>17.159000000000002</v>
          </cell>
          <cell r="H22">
            <v>-1</v>
          </cell>
          <cell r="J22">
            <v>-2.1</v>
          </cell>
          <cell r="Q22">
            <v>14.059000000000003</v>
          </cell>
          <cell r="S22">
            <v>14.059000000000003</v>
          </cell>
        </row>
        <row r="23">
          <cell r="B23" t="str">
            <v>DML19</v>
          </cell>
          <cell r="C23" t="str">
            <v>Other Planned Lines DM P&amp;P's</v>
          </cell>
          <cell r="D23">
            <v>11.036000000000001</v>
          </cell>
          <cell r="J23">
            <v>2.1</v>
          </cell>
          <cell r="Q23">
            <v>13.136000000000001</v>
          </cell>
          <cell r="S23">
            <v>13.136000000000001</v>
          </cell>
        </row>
        <row r="24">
          <cell r="D24">
            <v>159.46899999999999</v>
          </cell>
          <cell r="E24">
            <v>0</v>
          </cell>
          <cell r="F24">
            <v>0</v>
          </cell>
          <cell r="G24">
            <v>0</v>
          </cell>
          <cell r="H24">
            <v>-0.7</v>
          </cell>
          <cell r="I24">
            <v>0</v>
          </cell>
          <cell r="J24">
            <v>-7</v>
          </cell>
          <cell r="K24">
            <v>0.1</v>
          </cell>
          <cell r="L24">
            <v>0</v>
          </cell>
          <cell r="M24">
            <v>0</v>
          </cell>
          <cell r="N24">
            <v>0</v>
          </cell>
          <cell r="O24">
            <v>0</v>
          </cell>
          <cell r="P24">
            <v>0</v>
          </cell>
          <cell r="Q24">
            <v>151.869</v>
          </cell>
          <cell r="S24">
            <v>151.76900000000001</v>
          </cell>
        </row>
        <row r="25">
          <cell r="B25" t="str">
            <v>TCL01</v>
          </cell>
          <cell r="C25" t="str">
            <v xml:space="preserve"> Tx Line Emergency Restoration</v>
          </cell>
          <cell r="D25">
            <v>7.6899999999999986</v>
          </cell>
          <cell r="J25">
            <v>2.31</v>
          </cell>
          <cell r="Q25">
            <v>9.9999999999999982</v>
          </cell>
          <cell r="S25">
            <v>9.9999999999999982</v>
          </cell>
        </row>
        <row r="26">
          <cell r="B26" t="str">
            <v>TCL02</v>
          </cell>
          <cell r="C26" t="str">
            <v xml:space="preserve"> Tx Wood Pole Structure Program</v>
          </cell>
          <cell r="D26">
            <v>14.153999999999998</v>
          </cell>
          <cell r="K26">
            <v>2</v>
          </cell>
          <cell r="Q26">
            <v>16.153999999999996</v>
          </cell>
          <cell r="S26">
            <v>14.153999999999998</v>
          </cell>
        </row>
        <row r="27">
          <cell r="B27" t="str">
            <v>TCL10</v>
          </cell>
          <cell r="C27" t="str">
            <v>Tower Coating Program</v>
          </cell>
          <cell r="D27">
            <v>4.5230000000000006</v>
          </cell>
          <cell r="J27">
            <v>-1.5</v>
          </cell>
          <cell r="Q27">
            <v>3.0230000000000006</v>
          </cell>
          <cell r="S27">
            <v>3.0230000000000006</v>
          </cell>
        </row>
        <row r="28">
          <cell r="B28" t="str">
            <v>TCL11</v>
          </cell>
          <cell r="C28" t="str">
            <v>Insulator Replacement</v>
          </cell>
          <cell r="D28">
            <v>2.4690000000000003</v>
          </cell>
          <cell r="Q28">
            <v>2.4690000000000003</v>
          </cell>
          <cell r="S28">
            <v>2.4690000000000003</v>
          </cell>
        </row>
        <row r="29">
          <cell r="B29" t="str">
            <v>TCL19</v>
          </cell>
          <cell r="C29" t="str">
            <v>Other Lines TC P&amp;P's</v>
          </cell>
          <cell r="D29">
            <v>3.7069999999999999</v>
          </cell>
          <cell r="Q29">
            <v>3.7069999999999999</v>
          </cell>
          <cell r="S29">
            <v>3.7069999999999999</v>
          </cell>
        </row>
        <row r="30">
          <cell r="D30">
            <v>32.542999999999999</v>
          </cell>
          <cell r="E30">
            <v>0</v>
          </cell>
          <cell r="F30">
            <v>0</v>
          </cell>
          <cell r="G30">
            <v>0</v>
          </cell>
          <cell r="H30">
            <v>0</v>
          </cell>
          <cell r="I30">
            <v>0</v>
          </cell>
          <cell r="J30">
            <v>0.81</v>
          </cell>
          <cell r="K30">
            <v>2</v>
          </cell>
          <cell r="L30">
            <v>0</v>
          </cell>
          <cell r="M30">
            <v>0</v>
          </cell>
          <cell r="N30">
            <v>0</v>
          </cell>
          <cell r="O30">
            <v>0</v>
          </cell>
          <cell r="P30">
            <v>0</v>
          </cell>
          <cell r="Q30">
            <v>35.352999999999994</v>
          </cell>
          <cell r="S30">
            <v>33.352999999999994</v>
          </cell>
        </row>
        <row r="31">
          <cell r="B31" t="str">
            <v>DCL01</v>
          </cell>
          <cell r="C31" t="str">
            <v>Unplanned Equipment Replacement</v>
          </cell>
          <cell r="D31">
            <v>22.275000000000002</v>
          </cell>
          <cell r="J31">
            <v>-2.2999999999999998</v>
          </cell>
          <cell r="Q31">
            <v>19.975000000000001</v>
          </cell>
          <cell r="S31">
            <v>19.975000000000001</v>
          </cell>
        </row>
        <row r="32">
          <cell r="B32" t="str">
            <v>DCL02</v>
          </cell>
          <cell r="C32" t="str">
            <v xml:space="preserve"> Damage Claims</v>
          </cell>
          <cell r="D32">
            <v>1.0290000000000001</v>
          </cell>
          <cell r="J32">
            <v>1</v>
          </cell>
          <cell r="Q32">
            <v>2.0289999999999999</v>
          </cell>
          <cell r="S32">
            <v>2.0289999999999999</v>
          </cell>
        </row>
        <row r="33">
          <cell r="B33" t="str">
            <v>DCL03</v>
          </cell>
          <cell r="C33" t="str">
            <v xml:space="preserve"> Post Trouble Call </v>
          </cell>
          <cell r="D33">
            <v>3.3959999999999999</v>
          </cell>
          <cell r="J33">
            <v>2</v>
          </cell>
          <cell r="Q33">
            <v>5.3959999999999999</v>
          </cell>
          <cell r="S33">
            <v>5.3959999999999999</v>
          </cell>
        </row>
        <row r="34">
          <cell r="B34" t="str">
            <v>DCL04</v>
          </cell>
          <cell r="C34" t="str">
            <v>UG Sub Replace Trouble</v>
          </cell>
          <cell r="D34">
            <v>4.2189999999999994</v>
          </cell>
          <cell r="Q34">
            <v>4.2189999999999994</v>
          </cell>
          <cell r="S34">
            <v>4.2189999999999994</v>
          </cell>
        </row>
        <row r="35">
          <cell r="B35" t="str">
            <v>DCL05</v>
          </cell>
          <cell r="C35" t="str">
            <v xml:space="preserve"> New Connections</v>
          </cell>
          <cell r="D35">
            <v>63.366</v>
          </cell>
          <cell r="J35">
            <v>-5.4</v>
          </cell>
          <cell r="K35">
            <v>1.8</v>
          </cell>
          <cell r="Q35">
            <v>59.765999999999998</v>
          </cell>
          <cell r="S35">
            <v>57.966000000000001</v>
          </cell>
        </row>
        <row r="36">
          <cell r="B36" t="str">
            <v>DCL06</v>
          </cell>
          <cell r="C36" t="str">
            <v xml:space="preserve"> New Connects - Other</v>
          </cell>
          <cell r="D36">
            <v>20.008999999999997</v>
          </cell>
          <cell r="Q36">
            <v>20.008999999999997</v>
          </cell>
          <cell r="S36">
            <v>20.008999999999997</v>
          </cell>
        </row>
        <row r="37">
          <cell r="B37" t="str">
            <v>DCL07</v>
          </cell>
          <cell r="C37" t="str">
            <v>Upgrades</v>
          </cell>
          <cell r="D37">
            <v>17.170000000000002</v>
          </cell>
          <cell r="Q37">
            <v>17.170000000000002</v>
          </cell>
          <cell r="S37">
            <v>17.170000000000002</v>
          </cell>
        </row>
        <row r="38">
          <cell r="B38" t="str">
            <v>DCL08</v>
          </cell>
          <cell r="C38" t="str">
            <v xml:space="preserve"> Upgrades - Other</v>
          </cell>
          <cell r="D38">
            <v>3.2389999999999999</v>
          </cell>
          <cell r="J38">
            <v>2.4</v>
          </cell>
          <cell r="Q38">
            <v>5.6389999999999993</v>
          </cell>
          <cell r="S38">
            <v>5.6389999999999993</v>
          </cell>
        </row>
        <row r="39">
          <cell r="B39" t="str">
            <v>DCL09</v>
          </cell>
          <cell r="C39" t="str">
            <v xml:space="preserve"> Storm Damage</v>
          </cell>
          <cell r="D39">
            <v>28.403000000000002</v>
          </cell>
          <cell r="Q39">
            <v>28.403000000000002</v>
          </cell>
          <cell r="S39">
            <v>28.403000000000002</v>
          </cell>
        </row>
        <row r="40">
          <cell r="B40" t="str">
            <v>DCL10</v>
          </cell>
          <cell r="C40" t="str">
            <v xml:space="preserve"> Joint Use &amp; Relocates</v>
          </cell>
          <cell r="D40">
            <v>30.411000000000001</v>
          </cell>
          <cell r="I40">
            <v>2.6</v>
          </cell>
          <cell r="J40">
            <v>2.5</v>
          </cell>
          <cell r="K40">
            <v>1.3</v>
          </cell>
          <cell r="Q40">
            <v>36.811</v>
          </cell>
          <cell r="S40">
            <v>35.511000000000003</v>
          </cell>
        </row>
        <row r="41">
          <cell r="B41" t="str">
            <v>DCL11</v>
          </cell>
          <cell r="C41" t="str">
            <v>Micro FIT &amp; FIT Generation Connect</v>
          </cell>
          <cell r="D41">
            <v>40.448999999999998</v>
          </cell>
          <cell r="J41">
            <v>-26.54</v>
          </cell>
          <cell r="K41">
            <v>-6.4089999999999998</v>
          </cell>
          <cell r="Q41">
            <v>7.4999999999999991</v>
          </cell>
          <cell r="S41">
            <v>13.908999999999999</v>
          </cell>
        </row>
        <row r="42">
          <cell r="B42" t="str">
            <v>DCL12</v>
          </cell>
          <cell r="C42" t="str">
            <v>Metering Services &amp; Net Metering</v>
          </cell>
          <cell r="D42">
            <v>4.2960000000000003</v>
          </cell>
          <cell r="K42">
            <v>-3.8</v>
          </cell>
          <cell r="Q42">
            <v>0.49600000000000044</v>
          </cell>
          <cell r="S42">
            <v>4.2960000000000003</v>
          </cell>
        </row>
        <row r="43">
          <cell r="B43" t="str">
            <v>DCL15</v>
          </cell>
          <cell r="C43" t="str">
            <v>Other Lines DC P&amp;P's</v>
          </cell>
          <cell r="D43">
            <v>1.75</v>
          </cell>
          <cell r="K43">
            <v>-1</v>
          </cell>
          <cell r="Q43">
            <v>0.75</v>
          </cell>
          <cell r="S43">
            <v>1.75</v>
          </cell>
        </row>
        <row r="44">
          <cell r="B44" t="str">
            <v>DCL18</v>
          </cell>
          <cell r="C44" t="str">
            <v>End of Life Replacement of Wood Poles</v>
          </cell>
          <cell r="D44">
            <v>46.394000000000005</v>
          </cell>
          <cell r="K44">
            <v>7.1</v>
          </cell>
          <cell r="Q44">
            <v>53.494000000000007</v>
          </cell>
          <cell r="S44">
            <v>46.394000000000005</v>
          </cell>
        </row>
        <row r="45">
          <cell r="B45" t="str">
            <v>DCL19</v>
          </cell>
          <cell r="C45" t="str">
            <v>DC107 Sustainment Programs</v>
          </cell>
          <cell r="D45">
            <v>30.111999999999998</v>
          </cell>
          <cell r="K45">
            <v>3.7</v>
          </cell>
          <cell r="Q45">
            <v>33.811999999999998</v>
          </cell>
          <cell r="S45">
            <v>30.111999999999998</v>
          </cell>
        </row>
        <row r="46">
          <cell r="B46" t="str">
            <v>DCL27</v>
          </cell>
          <cell r="C46" t="str">
            <v>DC202  Development Programs</v>
          </cell>
          <cell r="D46">
            <v>7.5920000000000005</v>
          </cell>
          <cell r="Q46">
            <v>7.5920000000000005</v>
          </cell>
          <cell r="S46">
            <v>7.5920000000000005</v>
          </cell>
        </row>
        <row r="47">
          <cell r="B47" t="str">
            <v>DCL28</v>
          </cell>
          <cell r="C47" t="str">
            <v>Dx Network Loss Reduction</v>
          </cell>
          <cell r="D47">
            <v>0</v>
          </cell>
          <cell r="Q47">
            <v>0</v>
          </cell>
          <cell r="S47">
            <v>0</v>
          </cell>
        </row>
        <row r="48">
          <cell r="B48" t="str">
            <v>DCL29</v>
          </cell>
          <cell r="C48" t="str">
            <v>DC202  Development Major Projects</v>
          </cell>
          <cell r="D48">
            <v>35.686</v>
          </cell>
          <cell r="I48">
            <v>-3.3</v>
          </cell>
          <cell r="K48">
            <v>0.5</v>
          </cell>
          <cell r="Q48">
            <v>32.886000000000003</v>
          </cell>
          <cell r="S48">
            <v>32.386000000000003</v>
          </cell>
        </row>
        <row r="49">
          <cell r="D49">
            <v>359.79599999999999</v>
          </cell>
          <cell r="E49">
            <v>0</v>
          </cell>
          <cell r="F49">
            <v>0</v>
          </cell>
          <cell r="G49">
            <v>0</v>
          </cell>
          <cell r="H49">
            <v>0</v>
          </cell>
          <cell r="I49">
            <v>-0.69999999999999973</v>
          </cell>
          <cell r="J49">
            <v>-26.34</v>
          </cell>
          <cell r="K49">
            <v>3.1909999999999998</v>
          </cell>
          <cell r="L49">
            <v>0</v>
          </cell>
          <cell r="M49">
            <v>0</v>
          </cell>
          <cell r="N49">
            <v>0</v>
          </cell>
          <cell r="O49">
            <v>0</v>
          </cell>
          <cell r="P49">
            <v>0</v>
          </cell>
          <cell r="Q49">
            <v>335.94700000000006</v>
          </cell>
          <cell r="S49">
            <v>332.75600000000003</v>
          </cell>
        </row>
        <row r="50">
          <cell r="D50">
            <v>500.97000000000008</v>
          </cell>
          <cell r="E50">
            <v>0</v>
          </cell>
          <cell r="F50">
            <v>0</v>
          </cell>
          <cell r="G50">
            <v>0</v>
          </cell>
          <cell r="H50">
            <v>-0.7</v>
          </cell>
          <cell r="I50">
            <v>-0.69999999999999973</v>
          </cell>
          <cell r="J50">
            <v>-32.53</v>
          </cell>
          <cell r="K50">
            <v>5.2909999999999995</v>
          </cell>
          <cell r="L50">
            <v>0</v>
          </cell>
          <cell r="M50">
            <v>0</v>
          </cell>
          <cell r="N50">
            <v>0</v>
          </cell>
          <cell r="O50">
            <v>0</v>
          </cell>
          <cell r="P50">
            <v>0</v>
          </cell>
          <cell r="Q50">
            <v>543.76600000000008</v>
          </cell>
          <cell r="S50">
            <v>538.47500000000002</v>
          </cell>
        </row>
        <row r="52">
          <cell r="S52">
            <v>-5.2910000000000537</v>
          </cell>
        </row>
        <row r="53">
          <cell r="B53" t="str">
            <v>Forestry</v>
          </cell>
        </row>
        <row r="55">
          <cell r="D55" t="str">
            <v>Data</v>
          </cell>
        </row>
        <row r="56">
          <cell r="B56" t="str">
            <v>Sort</v>
          </cell>
          <cell r="C56" t="str">
            <v>Title</v>
          </cell>
          <cell r="D56" t="str">
            <v>Dec YTD</v>
          </cell>
          <cell r="E56" t="str">
            <v>Jan</v>
          </cell>
          <cell r="F56" t="str">
            <v>Feb</v>
          </cell>
          <cell r="G56" t="str">
            <v>Mar</v>
          </cell>
          <cell r="H56" t="str">
            <v>Apr</v>
          </cell>
          <cell r="I56" t="str">
            <v>May</v>
          </cell>
          <cell r="J56" t="str">
            <v>Jun</v>
          </cell>
          <cell r="K56" t="str">
            <v>Jul</v>
          </cell>
          <cell r="L56" t="str">
            <v>Aug</v>
          </cell>
          <cell r="M56" t="str">
            <v>Sep</v>
          </cell>
          <cell r="N56" t="str">
            <v>Oct</v>
          </cell>
          <cell r="O56" t="str">
            <v>Nov</v>
          </cell>
          <cell r="P56" t="str">
            <v>Dec</v>
          </cell>
          <cell r="Q56" t="str">
            <v>YE forecast</v>
          </cell>
        </row>
        <row r="57">
          <cell r="B57" t="str">
            <v>TMF01</v>
          </cell>
          <cell r="C57" t="str">
            <v>Tx - Brush Control</v>
          </cell>
          <cell r="D57">
            <v>15.536999999999999</v>
          </cell>
          <cell r="Q57">
            <v>15.536999999999999</v>
          </cell>
          <cell r="S57">
            <v>15.536999999999999</v>
          </cell>
        </row>
        <row r="58">
          <cell r="B58" t="str">
            <v>TMF02</v>
          </cell>
          <cell r="C58" t="str">
            <v>Tx - Line Clearing</v>
          </cell>
          <cell r="D58">
            <v>4.0649999999999995</v>
          </cell>
          <cell r="H58">
            <v>-0.8</v>
          </cell>
          <cell r="Q58">
            <v>3.2649999999999997</v>
          </cell>
          <cell r="S58">
            <v>3.2649999999999997</v>
          </cell>
        </row>
        <row r="59">
          <cell r="B59" t="str">
            <v>TMF03</v>
          </cell>
          <cell r="C59" t="str">
            <v>Other Forestry TM P&amp;P's</v>
          </cell>
          <cell r="D59">
            <v>4.45</v>
          </cell>
          <cell r="Q59">
            <v>4.45</v>
          </cell>
          <cell r="S59">
            <v>4.45</v>
          </cell>
        </row>
        <row r="60">
          <cell r="D60">
            <v>20.95</v>
          </cell>
          <cell r="E60">
            <v>0</v>
          </cell>
          <cell r="F60">
            <v>0</v>
          </cell>
          <cell r="G60">
            <v>0</v>
          </cell>
          <cell r="H60">
            <v>-0.8</v>
          </cell>
          <cell r="I60">
            <v>0</v>
          </cell>
          <cell r="J60">
            <v>0</v>
          </cell>
          <cell r="K60">
            <v>0</v>
          </cell>
          <cell r="L60">
            <v>0</v>
          </cell>
          <cell r="M60">
            <v>0</v>
          </cell>
          <cell r="N60">
            <v>0</v>
          </cell>
          <cell r="O60">
            <v>0</v>
          </cell>
          <cell r="P60">
            <v>0</v>
          </cell>
          <cell r="Q60">
            <v>23.251999999999999</v>
          </cell>
          <cell r="S60">
            <v>23.251999999999999</v>
          </cell>
        </row>
        <row r="61">
          <cell r="B61" t="str">
            <v>DMF01</v>
          </cell>
          <cell r="C61" t="str">
            <v>Dx - Brush Control</v>
          </cell>
          <cell r="D61">
            <v>30.5</v>
          </cell>
          <cell r="Q61">
            <v>30.5</v>
          </cell>
          <cell r="S61">
            <v>30.5</v>
          </cell>
        </row>
        <row r="62">
          <cell r="B62" t="str">
            <v>DMF02</v>
          </cell>
          <cell r="C62" t="str">
            <v>Dx - Line Clearing</v>
          </cell>
          <cell r="D62">
            <v>75.700000000000017</v>
          </cell>
          <cell r="Q62">
            <v>75.700000000000017</v>
          </cell>
          <cell r="S62">
            <v>75.700000000000017</v>
          </cell>
        </row>
        <row r="63">
          <cell r="B63" t="str">
            <v>DMF03</v>
          </cell>
          <cell r="C63" t="str">
            <v>Customer Notifications</v>
          </cell>
          <cell r="D63">
            <v>8</v>
          </cell>
          <cell r="Q63">
            <v>8</v>
          </cell>
          <cell r="S63">
            <v>8</v>
          </cell>
        </row>
        <row r="64">
          <cell r="B64" t="str">
            <v>DMF04</v>
          </cell>
          <cell r="C64" t="str">
            <v>Other Forestry DM P&amp;P's</v>
          </cell>
          <cell r="D64">
            <v>8.9760000000000009</v>
          </cell>
          <cell r="Q64">
            <v>8.9760000000000009</v>
          </cell>
          <cell r="S64">
            <v>8.9760000000000009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 Summary"/>
      <sheetName val="summary by tech"/>
      <sheetName val="summary by status"/>
      <sheetName val="data"/>
      <sheetName val="tables"/>
      <sheetName val="region"/>
      <sheetName val="lookups"/>
      <sheetName val="sub_region"/>
      <sheetName val="TOTAL"/>
      <sheetName val="resumo"/>
      <sheetName val="table"/>
      <sheetName val="NEW ECONOMICS"/>
    </sheetNames>
    <sheetDataSet>
      <sheetData sheetId="0" refreshError="1"/>
      <sheetData sheetId="1" refreshError="1"/>
      <sheetData sheetId="2" refreshError="1"/>
      <sheetData sheetId="3" refreshError="1"/>
      <sheetData sheetId="4">
        <row r="9">
          <cell r="A9" t="str">
            <v>Plant Type</v>
          </cell>
        </row>
        <row r="30">
          <cell r="A30" t="str">
            <v>Primary Fuel</v>
          </cell>
        </row>
        <row r="31">
          <cell r="A31" t="str">
            <v>Natural Gas</v>
          </cell>
          <cell r="B31" t="str">
            <v>GAS</v>
          </cell>
        </row>
        <row r="32">
          <cell r="A32" t="str">
            <v>Gasoline</v>
          </cell>
          <cell r="B32" t="str">
            <v>GAS</v>
          </cell>
        </row>
        <row r="33">
          <cell r="A33" t="str">
            <v>Waste Coal</v>
          </cell>
          <cell r="B33" t="str">
            <v>COAL</v>
          </cell>
        </row>
        <row r="34">
          <cell r="A34" t="str">
            <v>Syn Coal</v>
          </cell>
          <cell r="B34" t="str">
            <v>COAL</v>
          </cell>
        </row>
        <row r="35">
          <cell r="A35" t="str">
            <v>Biodiesel</v>
          </cell>
          <cell r="B35" t="str">
            <v>GAS</v>
          </cell>
        </row>
        <row r="36">
          <cell r="A36" t="str">
            <v>Coal</v>
          </cell>
          <cell r="B36" t="str">
            <v>COAL</v>
          </cell>
        </row>
        <row r="37">
          <cell r="A37" t="str">
            <v>Proc Gas</v>
          </cell>
          <cell r="B37" t="str">
            <v>GAS</v>
          </cell>
        </row>
        <row r="38">
          <cell r="A38" t="str">
            <v>Steam</v>
          </cell>
          <cell r="B38" t="str">
            <v>OTHER</v>
          </cell>
        </row>
        <row r="39">
          <cell r="A39" t="str">
            <v>Compressed Air</v>
          </cell>
          <cell r="B39" t="str">
            <v>OTHER</v>
          </cell>
        </row>
        <row r="40">
          <cell r="A40" t="str">
            <v>Biomass</v>
          </cell>
          <cell r="B40" t="str">
            <v>OTHER</v>
          </cell>
        </row>
        <row r="41">
          <cell r="A41" t="str">
            <v>Solar</v>
          </cell>
          <cell r="B41" t="str">
            <v>OTHER</v>
          </cell>
        </row>
        <row r="42">
          <cell r="A42" t="str">
            <v>Waste</v>
          </cell>
          <cell r="B42" t="str">
            <v>OTHER</v>
          </cell>
        </row>
        <row r="43">
          <cell r="A43" t="str">
            <v>Wood</v>
          </cell>
          <cell r="B43" t="str">
            <v>OTHER</v>
          </cell>
        </row>
        <row r="44">
          <cell r="A44" t="str">
            <v>Wind</v>
          </cell>
          <cell r="B44" t="str">
            <v>OTHER</v>
          </cell>
        </row>
        <row r="45">
          <cell r="A45" t="str">
            <v>Other</v>
          </cell>
          <cell r="B45" t="str">
            <v>OTHER</v>
          </cell>
        </row>
        <row r="46">
          <cell r="A46" t="str">
            <v>Uranium</v>
          </cell>
          <cell r="B46" t="str">
            <v>NUCLEAR</v>
          </cell>
        </row>
        <row r="47">
          <cell r="A47" t="str">
            <v>Landfill Gas</v>
          </cell>
          <cell r="B47" t="str">
            <v>GAS</v>
          </cell>
        </row>
        <row r="48">
          <cell r="A48" t="str">
            <v>Water</v>
          </cell>
          <cell r="B48" t="str">
            <v>HYDRO</v>
          </cell>
        </row>
        <row r="49">
          <cell r="A49" t="str">
            <v>Oil Light</v>
          </cell>
          <cell r="B49" t="str">
            <v>OIL</v>
          </cell>
        </row>
        <row r="50">
          <cell r="A50" t="str">
            <v>Oil Heavy</v>
          </cell>
          <cell r="B50" t="str">
            <v>OIL</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ECONOMICS"/>
      <sheetName val="IFRS"/>
      <sheetName val="MCP"/>
      <sheetName val="CAPEX"/>
      <sheetName val="MM"/>
      <sheetName val="OPEX"/>
      <sheetName val="ON_GLPL --&gt;"/>
      <sheetName val="ON_BVRPW --&gt;"/>
      <sheetName val="NE ---&gt;"/>
      <sheetName val="NE_RF"/>
      <sheetName val="NE_BS&amp;FB"/>
      <sheetName val="tables"/>
      <sheetName val="DEMAND"/>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refreshError="1"/>
      <sheetData sheetId="6"/>
      <sheetData sheetId="7" refreshError="1">
        <row r="9">
          <cell r="B9" t="str">
            <v xml:space="preserve"> </v>
          </cell>
          <cell r="D9" t="str">
            <v>Year to-Date . ACTUALS</v>
          </cell>
        </row>
        <row r="10">
          <cell r="B10" t="str">
            <v>Hydro One Networks</v>
          </cell>
          <cell r="C10">
            <v>57967853</v>
          </cell>
          <cell r="D10">
            <v>110355274</v>
          </cell>
          <cell r="E10">
            <v>168323127</v>
          </cell>
          <cell r="F10">
            <v>237461351</v>
          </cell>
          <cell r="G10">
            <v>298024914</v>
          </cell>
          <cell r="H10">
            <v>369524249</v>
          </cell>
          <cell r="I10">
            <v>406682225</v>
          </cell>
          <cell r="J10">
            <v>456595092</v>
          </cell>
          <cell r="K10">
            <v>512455246</v>
          </cell>
          <cell r="L10">
            <v>566840676</v>
          </cell>
          <cell r="M10">
            <v>629081007</v>
          </cell>
          <cell r="N10">
            <v>693531375</v>
          </cell>
        </row>
        <row r="11">
          <cell r="B11" t="str">
            <v>Service Providers</v>
          </cell>
          <cell r="C11">
            <v>26762816</v>
          </cell>
          <cell r="D11">
            <v>66010805</v>
          </cell>
          <cell r="E11">
            <v>92773621</v>
          </cell>
          <cell r="F11">
            <v>131513571</v>
          </cell>
          <cell r="G11">
            <v>175211874</v>
          </cell>
          <cell r="H11">
            <v>214957758</v>
          </cell>
          <cell r="I11">
            <v>249540686</v>
          </cell>
          <cell r="J11">
            <v>283580488</v>
          </cell>
          <cell r="K11">
            <v>337491071</v>
          </cell>
          <cell r="L11">
            <v>378580040</v>
          </cell>
          <cell r="M11">
            <v>409017025</v>
          </cell>
          <cell r="N11">
            <v>439177608</v>
          </cell>
        </row>
        <row r="12">
          <cell r="B12" t="str">
            <v>Direct Project Charges</v>
          </cell>
          <cell r="C12">
            <v>15654375</v>
          </cell>
          <cell r="D12">
            <v>35512199</v>
          </cell>
          <cell r="E12">
            <v>51166574</v>
          </cell>
          <cell r="F12">
            <v>68573703</v>
          </cell>
          <cell r="G12">
            <v>79501540</v>
          </cell>
          <cell r="H12">
            <v>97954954</v>
          </cell>
          <cell r="I12">
            <v>112274693</v>
          </cell>
          <cell r="J12">
            <v>125036079</v>
          </cell>
          <cell r="K12">
            <v>139889525</v>
          </cell>
          <cell r="L12">
            <v>149301999</v>
          </cell>
          <cell r="M12">
            <v>168837721</v>
          </cell>
          <cell r="N12">
            <v>197183865</v>
          </cell>
        </row>
        <row r="13">
          <cell r="B13" t="str">
            <v>Operations Direct</v>
          </cell>
          <cell r="C13">
            <v>4095863</v>
          </cell>
          <cell r="D13">
            <v>14457292</v>
          </cell>
          <cell r="E13">
            <v>18553155</v>
          </cell>
          <cell r="F13">
            <v>24070963</v>
          </cell>
          <cell r="G13">
            <v>23966768</v>
          </cell>
          <cell r="H13">
            <v>32123507</v>
          </cell>
          <cell r="I13">
            <v>35593952</v>
          </cell>
          <cell r="J13">
            <v>37783578</v>
          </cell>
          <cell r="K13">
            <v>41588864</v>
          </cell>
          <cell r="L13">
            <v>39817331</v>
          </cell>
          <cell r="M13">
            <v>47409848</v>
          </cell>
          <cell r="N13">
            <v>68499610</v>
          </cell>
        </row>
        <row r="14">
          <cell r="B14" t="str">
            <v>HONI CF&amp;S Direct</v>
          </cell>
          <cell r="C14">
            <v>11558512</v>
          </cell>
          <cell r="D14">
            <v>21054907</v>
          </cell>
          <cell r="E14">
            <v>32613419</v>
          </cell>
          <cell r="F14">
            <v>44502741</v>
          </cell>
          <cell r="G14">
            <v>55534773</v>
          </cell>
          <cell r="H14">
            <v>65831447</v>
          </cell>
          <cell r="I14">
            <v>76680740</v>
          </cell>
          <cell r="J14">
            <v>87252500</v>
          </cell>
          <cell r="K14">
            <v>98300661</v>
          </cell>
          <cell r="L14">
            <v>109484668</v>
          </cell>
          <cell r="M14">
            <v>121427873</v>
          </cell>
          <cell r="N14">
            <v>128684254</v>
          </cell>
        </row>
        <row r="15">
          <cell r="B15" t="str">
            <v>Real Estate Direct</v>
          </cell>
          <cell r="C15">
            <v>540000</v>
          </cell>
          <cell r="D15">
            <v>-47875</v>
          </cell>
          <cell r="E15">
            <v>492125</v>
          </cell>
          <cell r="F15">
            <v>658146</v>
          </cell>
          <cell r="G15">
            <v>926571</v>
          </cell>
          <cell r="H15">
            <v>398793</v>
          </cell>
          <cell r="I15">
            <v>409459</v>
          </cell>
          <cell r="J15">
            <v>432941</v>
          </cell>
          <cell r="K15">
            <v>437094</v>
          </cell>
          <cell r="L15">
            <v>506887</v>
          </cell>
          <cell r="M15">
            <v>547856</v>
          </cell>
          <cell r="N15">
            <v>618076</v>
          </cell>
        </row>
        <row r="16">
          <cell r="B16" t="str">
            <v>Information Mgmt Direct</v>
          </cell>
          <cell r="C16">
            <v>4770116</v>
          </cell>
          <cell r="D16">
            <v>8675756</v>
          </cell>
          <cell r="E16">
            <v>13445872</v>
          </cell>
          <cell r="F16">
            <v>18921212</v>
          </cell>
          <cell r="G16">
            <v>23513739</v>
          </cell>
          <cell r="H16">
            <v>28155274</v>
          </cell>
          <cell r="I16">
            <v>32784522</v>
          </cell>
          <cell r="J16">
            <v>37080884</v>
          </cell>
          <cell r="K16">
            <v>41484020</v>
          </cell>
          <cell r="L16">
            <v>46368925</v>
          </cell>
          <cell r="M16">
            <v>51236117</v>
          </cell>
          <cell r="N16">
            <v>55856876</v>
          </cell>
        </row>
        <row r="17">
          <cell r="A17">
            <v>101</v>
          </cell>
          <cell r="B17" t="str">
            <v>1130-Inergi - TNM ETS</v>
          </cell>
          <cell r="C17">
            <v>2178966</v>
          </cell>
          <cell r="D17">
            <v>3947850</v>
          </cell>
          <cell r="E17">
            <v>6126816</v>
          </cell>
          <cell r="F17">
            <v>8566241</v>
          </cell>
          <cell r="G17">
            <v>10655245</v>
          </cell>
          <cell r="H17">
            <v>12760349</v>
          </cell>
          <cell r="I17">
            <v>14941129</v>
          </cell>
          <cell r="J17">
            <v>16899707</v>
          </cell>
          <cell r="K17">
            <v>18821812</v>
          </cell>
          <cell r="L17">
            <v>21057597</v>
          </cell>
          <cell r="M17">
            <v>23373643</v>
          </cell>
          <cell r="N17">
            <v>25483756</v>
          </cell>
        </row>
        <row r="18">
          <cell r="A18">
            <v>102</v>
          </cell>
          <cell r="B18" t="str">
            <v>1161-Inergi - DNM ETS</v>
          </cell>
          <cell r="C18">
            <v>2591149</v>
          </cell>
          <cell r="D18">
            <v>4727907</v>
          </cell>
          <cell r="E18">
            <v>7319056</v>
          </cell>
          <cell r="F18">
            <v>10354971</v>
          </cell>
          <cell r="G18">
            <v>12858494</v>
          </cell>
          <cell r="H18">
            <v>15394925</v>
          </cell>
          <cell r="I18">
            <v>17843393</v>
          </cell>
          <cell r="J18">
            <v>20181177</v>
          </cell>
          <cell r="K18">
            <v>22662208</v>
          </cell>
          <cell r="L18">
            <v>25311329</v>
          </cell>
          <cell r="M18">
            <v>27862474</v>
          </cell>
          <cell r="N18">
            <v>30373119</v>
          </cell>
        </row>
        <row r="19">
          <cell r="B19" t="str">
            <v>Prop Taxes &amp; Rights</v>
          </cell>
          <cell r="C19">
            <v>6248396</v>
          </cell>
          <cell r="D19">
            <v>12427026</v>
          </cell>
          <cell r="E19">
            <v>18675422</v>
          </cell>
          <cell r="F19">
            <v>24923382</v>
          </cell>
          <cell r="G19">
            <v>31094463</v>
          </cell>
          <cell r="H19">
            <v>37277380</v>
          </cell>
          <cell r="I19">
            <v>43486759</v>
          </cell>
          <cell r="J19">
            <v>49738675</v>
          </cell>
          <cell r="K19">
            <v>56356925</v>
          </cell>
          <cell r="L19">
            <v>62531876</v>
          </cell>
          <cell r="M19">
            <v>69546031</v>
          </cell>
          <cell r="N19">
            <v>72116766</v>
          </cell>
        </row>
        <row r="20">
          <cell r="A20">
            <v>109</v>
          </cell>
          <cell r="B20" t="str">
            <v>1134-Prop Taxes &amp; Rights-Tx Projs</v>
          </cell>
          <cell r="C20">
            <v>5814658</v>
          </cell>
          <cell r="D20">
            <v>11630573</v>
          </cell>
          <cell r="E20">
            <v>17445231</v>
          </cell>
          <cell r="F20">
            <v>23268916</v>
          </cell>
          <cell r="G20">
            <v>29131828</v>
          </cell>
          <cell r="H20">
            <v>34924051</v>
          </cell>
          <cell r="I20">
            <v>40746000</v>
          </cell>
          <cell r="J20">
            <v>46616544</v>
          </cell>
          <cell r="K20">
            <v>52823203</v>
          </cell>
          <cell r="L20">
            <v>58622511</v>
          </cell>
          <cell r="M20">
            <v>65248761</v>
          </cell>
          <cell r="N20">
            <v>68073633</v>
          </cell>
        </row>
        <row r="21">
          <cell r="A21">
            <v>110</v>
          </cell>
          <cell r="B21" t="str">
            <v>1164-Prop Taxes &amp; Rights-Dx Projs</v>
          </cell>
          <cell r="C21">
            <v>433738</v>
          </cell>
          <cell r="D21">
            <v>796453</v>
          </cell>
          <cell r="E21">
            <v>1230191</v>
          </cell>
          <cell r="F21">
            <v>1654466</v>
          </cell>
          <cell r="G21">
            <v>1962636</v>
          </cell>
          <cell r="H21">
            <v>2353329</v>
          </cell>
          <cell r="I21">
            <v>2740759</v>
          </cell>
          <cell r="J21">
            <v>3122131</v>
          </cell>
          <cell r="K21">
            <v>3533722</v>
          </cell>
          <cell r="L21">
            <v>3909365</v>
          </cell>
          <cell r="M21">
            <v>4297270</v>
          </cell>
          <cell r="N21">
            <v>4043133</v>
          </cell>
        </row>
        <row r="22">
          <cell r="B22" t="str">
            <v>Capitalized Overhead Recovered</v>
          </cell>
          <cell r="C22">
            <v>-5300485</v>
          </cell>
          <cell r="D22">
            <v>-14358929</v>
          </cell>
          <cell r="E22">
            <v>-19659414</v>
          </cell>
          <cell r="F22">
            <v>-26760054</v>
          </cell>
          <cell r="G22">
            <v>-36750122</v>
          </cell>
          <cell r="H22">
            <v>-49191571</v>
          </cell>
          <cell r="I22">
            <v>-57805477</v>
          </cell>
          <cell r="J22">
            <v>-66639541</v>
          </cell>
          <cell r="K22">
            <v>-78199599</v>
          </cell>
          <cell r="L22">
            <v>-84959860</v>
          </cell>
          <cell r="M22">
            <v>-92987240</v>
          </cell>
          <cell r="N22">
            <v>-100125780</v>
          </cell>
        </row>
        <row r="23">
          <cell r="B23" t="str">
            <v>Corp Level Adj Direct</v>
          </cell>
          <cell r="C23">
            <v>2047307</v>
          </cell>
          <cell r="D23">
            <v>-2088148</v>
          </cell>
          <cell r="E23">
            <v>-40841</v>
          </cell>
          <cell r="F23">
            <v>-40841</v>
          </cell>
          <cell r="G23">
            <v>-40841</v>
          </cell>
          <cell r="H23">
            <v>7229335</v>
          </cell>
          <cell r="I23">
            <v>-12563714</v>
          </cell>
          <cell r="J23">
            <v>-15609928</v>
          </cell>
          <cell r="K23">
            <v>-31194126</v>
          </cell>
          <cell r="L23">
            <v>-34622212</v>
          </cell>
          <cell r="M23">
            <v>-37602460</v>
          </cell>
          <cell r="N23">
            <v>-40059729</v>
          </cell>
        </row>
        <row r="24">
          <cell r="B24" t="str">
            <v>Common Charges</v>
          </cell>
          <cell r="C24">
            <v>18825118</v>
          </cell>
          <cell r="D24">
            <v>25247895</v>
          </cell>
          <cell r="E24">
            <v>44073013</v>
          </cell>
          <cell r="F24">
            <v>64187863</v>
          </cell>
          <cell r="G24">
            <v>79731441</v>
          </cell>
          <cell r="H24">
            <v>98629889</v>
          </cell>
          <cell r="I24">
            <v>115284539</v>
          </cell>
          <cell r="J24">
            <v>130261806</v>
          </cell>
          <cell r="K24">
            <v>144497173</v>
          </cell>
          <cell r="L24">
            <v>158628934</v>
          </cell>
          <cell r="M24">
            <v>181904185</v>
          </cell>
          <cell r="N24">
            <v>197443636</v>
          </cell>
        </row>
        <row r="25">
          <cell r="B25" t="str">
            <v>Operations Common</v>
          </cell>
          <cell r="C25">
            <v>6897198</v>
          </cell>
          <cell r="D25">
            <v>13853499</v>
          </cell>
          <cell r="E25">
            <v>20750697</v>
          </cell>
          <cell r="F25">
            <v>30939031</v>
          </cell>
          <cell r="G25">
            <v>37916916</v>
          </cell>
          <cell r="H25">
            <v>46454467</v>
          </cell>
          <cell r="I25">
            <v>53157832</v>
          </cell>
          <cell r="J25">
            <v>59398988</v>
          </cell>
          <cell r="K25">
            <v>66057215</v>
          </cell>
          <cell r="L25">
            <v>71465542</v>
          </cell>
          <cell r="M25">
            <v>82137742</v>
          </cell>
          <cell r="N25">
            <v>89232351</v>
          </cell>
        </row>
        <row r="26">
          <cell r="B26" t="str">
            <v>HONI CF&amp;S Common</v>
          </cell>
          <cell r="C26">
            <v>11927920</v>
          </cell>
          <cell r="D26">
            <v>11394396</v>
          </cell>
          <cell r="E26">
            <v>23322316</v>
          </cell>
          <cell r="F26">
            <v>33248832</v>
          </cell>
          <cell r="G26">
            <v>41814524</v>
          </cell>
          <cell r="H26">
            <v>52175423</v>
          </cell>
          <cell r="I26">
            <v>62126707</v>
          </cell>
          <cell r="J26">
            <v>70862818</v>
          </cell>
          <cell r="K26">
            <v>78439959</v>
          </cell>
          <cell r="L26">
            <v>87163392</v>
          </cell>
          <cell r="M26">
            <v>99766443</v>
          </cell>
          <cell r="N26">
            <v>108211285</v>
          </cell>
        </row>
        <row r="27">
          <cell r="A27">
            <v>1</v>
          </cell>
          <cell r="B27" t="str">
            <v>Info Management Std</v>
          </cell>
          <cell r="C27">
            <v>327229</v>
          </cell>
          <cell r="D27">
            <v>2699986</v>
          </cell>
          <cell r="E27">
            <v>3027215</v>
          </cell>
          <cell r="F27">
            <v>3880957</v>
          </cell>
          <cell r="G27">
            <v>5416960</v>
          </cell>
          <cell r="H27">
            <v>7308226</v>
          </cell>
          <cell r="I27">
            <v>7150013</v>
          </cell>
          <cell r="J27">
            <v>9337726</v>
          </cell>
          <cell r="K27">
            <v>10883089</v>
          </cell>
          <cell r="L27">
            <v>11688117</v>
          </cell>
          <cell r="M27">
            <v>13257315</v>
          </cell>
          <cell r="N27">
            <v>16022153</v>
          </cell>
        </row>
        <row r="28">
          <cell r="A28">
            <v>2</v>
          </cell>
          <cell r="B28" t="str">
            <v>Bus Telecom</v>
          </cell>
          <cell r="C28">
            <v>887697</v>
          </cell>
          <cell r="D28">
            <v>1808503</v>
          </cell>
          <cell r="E28">
            <v>2696200</v>
          </cell>
          <cell r="F28">
            <v>4096468</v>
          </cell>
          <cell r="G28">
            <v>5009757</v>
          </cell>
          <cell r="H28">
            <v>5558965</v>
          </cell>
          <cell r="I28">
            <v>6248896</v>
          </cell>
          <cell r="J28">
            <v>6740030</v>
          </cell>
          <cell r="K28">
            <v>7894068</v>
          </cell>
          <cell r="L28">
            <v>9089871</v>
          </cell>
          <cell r="M28">
            <v>10488860</v>
          </cell>
          <cell r="N28">
            <v>12627485</v>
          </cell>
        </row>
        <row r="29">
          <cell r="A29">
            <v>37</v>
          </cell>
          <cell r="B29" t="str">
            <v>LBSS_STD</v>
          </cell>
          <cell r="C29">
            <v>0</v>
          </cell>
          <cell r="D29">
            <v>0</v>
          </cell>
          <cell r="E29">
            <v>0</v>
          </cell>
          <cell r="F29">
            <v>0</v>
          </cell>
          <cell r="G29">
            <v>0</v>
          </cell>
          <cell r="H29">
            <v>636214</v>
          </cell>
          <cell r="I29">
            <v>773456</v>
          </cell>
          <cell r="J29">
            <v>843720</v>
          </cell>
          <cell r="K29">
            <v>940518</v>
          </cell>
          <cell r="L29">
            <v>1050208</v>
          </cell>
          <cell r="M29">
            <v>1123244</v>
          </cell>
          <cell r="N29">
            <v>1536929</v>
          </cell>
        </row>
        <row r="30">
          <cell r="A30">
            <v>3</v>
          </cell>
          <cell r="B30" t="str">
            <v>Networks HONI CFS</v>
          </cell>
          <cell r="C30">
            <v>7099307</v>
          </cell>
          <cell r="D30">
            <v>12979182</v>
          </cell>
          <cell r="E30">
            <v>20078489</v>
          </cell>
          <cell r="F30">
            <v>25278849</v>
          </cell>
          <cell r="G30">
            <v>31498264</v>
          </cell>
          <cell r="H30">
            <v>42610952</v>
          </cell>
          <cell r="I30">
            <v>50637785</v>
          </cell>
          <cell r="J30">
            <v>58438992</v>
          </cell>
          <cell r="K30">
            <v>65041767</v>
          </cell>
          <cell r="L30">
            <v>70252329</v>
          </cell>
          <cell r="M30">
            <v>76387560</v>
          </cell>
          <cell r="N30">
            <v>84500434</v>
          </cell>
        </row>
        <row r="31">
          <cell r="A31">
            <v>4</v>
          </cell>
          <cell r="B31" t="str">
            <v>Allocation of HOI CF&amp;S to Ntwk</v>
          </cell>
          <cell r="C31">
            <v>355986</v>
          </cell>
          <cell r="D31">
            <v>711972</v>
          </cell>
          <cell r="E31">
            <v>1067958</v>
          </cell>
          <cell r="F31">
            <v>1423944</v>
          </cell>
          <cell r="G31">
            <v>1779930</v>
          </cell>
          <cell r="H31">
            <v>2135916</v>
          </cell>
          <cell r="I31">
            <v>2491902</v>
          </cell>
          <cell r="J31">
            <v>2847888</v>
          </cell>
          <cell r="K31">
            <v>3203874</v>
          </cell>
          <cell r="L31">
            <v>3559860</v>
          </cell>
          <cell r="M31">
            <v>3915846</v>
          </cell>
          <cell r="N31">
            <v>4271832</v>
          </cell>
        </row>
        <row r="32">
          <cell r="A32">
            <v>5</v>
          </cell>
          <cell r="B32" t="str">
            <v>Corporate Finance</v>
          </cell>
          <cell r="C32">
            <v>4009518</v>
          </cell>
          <cell r="D32">
            <v>4604379</v>
          </cell>
          <cell r="E32">
            <v>8613897</v>
          </cell>
          <cell r="F32">
            <v>6225595</v>
          </cell>
          <cell r="G32">
            <v>7799381</v>
          </cell>
          <cell r="H32">
            <v>10162054</v>
          </cell>
          <cell r="I32">
            <v>11605784</v>
          </cell>
          <cell r="J32">
            <v>13264591</v>
          </cell>
          <cell r="K32">
            <v>15045137</v>
          </cell>
          <cell r="L32">
            <v>16423470</v>
          </cell>
          <cell r="M32">
            <v>17840211</v>
          </cell>
          <cell r="N32">
            <v>19198963</v>
          </cell>
        </row>
        <row r="33">
          <cell r="A33">
            <v>7</v>
          </cell>
          <cell r="B33" t="str">
            <v>Taxation</v>
          </cell>
          <cell r="C33">
            <v>131300</v>
          </cell>
          <cell r="D33">
            <v>235801</v>
          </cell>
          <cell r="E33">
            <v>367101</v>
          </cell>
          <cell r="F33">
            <v>468888</v>
          </cell>
          <cell r="G33">
            <v>578146</v>
          </cell>
          <cell r="H33">
            <v>704457</v>
          </cell>
          <cell r="I33">
            <v>797653</v>
          </cell>
          <cell r="J33">
            <v>924092</v>
          </cell>
          <cell r="K33">
            <v>1031314</v>
          </cell>
          <cell r="L33">
            <v>1117489</v>
          </cell>
          <cell r="M33">
            <v>1198436</v>
          </cell>
          <cell r="N33">
            <v>1362509</v>
          </cell>
        </row>
        <row r="34">
          <cell r="A34">
            <v>8</v>
          </cell>
          <cell r="B34" t="str">
            <v>Pension Fund</v>
          </cell>
          <cell r="C34">
            <v>0</v>
          </cell>
          <cell r="D34">
            <v>0</v>
          </cell>
          <cell r="E34">
            <v>0</v>
          </cell>
          <cell r="F34">
            <v>1928</v>
          </cell>
          <cell r="G34">
            <v>0</v>
          </cell>
          <cell r="H34">
            <v>693</v>
          </cell>
          <cell r="I34">
            <v>0</v>
          </cell>
          <cell r="J34">
            <v>0</v>
          </cell>
          <cell r="K34">
            <v>0</v>
          </cell>
          <cell r="L34">
            <v>-1</v>
          </cell>
          <cell r="M34">
            <v>136</v>
          </cell>
          <cell r="N34">
            <v>872</v>
          </cell>
        </row>
        <row r="35">
          <cell r="A35">
            <v>9</v>
          </cell>
          <cell r="B35" t="str">
            <v>HONI Treasury</v>
          </cell>
          <cell r="C35">
            <v>154098</v>
          </cell>
          <cell r="D35">
            <v>165967</v>
          </cell>
          <cell r="E35">
            <v>320065</v>
          </cell>
          <cell r="F35">
            <v>456076</v>
          </cell>
          <cell r="G35">
            <v>697174</v>
          </cell>
          <cell r="H35">
            <v>1631938</v>
          </cell>
          <cell r="I35">
            <v>1726650</v>
          </cell>
          <cell r="J35">
            <v>1945326</v>
          </cell>
          <cell r="K35">
            <v>2333952</v>
          </cell>
          <cell r="L35">
            <v>2451409</v>
          </cell>
          <cell r="M35">
            <v>2565117</v>
          </cell>
          <cell r="N35">
            <v>2256330</v>
          </cell>
        </row>
        <row r="36">
          <cell r="A36">
            <v>10</v>
          </cell>
          <cell r="B36" t="str">
            <v>Corporate Controller</v>
          </cell>
          <cell r="C36">
            <v>1335612</v>
          </cell>
          <cell r="D36">
            <v>2592746</v>
          </cell>
          <cell r="E36">
            <v>3928358</v>
          </cell>
          <cell r="F36">
            <v>5103302</v>
          </cell>
          <cell r="G36">
            <v>6279003</v>
          </cell>
          <cell r="H36">
            <v>7531664</v>
          </cell>
          <cell r="I36">
            <v>8746364</v>
          </cell>
          <cell r="J36">
            <v>10018619</v>
          </cell>
          <cell r="K36">
            <v>11254013</v>
          </cell>
          <cell r="L36">
            <v>12390640</v>
          </cell>
          <cell r="M36">
            <v>13574286</v>
          </cell>
          <cell r="N36">
            <v>15012389</v>
          </cell>
        </row>
        <row r="37">
          <cell r="A37">
            <v>11</v>
          </cell>
          <cell r="B37" t="str">
            <v>Financial Strategy</v>
          </cell>
          <cell r="C37">
            <v>54255</v>
          </cell>
          <cell r="D37">
            <v>98856</v>
          </cell>
          <cell r="E37">
            <v>153111</v>
          </cell>
          <cell r="F37">
            <v>195400</v>
          </cell>
          <cell r="G37">
            <v>245058</v>
          </cell>
          <cell r="H37">
            <v>293302</v>
          </cell>
          <cell r="I37">
            <v>335118</v>
          </cell>
          <cell r="J37">
            <v>376554</v>
          </cell>
          <cell r="K37">
            <v>425858</v>
          </cell>
          <cell r="L37">
            <v>463933</v>
          </cell>
          <cell r="M37">
            <v>502235</v>
          </cell>
          <cell r="N37">
            <v>566862</v>
          </cell>
        </row>
        <row r="38">
          <cell r="A38">
            <v>13</v>
          </cell>
          <cell r="B38" t="str">
            <v>HONI Corporate Services</v>
          </cell>
          <cell r="C38">
            <v>3597310</v>
          </cell>
          <cell r="D38">
            <v>9282965</v>
          </cell>
          <cell r="E38">
            <v>12880275</v>
          </cell>
          <cell r="F38">
            <v>17665250</v>
          </cell>
          <cell r="G38">
            <v>22295859</v>
          </cell>
          <cell r="H38">
            <v>28652922</v>
          </cell>
          <cell r="I38">
            <v>33594568</v>
          </cell>
          <cell r="J38">
            <v>36472216</v>
          </cell>
          <cell r="K38">
            <v>41094613</v>
          </cell>
          <cell r="L38">
            <v>45168010</v>
          </cell>
          <cell r="M38">
            <v>50101377</v>
          </cell>
          <cell r="N38">
            <v>56057104</v>
          </cell>
        </row>
        <row r="39">
          <cell r="A39">
            <v>6</v>
          </cell>
          <cell r="B39" t="str">
            <v>Information Mgmt Info Tech</v>
          </cell>
          <cell r="C39">
            <v>274518</v>
          </cell>
          <cell r="D39">
            <v>512945</v>
          </cell>
          <cell r="E39">
            <v>787463</v>
          </cell>
          <cell r="F39">
            <v>1028215</v>
          </cell>
          <cell r="G39">
            <v>1242651</v>
          </cell>
          <cell r="H39">
            <v>1521774</v>
          </cell>
          <cell r="I39">
            <v>1740580</v>
          </cell>
          <cell r="J39">
            <v>1940948</v>
          </cell>
          <cell r="K39">
            <v>2183139</v>
          </cell>
          <cell r="L39">
            <v>2371228</v>
          </cell>
          <cell r="M39">
            <v>2631129</v>
          </cell>
          <cell r="N39">
            <v>2972850</v>
          </cell>
        </row>
        <row r="40">
          <cell r="A40">
            <v>14</v>
          </cell>
          <cell r="B40" t="str">
            <v>Networks Human Resources</v>
          </cell>
          <cell r="C40">
            <v>802244</v>
          </cell>
          <cell r="D40">
            <v>1222494</v>
          </cell>
          <cell r="E40">
            <v>2024738</v>
          </cell>
          <cell r="F40">
            <v>2672019</v>
          </cell>
          <cell r="G40">
            <v>3385082</v>
          </cell>
          <cell r="H40">
            <v>3979396</v>
          </cell>
          <cell r="I40">
            <v>4614253</v>
          </cell>
          <cell r="J40">
            <v>5204805</v>
          </cell>
          <cell r="K40">
            <v>5763525</v>
          </cell>
          <cell r="L40">
            <v>6422308</v>
          </cell>
          <cell r="M40">
            <v>7090980</v>
          </cell>
          <cell r="N40">
            <v>7666047</v>
          </cell>
        </row>
        <row r="41">
          <cell r="A41">
            <v>15</v>
          </cell>
          <cell r="B41" t="str">
            <v>Corporate Services SVP</v>
          </cell>
          <cell r="C41">
            <v>91756</v>
          </cell>
          <cell r="D41">
            <v>153785</v>
          </cell>
          <cell r="E41">
            <v>245541</v>
          </cell>
          <cell r="F41">
            <v>352163</v>
          </cell>
          <cell r="G41">
            <v>339303</v>
          </cell>
          <cell r="H41">
            <v>502546</v>
          </cell>
          <cell r="I41">
            <v>543072</v>
          </cell>
          <cell r="J41">
            <v>593397</v>
          </cell>
          <cell r="K41">
            <v>649842</v>
          </cell>
          <cell r="L41">
            <v>717601</v>
          </cell>
          <cell r="M41">
            <v>744291</v>
          </cell>
          <cell r="N41">
            <v>827257</v>
          </cell>
        </row>
        <row r="42">
          <cell r="A42">
            <v>16</v>
          </cell>
          <cell r="B42" t="str">
            <v>Labour Relations</v>
          </cell>
          <cell r="C42">
            <v>122204</v>
          </cell>
          <cell r="D42">
            <v>230186</v>
          </cell>
          <cell r="E42">
            <v>352390</v>
          </cell>
          <cell r="F42">
            <v>446517</v>
          </cell>
          <cell r="G42">
            <v>549030</v>
          </cell>
          <cell r="H42">
            <v>671597</v>
          </cell>
          <cell r="I42">
            <v>769107</v>
          </cell>
          <cell r="J42">
            <v>858235</v>
          </cell>
          <cell r="K42">
            <v>965737</v>
          </cell>
          <cell r="L42">
            <v>1052341</v>
          </cell>
          <cell r="M42">
            <v>1141265</v>
          </cell>
          <cell r="N42">
            <v>1311682</v>
          </cell>
        </row>
        <row r="43">
          <cell r="A43">
            <v>17</v>
          </cell>
          <cell r="B43" t="str">
            <v>Unassigned Corporate Services</v>
          </cell>
          <cell r="C43">
            <v>0</v>
          </cell>
          <cell r="D43">
            <v>0</v>
          </cell>
          <cell r="E43">
            <v>0</v>
          </cell>
          <cell r="F43">
            <v>0</v>
          </cell>
          <cell r="G43">
            <v>0</v>
          </cell>
          <cell r="H43">
            <v>0</v>
          </cell>
          <cell r="I43">
            <v>0</v>
          </cell>
          <cell r="J43">
            <v>0</v>
          </cell>
          <cell r="K43">
            <v>0</v>
          </cell>
          <cell r="L43">
            <v>0</v>
          </cell>
          <cell r="M43">
            <v>0</v>
          </cell>
          <cell r="N43">
            <v>0</v>
          </cell>
        </row>
        <row r="44">
          <cell r="A44">
            <v>18</v>
          </cell>
          <cell r="B44" t="str">
            <v>Corporate Communications</v>
          </cell>
          <cell r="C44">
            <v>186480</v>
          </cell>
          <cell r="D44">
            <v>695441</v>
          </cell>
          <cell r="E44">
            <v>881921</v>
          </cell>
          <cell r="F44">
            <v>1244505</v>
          </cell>
          <cell r="G44">
            <v>1963183</v>
          </cell>
          <cell r="H44">
            <v>2405140</v>
          </cell>
          <cell r="I44">
            <v>2707132</v>
          </cell>
          <cell r="J44">
            <v>3112963</v>
          </cell>
          <cell r="K44">
            <v>3512774</v>
          </cell>
          <cell r="L44">
            <v>3960757</v>
          </cell>
          <cell r="M44">
            <v>4182984</v>
          </cell>
          <cell r="N44">
            <v>4922908</v>
          </cell>
        </row>
        <row r="45">
          <cell r="A45">
            <v>19</v>
          </cell>
          <cell r="B45" t="str">
            <v>Land Bldgs Services Security</v>
          </cell>
          <cell r="C45">
            <v>2394625</v>
          </cell>
          <cell r="D45">
            <v>6981061</v>
          </cell>
          <cell r="E45">
            <v>9375686</v>
          </cell>
          <cell r="F45">
            <v>11921831</v>
          </cell>
          <cell r="G45">
            <v>14816611</v>
          </cell>
          <cell r="H45">
            <v>19572470</v>
          </cell>
          <cell r="I45">
            <v>23220423</v>
          </cell>
          <cell r="J45">
            <v>24761868</v>
          </cell>
          <cell r="K45">
            <v>28019595</v>
          </cell>
          <cell r="L45">
            <v>30643775</v>
          </cell>
          <cell r="M45">
            <v>34310727</v>
          </cell>
          <cell r="N45">
            <v>38356360</v>
          </cell>
        </row>
        <row r="46">
          <cell r="A46">
            <v>20</v>
          </cell>
          <cell r="B46" t="str">
            <v>Strategic Planning Bus Develop</v>
          </cell>
          <cell r="C46">
            <v>235119</v>
          </cell>
          <cell r="D46">
            <v>373572</v>
          </cell>
          <cell r="E46">
            <v>608691</v>
          </cell>
          <cell r="F46">
            <v>781832</v>
          </cell>
          <cell r="G46">
            <v>953550</v>
          </cell>
          <cell r="H46">
            <v>1144209</v>
          </cell>
          <cell r="I46">
            <v>1327190</v>
          </cell>
          <cell r="J46">
            <v>1522054</v>
          </cell>
          <cell r="K46">
            <v>1733153</v>
          </cell>
          <cell r="L46">
            <v>1922169</v>
          </cell>
          <cell r="M46">
            <v>2105797</v>
          </cell>
          <cell r="N46">
            <v>2463399</v>
          </cell>
        </row>
        <row r="47">
          <cell r="A47">
            <v>21</v>
          </cell>
          <cell r="B47" t="str">
            <v>Audit</v>
          </cell>
          <cell r="C47">
            <v>212478</v>
          </cell>
          <cell r="D47">
            <v>392318</v>
          </cell>
          <cell r="E47">
            <v>604796</v>
          </cell>
          <cell r="F47">
            <v>793711</v>
          </cell>
          <cell r="G47">
            <v>981986</v>
          </cell>
          <cell r="H47">
            <v>1221047</v>
          </cell>
          <cell r="I47">
            <v>1436925</v>
          </cell>
          <cell r="J47">
            <v>1594765</v>
          </cell>
          <cell r="K47">
            <v>1801064</v>
          </cell>
          <cell r="L47">
            <v>1960834</v>
          </cell>
          <cell r="M47">
            <v>2128180</v>
          </cell>
          <cell r="N47">
            <v>2375167</v>
          </cell>
        </row>
        <row r="48">
          <cell r="A48">
            <v>22</v>
          </cell>
          <cell r="B48" t="str">
            <v>MCP VSP</v>
          </cell>
          <cell r="C48">
            <v>0</v>
          </cell>
          <cell r="D48">
            <v>0</v>
          </cell>
          <cell r="E48">
            <v>0</v>
          </cell>
          <cell r="F48">
            <v>0</v>
          </cell>
          <cell r="G48">
            <v>0</v>
          </cell>
          <cell r="H48">
            <v>0</v>
          </cell>
          <cell r="I48">
            <v>33094</v>
          </cell>
          <cell r="J48">
            <v>33094</v>
          </cell>
          <cell r="K48">
            <v>33094</v>
          </cell>
          <cell r="L48">
            <v>33094</v>
          </cell>
          <cell r="M48">
            <v>33094</v>
          </cell>
          <cell r="N48">
            <v>33094</v>
          </cell>
        </row>
        <row r="49">
          <cell r="A49">
            <v>23</v>
          </cell>
          <cell r="B49" t="str">
            <v>HONI Donations</v>
          </cell>
          <cell r="C49">
            <v>0</v>
          </cell>
          <cell r="D49">
            <v>0</v>
          </cell>
          <cell r="E49">
            <v>0</v>
          </cell>
          <cell r="F49">
            <v>0</v>
          </cell>
          <cell r="G49">
            <v>0</v>
          </cell>
          <cell r="H49">
            <v>0</v>
          </cell>
          <cell r="I49">
            <v>0</v>
          </cell>
          <cell r="J49">
            <v>0</v>
          </cell>
          <cell r="K49">
            <v>0</v>
          </cell>
          <cell r="L49">
            <v>0</v>
          </cell>
          <cell r="M49">
            <v>0</v>
          </cell>
          <cell r="N49">
            <v>0</v>
          </cell>
        </row>
        <row r="50">
          <cell r="A50">
            <v>24</v>
          </cell>
          <cell r="B50" t="str">
            <v>HONI Gen Counsel and Sec</v>
          </cell>
          <cell r="C50">
            <v>2420616</v>
          </cell>
          <cell r="D50">
            <v>3347526</v>
          </cell>
          <cell r="E50">
            <v>4376632</v>
          </cell>
          <cell r="F50">
            <v>5150786</v>
          </cell>
          <cell r="G50">
            <v>6121813</v>
          </cell>
          <cell r="H50">
            <v>9475367</v>
          </cell>
          <cell r="I50">
            <v>12000871</v>
          </cell>
          <cell r="J50">
            <v>16228922</v>
          </cell>
          <cell r="K50">
            <v>17401675</v>
          </cell>
          <cell r="L50">
            <v>18127722</v>
          </cell>
          <cell r="M50">
            <v>18877873</v>
          </cell>
          <cell r="N50">
            <v>20461999</v>
          </cell>
        </row>
        <row r="51">
          <cell r="A51" t="str">
            <v>24B</v>
          </cell>
          <cell r="B51" t="str">
            <v>General Counsel &amp; Secretary Division</v>
          </cell>
          <cell r="C51">
            <v>360882</v>
          </cell>
          <cell r="D51">
            <v>727304</v>
          </cell>
          <cell r="E51">
            <v>1318834</v>
          </cell>
          <cell r="F51">
            <v>1705921</v>
          </cell>
          <cell r="G51">
            <v>2214376</v>
          </cell>
          <cell r="H51">
            <v>2936943</v>
          </cell>
          <cell r="I51">
            <v>3583018</v>
          </cell>
          <cell r="J51">
            <v>3947814</v>
          </cell>
          <cell r="K51">
            <v>4700522</v>
          </cell>
          <cell r="L51">
            <v>5135385</v>
          </cell>
          <cell r="M51">
            <v>5520189</v>
          </cell>
          <cell r="N51">
            <v>6465409</v>
          </cell>
        </row>
        <row r="52">
          <cell r="B52" t="str">
            <v>Unassigned HONI GCS</v>
          </cell>
          <cell r="M52">
            <v>0</v>
          </cell>
          <cell r="N52">
            <v>0</v>
          </cell>
        </row>
        <row r="53">
          <cell r="A53" t="str">
            <v>24A</v>
          </cell>
          <cell r="B53" t="str">
            <v>Regulatory Affairs &amp; Pricing Support</v>
          </cell>
          <cell r="C53">
            <v>2059734</v>
          </cell>
          <cell r="D53">
            <v>2620222</v>
          </cell>
          <cell r="E53">
            <v>3057799</v>
          </cell>
          <cell r="F53">
            <v>3444865</v>
          </cell>
          <cell r="G53">
            <v>3907437</v>
          </cell>
          <cell r="H53">
            <v>6538424</v>
          </cell>
          <cell r="I53">
            <v>8417853</v>
          </cell>
          <cell r="J53">
            <v>12281108</v>
          </cell>
          <cell r="K53">
            <v>12701154</v>
          </cell>
          <cell r="L53">
            <v>12992337</v>
          </cell>
          <cell r="M53">
            <v>13357684</v>
          </cell>
          <cell r="N53">
            <v>13996590</v>
          </cell>
        </row>
        <row r="54">
          <cell r="A54">
            <v>25</v>
          </cell>
          <cell r="B54" t="str">
            <v>Alloc to Other Subs</v>
          </cell>
          <cell r="C54">
            <v>-1671987</v>
          </cell>
          <cell r="D54">
            <v>-3343974</v>
          </cell>
          <cell r="E54">
            <v>-5015961</v>
          </cell>
          <cell r="F54">
            <v>-6762268</v>
          </cell>
          <cell r="G54">
            <v>-8434255</v>
          </cell>
          <cell r="H54">
            <v>-10180562</v>
          </cell>
          <cell r="I54">
            <v>-11852549</v>
          </cell>
          <cell r="J54">
            <v>-13524536</v>
          </cell>
          <cell r="K54">
            <v>-15270843</v>
          </cell>
          <cell r="L54">
            <v>-16942830</v>
          </cell>
          <cell r="M54">
            <v>-18614817</v>
          </cell>
          <cell r="N54">
            <v>-20361124</v>
          </cell>
        </row>
        <row r="55">
          <cell r="A55">
            <v>26</v>
          </cell>
          <cell r="B55" t="str">
            <v>Corp Level Adj</v>
          </cell>
          <cell r="C55">
            <v>3605584</v>
          </cell>
          <cell r="D55">
            <v>-6150115</v>
          </cell>
          <cell r="E55">
            <v>-2544531</v>
          </cell>
          <cell r="F55">
            <v>-242118</v>
          </cell>
          <cell r="G55">
            <v>-372107</v>
          </cell>
          <cell r="H55">
            <v>-4164853</v>
          </cell>
          <cell r="I55">
            <v>-2913455</v>
          </cell>
          <cell r="J55">
            <v>-4743867</v>
          </cell>
          <cell r="K55">
            <v>-6416860</v>
          </cell>
          <cell r="L55">
            <v>-5022960</v>
          </cell>
          <cell r="M55">
            <v>-1601005</v>
          </cell>
          <cell r="N55">
            <v>-6576435</v>
          </cell>
        </row>
        <row r="56">
          <cell r="A56">
            <v>27</v>
          </cell>
          <cell r="B56" t="str">
            <v>Errors Unbundled CF&amp;S</v>
          </cell>
          <cell r="C56">
            <v>8103</v>
          </cell>
          <cell r="D56">
            <v>56840</v>
          </cell>
          <cell r="E56">
            <v>64943</v>
          </cell>
          <cell r="F56">
            <v>234676</v>
          </cell>
          <cell r="G56">
            <v>261649</v>
          </cell>
          <cell r="H56">
            <v>225918</v>
          </cell>
          <cell r="I56">
            <v>230012</v>
          </cell>
          <cell r="J56">
            <v>246217</v>
          </cell>
          <cell r="K56">
            <v>97378</v>
          </cell>
          <cell r="L56">
            <v>105826</v>
          </cell>
          <cell r="M56">
            <v>110468</v>
          </cell>
          <cell r="N56">
            <v>100721</v>
          </cell>
        </row>
        <row r="57">
          <cell r="A57">
            <v>28</v>
          </cell>
          <cell r="B57" t="str">
            <v>Non E Business</v>
          </cell>
          <cell r="C57">
            <v>5027</v>
          </cell>
          <cell r="D57">
            <v>21916</v>
          </cell>
          <cell r="E57">
            <v>26943</v>
          </cell>
          <cell r="F57">
            <v>26451</v>
          </cell>
          <cell r="G57">
            <v>25158</v>
          </cell>
          <cell r="H57">
            <v>25384</v>
          </cell>
          <cell r="I57">
            <v>26561</v>
          </cell>
          <cell r="J57">
            <v>38496</v>
          </cell>
          <cell r="K57">
            <v>53685</v>
          </cell>
          <cell r="L57">
            <v>56080</v>
          </cell>
          <cell r="M57">
            <v>60121</v>
          </cell>
          <cell r="N57">
            <v>131416</v>
          </cell>
        </row>
        <row r="58">
          <cell r="A58">
            <v>29</v>
          </cell>
          <cell r="B58" t="str">
            <v>E-Business</v>
          </cell>
          <cell r="C58">
            <v>3077</v>
          </cell>
          <cell r="D58">
            <v>34923</v>
          </cell>
          <cell r="E58">
            <v>38000</v>
          </cell>
          <cell r="F58">
            <v>208225</v>
          </cell>
          <cell r="G58">
            <v>236491</v>
          </cell>
          <cell r="H58">
            <v>200535</v>
          </cell>
          <cell r="I58">
            <v>203451</v>
          </cell>
          <cell r="J58">
            <v>207721</v>
          </cell>
          <cell r="K58">
            <v>43693</v>
          </cell>
          <cell r="L58">
            <v>49746</v>
          </cell>
          <cell r="M58">
            <v>50347</v>
          </cell>
          <cell r="N58">
            <v>-30695</v>
          </cell>
        </row>
        <row r="59">
          <cell r="B59" t="str">
            <v>BU220 Distribution Network Mgt</v>
          </cell>
          <cell r="C59">
            <v>0</v>
          </cell>
          <cell r="D59">
            <v>25100</v>
          </cell>
          <cell r="E59">
            <v>25100</v>
          </cell>
          <cell r="F59">
            <v>0</v>
          </cell>
          <cell r="G59">
            <v>295025</v>
          </cell>
          <cell r="H59">
            <v>0</v>
          </cell>
          <cell r="I59">
            <v>0</v>
          </cell>
          <cell r="J59">
            <v>0</v>
          </cell>
          <cell r="K59">
            <v>0</v>
          </cell>
          <cell r="L59">
            <v>0</v>
          </cell>
          <cell r="M59">
            <v>0</v>
          </cell>
          <cell r="N59">
            <v>0</v>
          </cell>
        </row>
        <row r="60">
          <cell r="B60" t="str">
            <v>Mkt Power Mitigating Adjust</v>
          </cell>
          <cell r="C60">
            <v>0</v>
          </cell>
          <cell r="D60">
            <v>0</v>
          </cell>
          <cell r="E60">
            <v>0</v>
          </cell>
          <cell r="F60">
            <v>0</v>
          </cell>
          <cell r="G60">
            <v>0</v>
          </cell>
          <cell r="H60">
            <v>0</v>
          </cell>
          <cell r="I60">
            <v>0</v>
          </cell>
          <cell r="J60">
            <v>0</v>
          </cell>
          <cell r="K60">
            <v>0</v>
          </cell>
          <cell r="L60">
            <v>0</v>
          </cell>
          <cell r="M60">
            <v>0</v>
          </cell>
          <cell r="N60">
            <v>0</v>
          </cell>
        </row>
        <row r="61">
          <cell r="B61" t="str">
            <v>BU210 Transmission Network Mgt</v>
          </cell>
          <cell r="C61">
            <v>0</v>
          </cell>
          <cell r="D61">
            <v>0</v>
          </cell>
          <cell r="E61">
            <v>0</v>
          </cell>
          <cell r="F61">
            <v>0</v>
          </cell>
          <cell r="G61">
            <v>81080</v>
          </cell>
          <cell r="H61">
            <v>-57828</v>
          </cell>
          <cell r="I61">
            <v>-57828</v>
          </cell>
          <cell r="J61">
            <v>-57828</v>
          </cell>
          <cell r="K61">
            <v>-57828</v>
          </cell>
          <cell r="L61">
            <v>-57828</v>
          </cell>
          <cell r="M61">
            <v>-57828</v>
          </cell>
          <cell r="N61">
            <v>-57828</v>
          </cell>
        </row>
        <row r="62">
          <cell r="B62" t="str">
            <v>BU 215 First Nations</v>
          </cell>
          <cell r="C62">
            <v>-21278</v>
          </cell>
          <cell r="D62">
            <v>6351</v>
          </cell>
          <cell r="E62">
            <v>-14927</v>
          </cell>
          <cell r="F62">
            <v>-12891</v>
          </cell>
          <cell r="G62">
            <v>-5083</v>
          </cell>
          <cell r="H62">
            <v>1712</v>
          </cell>
          <cell r="I62">
            <v>9326</v>
          </cell>
          <cell r="J62">
            <v>24017</v>
          </cell>
          <cell r="K62">
            <v>29030</v>
          </cell>
          <cell r="L62">
            <v>-30396</v>
          </cell>
          <cell r="M62">
            <v>-30396</v>
          </cell>
          <cell r="N62">
            <v>-30396</v>
          </cell>
        </row>
        <row r="63">
          <cell r="B63" t="str">
            <v>Hydro One Consolidation Elim</v>
          </cell>
          <cell r="C63">
            <v>-876849</v>
          </cell>
          <cell r="D63">
            <v>-2413973</v>
          </cell>
          <cell r="E63">
            <v>-3290822</v>
          </cell>
          <cell r="F63">
            <v>-3910755</v>
          </cell>
          <cell r="G63">
            <v>-3910755</v>
          </cell>
          <cell r="H63">
            <v>-5026129</v>
          </cell>
          <cell r="I63">
            <v>-5780420</v>
          </cell>
          <cell r="J63">
            <v>-3910755</v>
          </cell>
          <cell r="K63">
            <v>-7625809</v>
          </cell>
          <cell r="L63">
            <v>-4787604</v>
          </cell>
          <cell r="M63">
            <v>-9181965</v>
          </cell>
          <cell r="N63">
            <v>-11098240</v>
          </cell>
        </row>
        <row r="64">
          <cell r="B64" t="str">
            <v>Hydro One Holding</v>
          </cell>
          <cell r="C64">
            <v>156391</v>
          </cell>
          <cell r="D64">
            <v>-125959</v>
          </cell>
          <cell r="E64">
            <v>30432</v>
          </cell>
          <cell r="F64">
            <v>34753</v>
          </cell>
          <cell r="G64">
            <v>24203</v>
          </cell>
          <cell r="H64">
            <v>1053124</v>
          </cell>
          <cell r="I64">
            <v>1173785</v>
          </cell>
          <cell r="J64">
            <v>1724643</v>
          </cell>
          <cell r="K64">
            <v>968368</v>
          </cell>
          <cell r="L64">
            <v>865461</v>
          </cell>
          <cell r="M64">
            <v>1250148</v>
          </cell>
          <cell r="N64">
            <v>1742476</v>
          </cell>
        </row>
        <row r="65">
          <cell r="A65">
            <v>39</v>
          </cell>
          <cell r="B65" t="str">
            <v>Unassigned HOI</v>
          </cell>
          <cell r="C65">
            <v>512</v>
          </cell>
          <cell r="D65">
            <v>1478</v>
          </cell>
          <cell r="E65">
            <v>1990</v>
          </cell>
          <cell r="F65">
            <v>2116</v>
          </cell>
          <cell r="G65">
            <v>2116</v>
          </cell>
          <cell r="H65">
            <v>2166</v>
          </cell>
          <cell r="I65">
            <v>2268</v>
          </cell>
          <cell r="J65">
            <v>2423</v>
          </cell>
          <cell r="K65">
            <v>2423</v>
          </cell>
          <cell r="L65">
            <v>2423</v>
          </cell>
          <cell r="M65">
            <v>2423</v>
          </cell>
          <cell r="N65">
            <v>2715</v>
          </cell>
        </row>
        <row r="66">
          <cell r="A66">
            <v>40</v>
          </cell>
          <cell r="B66" t="str">
            <v>HOI Allocations and Adjustment</v>
          </cell>
          <cell r="C66">
            <v>-257716</v>
          </cell>
          <cell r="D66">
            <v>-1065679</v>
          </cell>
          <cell r="E66">
            <v>-1323395</v>
          </cell>
          <cell r="F66">
            <v>-1591096</v>
          </cell>
          <cell r="G66">
            <v>-1856675</v>
          </cell>
          <cell r="H66">
            <v>-2103593</v>
          </cell>
          <cell r="I66">
            <v>-2247397</v>
          </cell>
          <cell r="J66">
            <v>-1899079</v>
          </cell>
          <cell r="K66">
            <v>-3055506</v>
          </cell>
          <cell r="L66">
            <v>-3365774</v>
          </cell>
          <cell r="M66">
            <v>-3616425</v>
          </cell>
          <cell r="N66">
            <v>-4225934</v>
          </cell>
        </row>
        <row r="67">
          <cell r="A67">
            <v>30</v>
          </cell>
          <cell r="B67" t="str">
            <v>All Hydro One Flask</v>
          </cell>
          <cell r="C67">
            <v>413595</v>
          </cell>
          <cell r="D67">
            <v>938242</v>
          </cell>
          <cell r="E67">
            <v>1351837</v>
          </cell>
          <cell r="F67">
            <v>1623733</v>
          </cell>
          <cell r="G67">
            <v>1878761</v>
          </cell>
          <cell r="H67">
            <v>3154550</v>
          </cell>
          <cell r="I67">
            <v>3418915</v>
          </cell>
          <cell r="J67">
            <v>3621299</v>
          </cell>
          <cell r="K67">
            <v>4021451</v>
          </cell>
          <cell r="L67">
            <v>4228811</v>
          </cell>
          <cell r="M67">
            <v>4864150</v>
          </cell>
          <cell r="N67">
            <v>5965694</v>
          </cell>
        </row>
        <row r="68">
          <cell r="A68">
            <v>38</v>
          </cell>
          <cell r="B68" t="str">
            <v>Pension Plan Charge Through</v>
          </cell>
          <cell r="I68">
            <v>682</v>
          </cell>
          <cell r="J68">
            <v>3354</v>
          </cell>
          <cell r="K68">
            <v>-2067</v>
          </cell>
          <cell r="L68">
            <v>0</v>
          </cell>
          <cell r="M68">
            <v>0</v>
          </cell>
          <cell r="N68">
            <v>0</v>
          </cell>
        </row>
        <row r="69">
          <cell r="A69">
            <v>31</v>
          </cell>
          <cell r="B69" t="str">
            <v>Hydro One Executive</v>
          </cell>
          <cell r="C69">
            <v>0</v>
          </cell>
          <cell r="D69">
            <v>-74</v>
          </cell>
          <cell r="E69">
            <v>-74</v>
          </cell>
          <cell r="F69">
            <v>3679</v>
          </cell>
          <cell r="G69">
            <v>3679</v>
          </cell>
          <cell r="H69">
            <v>3679</v>
          </cell>
          <cell r="I69">
            <v>3679</v>
          </cell>
          <cell r="J69">
            <v>3679</v>
          </cell>
          <cell r="K69">
            <v>3679</v>
          </cell>
          <cell r="L69">
            <v>8969</v>
          </cell>
          <cell r="M69">
            <v>3679</v>
          </cell>
          <cell r="N69">
            <v>0</v>
          </cell>
        </row>
        <row r="70">
          <cell r="A70">
            <v>32</v>
          </cell>
          <cell r="B70" t="str">
            <v>HOI Treasury</v>
          </cell>
          <cell r="C70">
            <v>0</v>
          </cell>
          <cell r="D70">
            <v>0</v>
          </cell>
          <cell r="E70">
            <v>0</v>
          </cell>
          <cell r="F70">
            <v>0</v>
          </cell>
          <cell r="G70">
            <v>-5758</v>
          </cell>
          <cell r="H70">
            <v>0</v>
          </cell>
          <cell r="I70">
            <v>0</v>
          </cell>
          <cell r="J70">
            <v>-1079</v>
          </cell>
          <cell r="K70">
            <v>0</v>
          </cell>
          <cell r="L70">
            <v>0</v>
          </cell>
          <cell r="M70">
            <v>0</v>
          </cell>
          <cell r="N70">
            <v>0</v>
          </cell>
        </row>
        <row r="71">
          <cell r="A71">
            <v>33</v>
          </cell>
          <cell r="B71" t="str">
            <v>HOI General Counsel and Secr</v>
          </cell>
          <cell r="C71">
            <v>91261</v>
          </cell>
          <cell r="D71">
            <v>297711</v>
          </cell>
          <cell r="E71">
            <v>388972</v>
          </cell>
          <cell r="F71">
            <v>425949</v>
          </cell>
          <cell r="G71">
            <v>480025</v>
          </cell>
          <cell r="H71">
            <v>1381582</v>
          </cell>
          <cell r="I71">
            <v>1448754</v>
          </cell>
          <cell r="J71">
            <v>1485949</v>
          </cell>
          <cell r="K71">
            <v>1553980</v>
          </cell>
          <cell r="L71">
            <v>1589646</v>
          </cell>
          <cell r="M71">
            <v>1650628</v>
          </cell>
          <cell r="N71">
            <v>1886953</v>
          </cell>
        </row>
        <row r="72">
          <cell r="A72">
            <v>34</v>
          </cell>
          <cell r="B72" t="str">
            <v>Hydro One Chair</v>
          </cell>
          <cell r="C72">
            <v>-4169</v>
          </cell>
          <cell r="D72">
            <v>49551</v>
          </cell>
          <cell r="E72">
            <v>45382</v>
          </cell>
          <cell r="F72">
            <v>64803</v>
          </cell>
          <cell r="G72">
            <v>88276</v>
          </cell>
          <cell r="H72">
            <v>111562</v>
          </cell>
          <cell r="I72">
            <v>133169</v>
          </cell>
          <cell r="J72">
            <v>153109</v>
          </cell>
          <cell r="K72">
            <v>175296</v>
          </cell>
          <cell r="L72">
            <v>195902</v>
          </cell>
          <cell r="M72">
            <v>215693</v>
          </cell>
          <cell r="N72">
            <v>241014</v>
          </cell>
        </row>
        <row r="73">
          <cell r="A73">
            <v>35</v>
          </cell>
          <cell r="B73" t="str">
            <v>Hydro One Holding Finance</v>
          </cell>
          <cell r="C73">
            <v>96942</v>
          </cell>
          <cell r="D73">
            <v>156100</v>
          </cell>
          <cell r="E73">
            <v>253042</v>
          </cell>
          <cell r="F73">
            <v>322834</v>
          </cell>
          <cell r="G73">
            <v>363367</v>
          </cell>
          <cell r="H73">
            <v>466391</v>
          </cell>
          <cell r="I73">
            <v>503687</v>
          </cell>
          <cell r="J73">
            <v>536287</v>
          </cell>
          <cell r="K73">
            <v>630455</v>
          </cell>
          <cell r="L73">
            <v>663054</v>
          </cell>
          <cell r="M73">
            <v>761652</v>
          </cell>
          <cell r="N73">
            <v>886761</v>
          </cell>
        </row>
        <row r="74">
          <cell r="A74">
            <v>36</v>
          </cell>
          <cell r="B74" t="str">
            <v>President and CEO Office</v>
          </cell>
          <cell r="C74">
            <v>229561</v>
          </cell>
          <cell r="D74">
            <v>434954</v>
          </cell>
          <cell r="E74">
            <v>664515</v>
          </cell>
          <cell r="F74">
            <v>806470</v>
          </cell>
          <cell r="G74">
            <v>949172</v>
          </cell>
          <cell r="H74">
            <v>1200131</v>
          </cell>
          <cell r="I74">
            <v>1328944</v>
          </cell>
          <cell r="J74">
            <v>1440000</v>
          </cell>
          <cell r="K74">
            <v>1660108</v>
          </cell>
          <cell r="L74">
            <v>1771241</v>
          </cell>
          <cell r="M74">
            <v>2232498</v>
          </cell>
          <cell r="N74">
            <v>2950966</v>
          </cell>
        </row>
        <row r="78">
          <cell r="B78" t="str">
            <v>Calculated Values</v>
          </cell>
        </row>
        <row r="79">
          <cell r="A79" t="str">
            <v>A1</v>
          </cell>
          <cell r="B79" t="str">
            <v>Honi Donations, Other</v>
          </cell>
          <cell r="C79">
            <v>4400160</v>
          </cell>
          <cell r="D79">
            <v>12095063</v>
          </cell>
          <cell r="E79">
            <v>18117380</v>
          </cell>
          <cell r="F79">
            <v>24846365</v>
          </cell>
          <cell r="G79">
            <v>34802697</v>
          </cell>
          <cell r="H79">
            <v>42967586</v>
          </cell>
          <cell r="I79">
            <v>49659098</v>
          </cell>
          <cell r="J79">
            <v>56704556</v>
          </cell>
          <cell r="K79">
            <v>68448002</v>
          </cell>
          <cell r="L79">
            <v>75718924</v>
          </cell>
          <cell r="M79">
            <v>84176033</v>
          </cell>
          <cell r="N79">
            <v>87124953</v>
          </cell>
        </row>
        <row r="80">
          <cell r="A80" t="str">
            <v>A2</v>
          </cell>
          <cell r="B80" t="str">
            <v>CF&amp;S Cost Allocation Budget Adj</v>
          </cell>
          <cell r="C80">
            <v>0</v>
          </cell>
          <cell r="D80">
            <v>0</v>
          </cell>
          <cell r="E80">
            <v>0</v>
          </cell>
          <cell r="F80">
            <v>0</v>
          </cell>
          <cell r="G80">
            <v>0</v>
          </cell>
          <cell r="H80">
            <v>0</v>
          </cell>
          <cell r="I80">
            <v>0</v>
          </cell>
          <cell r="J80">
            <v>0</v>
          </cell>
          <cell r="K80">
            <v>0</v>
          </cell>
          <cell r="L80">
            <v>0</v>
          </cell>
          <cell r="M80">
            <v>0</v>
          </cell>
          <cell r="N80">
            <v>0</v>
          </cell>
        </row>
        <row r="82">
          <cell r="B82" t="str">
            <v xml:space="preserve">Drill through </v>
          </cell>
        </row>
        <row r="83">
          <cell r="A83" t="str">
            <v>D1</v>
          </cell>
          <cell r="B83" t="str">
            <v>HOI CF&amp;S to Remotes</v>
          </cell>
          <cell r="L83">
            <v>-7450</v>
          </cell>
          <cell r="M83">
            <v>-8195</v>
          </cell>
          <cell r="N83">
            <v>-8940</v>
          </cell>
        </row>
        <row r="84">
          <cell r="A84" t="str">
            <v>D2</v>
          </cell>
          <cell r="B84" t="str">
            <v>HOI CF&amp;S toTelecom</v>
          </cell>
          <cell r="L84">
            <v>-20390</v>
          </cell>
          <cell r="M84">
            <v>-22429</v>
          </cell>
          <cell r="N84">
            <v>-24468</v>
          </cell>
        </row>
        <row r="85">
          <cell r="A85" t="str">
            <v>D3</v>
          </cell>
          <cell r="B85" t="str">
            <v>HOI to Networks</v>
          </cell>
          <cell r="L85">
            <v>-3559860</v>
          </cell>
          <cell r="M85">
            <v>-3915846</v>
          </cell>
          <cell r="N85">
            <v>-4271832</v>
          </cell>
        </row>
        <row r="86">
          <cell r="A86" t="str">
            <v>D4</v>
          </cell>
          <cell r="B86" t="str">
            <v>Networks CF&amp;S to HOI</v>
          </cell>
          <cell r="L86">
            <v>1077830</v>
          </cell>
          <cell r="M86">
            <v>1185613</v>
          </cell>
          <cell r="N86">
            <v>1293396</v>
          </cell>
        </row>
        <row r="87">
          <cell r="A87" t="str">
            <v>D5</v>
          </cell>
          <cell r="B87" t="str">
            <v>Summarized to Billing</v>
          </cell>
          <cell r="L87">
            <v>-60312</v>
          </cell>
          <cell r="M87">
            <v>-60312</v>
          </cell>
          <cell r="N87">
            <v>-80416</v>
          </cell>
        </row>
        <row r="91">
          <cell r="B91" t="str">
            <v>Any additional rows required must be added above this line</v>
          </cell>
        </row>
      </sheetData>
      <sheetData sheetId="8" refreshError="1">
        <row r="9">
          <cell r="B9" t="str">
            <v xml:space="preserve"> </v>
          </cell>
          <cell r="D9" t="str">
            <v>Year to-Date . ACT-Actual</v>
          </cell>
        </row>
        <row r="10">
          <cell r="A10">
            <v>101</v>
          </cell>
          <cell r="B10" t="str">
            <v>Node 1.  212 - IMIT . 210-TRANSMISSION BUSINESS</v>
          </cell>
          <cell r="C10">
            <v>2178966</v>
          </cell>
          <cell r="D10">
            <v>4088296</v>
          </cell>
          <cell r="E10">
            <v>6126816</v>
          </cell>
          <cell r="F10">
            <v>8566241</v>
          </cell>
          <cell r="G10">
            <v>10655245</v>
          </cell>
          <cell r="H10">
            <v>12760349</v>
          </cell>
          <cell r="I10">
            <v>14941129</v>
          </cell>
          <cell r="J10">
            <v>16899707</v>
          </cell>
          <cell r="K10">
            <v>18821812</v>
          </cell>
          <cell r="L10">
            <v>21057597</v>
          </cell>
          <cell r="M10">
            <v>23373643</v>
          </cell>
          <cell r="N10">
            <v>25483756</v>
          </cell>
        </row>
        <row r="11">
          <cell r="A11">
            <v>102</v>
          </cell>
          <cell r="B11" t="str">
            <v>Node 2.  212 - IMIT . 220-DISTRIBUTION BUSINESS</v>
          </cell>
          <cell r="C11">
            <v>2591149</v>
          </cell>
          <cell r="D11">
            <v>4874936</v>
          </cell>
          <cell r="E11">
            <v>7319056</v>
          </cell>
          <cell r="F11">
            <v>10354971</v>
          </cell>
          <cell r="G11">
            <v>12858494</v>
          </cell>
          <cell r="H11">
            <v>15394925</v>
          </cell>
          <cell r="I11">
            <v>17843393</v>
          </cell>
          <cell r="J11">
            <v>20181177</v>
          </cell>
          <cell r="K11">
            <v>22662208</v>
          </cell>
          <cell r="L11">
            <v>25311329</v>
          </cell>
          <cell r="M11">
            <v>27862474</v>
          </cell>
          <cell r="N11">
            <v>30373119</v>
          </cell>
        </row>
        <row r="12">
          <cell r="A12">
            <v>103</v>
          </cell>
          <cell r="B12" t="str">
            <v>80064 - Env Prov Credits - CF&amp;S (Tx) . 221 - Corporate Functions and Servic</v>
          </cell>
          <cell r="C12">
            <v>-29625</v>
          </cell>
          <cell r="D12">
            <v>-31132</v>
          </cell>
          <cell r="E12">
            <v>-31132</v>
          </cell>
          <cell r="F12">
            <v>-33344</v>
          </cell>
          <cell r="G12">
            <v>-33344</v>
          </cell>
          <cell r="H12">
            <v>-572856</v>
          </cell>
          <cell r="I12">
            <v>-916252</v>
          </cell>
          <cell r="J12">
            <v>-1078990</v>
          </cell>
          <cell r="K12">
            <v>-1206495</v>
          </cell>
          <cell r="L12">
            <v>-1778295</v>
          </cell>
          <cell r="M12">
            <v>-1978390</v>
          </cell>
          <cell r="N12">
            <v>-1970589</v>
          </cell>
        </row>
        <row r="13">
          <cell r="A13">
            <v>104</v>
          </cell>
          <cell r="B13" t="str">
            <v>80065 - Env Prov Credits - CF&amp;S (Dx) . 221 - Corporate Functions and Servic</v>
          </cell>
          <cell r="C13">
            <v>-6068</v>
          </cell>
          <cell r="D13">
            <v>-6377</v>
          </cell>
          <cell r="E13">
            <v>-6377</v>
          </cell>
          <cell r="F13">
            <v>-6830</v>
          </cell>
          <cell r="G13">
            <v>-6830</v>
          </cell>
          <cell r="H13">
            <v>-117332</v>
          </cell>
          <cell r="I13">
            <v>-187666</v>
          </cell>
          <cell r="J13">
            <v>-220998</v>
          </cell>
          <cell r="K13">
            <v>-247113</v>
          </cell>
          <cell r="L13">
            <v>-364229</v>
          </cell>
          <cell r="M13">
            <v>-405212</v>
          </cell>
          <cell r="N13">
            <v>-403615</v>
          </cell>
        </row>
        <row r="14">
          <cell r="A14">
            <v>105</v>
          </cell>
          <cell r="B14" t="str">
            <v>80054 - Corp Level Adj Tx . 221 - Corporate Functions and Servic</v>
          </cell>
          <cell r="C14">
            <v>666000</v>
          </cell>
          <cell r="D14">
            <v>1332000</v>
          </cell>
          <cell r="E14">
            <v>1598666</v>
          </cell>
          <cell r="F14">
            <v>-1334</v>
          </cell>
          <cell r="G14">
            <v>-1334</v>
          </cell>
          <cell r="H14">
            <v>7998666</v>
          </cell>
          <cell r="I14">
            <v>7998666</v>
          </cell>
          <cell r="J14">
            <v>7998666</v>
          </cell>
          <cell r="K14">
            <v>4356653</v>
          </cell>
          <cell r="L14">
            <v>4356653</v>
          </cell>
          <cell r="M14">
            <v>4356653</v>
          </cell>
          <cell r="N14">
            <v>4976653</v>
          </cell>
        </row>
        <row r="15">
          <cell r="A15">
            <v>106</v>
          </cell>
          <cell r="B15" t="str">
            <v>80055 - Corp Level Adj Dx . 221 - Corporate Functions and Servic</v>
          </cell>
          <cell r="C15">
            <v>1417000</v>
          </cell>
          <cell r="D15">
            <v>2834000</v>
          </cell>
          <cell r="E15">
            <v>3400667</v>
          </cell>
          <cell r="F15">
            <v>667</v>
          </cell>
          <cell r="G15">
            <v>667</v>
          </cell>
          <cell r="H15">
            <v>-79143</v>
          </cell>
          <cell r="I15">
            <v>-204462</v>
          </cell>
          <cell r="J15">
            <v>667</v>
          </cell>
          <cell r="K15">
            <v>-9444642</v>
          </cell>
          <cell r="L15">
            <v>-9444642</v>
          </cell>
          <cell r="M15">
            <v>-9444642</v>
          </cell>
          <cell r="N15">
            <v>-9444642</v>
          </cell>
        </row>
        <row r="16">
          <cell r="A16">
            <v>114</v>
          </cell>
          <cell r="B16" t="str">
            <v>210-TRANSMISSION BUSINESS . 215 - LBSS</v>
          </cell>
          <cell r="C16">
            <v>726728</v>
          </cell>
          <cell r="D16">
            <v>1467934</v>
          </cell>
          <cell r="E16">
            <v>1563276</v>
          </cell>
          <cell r="F16">
            <v>566866</v>
          </cell>
          <cell r="G16">
            <v>840489</v>
          </cell>
          <cell r="H16">
            <v>398793</v>
          </cell>
          <cell r="I16">
            <v>409459</v>
          </cell>
          <cell r="J16">
            <v>432941</v>
          </cell>
          <cell r="K16">
            <v>646457</v>
          </cell>
          <cell r="L16">
            <v>506888</v>
          </cell>
          <cell r="M16">
            <v>547857</v>
          </cell>
          <cell r="N16">
            <v>618077</v>
          </cell>
        </row>
        <row r="17">
          <cell r="A17">
            <v>115</v>
          </cell>
          <cell r="B17" t="str">
            <v>220-DISTRIBUTION BUSINESS . 215 - LBSS</v>
          </cell>
          <cell r="C17">
            <v>1410932</v>
          </cell>
          <cell r="D17">
            <v>2827623</v>
          </cell>
          <cell r="E17">
            <v>3394290</v>
          </cell>
          <cell r="F17">
            <v>81785</v>
          </cell>
          <cell r="G17">
            <v>81785</v>
          </cell>
          <cell r="H17">
            <v>0</v>
          </cell>
          <cell r="I17">
            <v>0</v>
          </cell>
          <cell r="J17">
            <v>0</v>
          </cell>
          <cell r="K17">
            <v>0</v>
          </cell>
          <cell r="L17">
            <v>0</v>
          </cell>
          <cell r="M17">
            <v>0</v>
          </cell>
          <cell r="N17">
            <v>0</v>
          </cell>
        </row>
        <row r="18">
          <cell r="A18">
            <v>109</v>
          </cell>
          <cell r="B18" t="str">
            <v>Node 15.  210-TRANSMISSION BUSINESS . TAXES-Payments In Lieu Of Taxes</v>
          </cell>
          <cell r="C18">
            <v>5814658</v>
          </cell>
          <cell r="D18">
            <v>11642407</v>
          </cell>
          <cell r="E18">
            <v>11716867</v>
          </cell>
          <cell r="F18">
            <v>23268781</v>
          </cell>
          <cell r="G18">
            <v>29131693</v>
          </cell>
          <cell r="H18">
            <v>34923916</v>
          </cell>
          <cell r="I18">
            <v>40745865</v>
          </cell>
          <cell r="J18">
            <v>46616649</v>
          </cell>
          <cell r="K18">
            <v>52823308</v>
          </cell>
          <cell r="L18">
            <v>58621892</v>
          </cell>
          <cell r="M18">
            <v>65248866</v>
          </cell>
          <cell r="N18">
            <v>68073738</v>
          </cell>
        </row>
        <row r="19">
          <cell r="A19">
            <v>110</v>
          </cell>
          <cell r="B19" t="str">
            <v>Node 16.  220-DISTRIBUTION BUSINESS . TAXES-Payments In Lieu Of Taxes</v>
          </cell>
          <cell r="C19">
            <v>433738</v>
          </cell>
          <cell r="D19">
            <v>789214</v>
          </cell>
          <cell r="E19">
            <v>833056</v>
          </cell>
          <cell r="F19">
            <v>1654625</v>
          </cell>
          <cell r="G19">
            <v>1962795</v>
          </cell>
          <cell r="H19">
            <v>2353488</v>
          </cell>
          <cell r="I19">
            <v>2740918</v>
          </cell>
          <cell r="J19">
            <v>3122050</v>
          </cell>
          <cell r="K19">
            <v>3533641</v>
          </cell>
          <cell r="L19">
            <v>3907744</v>
          </cell>
          <cell r="M19">
            <v>4297189</v>
          </cell>
          <cell r="N19">
            <v>4043036</v>
          </cell>
        </row>
        <row r="20">
          <cell r="A20">
            <v>111</v>
          </cell>
          <cell r="B20" t="str">
            <v>Node 17.  212 - IMIT . CAPTL-Capital</v>
          </cell>
          <cell r="D20">
            <v>2426264</v>
          </cell>
          <cell r="E20">
            <v>2426264</v>
          </cell>
          <cell r="F20">
            <v>5601797</v>
          </cell>
          <cell r="G20">
            <v>6231435</v>
          </cell>
          <cell r="H20">
            <v>7723601</v>
          </cell>
          <cell r="I20">
            <v>8266219</v>
          </cell>
          <cell r="J20">
            <v>8667567</v>
          </cell>
          <cell r="K20">
            <v>9159136</v>
          </cell>
          <cell r="L20">
            <v>9675138</v>
          </cell>
          <cell r="M20">
            <v>10358781</v>
          </cell>
          <cell r="N20">
            <v>11486631</v>
          </cell>
        </row>
        <row r="21">
          <cell r="A21">
            <v>112</v>
          </cell>
          <cell r="B21" t="str">
            <v>215 - LBSS . CAPTL-Capital . 300-HYDRO ONE NETWORK SERVICES</v>
          </cell>
          <cell r="D21">
            <v>-326604</v>
          </cell>
          <cell r="E21">
            <v>-326604</v>
          </cell>
          <cell r="F21">
            <v>86067</v>
          </cell>
          <cell r="G21">
            <v>187250</v>
          </cell>
          <cell r="H21">
            <v>652632</v>
          </cell>
          <cell r="I21">
            <v>740292</v>
          </cell>
          <cell r="J21">
            <v>963902</v>
          </cell>
          <cell r="K21">
            <v>1349064</v>
          </cell>
          <cell r="L21">
            <v>1789412</v>
          </cell>
          <cell r="M21">
            <v>3416583</v>
          </cell>
          <cell r="N21">
            <v>4538515</v>
          </cell>
        </row>
        <row r="22">
          <cell r="B22" t="str">
            <v>221 - Corporate Functions and Servic . CAPTL-Capital</v>
          </cell>
          <cell r="F22">
            <v>0</v>
          </cell>
          <cell r="G22">
            <v>0</v>
          </cell>
          <cell r="H22">
            <v>0</v>
          </cell>
          <cell r="I22">
            <v>0</v>
          </cell>
          <cell r="J22">
            <v>0</v>
          </cell>
          <cell r="K22">
            <v>0</v>
          </cell>
          <cell r="L22">
            <v>0</v>
          </cell>
          <cell r="M22">
            <v>0</v>
          </cell>
          <cell r="N22">
            <v>0</v>
          </cell>
        </row>
        <row r="23">
          <cell r="B23" t="str">
            <v>210-TRANSMISSION BUSINESS . 221 - Corporate Functions and Servic</v>
          </cell>
          <cell r="F23">
            <v>-34678</v>
          </cell>
          <cell r="G23">
            <v>-34678</v>
          </cell>
          <cell r="H23">
            <v>7425810</v>
          </cell>
          <cell r="I23">
            <v>7082414</v>
          </cell>
          <cell r="J23">
            <v>6919676</v>
          </cell>
          <cell r="K23">
            <v>3150159</v>
          </cell>
          <cell r="L23">
            <v>2578359</v>
          </cell>
          <cell r="M23">
            <v>2378264</v>
          </cell>
          <cell r="N23">
            <v>3006064</v>
          </cell>
        </row>
        <row r="24">
          <cell r="B24" t="str">
            <v>220-DISTRIBUTION BUSINESS . 221 - Corporate Functions and Servic</v>
          </cell>
          <cell r="F24">
            <v>-6163</v>
          </cell>
          <cell r="G24">
            <v>-6163</v>
          </cell>
          <cell r="H24">
            <v>-196475</v>
          </cell>
          <cell r="I24">
            <v>-19566318</v>
          </cell>
          <cell r="J24">
            <v>-22133691</v>
          </cell>
          <cell r="K24">
            <v>-34344285</v>
          </cell>
          <cell r="L24">
            <v>-37200571</v>
          </cell>
          <cell r="M24">
            <v>-39980724</v>
          </cell>
          <cell r="N24">
            <v>-43054872</v>
          </cell>
        </row>
        <row r="25">
          <cell r="A25">
            <v>116</v>
          </cell>
          <cell r="B25" t="str">
            <v>220-DISTRIBUTION BUSINESS-OMA nonbillable</v>
          </cell>
          <cell r="H25">
            <v>79810</v>
          </cell>
          <cell r="I25">
            <v>205129</v>
          </cell>
          <cell r="J25">
            <v>4090</v>
          </cell>
          <cell r="K25">
            <v>77831</v>
          </cell>
          <cell r="L25">
            <v>132188</v>
          </cell>
          <cell r="M25">
            <v>153077</v>
          </cell>
          <cell r="N25">
            <v>147745</v>
          </cell>
        </row>
        <row r="26">
          <cell r="A26">
            <v>117</v>
          </cell>
          <cell r="B26" t="str">
            <v>220 - Demand Side Management - Total Project costs</v>
          </cell>
          <cell r="H26">
            <v>79810</v>
          </cell>
          <cell r="I26">
            <v>205129</v>
          </cell>
          <cell r="J26">
            <v>4090</v>
          </cell>
          <cell r="K26">
            <v>77831</v>
          </cell>
          <cell r="L26">
            <v>132188</v>
          </cell>
          <cell r="M26">
            <v>153077</v>
          </cell>
          <cell r="N26">
            <v>147745</v>
          </cell>
        </row>
        <row r="27">
          <cell r="A27">
            <v>118</v>
          </cell>
          <cell r="B27" t="str">
            <v>215 - LBSS . CAPTL-Capital . 210-TRANSMISSION BUSINESS</v>
          </cell>
          <cell r="I27">
            <v>1254</v>
          </cell>
          <cell r="J27">
            <v>5435</v>
          </cell>
          <cell r="K27">
            <v>42557</v>
          </cell>
          <cell r="L27">
            <v>62133</v>
          </cell>
          <cell r="M27">
            <v>134043</v>
          </cell>
          <cell r="N27">
            <v>232378</v>
          </cell>
        </row>
        <row r="28">
          <cell r="A28">
            <v>113</v>
          </cell>
          <cell r="B28" t="str">
            <v>80066 - Deferred Pension Cost (NOT SET UP YET)</v>
          </cell>
          <cell r="I28">
            <v>-19174190</v>
          </cell>
          <cell r="J28">
            <v>-21913360</v>
          </cell>
          <cell r="K28">
            <v>-24652530</v>
          </cell>
          <cell r="L28">
            <v>-27391700</v>
          </cell>
          <cell r="M28">
            <v>-30130870</v>
          </cell>
          <cell r="N28">
            <v>-33217537</v>
          </cell>
        </row>
        <row r="31">
          <cell r="B31" t="str">
            <v>Calculated Values</v>
          </cell>
        </row>
        <row r="32">
          <cell r="A32" t="str">
            <v>B1</v>
          </cell>
          <cell r="G32">
            <v>875167</v>
          </cell>
          <cell r="H32">
            <v>-7027017</v>
          </cell>
          <cell r="I32">
            <v>-6672955</v>
          </cell>
          <cell r="J32">
            <v>-6486735</v>
          </cell>
          <cell r="K32">
            <v>-2503701</v>
          </cell>
          <cell r="L32">
            <v>-2071470</v>
          </cell>
          <cell r="M32">
            <v>-1830406</v>
          </cell>
          <cell r="N32">
            <v>-2387987</v>
          </cell>
        </row>
        <row r="33">
          <cell r="A33" t="str">
            <v>B2</v>
          </cell>
          <cell r="G33">
            <v>87948</v>
          </cell>
          <cell r="H33">
            <v>196475</v>
          </cell>
          <cell r="I33">
            <v>392128</v>
          </cell>
          <cell r="J33">
            <v>220331</v>
          </cell>
          <cell r="K33">
            <v>9691755</v>
          </cell>
          <cell r="L33">
            <v>9808871</v>
          </cell>
          <cell r="M33">
            <v>9849854</v>
          </cell>
          <cell r="N33">
            <v>9848257</v>
          </cell>
        </row>
        <row r="34">
          <cell r="A34" t="str">
            <v>B3</v>
          </cell>
          <cell r="B34" t="str">
            <v>Dx Corporate Adjustment (80055 and 80066)</v>
          </cell>
          <cell r="C34">
            <v>1417000</v>
          </cell>
          <cell r="D34">
            <v>2834000</v>
          </cell>
          <cell r="E34">
            <v>3400667</v>
          </cell>
          <cell r="F34">
            <v>667</v>
          </cell>
          <cell r="G34">
            <v>667</v>
          </cell>
          <cell r="H34">
            <v>-79143</v>
          </cell>
          <cell r="I34">
            <v>-204462</v>
          </cell>
          <cell r="J34">
            <v>667</v>
          </cell>
          <cell r="K34">
            <v>-9444642</v>
          </cell>
          <cell r="L34">
            <v>-9444642</v>
          </cell>
          <cell r="M34">
            <v>-9444642</v>
          </cell>
          <cell r="N34">
            <v>-9444642</v>
          </cell>
        </row>
        <row r="38">
          <cell r="B38" t="str">
            <v>Any additional rows required must be added above this line</v>
          </cell>
        </row>
      </sheetData>
      <sheetData sheetId="9" refreshError="1">
        <row r="7">
          <cell r="A7" t="str">
            <v>Node</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D9">
            <v>1000000</v>
          </cell>
          <cell r="F9">
            <v>2401291.14</v>
          </cell>
          <cell r="H9">
            <v>3948254</v>
          </cell>
          <cell r="I9">
            <v>4951132.72</v>
          </cell>
          <cell r="J9">
            <v>5081670</v>
          </cell>
          <cell r="K9">
            <v>5651444</v>
          </cell>
          <cell r="L9">
            <v>6157753</v>
          </cell>
          <cell r="M9">
            <v>6493470</v>
          </cell>
          <cell r="N9">
            <v>8826764</v>
          </cell>
        </row>
        <row r="10">
          <cell r="A10">
            <v>202</v>
          </cell>
          <cell r="B10" t="str">
            <v>Corporate Functions &amp; Services - "Office Equipment"</v>
          </cell>
          <cell r="D10">
            <v>1500000</v>
          </cell>
          <cell r="F10">
            <v>-2867.36</v>
          </cell>
          <cell r="H10">
            <v>-2867</v>
          </cell>
          <cell r="I10">
            <v>28393.43</v>
          </cell>
          <cell r="J10">
            <v>28393</v>
          </cell>
          <cell r="K10">
            <v>28393</v>
          </cell>
          <cell r="L10">
            <v>300808</v>
          </cell>
          <cell r="M10">
            <v>157744</v>
          </cell>
          <cell r="N10">
            <v>787417</v>
          </cell>
        </row>
        <row r="11">
          <cell r="A11">
            <v>203</v>
          </cell>
          <cell r="B11" t="str">
            <v>Corporate Level Adjustments - MFA</v>
          </cell>
          <cell r="D11">
            <v>2250000</v>
          </cell>
        </row>
        <row r="12">
          <cell r="A12">
            <v>204</v>
          </cell>
          <cell r="B12" t="str">
            <v xml:space="preserve">Corporate Level Adjustments - Major </v>
          </cell>
          <cell r="D12">
            <v>3375000</v>
          </cell>
        </row>
        <row r="13">
          <cell r="B13" t="str">
            <v>HOI - Hydro One Inc. Allocations</v>
          </cell>
        </row>
        <row r="14">
          <cell r="A14">
            <v>205</v>
          </cell>
          <cell r="B14" t="str">
            <v>Allocations to other Subs:</v>
          </cell>
          <cell r="F14">
            <v>-1435080</v>
          </cell>
          <cell r="G14">
            <v>-1793850</v>
          </cell>
          <cell r="H14">
            <v>-2152620</v>
          </cell>
          <cell r="I14">
            <v>-2511390</v>
          </cell>
          <cell r="J14">
            <v>-2870160</v>
          </cell>
          <cell r="K14">
            <v>-3228930</v>
          </cell>
          <cell r="L14">
            <v>-3587700</v>
          </cell>
          <cell r="M14">
            <v>-3946470</v>
          </cell>
          <cell r="N14">
            <v>-4385656</v>
          </cell>
        </row>
        <row r="15">
          <cell r="A15">
            <v>206</v>
          </cell>
          <cell r="B15" t="str">
            <v>Allocation from HONI CFS</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v>
          </cell>
          <cell r="F16">
            <v>2116</v>
          </cell>
          <cell r="G16">
            <v>2116</v>
          </cell>
          <cell r="H16">
            <v>2116</v>
          </cell>
          <cell r="I16">
            <v>2268</v>
          </cell>
          <cell r="J16">
            <v>2423</v>
          </cell>
          <cell r="K16">
            <v>2423</v>
          </cell>
          <cell r="L16">
            <v>2423</v>
          </cell>
          <cell r="M16">
            <v>2423</v>
          </cell>
          <cell r="N16">
            <v>2715</v>
          </cell>
        </row>
        <row r="17">
          <cell r="A17">
            <v>208</v>
          </cell>
          <cell r="B17" t="str">
            <v>Other</v>
          </cell>
          <cell r="F17">
            <v>-587148</v>
          </cell>
          <cell r="G17">
            <v>-601740</v>
          </cell>
          <cell r="H17">
            <v>-597671</v>
          </cell>
          <cell r="I17">
            <v>-490488</v>
          </cell>
          <cell r="J17">
            <v>108817</v>
          </cell>
          <cell r="K17">
            <v>-796623</v>
          </cell>
          <cell r="L17">
            <v>-855904</v>
          </cell>
          <cell r="M17">
            <v>-855568</v>
          </cell>
          <cell r="N17">
            <v>-1133674</v>
          </cell>
        </row>
        <row r="18">
          <cell r="F18">
            <v>-1591096</v>
          </cell>
          <cell r="G18">
            <v>-1856675</v>
          </cell>
          <cell r="H18">
            <v>-2103593</v>
          </cell>
          <cell r="I18">
            <v>-2247397</v>
          </cell>
          <cell r="J18">
            <v>-1899079</v>
          </cell>
          <cell r="K18">
            <v>-3055506</v>
          </cell>
          <cell r="L18">
            <v>-3365774</v>
          </cell>
          <cell r="M18">
            <v>-3616425</v>
          </cell>
          <cell r="N18">
            <v>-4225934</v>
          </cell>
        </row>
        <row r="24">
          <cell r="B24" t="str">
            <v>Any additional rows required must be added above this line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
      <sheetName val="Report 4 -FA  Sub-Ledger Recon"/>
      <sheetName val="Support 1a.-Tx Dx Continuity"/>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8">
          <cell r="J8" t="str">
            <v>ACCOUNT</v>
          </cell>
          <cell r="K8" t="str">
            <v>DESCR</v>
          </cell>
          <cell r="L8" t="str">
            <v>Total</v>
          </cell>
        </row>
        <row r="9">
          <cell r="J9">
            <v>110100</v>
          </cell>
          <cell r="K9" t="str">
            <v>MAJOR FIXED ASSETS CAPITAL</v>
          </cell>
          <cell r="L9">
            <v>14958659323.74</v>
          </cell>
        </row>
        <row r="10">
          <cell r="J10">
            <v>110190</v>
          </cell>
          <cell r="K10" t="str">
            <v>Constructed Assets Suspense</v>
          </cell>
          <cell r="L10">
            <v>1024497.55</v>
          </cell>
        </row>
        <row r="11">
          <cell r="J11">
            <v>110200</v>
          </cell>
          <cell r="K11" t="str">
            <v>Minor Fixed Assets Capital</v>
          </cell>
          <cell r="L11">
            <v>165149388.95999998</v>
          </cell>
        </row>
        <row r="12">
          <cell r="J12">
            <v>110260</v>
          </cell>
          <cell r="K12" t="str">
            <v>Purch'D Assets Susp:Air &amp; Rail</v>
          </cell>
          <cell r="L12">
            <v>0</v>
          </cell>
        </row>
        <row r="13">
          <cell r="J13">
            <v>110270</v>
          </cell>
          <cell r="K13" t="str">
            <v>Purch Susp Comp H/ware</v>
          </cell>
          <cell r="L13">
            <v>18642.48</v>
          </cell>
        </row>
        <row r="14">
          <cell r="J14">
            <v>110280</v>
          </cell>
          <cell r="K14" t="str">
            <v>Purch'D Asset Susp:Office Equp</v>
          </cell>
          <cell r="L14">
            <v>7408.8</v>
          </cell>
        </row>
        <row r="15">
          <cell r="J15">
            <v>110290</v>
          </cell>
          <cell r="K15" t="str">
            <v>Purch Susp Stores Srvc Eqmt</v>
          </cell>
          <cell r="L15">
            <v>0</v>
          </cell>
        </row>
        <row r="16">
          <cell r="J16">
            <v>110291</v>
          </cell>
          <cell r="K16" t="str">
            <v>Purch Sus Meas &amp; Test Serv Eq</v>
          </cell>
          <cell r="L16">
            <v>-11778.3</v>
          </cell>
        </row>
        <row r="17">
          <cell r="J17">
            <v>110292</v>
          </cell>
          <cell r="K17" t="str">
            <v>Purch Susp Misc Srvc Eqmp</v>
          </cell>
          <cell r="L17">
            <v>4395</v>
          </cell>
        </row>
        <row r="18">
          <cell r="J18">
            <v>110300</v>
          </cell>
          <cell r="K18" t="str">
            <v>T&amp;We Capital</v>
          </cell>
          <cell r="L18">
            <v>281722942.44999999</v>
          </cell>
        </row>
        <row r="19">
          <cell r="J19">
            <v>110390</v>
          </cell>
          <cell r="K19" t="str">
            <v>Purch Susp T&amp;WE Trans Eqmt</v>
          </cell>
          <cell r="L19">
            <v>1137.06</v>
          </cell>
        </row>
        <row r="20">
          <cell r="J20">
            <v>110400</v>
          </cell>
          <cell r="K20" t="str">
            <v>Rental Tools Capital</v>
          </cell>
          <cell r="L20">
            <v>7240561.3700000001</v>
          </cell>
        </row>
        <row r="21">
          <cell r="J21">
            <v>110490</v>
          </cell>
          <cell r="K21" t="str">
            <v>Purch Assets Susp-Rental Tools</v>
          </cell>
          <cell r="L21">
            <v>-113.61</v>
          </cell>
        </row>
        <row r="22">
          <cell r="J22">
            <v>140100</v>
          </cell>
          <cell r="K22" t="str">
            <v>Maj Fix Assets Acc Dep</v>
          </cell>
          <cell r="L22">
            <v>-5571780844.4909992</v>
          </cell>
        </row>
        <row r="23">
          <cell r="J23">
            <v>140200</v>
          </cell>
          <cell r="K23" t="str">
            <v>Minor Fixed Assets Acc Dep</v>
          </cell>
          <cell r="L23">
            <v>-126277508.76000001</v>
          </cell>
        </row>
        <row r="24">
          <cell r="J24">
            <v>140300</v>
          </cell>
          <cell r="K24" t="str">
            <v>T&amp;We Acc Dep</v>
          </cell>
          <cell r="L24">
            <v>-171314847.65000001</v>
          </cell>
        </row>
        <row r="25">
          <cell r="J25">
            <v>140400</v>
          </cell>
          <cell r="K25" t="str">
            <v>Tools Acc Dep</v>
          </cell>
          <cell r="L25">
            <v>-6070028.8799999999</v>
          </cell>
        </row>
        <row r="26">
          <cell r="J26">
            <v>174000</v>
          </cell>
          <cell r="K26" t="str">
            <v>Wip susp (clrd by intgr PC)</v>
          </cell>
          <cell r="L26">
            <v>0.28000000000000003</v>
          </cell>
        </row>
        <row r="27">
          <cell r="J27">
            <v>174010</v>
          </cell>
          <cell r="K27" t="str">
            <v>WIP P/SOFT CONVERSION A/C</v>
          </cell>
          <cell r="L27">
            <v>0</v>
          </cell>
        </row>
        <row r="28">
          <cell r="J28">
            <v>174020</v>
          </cell>
          <cell r="K28" t="str">
            <v>WIP (proj cost) - to be billed</v>
          </cell>
          <cell r="L28">
            <v>73391.482000000004</v>
          </cell>
        </row>
        <row r="29">
          <cell r="J29">
            <v>174050</v>
          </cell>
          <cell r="K29" t="str">
            <v>CIP (PROJ COST) TO BE CAPTALZE</v>
          </cell>
          <cell r="L29">
            <v>544647030.56299996</v>
          </cell>
        </row>
        <row r="30">
          <cell r="J30">
            <v>174090</v>
          </cell>
          <cell r="K30" t="str">
            <v>CIP/WIP MISC -NOT IN PROJ COST</v>
          </cell>
          <cell r="L30">
            <v>648661.97</v>
          </cell>
        </row>
        <row r="31">
          <cell r="J31">
            <v>174999</v>
          </cell>
          <cell r="K31" t="str">
            <v>Bus Model Allocation Control</v>
          </cell>
          <cell r="L31">
            <v>-1522976.95</v>
          </cell>
        </row>
        <row r="32">
          <cell r="J32">
            <v>181000</v>
          </cell>
          <cell r="K32" t="str">
            <v>Assets Held For Future Use</v>
          </cell>
          <cell r="L32">
            <v>0</v>
          </cell>
        </row>
        <row r="33">
          <cell r="J33">
            <v>181210</v>
          </cell>
          <cell r="K33" t="str">
            <v>Future Use- Deferred Cap Proj</v>
          </cell>
          <cell r="L33">
            <v>0</v>
          </cell>
        </row>
        <row r="34">
          <cell r="J34">
            <v>181320</v>
          </cell>
          <cell r="K34" t="str">
            <v>Fut Use-Land - Stations</v>
          </cell>
          <cell r="L34">
            <v>5730863.2799999993</v>
          </cell>
        </row>
        <row r="35">
          <cell r="J35">
            <v>181330</v>
          </cell>
          <cell r="K35" t="str">
            <v>Fut Use-Land - Trans Lines Lv</v>
          </cell>
          <cell r="L35">
            <v>62061973.509999998</v>
          </cell>
        </row>
        <row r="36">
          <cell r="J36">
            <v>181340</v>
          </cell>
          <cell r="K36" t="str">
            <v>Fut Use-Land - Service Bldgs</v>
          </cell>
          <cell r="L36">
            <v>140000</v>
          </cell>
        </row>
        <row r="37">
          <cell r="J37">
            <v>181370</v>
          </cell>
          <cell r="K37" t="str">
            <v>Fut Use-Land - Stations Lv</v>
          </cell>
          <cell r="L37">
            <v>416752</v>
          </cell>
        </row>
        <row r="38">
          <cell r="J38">
            <v>110391</v>
          </cell>
          <cell r="K38" t="str">
            <v>Purchase Suspens-TWE Power Eq</v>
          </cell>
          <cell r="L38">
            <v>0</v>
          </cell>
        </row>
        <row r="39">
          <cell r="J39">
            <v>174950</v>
          </cell>
          <cell r="K39" t="str">
            <v>CIP Regulatory Adjustment</v>
          </cell>
          <cell r="L39">
            <v>-971494</v>
          </cell>
        </row>
        <row r="40">
          <cell r="J40" t="str">
            <v>Grand Total</v>
          </cell>
          <cell r="L40">
            <v>10149597377.854</v>
          </cell>
        </row>
      </sheetData>
      <sheetData sheetId="15"/>
      <sheetData sheetId="16"/>
      <sheetData sheetId="17"/>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A7" t="str">
            <v>Node</v>
          </cell>
          <cell r="B7" t="str">
            <v>DROP ZONE - 2004 Year-to-date Actual</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 xml:space="preserve"> </v>
          </cell>
        </row>
        <row r="10">
          <cell r="B10" t="str">
            <v>Hydro One Networks</v>
          </cell>
          <cell r="C10">
            <v>57967853</v>
          </cell>
          <cell r="D10">
            <v>112352369</v>
          </cell>
          <cell r="E10">
            <v>168323127</v>
          </cell>
          <cell r="F10">
            <v>237461351</v>
          </cell>
          <cell r="G10">
            <v>297312589</v>
          </cell>
          <cell r="H10">
            <v>369524249</v>
          </cell>
          <cell r="I10">
            <v>406682225</v>
          </cell>
          <cell r="J10">
            <v>458595092</v>
          </cell>
          <cell r="K10">
            <v>512455246</v>
          </cell>
          <cell r="L10">
            <v>566840676</v>
          </cell>
          <cell r="M10">
            <v>629081007</v>
          </cell>
          <cell r="N10">
            <v>693531375</v>
          </cell>
        </row>
        <row r="11">
          <cell r="B11" t="str">
            <v>Service Providers</v>
          </cell>
          <cell r="C11">
            <v>26762816</v>
          </cell>
          <cell r="D11">
            <v>54661395</v>
          </cell>
          <cell r="E11">
            <v>92773621</v>
          </cell>
          <cell r="F11">
            <v>131513571</v>
          </cell>
          <cell r="G11">
            <v>169453371</v>
          </cell>
          <cell r="H11">
            <v>214957758</v>
          </cell>
          <cell r="I11">
            <v>323818976</v>
          </cell>
          <cell r="J11">
            <v>368495499</v>
          </cell>
          <cell r="K11">
            <v>432371524</v>
          </cell>
          <cell r="L11">
            <v>482817932</v>
          </cell>
          <cell r="M11">
            <v>531378101</v>
          </cell>
          <cell r="N11">
            <v>572484028</v>
          </cell>
        </row>
        <row r="12">
          <cell r="B12" t="str">
            <v>Direct Project Charges</v>
          </cell>
          <cell r="C12">
            <v>15654375</v>
          </cell>
          <cell r="D12">
            <v>33097779</v>
          </cell>
          <cell r="E12">
            <v>51166574</v>
          </cell>
          <cell r="F12">
            <v>68573703</v>
          </cell>
          <cell r="G12">
            <v>85073926</v>
          </cell>
          <cell r="H12">
            <v>97954954</v>
          </cell>
          <cell r="I12">
            <v>70454083</v>
          </cell>
          <cell r="J12">
            <v>78310161</v>
          </cell>
          <cell r="K12">
            <v>86179791</v>
          </cell>
          <cell r="L12">
            <v>90064622</v>
          </cell>
          <cell r="M12">
            <v>95815455</v>
          </cell>
          <cell r="N12">
            <v>122965324</v>
          </cell>
        </row>
        <row r="13">
          <cell r="B13" t="str">
            <v>Operations Direct</v>
          </cell>
          <cell r="C13">
            <v>4095863</v>
          </cell>
          <cell r="D13">
            <v>11535853</v>
          </cell>
          <cell r="E13">
            <v>18553155</v>
          </cell>
          <cell r="F13">
            <v>24070963</v>
          </cell>
          <cell r="G13">
            <v>29537675</v>
          </cell>
          <cell r="H13">
            <v>32050051</v>
          </cell>
          <cell r="I13">
            <v>37669561</v>
          </cell>
          <cell r="J13">
            <v>41229277</v>
          </cell>
          <cell r="K13">
            <v>44695771</v>
          </cell>
          <cell r="L13">
            <v>43695696</v>
          </cell>
          <cell r="M13">
            <v>44579338</v>
          </cell>
          <cell r="N13">
            <v>62519296</v>
          </cell>
        </row>
        <row r="14">
          <cell r="B14" t="str">
            <v>HONI CF&amp;S Direct</v>
          </cell>
          <cell r="C14">
            <v>11558512</v>
          </cell>
          <cell r="D14">
            <v>21561927</v>
          </cell>
          <cell r="E14">
            <v>32613419</v>
          </cell>
          <cell r="F14">
            <v>44502741</v>
          </cell>
          <cell r="G14">
            <v>55536251</v>
          </cell>
          <cell r="H14">
            <v>65904903</v>
          </cell>
          <cell r="I14">
            <v>32784522</v>
          </cell>
          <cell r="J14">
            <v>37080884</v>
          </cell>
          <cell r="K14">
            <v>41484020</v>
          </cell>
          <cell r="L14">
            <v>46368925</v>
          </cell>
          <cell r="M14">
            <v>51236117</v>
          </cell>
          <cell r="N14">
            <v>60446028</v>
          </cell>
        </row>
        <row r="15">
          <cell r="B15" t="str">
            <v>Demand Side Management</v>
          </cell>
          <cell r="C15">
            <v>0</v>
          </cell>
          <cell r="D15">
            <v>0</v>
          </cell>
          <cell r="E15">
            <v>0</v>
          </cell>
          <cell r="F15">
            <v>0</v>
          </cell>
          <cell r="G15">
            <v>0</v>
          </cell>
          <cell r="H15">
            <v>73456</v>
          </cell>
          <cell r="I15">
            <v>233090</v>
          </cell>
          <cell r="J15">
            <v>348600</v>
          </cell>
          <cell r="K15">
            <v>22622</v>
          </cell>
          <cell r="L15">
            <v>76979</v>
          </cell>
          <cell r="M15">
            <v>97869</v>
          </cell>
          <cell r="N15">
            <v>92536</v>
          </cell>
        </row>
        <row r="16">
          <cell r="B16" t="str">
            <v>Real Estate Direct</v>
          </cell>
          <cell r="C16">
            <v>540000</v>
          </cell>
          <cell r="D16">
            <v>167074</v>
          </cell>
          <cell r="E16">
            <v>492125</v>
          </cell>
          <cell r="F16">
            <v>658146</v>
          </cell>
          <cell r="G16">
            <v>926979</v>
          </cell>
          <cell r="H16">
            <v>398793</v>
          </cell>
          <cell r="I16">
            <v>409459</v>
          </cell>
          <cell r="J16">
            <v>432941</v>
          </cell>
          <cell r="K16">
            <v>437094</v>
          </cell>
          <cell r="L16">
            <v>506887</v>
          </cell>
          <cell r="M16">
            <v>547856</v>
          </cell>
          <cell r="N16">
            <v>618076</v>
          </cell>
        </row>
        <row r="17">
          <cell r="A17" t="str">
            <v xml:space="preserve"> </v>
          </cell>
          <cell r="B17" t="str">
            <v>Information Mgmt Direct</v>
          </cell>
          <cell r="C17">
            <v>4770116</v>
          </cell>
          <cell r="D17">
            <v>8963232</v>
          </cell>
          <cell r="E17">
            <v>13445872</v>
          </cell>
          <cell r="F17">
            <v>18921212</v>
          </cell>
          <cell r="G17">
            <v>23513739</v>
          </cell>
          <cell r="H17">
            <v>28155274</v>
          </cell>
          <cell r="I17">
            <v>32784522</v>
          </cell>
          <cell r="J17">
            <v>37080884</v>
          </cell>
          <cell r="K17">
            <v>41484020</v>
          </cell>
          <cell r="L17">
            <v>46368925</v>
          </cell>
          <cell r="M17">
            <v>51236117</v>
          </cell>
          <cell r="N17">
            <v>55856876</v>
          </cell>
        </row>
        <row r="18">
          <cell r="A18">
            <v>101</v>
          </cell>
          <cell r="B18" t="str">
            <v>1130-Inergi - TNM ETS</v>
          </cell>
          <cell r="C18">
            <v>2178966</v>
          </cell>
          <cell r="D18">
            <v>4088296</v>
          </cell>
          <cell r="E18">
            <v>6126816</v>
          </cell>
          <cell r="F18">
            <v>8566241</v>
          </cell>
          <cell r="G18">
            <v>10655245</v>
          </cell>
          <cell r="H18">
            <v>12760349</v>
          </cell>
          <cell r="I18">
            <v>14941129</v>
          </cell>
          <cell r="J18">
            <v>16899707</v>
          </cell>
          <cell r="K18">
            <v>18821812</v>
          </cell>
          <cell r="L18">
            <v>21057597</v>
          </cell>
          <cell r="M18">
            <v>23373643</v>
          </cell>
          <cell r="N18">
            <v>25483756</v>
          </cell>
        </row>
        <row r="19">
          <cell r="A19">
            <v>102</v>
          </cell>
          <cell r="B19" t="str">
            <v>1161-Inergi - DNM ETS</v>
          </cell>
          <cell r="C19">
            <v>2591149</v>
          </cell>
          <cell r="D19">
            <v>4874936</v>
          </cell>
          <cell r="E19">
            <v>7319056</v>
          </cell>
          <cell r="F19">
            <v>10354971</v>
          </cell>
          <cell r="G19">
            <v>12858494</v>
          </cell>
          <cell r="H19">
            <v>15394925</v>
          </cell>
          <cell r="I19">
            <v>17843393</v>
          </cell>
          <cell r="J19">
            <v>20181177</v>
          </cell>
          <cell r="K19">
            <v>22662208</v>
          </cell>
          <cell r="L19">
            <v>25311329</v>
          </cell>
          <cell r="M19">
            <v>27862474</v>
          </cell>
          <cell r="N19">
            <v>30373119</v>
          </cell>
        </row>
        <row r="20">
          <cell r="A20" t="str">
            <v xml:space="preserve"> </v>
          </cell>
          <cell r="B20" t="str">
            <v>Prop Taxes &amp; Rights</v>
          </cell>
          <cell r="C20">
            <v>6248396</v>
          </cell>
          <cell r="D20">
            <v>12431621</v>
          </cell>
          <cell r="E20">
            <v>18675422</v>
          </cell>
          <cell r="F20">
            <v>24923382</v>
          </cell>
          <cell r="G20">
            <v>31095533</v>
          </cell>
          <cell r="H20">
            <v>37277380</v>
          </cell>
          <cell r="I20">
            <v>43486759</v>
          </cell>
          <cell r="J20">
            <v>49738675</v>
          </cell>
          <cell r="K20">
            <v>56356925</v>
          </cell>
          <cell r="L20">
            <v>62531876</v>
          </cell>
          <cell r="M20">
            <v>69546031</v>
          </cell>
          <cell r="N20">
            <v>72116766</v>
          </cell>
        </row>
        <row r="21">
          <cell r="A21">
            <v>110</v>
          </cell>
          <cell r="B21" t="str">
            <v>1134-Prop Taxes &amp; Rights-Tx Projs</v>
          </cell>
          <cell r="C21">
            <v>5814658</v>
          </cell>
          <cell r="D21">
            <v>11642217</v>
          </cell>
          <cell r="E21">
            <v>17445231</v>
          </cell>
          <cell r="F21">
            <v>23268916</v>
          </cell>
          <cell r="G21">
            <v>29132898</v>
          </cell>
          <cell r="H21">
            <v>34924051</v>
          </cell>
          <cell r="I21">
            <v>40746000</v>
          </cell>
          <cell r="J21">
            <v>46616544</v>
          </cell>
          <cell r="K21">
            <v>52823203</v>
          </cell>
          <cell r="L21">
            <v>58622511</v>
          </cell>
          <cell r="M21">
            <v>65248761</v>
          </cell>
          <cell r="N21">
            <v>68073633</v>
          </cell>
        </row>
        <row r="22">
          <cell r="A22">
            <v>111</v>
          </cell>
          <cell r="B22" t="str">
            <v>1164-Prop Taxes &amp; Rights-Dx Projs</v>
          </cell>
          <cell r="C22">
            <v>433738</v>
          </cell>
          <cell r="D22">
            <v>789404</v>
          </cell>
          <cell r="E22">
            <v>1230191</v>
          </cell>
          <cell r="F22">
            <v>1654466</v>
          </cell>
          <cell r="G22">
            <v>1962636</v>
          </cell>
          <cell r="H22">
            <v>2353329</v>
          </cell>
          <cell r="I22">
            <v>2740759</v>
          </cell>
          <cell r="J22">
            <v>3122131</v>
          </cell>
          <cell r="K22">
            <v>3533722</v>
          </cell>
          <cell r="L22">
            <v>3909365</v>
          </cell>
          <cell r="M22">
            <v>4297270</v>
          </cell>
          <cell r="N22">
            <v>4043133</v>
          </cell>
        </row>
        <row r="23">
          <cell r="A23">
            <v>60</v>
          </cell>
          <cell r="B23" t="str">
            <v>HONI CF&amp;S Common</v>
          </cell>
          <cell r="C23">
            <v>11927920</v>
          </cell>
          <cell r="D23">
            <v>18771654</v>
          </cell>
          <cell r="E23">
            <v>23322316</v>
          </cell>
          <cell r="F23">
            <v>33248832</v>
          </cell>
          <cell r="G23">
            <v>41722251</v>
          </cell>
          <cell r="H23">
            <v>52175423</v>
          </cell>
          <cell r="I23">
            <v>37966241</v>
          </cell>
          <cell r="J23">
            <v>45234030</v>
          </cell>
          <cell r="K23">
            <v>49413080</v>
          </cell>
          <cell r="L23">
            <v>55403460</v>
          </cell>
          <cell r="M23">
            <v>68439313</v>
          </cell>
          <cell r="N23">
            <v>68510274</v>
          </cell>
        </row>
        <row r="24">
          <cell r="A24">
            <v>1</v>
          </cell>
          <cell r="B24" t="str">
            <v>Info Management Std</v>
          </cell>
          <cell r="C24">
            <v>327229</v>
          </cell>
          <cell r="D24">
            <v>1867082</v>
          </cell>
          <cell r="E24">
            <v>3027215</v>
          </cell>
          <cell r="F24">
            <v>3880957</v>
          </cell>
          <cell r="G24">
            <v>5416960</v>
          </cell>
          <cell r="H24">
            <v>7308226</v>
          </cell>
          <cell r="I24">
            <v>7150013</v>
          </cell>
          <cell r="J24">
            <v>9337726</v>
          </cell>
          <cell r="K24">
            <v>10883089</v>
          </cell>
          <cell r="L24">
            <v>11688117</v>
          </cell>
          <cell r="M24">
            <v>13257315</v>
          </cell>
          <cell r="N24">
            <v>16022153</v>
          </cell>
        </row>
        <row r="25">
          <cell r="A25">
            <v>3</v>
          </cell>
          <cell r="B25" t="str">
            <v>Bus Telecom</v>
          </cell>
          <cell r="C25">
            <v>887697</v>
          </cell>
          <cell r="D25">
            <v>1549380</v>
          </cell>
          <cell r="E25">
            <v>2696200</v>
          </cell>
          <cell r="F25">
            <v>4096468</v>
          </cell>
          <cell r="G25">
            <v>5009757</v>
          </cell>
          <cell r="H25">
            <v>5558965</v>
          </cell>
          <cell r="I25">
            <v>6248896</v>
          </cell>
          <cell r="J25">
            <v>6740030</v>
          </cell>
          <cell r="K25">
            <v>7894068</v>
          </cell>
          <cell r="L25">
            <v>9089871</v>
          </cell>
          <cell r="M25">
            <v>10488860</v>
          </cell>
          <cell r="N25">
            <v>12627485</v>
          </cell>
        </row>
        <row r="26">
          <cell r="A26">
            <v>4</v>
          </cell>
          <cell r="B26" t="str">
            <v>Networks HONI CFS</v>
          </cell>
          <cell r="C26">
            <v>7099307</v>
          </cell>
          <cell r="D26">
            <v>13335242</v>
          </cell>
          <cell r="E26">
            <v>20078489</v>
          </cell>
          <cell r="F26">
            <v>25278849</v>
          </cell>
          <cell r="G26">
            <v>31475688</v>
          </cell>
          <cell r="H26">
            <v>42610952</v>
          </cell>
          <cell r="I26">
            <v>27250776</v>
          </cell>
          <cell r="J26">
            <v>33653924</v>
          </cell>
          <cell r="K26">
            <v>36955406</v>
          </cell>
          <cell r="L26">
            <v>39542606</v>
          </cell>
          <cell r="M26">
            <v>42077245</v>
          </cell>
          <cell r="N26">
            <v>46336351</v>
          </cell>
        </row>
        <row r="27">
          <cell r="A27">
            <v>5</v>
          </cell>
          <cell r="B27" t="str">
            <v>Allocation of HOI CF&amp;S to Ntwk</v>
          </cell>
          <cell r="C27">
            <v>355986</v>
          </cell>
          <cell r="D27">
            <v>711972</v>
          </cell>
          <cell r="E27">
            <v>1067958</v>
          </cell>
          <cell r="F27">
            <v>1423944</v>
          </cell>
          <cell r="G27">
            <v>1779930</v>
          </cell>
          <cell r="H27">
            <v>2135916</v>
          </cell>
          <cell r="I27">
            <v>2491902</v>
          </cell>
          <cell r="J27">
            <v>2847888</v>
          </cell>
          <cell r="K27">
            <v>3203874</v>
          </cell>
          <cell r="L27">
            <v>3559860</v>
          </cell>
          <cell r="M27">
            <v>3915846</v>
          </cell>
          <cell r="N27">
            <v>4271832</v>
          </cell>
        </row>
        <row r="28">
          <cell r="A28">
            <v>6</v>
          </cell>
          <cell r="B28" t="str">
            <v>Corporate Finance</v>
          </cell>
          <cell r="C28">
            <v>1675266</v>
          </cell>
          <cell r="D28">
            <v>3218128</v>
          </cell>
          <cell r="E28">
            <v>4768635</v>
          </cell>
          <cell r="F28">
            <v>6225595</v>
          </cell>
          <cell r="G28">
            <v>7799381</v>
          </cell>
          <cell r="H28">
            <v>10162054</v>
          </cell>
          <cell r="I28">
            <v>11605784</v>
          </cell>
          <cell r="J28">
            <v>13264591</v>
          </cell>
          <cell r="K28">
            <v>15045137</v>
          </cell>
          <cell r="L28">
            <v>16423470</v>
          </cell>
          <cell r="M28">
            <v>17840211</v>
          </cell>
          <cell r="N28">
            <v>19198963</v>
          </cell>
        </row>
        <row r="29">
          <cell r="A29">
            <v>7</v>
          </cell>
          <cell r="B29" t="str">
            <v>Taxation</v>
          </cell>
          <cell r="C29">
            <v>131300</v>
          </cell>
          <cell r="D29">
            <v>237608</v>
          </cell>
          <cell r="E29">
            <v>367101</v>
          </cell>
          <cell r="F29">
            <v>468888</v>
          </cell>
          <cell r="G29">
            <v>578146</v>
          </cell>
          <cell r="H29">
            <v>704457</v>
          </cell>
          <cell r="I29">
            <v>797653</v>
          </cell>
          <cell r="J29">
            <v>924092</v>
          </cell>
          <cell r="K29">
            <v>1031314</v>
          </cell>
          <cell r="L29">
            <v>1117489</v>
          </cell>
          <cell r="M29">
            <v>1198436</v>
          </cell>
          <cell r="N29">
            <v>1362509</v>
          </cell>
        </row>
        <row r="30">
          <cell r="A30">
            <v>8</v>
          </cell>
          <cell r="B30" t="str">
            <v>Pension Fund</v>
          </cell>
          <cell r="C30">
            <v>0</v>
          </cell>
          <cell r="D30">
            <v>0</v>
          </cell>
          <cell r="E30">
            <v>0</v>
          </cell>
          <cell r="F30">
            <v>1928</v>
          </cell>
          <cell r="G30">
            <v>0</v>
          </cell>
          <cell r="H30">
            <v>693</v>
          </cell>
          <cell r="I30">
            <v>0</v>
          </cell>
          <cell r="J30">
            <v>0</v>
          </cell>
          <cell r="K30">
            <v>0</v>
          </cell>
          <cell r="L30">
            <v>-1</v>
          </cell>
          <cell r="M30">
            <v>136</v>
          </cell>
          <cell r="N30">
            <v>872</v>
          </cell>
        </row>
        <row r="31">
          <cell r="A31">
            <v>9</v>
          </cell>
          <cell r="B31" t="str">
            <v>HONI Treasury</v>
          </cell>
          <cell r="C31">
            <v>154098</v>
          </cell>
          <cell r="D31">
            <v>256696</v>
          </cell>
          <cell r="E31">
            <v>320065</v>
          </cell>
          <cell r="F31">
            <v>456076</v>
          </cell>
          <cell r="G31">
            <v>697174</v>
          </cell>
          <cell r="H31">
            <v>1631938</v>
          </cell>
          <cell r="I31">
            <v>1726650</v>
          </cell>
          <cell r="J31">
            <v>1945326</v>
          </cell>
          <cell r="K31">
            <v>2333952</v>
          </cell>
          <cell r="L31">
            <v>2451409</v>
          </cell>
          <cell r="M31">
            <v>2565117</v>
          </cell>
          <cell r="N31">
            <v>2256330</v>
          </cell>
        </row>
        <row r="32">
          <cell r="A32">
            <v>10</v>
          </cell>
          <cell r="B32" t="str">
            <v>Corporate Controller</v>
          </cell>
          <cell r="C32">
            <v>1335612</v>
          </cell>
          <cell r="D32">
            <v>2627161</v>
          </cell>
          <cell r="E32">
            <v>3928358</v>
          </cell>
          <cell r="F32">
            <v>5103302</v>
          </cell>
          <cell r="G32">
            <v>6279003</v>
          </cell>
          <cell r="H32">
            <v>7531664</v>
          </cell>
          <cell r="I32">
            <v>8746364</v>
          </cell>
          <cell r="J32">
            <v>10018619</v>
          </cell>
          <cell r="K32">
            <v>11254013</v>
          </cell>
          <cell r="L32">
            <v>12390640</v>
          </cell>
          <cell r="M32">
            <v>13574286</v>
          </cell>
          <cell r="N32">
            <v>15012389</v>
          </cell>
        </row>
        <row r="33">
          <cell r="A33">
            <v>11</v>
          </cell>
          <cell r="B33" t="str">
            <v>Financial Strategy</v>
          </cell>
          <cell r="C33">
            <v>54255</v>
          </cell>
          <cell r="D33">
            <v>96663</v>
          </cell>
          <cell r="E33">
            <v>153111</v>
          </cell>
          <cell r="F33">
            <v>195400</v>
          </cell>
          <cell r="G33">
            <v>245058</v>
          </cell>
          <cell r="H33">
            <v>293302</v>
          </cell>
          <cell r="I33">
            <v>335118</v>
          </cell>
          <cell r="J33">
            <v>376554</v>
          </cell>
          <cell r="K33">
            <v>425858</v>
          </cell>
          <cell r="L33">
            <v>463933</v>
          </cell>
          <cell r="M33">
            <v>502235</v>
          </cell>
          <cell r="N33">
            <v>566862</v>
          </cell>
        </row>
        <row r="34">
          <cell r="A34">
            <v>18</v>
          </cell>
          <cell r="B34" t="str">
            <v>Corporate Communications</v>
          </cell>
          <cell r="C34">
            <v>186480</v>
          </cell>
          <cell r="D34">
            <v>455968</v>
          </cell>
          <cell r="E34">
            <v>881921</v>
          </cell>
          <cell r="F34">
            <v>1244505</v>
          </cell>
          <cell r="G34">
            <v>1963183</v>
          </cell>
          <cell r="H34">
            <v>2405140</v>
          </cell>
          <cell r="I34">
            <v>2707132</v>
          </cell>
          <cell r="J34">
            <v>3112963</v>
          </cell>
          <cell r="K34">
            <v>3512774</v>
          </cell>
          <cell r="L34">
            <v>3960757</v>
          </cell>
          <cell r="M34">
            <v>4182984</v>
          </cell>
          <cell r="N34">
            <v>4922908</v>
          </cell>
        </row>
        <row r="35">
          <cell r="A35">
            <v>12</v>
          </cell>
          <cell r="B35" t="str">
            <v>HONI Corporate Services</v>
          </cell>
          <cell r="C35">
            <v>3871828</v>
          </cell>
          <cell r="D35">
            <v>8585728</v>
          </cell>
          <cell r="E35">
            <v>13667738</v>
          </cell>
          <cell r="F35">
            <v>17665250</v>
          </cell>
          <cell r="G35">
            <v>22273283</v>
          </cell>
          <cell r="H35">
            <v>7448218</v>
          </cell>
          <cell r="I35">
            <v>8709115</v>
          </cell>
          <cell r="J35">
            <v>9951628</v>
          </cell>
          <cell r="K35">
            <v>11057913</v>
          </cell>
          <cell r="L35">
            <v>12222874</v>
          </cell>
          <cell r="M35">
            <v>13490941</v>
          </cell>
          <cell r="N35">
            <v>15178829</v>
          </cell>
        </row>
        <row r="36">
          <cell r="B36" t="str">
            <v>Information Mgmt Info Tech</v>
          </cell>
          <cell r="C36">
            <v>274518</v>
          </cell>
          <cell r="D36">
            <v>560675</v>
          </cell>
          <cell r="E36">
            <v>787463</v>
          </cell>
          <cell r="F36">
            <v>1028215</v>
          </cell>
          <cell r="G36">
            <v>1242651</v>
          </cell>
          <cell r="H36">
            <v>1660699</v>
          </cell>
          <cell r="I36">
            <v>2075983</v>
          </cell>
          <cell r="J36">
            <v>2507643</v>
          </cell>
          <cell r="K36">
            <v>2792096</v>
          </cell>
          <cell r="L36">
            <v>3063896</v>
          </cell>
          <cell r="M36">
            <v>3464357</v>
          </cell>
          <cell r="N36">
            <v>4136492</v>
          </cell>
        </row>
        <row r="37">
          <cell r="A37">
            <v>13</v>
          </cell>
          <cell r="B37" t="str">
            <v>4339-IMIT - Director's Office</v>
          </cell>
          <cell r="C37">
            <v>274518</v>
          </cell>
          <cell r="D37">
            <v>560675</v>
          </cell>
          <cell r="E37">
            <v>787463</v>
          </cell>
          <cell r="F37">
            <v>1028215</v>
          </cell>
          <cell r="G37">
            <v>1242651</v>
          </cell>
          <cell r="H37">
            <v>1521774</v>
          </cell>
          <cell r="I37">
            <v>1740580</v>
          </cell>
          <cell r="J37">
            <v>1940948</v>
          </cell>
          <cell r="K37">
            <v>2183139</v>
          </cell>
          <cell r="L37">
            <v>2371228</v>
          </cell>
          <cell r="M37">
            <v>2631129</v>
          </cell>
          <cell r="N37">
            <v>2972850</v>
          </cell>
        </row>
        <row r="38">
          <cell r="A38" t="str">
            <v>13N</v>
          </cell>
          <cell r="B38" t="str">
            <v>4514-Operating Facilities  (OGCC)</v>
          </cell>
          <cell r="H38">
            <v>138925</v>
          </cell>
          <cell r="I38">
            <v>335403</v>
          </cell>
          <cell r="J38">
            <v>566695</v>
          </cell>
          <cell r="K38">
            <v>608957</v>
          </cell>
          <cell r="L38">
            <v>692668</v>
          </cell>
          <cell r="M38">
            <v>833228</v>
          </cell>
          <cell r="N38">
            <v>1163642</v>
          </cell>
        </row>
        <row r="39">
          <cell r="A39">
            <v>14</v>
          </cell>
          <cell r="B39" t="str">
            <v>Networks Human Resources</v>
          </cell>
          <cell r="C39">
            <v>802244</v>
          </cell>
          <cell r="D39">
            <v>1489057</v>
          </cell>
          <cell r="E39">
            <v>2024738</v>
          </cell>
          <cell r="F39">
            <v>2672019</v>
          </cell>
          <cell r="G39">
            <v>3385082</v>
          </cell>
          <cell r="H39">
            <v>3979396</v>
          </cell>
          <cell r="I39">
            <v>4614253</v>
          </cell>
          <cell r="J39">
            <v>5204805</v>
          </cell>
          <cell r="K39">
            <v>5763525</v>
          </cell>
          <cell r="L39">
            <v>6422308</v>
          </cell>
          <cell r="M39">
            <v>7090980</v>
          </cell>
          <cell r="N39">
            <v>7666047</v>
          </cell>
        </row>
        <row r="40">
          <cell r="A40">
            <v>15</v>
          </cell>
          <cell r="B40" t="str">
            <v>Corporate Services SVP</v>
          </cell>
          <cell r="C40">
            <v>91756</v>
          </cell>
          <cell r="D40">
            <v>138819</v>
          </cell>
          <cell r="E40">
            <v>245541</v>
          </cell>
          <cell r="F40">
            <v>352163</v>
          </cell>
          <cell r="G40">
            <v>339303</v>
          </cell>
          <cell r="H40">
            <v>502546</v>
          </cell>
          <cell r="I40">
            <v>543072</v>
          </cell>
          <cell r="J40">
            <v>593397</v>
          </cell>
          <cell r="K40">
            <v>649842</v>
          </cell>
          <cell r="L40">
            <v>717601</v>
          </cell>
          <cell r="M40">
            <v>744291</v>
          </cell>
          <cell r="N40">
            <v>827257</v>
          </cell>
        </row>
        <row r="41">
          <cell r="A41">
            <v>16</v>
          </cell>
          <cell r="B41" t="str">
            <v>Labour Relations</v>
          </cell>
          <cell r="C41">
            <v>122204</v>
          </cell>
          <cell r="D41">
            <v>220105</v>
          </cell>
          <cell r="E41">
            <v>352390</v>
          </cell>
          <cell r="F41">
            <v>446517</v>
          </cell>
          <cell r="G41">
            <v>549030</v>
          </cell>
          <cell r="H41">
            <v>671597</v>
          </cell>
          <cell r="I41">
            <v>769107</v>
          </cell>
          <cell r="J41">
            <v>858235</v>
          </cell>
          <cell r="K41">
            <v>965737</v>
          </cell>
          <cell r="L41">
            <v>1052341</v>
          </cell>
          <cell r="M41">
            <v>1141265</v>
          </cell>
          <cell r="N41">
            <v>1311682</v>
          </cell>
        </row>
        <row r="42">
          <cell r="A42">
            <v>17</v>
          </cell>
          <cell r="B42" t="str">
            <v>Unassigned Corporate Services</v>
          </cell>
          <cell r="C42">
            <v>0</v>
          </cell>
          <cell r="D42">
            <v>0</v>
          </cell>
          <cell r="E42">
            <v>0</v>
          </cell>
          <cell r="F42">
            <v>0</v>
          </cell>
          <cell r="G42">
            <v>0</v>
          </cell>
          <cell r="H42">
            <v>0</v>
          </cell>
          <cell r="I42">
            <v>0</v>
          </cell>
          <cell r="J42">
            <v>0</v>
          </cell>
          <cell r="K42">
            <v>0</v>
          </cell>
          <cell r="L42">
            <v>0</v>
          </cell>
          <cell r="M42">
            <v>0</v>
          </cell>
          <cell r="N42">
            <v>0</v>
          </cell>
        </row>
        <row r="43">
          <cell r="A43" t="str">
            <v>19N</v>
          </cell>
          <cell r="B43" t="str">
            <v>Secuity</v>
          </cell>
          <cell r="C43">
            <v>99770</v>
          </cell>
          <cell r="D43">
            <v>197106</v>
          </cell>
          <cell r="E43">
            <v>311473</v>
          </cell>
          <cell r="F43">
            <v>402459</v>
          </cell>
          <cell r="G43">
            <v>503390</v>
          </cell>
          <cell r="H43">
            <v>633980</v>
          </cell>
          <cell r="I43">
            <v>706699</v>
          </cell>
          <cell r="J43">
            <v>787549</v>
          </cell>
          <cell r="K43">
            <v>886714</v>
          </cell>
          <cell r="L43">
            <v>966728</v>
          </cell>
          <cell r="M43">
            <v>1050048</v>
          </cell>
          <cell r="N43">
            <v>1237351</v>
          </cell>
        </row>
        <row r="44">
          <cell r="A44" t="str">
            <v>20N</v>
          </cell>
          <cell r="B44" t="str">
            <v>External Relations</v>
          </cell>
          <cell r="G44">
            <v>59251</v>
          </cell>
          <cell r="H44">
            <v>88877</v>
          </cell>
          <cell r="I44">
            <v>118502</v>
          </cell>
          <cell r="J44">
            <v>144610</v>
          </cell>
          <cell r="K44">
            <v>170718</v>
          </cell>
          <cell r="L44">
            <v>196825</v>
          </cell>
          <cell r="M44">
            <v>222933</v>
          </cell>
          <cell r="N44">
            <v>254684</v>
          </cell>
        </row>
        <row r="45">
          <cell r="A45">
            <v>21</v>
          </cell>
          <cell r="B45" t="str">
            <v>Audit</v>
          </cell>
          <cell r="C45">
            <v>212478</v>
          </cell>
          <cell r="D45">
            <v>374250</v>
          </cell>
          <cell r="E45">
            <v>604796</v>
          </cell>
          <cell r="F45">
            <v>793711</v>
          </cell>
          <cell r="G45">
            <v>981986</v>
          </cell>
          <cell r="H45">
            <v>1221047</v>
          </cell>
          <cell r="I45">
            <v>1436925</v>
          </cell>
          <cell r="J45">
            <v>1594765</v>
          </cell>
          <cell r="K45">
            <v>1801064</v>
          </cell>
          <cell r="L45">
            <v>1960834</v>
          </cell>
          <cell r="M45">
            <v>2128180</v>
          </cell>
          <cell r="N45">
            <v>2375167</v>
          </cell>
        </row>
        <row r="46">
          <cell r="A46">
            <v>22</v>
          </cell>
          <cell r="B46" t="str">
            <v>MCP VSP</v>
          </cell>
          <cell r="C46">
            <v>0</v>
          </cell>
          <cell r="D46">
            <v>0</v>
          </cell>
          <cell r="E46">
            <v>0</v>
          </cell>
          <cell r="F46">
            <v>0</v>
          </cell>
          <cell r="G46">
            <v>0</v>
          </cell>
          <cell r="H46">
            <v>0</v>
          </cell>
          <cell r="I46">
            <v>33094</v>
          </cell>
          <cell r="J46">
            <v>33094</v>
          </cell>
          <cell r="K46">
            <v>33094</v>
          </cell>
          <cell r="L46">
            <v>33094</v>
          </cell>
          <cell r="M46">
            <v>33094</v>
          </cell>
          <cell r="N46">
            <v>33094</v>
          </cell>
        </row>
        <row r="47">
          <cell r="A47">
            <v>23</v>
          </cell>
          <cell r="B47" t="str">
            <v>HONI Donations</v>
          </cell>
          <cell r="C47">
            <v>0</v>
          </cell>
          <cell r="D47">
            <v>0</v>
          </cell>
          <cell r="E47">
            <v>0</v>
          </cell>
          <cell r="F47">
            <v>0</v>
          </cell>
          <cell r="G47">
            <v>0</v>
          </cell>
          <cell r="H47">
            <v>0</v>
          </cell>
          <cell r="I47">
            <v>0</v>
          </cell>
          <cell r="J47">
            <v>0</v>
          </cell>
          <cell r="K47">
            <v>0</v>
          </cell>
          <cell r="L47">
            <v>0</v>
          </cell>
          <cell r="M47">
            <v>0</v>
          </cell>
          <cell r="N47">
            <v>0</v>
          </cell>
        </row>
        <row r="48">
          <cell r="A48">
            <v>24</v>
          </cell>
          <cell r="B48" t="str">
            <v>HONI Gen Counsel and Sec</v>
          </cell>
          <cell r="C48">
            <v>2420616</v>
          </cell>
          <cell r="D48">
            <v>3347526</v>
          </cell>
          <cell r="E48">
            <v>4376632</v>
          </cell>
          <cell r="F48">
            <v>5150786</v>
          </cell>
          <cell r="G48">
            <v>6121813</v>
          </cell>
          <cell r="H48">
            <v>9475367</v>
          </cell>
          <cell r="I48">
            <v>12000871</v>
          </cell>
          <cell r="J48">
            <v>16228922</v>
          </cell>
          <cell r="K48">
            <v>17401675</v>
          </cell>
          <cell r="L48">
            <v>18127722</v>
          </cell>
          <cell r="M48">
            <v>18877873</v>
          </cell>
          <cell r="N48">
            <v>20461999</v>
          </cell>
        </row>
        <row r="49">
          <cell r="A49">
            <v>25</v>
          </cell>
          <cell r="B49" t="str">
            <v>General Counsel &amp; Secretariat</v>
          </cell>
          <cell r="C49">
            <v>360882</v>
          </cell>
          <cell r="D49">
            <v>727304</v>
          </cell>
          <cell r="E49">
            <v>1318834</v>
          </cell>
          <cell r="F49">
            <v>1705921</v>
          </cell>
          <cell r="G49">
            <v>2214376</v>
          </cell>
          <cell r="H49">
            <v>2936943</v>
          </cell>
          <cell r="I49">
            <v>3583018</v>
          </cell>
          <cell r="J49">
            <v>3947814</v>
          </cell>
          <cell r="K49">
            <v>4700522</v>
          </cell>
          <cell r="L49">
            <v>5135385</v>
          </cell>
          <cell r="M49">
            <v>5520189</v>
          </cell>
          <cell r="N49">
            <v>6465409</v>
          </cell>
        </row>
        <row r="50">
          <cell r="A50">
            <v>26</v>
          </cell>
          <cell r="B50" t="str">
            <v>Unassigned HONI GCS</v>
          </cell>
          <cell r="C50">
            <v>0</v>
          </cell>
          <cell r="D50">
            <v>0</v>
          </cell>
          <cell r="E50">
            <v>0</v>
          </cell>
          <cell r="F50">
            <v>0</v>
          </cell>
          <cell r="G50">
            <v>0</v>
          </cell>
          <cell r="H50">
            <v>0</v>
          </cell>
          <cell r="I50">
            <v>0</v>
          </cell>
          <cell r="J50">
            <v>0</v>
          </cell>
          <cell r="K50">
            <v>0</v>
          </cell>
          <cell r="L50">
            <v>0</v>
          </cell>
          <cell r="M50">
            <v>0</v>
          </cell>
          <cell r="N50">
            <v>0</v>
          </cell>
        </row>
        <row r="51">
          <cell r="A51">
            <v>27</v>
          </cell>
          <cell r="B51" t="str">
            <v>Regulatory Affair Price Supp</v>
          </cell>
          <cell r="C51">
            <v>2059734</v>
          </cell>
          <cell r="D51">
            <v>2620222</v>
          </cell>
          <cell r="E51">
            <v>3057799</v>
          </cell>
          <cell r="F51">
            <v>3444865</v>
          </cell>
          <cell r="G51">
            <v>3907437</v>
          </cell>
          <cell r="H51">
            <v>6538424</v>
          </cell>
          <cell r="I51">
            <v>8417853</v>
          </cell>
          <cell r="J51">
            <v>12281108</v>
          </cell>
          <cell r="K51">
            <v>12701154</v>
          </cell>
          <cell r="L51">
            <v>12992337</v>
          </cell>
          <cell r="M51">
            <v>13357684</v>
          </cell>
          <cell r="N51">
            <v>13996590</v>
          </cell>
        </row>
        <row r="52">
          <cell r="A52">
            <v>28</v>
          </cell>
          <cell r="B52" t="str">
            <v>Alloc to Other Subs</v>
          </cell>
          <cell r="C52">
            <v>-1671987</v>
          </cell>
          <cell r="D52">
            <v>-3343974</v>
          </cell>
          <cell r="E52">
            <v>-5015961</v>
          </cell>
          <cell r="F52">
            <v>-6762268</v>
          </cell>
          <cell r="G52">
            <v>-8434255</v>
          </cell>
          <cell r="H52">
            <v>-10180562</v>
          </cell>
          <cell r="I52">
            <v>-11852549</v>
          </cell>
          <cell r="J52">
            <v>-13524536</v>
          </cell>
          <cell r="K52">
            <v>-15270843</v>
          </cell>
          <cell r="L52">
            <v>-16942830</v>
          </cell>
          <cell r="M52">
            <v>-18614817</v>
          </cell>
          <cell r="N52">
            <v>-20361124</v>
          </cell>
        </row>
        <row r="53">
          <cell r="A53">
            <v>29</v>
          </cell>
          <cell r="B53" t="str">
            <v>Corp Level Adj</v>
          </cell>
          <cell r="C53">
            <v>3605584</v>
          </cell>
          <cell r="D53">
            <v>2006307</v>
          </cell>
          <cell r="E53">
            <v>-2544531</v>
          </cell>
          <cell r="F53">
            <v>-242118</v>
          </cell>
          <cell r="G53">
            <v>-441804</v>
          </cell>
          <cell r="H53">
            <v>-4164853</v>
          </cell>
          <cell r="I53">
            <v>-2913455</v>
          </cell>
          <cell r="J53">
            <v>-4743867</v>
          </cell>
          <cell r="K53">
            <v>-6416860</v>
          </cell>
          <cell r="L53">
            <v>-5022960</v>
          </cell>
          <cell r="M53">
            <v>-1601005</v>
          </cell>
          <cell r="N53">
            <v>-6576435</v>
          </cell>
        </row>
        <row r="54">
          <cell r="A54">
            <v>30</v>
          </cell>
          <cell r="B54" t="str">
            <v>Errors Unbundled CF&amp;S</v>
          </cell>
          <cell r="C54">
            <v>8103</v>
          </cell>
          <cell r="D54">
            <v>13643</v>
          </cell>
          <cell r="E54">
            <v>64943</v>
          </cell>
          <cell r="F54">
            <v>234676</v>
          </cell>
          <cell r="G54">
            <v>261649</v>
          </cell>
          <cell r="H54">
            <v>225918</v>
          </cell>
          <cell r="I54">
            <v>230012</v>
          </cell>
          <cell r="J54">
            <v>246217</v>
          </cell>
          <cell r="K54">
            <v>97378</v>
          </cell>
          <cell r="L54">
            <v>105826</v>
          </cell>
          <cell r="M54">
            <v>110468</v>
          </cell>
          <cell r="N54">
            <v>100721</v>
          </cell>
        </row>
        <row r="55">
          <cell r="A55">
            <v>31</v>
          </cell>
          <cell r="B55" t="str">
            <v>Non E Business</v>
          </cell>
          <cell r="C55">
            <v>5027</v>
          </cell>
          <cell r="D55">
            <v>8794</v>
          </cell>
          <cell r="E55">
            <v>26943</v>
          </cell>
          <cell r="F55">
            <v>26451</v>
          </cell>
          <cell r="G55">
            <v>25158</v>
          </cell>
          <cell r="H55">
            <v>25384</v>
          </cell>
          <cell r="I55">
            <v>26561</v>
          </cell>
          <cell r="J55">
            <v>38496</v>
          </cell>
          <cell r="K55">
            <v>53685</v>
          </cell>
          <cell r="L55">
            <v>56080</v>
          </cell>
          <cell r="M55">
            <v>60121</v>
          </cell>
          <cell r="N55">
            <v>131416</v>
          </cell>
        </row>
        <row r="56">
          <cell r="A56">
            <v>32</v>
          </cell>
          <cell r="B56" t="str">
            <v>E-Business</v>
          </cell>
          <cell r="C56">
            <v>3077</v>
          </cell>
          <cell r="D56">
            <v>4849</v>
          </cell>
          <cell r="E56">
            <v>38000</v>
          </cell>
          <cell r="F56">
            <v>208225</v>
          </cell>
          <cell r="G56">
            <v>236491</v>
          </cell>
          <cell r="H56">
            <v>200535</v>
          </cell>
          <cell r="I56">
            <v>203451</v>
          </cell>
          <cell r="J56">
            <v>207721</v>
          </cell>
          <cell r="K56">
            <v>43693</v>
          </cell>
          <cell r="L56">
            <v>49746</v>
          </cell>
          <cell r="M56">
            <v>50347</v>
          </cell>
          <cell r="N56">
            <v>-30695</v>
          </cell>
        </row>
        <row r="57">
          <cell r="A57">
            <v>33</v>
          </cell>
          <cell r="B57" t="str">
            <v>Hydro One Holding</v>
          </cell>
          <cell r="C57">
            <v>156391</v>
          </cell>
          <cell r="D57">
            <v>196667</v>
          </cell>
          <cell r="E57">
            <v>30432</v>
          </cell>
          <cell r="F57">
            <v>34753</v>
          </cell>
          <cell r="G57">
            <v>45703</v>
          </cell>
          <cell r="H57">
            <v>1053124</v>
          </cell>
          <cell r="I57">
            <v>1173785</v>
          </cell>
          <cell r="J57">
            <v>1724643</v>
          </cell>
          <cell r="K57">
            <v>968368</v>
          </cell>
          <cell r="L57">
            <v>865461</v>
          </cell>
          <cell r="M57">
            <v>1250148</v>
          </cell>
          <cell r="N57">
            <v>1742476</v>
          </cell>
        </row>
        <row r="58">
          <cell r="A58">
            <v>34</v>
          </cell>
          <cell r="B58" t="str">
            <v>Unassigned HOI</v>
          </cell>
          <cell r="C58">
            <v>512</v>
          </cell>
          <cell r="D58">
            <v>1094</v>
          </cell>
          <cell r="E58">
            <v>1990</v>
          </cell>
          <cell r="F58">
            <v>2116</v>
          </cell>
          <cell r="G58">
            <v>2116</v>
          </cell>
          <cell r="H58">
            <v>2166</v>
          </cell>
          <cell r="I58">
            <v>2268</v>
          </cell>
          <cell r="J58">
            <v>2423</v>
          </cell>
          <cell r="K58">
            <v>2423</v>
          </cell>
          <cell r="L58">
            <v>2423</v>
          </cell>
          <cell r="M58">
            <v>2423</v>
          </cell>
          <cell r="N58">
            <v>2715</v>
          </cell>
        </row>
        <row r="59">
          <cell r="A59">
            <v>35</v>
          </cell>
          <cell r="B59" t="str">
            <v>HOI Allocations and Adjustment</v>
          </cell>
          <cell r="C59">
            <v>-257716</v>
          </cell>
          <cell r="D59">
            <v>-515240</v>
          </cell>
          <cell r="E59">
            <v>-1323395</v>
          </cell>
          <cell r="F59">
            <v>-1591096</v>
          </cell>
          <cell r="G59">
            <v>-1835175</v>
          </cell>
          <cell r="H59">
            <v>-2103593</v>
          </cell>
          <cell r="I59">
            <v>-2247397</v>
          </cell>
          <cell r="J59">
            <v>-1899079</v>
          </cell>
          <cell r="K59">
            <v>-3055506</v>
          </cell>
          <cell r="L59">
            <v>-3365774</v>
          </cell>
          <cell r="M59">
            <v>-3616425</v>
          </cell>
          <cell r="N59">
            <v>-4225934</v>
          </cell>
        </row>
        <row r="60">
          <cell r="A60">
            <v>36</v>
          </cell>
          <cell r="B60" t="str">
            <v>All Hydro One Flask</v>
          </cell>
          <cell r="C60">
            <v>413595</v>
          </cell>
          <cell r="D60">
            <v>710814</v>
          </cell>
          <cell r="E60">
            <v>1351837</v>
          </cell>
          <cell r="F60">
            <v>1623733</v>
          </cell>
          <cell r="G60">
            <v>1878761</v>
          </cell>
          <cell r="H60">
            <v>3154550</v>
          </cell>
          <cell r="I60">
            <v>3418915</v>
          </cell>
          <cell r="J60">
            <v>3621299</v>
          </cell>
          <cell r="K60">
            <v>4021451</v>
          </cell>
          <cell r="L60">
            <v>4228811</v>
          </cell>
          <cell r="M60">
            <v>4864150</v>
          </cell>
          <cell r="N60">
            <v>5965694</v>
          </cell>
        </row>
        <row r="61">
          <cell r="A61">
            <v>37</v>
          </cell>
          <cell r="B61" t="str">
            <v>Pension Plan Charge Through</v>
          </cell>
          <cell r="C61">
            <v>0</v>
          </cell>
          <cell r="D61">
            <v>0</v>
          </cell>
          <cell r="E61">
            <v>0</v>
          </cell>
          <cell r="F61">
            <v>0</v>
          </cell>
          <cell r="G61">
            <v>0</v>
          </cell>
          <cell r="H61">
            <v>-8795</v>
          </cell>
          <cell r="I61">
            <v>682</v>
          </cell>
          <cell r="J61">
            <v>3354</v>
          </cell>
          <cell r="K61">
            <v>-2067</v>
          </cell>
          <cell r="L61">
            <v>0</v>
          </cell>
          <cell r="M61">
            <v>0</v>
          </cell>
          <cell r="N61">
            <v>0</v>
          </cell>
        </row>
        <row r="62">
          <cell r="A62">
            <v>38</v>
          </cell>
          <cell r="B62" t="str">
            <v>Hydro One Executive</v>
          </cell>
          <cell r="C62">
            <v>0</v>
          </cell>
          <cell r="D62">
            <v>4041</v>
          </cell>
          <cell r="E62">
            <v>-74</v>
          </cell>
          <cell r="F62">
            <v>3679</v>
          </cell>
          <cell r="G62">
            <v>3679</v>
          </cell>
          <cell r="H62">
            <v>3679</v>
          </cell>
          <cell r="I62">
            <v>3679</v>
          </cell>
          <cell r="J62">
            <v>3679</v>
          </cell>
          <cell r="K62">
            <v>3679</v>
          </cell>
          <cell r="L62">
            <v>8969</v>
          </cell>
          <cell r="M62">
            <v>3679</v>
          </cell>
          <cell r="N62">
            <v>0</v>
          </cell>
        </row>
        <row r="63">
          <cell r="A63">
            <v>39</v>
          </cell>
          <cell r="B63" t="str">
            <v>HOI Treasury</v>
          </cell>
          <cell r="C63">
            <v>0</v>
          </cell>
          <cell r="D63">
            <v>0</v>
          </cell>
          <cell r="E63">
            <v>0</v>
          </cell>
          <cell r="F63">
            <v>0</v>
          </cell>
          <cell r="G63">
            <v>-5758</v>
          </cell>
          <cell r="H63">
            <v>0</v>
          </cell>
          <cell r="I63">
            <v>0</v>
          </cell>
          <cell r="J63">
            <v>-1079</v>
          </cell>
          <cell r="K63">
            <v>0</v>
          </cell>
          <cell r="L63">
            <v>0</v>
          </cell>
          <cell r="M63">
            <v>0</v>
          </cell>
          <cell r="N63">
            <v>0</v>
          </cell>
        </row>
        <row r="64">
          <cell r="A64">
            <v>40</v>
          </cell>
          <cell r="B64" t="str">
            <v>HOI General Counsel and Secr</v>
          </cell>
          <cell r="C64">
            <v>91261</v>
          </cell>
          <cell r="D64">
            <v>149030</v>
          </cell>
          <cell r="E64">
            <v>388972</v>
          </cell>
          <cell r="F64">
            <v>425949</v>
          </cell>
          <cell r="G64">
            <v>480025</v>
          </cell>
          <cell r="H64">
            <v>1381582</v>
          </cell>
          <cell r="I64">
            <v>1448754</v>
          </cell>
          <cell r="J64">
            <v>1485949</v>
          </cell>
          <cell r="K64">
            <v>1553980</v>
          </cell>
          <cell r="L64">
            <v>1589646</v>
          </cell>
          <cell r="M64">
            <v>1650628</v>
          </cell>
          <cell r="N64">
            <v>1886953</v>
          </cell>
        </row>
        <row r="65">
          <cell r="A65">
            <v>41</v>
          </cell>
          <cell r="B65" t="str">
            <v>Hydro One Chair</v>
          </cell>
          <cell r="C65">
            <v>-4169</v>
          </cell>
          <cell r="D65">
            <v>-1779</v>
          </cell>
          <cell r="E65">
            <v>45382</v>
          </cell>
          <cell r="F65">
            <v>64803</v>
          </cell>
          <cell r="G65">
            <v>88276</v>
          </cell>
          <cell r="H65">
            <v>111562</v>
          </cell>
          <cell r="I65">
            <v>133169</v>
          </cell>
          <cell r="J65">
            <v>153109</v>
          </cell>
          <cell r="K65">
            <v>175296</v>
          </cell>
          <cell r="L65">
            <v>195902</v>
          </cell>
          <cell r="M65">
            <v>215693</v>
          </cell>
          <cell r="N65">
            <v>241014</v>
          </cell>
        </row>
        <row r="66">
          <cell r="A66">
            <v>42</v>
          </cell>
          <cell r="B66" t="str">
            <v>Hydro One Holding Finance</v>
          </cell>
          <cell r="C66">
            <v>96942</v>
          </cell>
          <cell r="D66">
            <v>151651</v>
          </cell>
          <cell r="E66">
            <v>253042</v>
          </cell>
          <cell r="F66">
            <v>322834</v>
          </cell>
          <cell r="G66">
            <v>363367</v>
          </cell>
          <cell r="H66">
            <v>466391</v>
          </cell>
          <cell r="I66">
            <v>503687</v>
          </cell>
          <cell r="J66">
            <v>536287</v>
          </cell>
          <cell r="K66">
            <v>630455</v>
          </cell>
          <cell r="L66">
            <v>663054</v>
          </cell>
          <cell r="M66">
            <v>761652</v>
          </cell>
          <cell r="N66">
            <v>886761</v>
          </cell>
        </row>
        <row r="67">
          <cell r="A67">
            <v>43</v>
          </cell>
          <cell r="B67" t="str">
            <v>President and CEO Office</v>
          </cell>
          <cell r="C67">
            <v>229561</v>
          </cell>
          <cell r="D67">
            <v>407870</v>
          </cell>
          <cell r="E67">
            <v>664515</v>
          </cell>
          <cell r="F67">
            <v>806470</v>
          </cell>
          <cell r="G67">
            <v>949172</v>
          </cell>
          <cell r="H67">
            <v>1200131</v>
          </cell>
          <cell r="I67">
            <v>1328944</v>
          </cell>
          <cell r="J67">
            <v>1440000</v>
          </cell>
          <cell r="K67">
            <v>1660108</v>
          </cell>
          <cell r="L67">
            <v>1771241</v>
          </cell>
          <cell r="M67">
            <v>2232498</v>
          </cell>
          <cell r="N67">
            <v>2950966</v>
          </cell>
        </row>
        <row r="73">
          <cell r="A73">
            <v>2</v>
          </cell>
          <cell r="B73" t="str">
            <v>LBSS_STD</v>
          </cell>
          <cell r="C73">
            <v>0</v>
          </cell>
          <cell r="D73">
            <v>0</v>
          </cell>
          <cell r="E73">
            <v>0</v>
          </cell>
          <cell r="F73">
            <v>0</v>
          </cell>
          <cell r="G73">
            <v>0</v>
          </cell>
          <cell r="H73">
            <v>636214</v>
          </cell>
          <cell r="I73">
            <v>773456</v>
          </cell>
          <cell r="J73">
            <v>843720</v>
          </cell>
          <cell r="K73">
            <v>940518</v>
          </cell>
          <cell r="L73">
            <v>1050208</v>
          </cell>
          <cell r="M73">
            <v>1123244</v>
          </cell>
          <cell r="N73">
            <v>1536929</v>
          </cell>
        </row>
        <row r="74">
          <cell r="A74">
            <v>20</v>
          </cell>
          <cell r="B74" t="str">
            <v>Strategic Planning Bus Develop</v>
          </cell>
          <cell r="C74">
            <v>235119</v>
          </cell>
          <cell r="D74">
            <v>441613</v>
          </cell>
          <cell r="E74">
            <v>608691</v>
          </cell>
          <cell r="F74">
            <v>781832</v>
          </cell>
          <cell r="G74">
            <v>953550</v>
          </cell>
          <cell r="H74">
            <v>1144209</v>
          </cell>
          <cell r="I74">
            <v>1327190</v>
          </cell>
          <cell r="J74">
            <v>1522054</v>
          </cell>
          <cell r="K74">
            <v>1733153</v>
          </cell>
          <cell r="L74">
            <v>1922169</v>
          </cell>
          <cell r="M74">
            <v>2105797</v>
          </cell>
          <cell r="N74">
            <v>2463399</v>
          </cell>
        </row>
        <row r="75">
          <cell r="A75">
            <v>19</v>
          </cell>
          <cell r="B75" t="str">
            <v>Land Bldgs Services Security</v>
          </cell>
          <cell r="C75">
            <v>2394625</v>
          </cell>
          <cell r="D75">
            <v>5721104</v>
          </cell>
          <cell r="E75">
            <v>9375686</v>
          </cell>
          <cell r="F75">
            <v>11921831</v>
          </cell>
          <cell r="G75">
            <v>14794035</v>
          </cell>
          <cell r="H75">
            <v>19572470</v>
          </cell>
          <cell r="I75">
            <v>23220423</v>
          </cell>
          <cell r="J75">
            <v>24761868</v>
          </cell>
          <cell r="K75">
            <v>28019595</v>
          </cell>
          <cell r="L75">
            <v>30643775</v>
          </cell>
          <cell r="M75">
            <v>34310727</v>
          </cell>
          <cell r="N75">
            <v>38356360</v>
          </cell>
        </row>
        <row r="76">
          <cell r="B76" t="str">
            <v>Calculated Values</v>
          </cell>
        </row>
        <row r="78">
          <cell r="A78" t="str">
            <v>21N</v>
          </cell>
          <cell r="B78" t="str">
            <v>Total Networks Executive Office</v>
          </cell>
          <cell r="C78">
            <v>398958</v>
          </cell>
          <cell r="D78">
            <v>830218</v>
          </cell>
          <cell r="E78">
            <v>1486717</v>
          </cell>
          <cell r="F78">
            <v>2038216</v>
          </cell>
          <cell r="G78">
            <v>3004420</v>
          </cell>
          <cell r="H78">
            <v>3716064</v>
          </cell>
          <cell r="I78">
            <v>4263559</v>
          </cell>
          <cell r="J78">
            <v>4853338</v>
          </cell>
          <cell r="K78">
            <v>5485556</v>
          </cell>
          <cell r="L78">
            <v>6119416</v>
          </cell>
          <cell r="M78">
            <v>6535097</v>
          </cell>
          <cell r="N78">
            <v>7553759</v>
          </cell>
        </row>
        <row r="79">
          <cell r="A79" t="str">
            <v>A2</v>
          </cell>
          <cell r="B79" t="str">
            <v>CF&amp;S Cost Allocation Budget Adj  ????</v>
          </cell>
          <cell r="C79">
            <v>0</v>
          </cell>
          <cell r="D79">
            <v>0</v>
          </cell>
          <cell r="E79">
            <v>0</v>
          </cell>
          <cell r="F79">
            <v>0</v>
          </cell>
          <cell r="G79">
            <v>0</v>
          </cell>
          <cell r="H79">
            <v>0</v>
          </cell>
          <cell r="I79">
            <v>0</v>
          </cell>
          <cell r="J79">
            <v>0</v>
          </cell>
          <cell r="K79">
            <v>0</v>
          </cell>
          <cell r="L79">
            <v>0</v>
          </cell>
          <cell r="M79">
            <v>0</v>
          </cell>
          <cell r="N79">
            <v>0</v>
          </cell>
        </row>
        <row r="80">
          <cell r="A80">
            <v>1</v>
          </cell>
          <cell r="B80" t="str">
            <v>Info Management Std &amp; OGCCIT P&amp;Ps</v>
          </cell>
          <cell r="C80" t="e">
            <v>#REF!</v>
          </cell>
          <cell r="D80" t="e">
            <v>#REF!</v>
          </cell>
          <cell r="E80" t="e">
            <v>#REF!</v>
          </cell>
          <cell r="F80" t="e">
            <v>#REF!</v>
          </cell>
          <cell r="G80" t="e">
            <v>#REF!</v>
          </cell>
          <cell r="H80" t="e">
            <v>#REF!</v>
          </cell>
          <cell r="I80" t="e">
            <v>#REF!</v>
          </cell>
          <cell r="J80" t="e">
            <v>#REF!</v>
          </cell>
          <cell r="K80" t="e">
            <v>#REF!</v>
          </cell>
          <cell r="L80" t="e">
            <v>#REF!</v>
          </cell>
          <cell r="M80" t="e">
            <v>#REF!</v>
          </cell>
          <cell r="N80" t="e">
            <v>#REF!</v>
          </cell>
        </row>
      </sheetData>
      <sheetData sheetId="15" refreshError="1">
        <row r="8">
          <cell r="B8" t="e">
            <v>#REF!</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210-TRANSMISSION BUSINESS</v>
          </cell>
          <cell r="C9">
            <v>8657615</v>
          </cell>
          <cell r="D9">
            <v>17033180</v>
          </cell>
          <cell r="E9">
            <v>23707304</v>
          </cell>
          <cell r="F9">
            <v>28832745</v>
          </cell>
          <cell r="G9">
            <v>36172285</v>
          </cell>
          <cell r="H9">
            <v>71187587</v>
          </cell>
          <cell r="I9">
            <v>83741486</v>
          </cell>
          <cell r="J9">
            <v>93788386</v>
          </cell>
          <cell r="K9">
            <v>103047079</v>
          </cell>
          <cell r="L9">
            <v>110635973</v>
          </cell>
          <cell r="M9">
            <v>119753842</v>
          </cell>
          <cell r="N9">
            <v>127515012</v>
          </cell>
        </row>
        <row r="10">
          <cell r="B10" t="str">
            <v>CAPTL-Capital</v>
          </cell>
          <cell r="C10">
            <v>0</v>
          </cell>
          <cell r="D10">
            <v>0</v>
          </cell>
          <cell r="E10">
            <v>0</v>
          </cell>
          <cell r="F10">
            <v>0</v>
          </cell>
          <cell r="G10">
            <v>0</v>
          </cell>
          <cell r="H10">
            <v>12335185</v>
          </cell>
          <cell r="I10">
            <v>13454885</v>
          </cell>
          <cell r="J10">
            <v>15229078</v>
          </cell>
          <cell r="K10">
            <v>16475089</v>
          </cell>
          <cell r="L10">
            <v>17180787</v>
          </cell>
          <cell r="M10">
            <v>16441938</v>
          </cell>
          <cell r="N10">
            <v>18442537</v>
          </cell>
        </row>
        <row r="11">
          <cell r="A11" t="str">
            <v>*119N</v>
          </cell>
          <cell r="B11" t="str">
            <v>10185 - Real Time Data Server Sys</v>
          </cell>
          <cell r="H11">
            <v>5977</v>
          </cell>
          <cell r="I11">
            <v>5977</v>
          </cell>
          <cell r="J11">
            <v>5977</v>
          </cell>
          <cell r="K11">
            <v>5977</v>
          </cell>
          <cell r="L11">
            <v>5977</v>
          </cell>
          <cell r="M11">
            <v>5977</v>
          </cell>
          <cell r="N11">
            <v>5977</v>
          </cell>
        </row>
        <row r="12">
          <cell r="A12" t="str">
            <v>*119N</v>
          </cell>
          <cell r="B12" t="str">
            <v>11161 - Post 9/11 Security Enhanc</v>
          </cell>
          <cell r="H12">
            <v>478015</v>
          </cell>
          <cell r="I12">
            <v>480418</v>
          </cell>
          <cell r="J12">
            <v>482044</v>
          </cell>
          <cell r="K12">
            <v>489137</v>
          </cell>
          <cell r="L12">
            <v>498822</v>
          </cell>
          <cell r="M12">
            <v>500809</v>
          </cell>
          <cell r="N12">
            <v>501546</v>
          </cell>
        </row>
        <row r="13">
          <cell r="A13" t="str">
            <v>*119N</v>
          </cell>
          <cell r="B13" t="str">
            <v>11310 - Move Operating Diagrams o</v>
          </cell>
          <cell r="H13">
            <v>159106</v>
          </cell>
          <cell r="I13">
            <v>161301</v>
          </cell>
          <cell r="J13">
            <v>163495</v>
          </cell>
          <cell r="K13">
            <v>165690</v>
          </cell>
          <cell r="L13">
            <v>167878</v>
          </cell>
          <cell r="M13">
            <v>167878</v>
          </cell>
          <cell r="N13">
            <v>167878</v>
          </cell>
        </row>
        <row r="14">
          <cell r="A14" t="str">
            <v>*119N</v>
          </cell>
          <cell r="B14" t="str">
            <v>11379 - Training Simulator Phase</v>
          </cell>
          <cell r="H14">
            <v>239429</v>
          </cell>
          <cell r="I14">
            <v>253093</v>
          </cell>
          <cell r="J14">
            <v>262926</v>
          </cell>
          <cell r="K14">
            <v>445910</v>
          </cell>
          <cell r="L14">
            <v>464661</v>
          </cell>
          <cell r="M14">
            <v>478759</v>
          </cell>
          <cell r="N14">
            <v>493140</v>
          </cell>
        </row>
        <row r="15">
          <cell r="A15" t="str">
            <v>*119N</v>
          </cell>
          <cell r="B15" t="str">
            <v>12131 - ENHANCED O/H CONDUCTOR MONITOR</v>
          </cell>
          <cell r="H15">
            <v>0</v>
          </cell>
          <cell r="I15">
            <v>0</v>
          </cell>
          <cell r="J15">
            <v>0</v>
          </cell>
          <cell r="K15">
            <v>0</v>
          </cell>
          <cell r="L15">
            <v>0</v>
          </cell>
          <cell r="M15">
            <v>0</v>
          </cell>
          <cell r="N15">
            <v>0</v>
          </cell>
        </row>
        <row r="16">
          <cell r="A16" t="str">
            <v>*119N</v>
          </cell>
          <cell r="B16" t="str">
            <v>8045 - TOC Operator Training Sim</v>
          </cell>
          <cell r="H16">
            <v>66593</v>
          </cell>
          <cell r="I16">
            <v>66593</v>
          </cell>
          <cell r="J16">
            <v>66593</v>
          </cell>
          <cell r="K16">
            <v>66593</v>
          </cell>
          <cell r="L16">
            <v>66593</v>
          </cell>
          <cell r="M16">
            <v>66593</v>
          </cell>
          <cell r="N16">
            <v>66593</v>
          </cell>
        </row>
        <row r="17">
          <cell r="A17" t="str">
            <v>*119N</v>
          </cell>
          <cell r="B17" t="str">
            <v>8335 - ITOF</v>
          </cell>
          <cell r="H17">
            <v>11300377</v>
          </cell>
          <cell r="I17">
            <v>12304769</v>
          </cell>
          <cell r="J17">
            <v>14051597</v>
          </cell>
          <cell r="K17">
            <v>15038862</v>
          </cell>
          <cell r="L17">
            <v>15683686</v>
          </cell>
          <cell r="M17">
            <v>14809310</v>
          </cell>
          <cell r="N17">
            <v>16687346</v>
          </cell>
        </row>
        <row r="18">
          <cell r="A18" t="str">
            <v>*119N</v>
          </cell>
          <cell r="B18" t="str">
            <v>8882 - TOMC NMS Tools Enhancemen</v>
          </cell>
          <cell r="H18">
            <v>82099</v>
          </cell>
          <cell r="I18">
            <v>177891</v>
          </cell>
          <cell r="J18">
            <v>187421</v>
          </cell>
          <cell r="K18">
            <v>216757</v>
          </cell>
          <cell r="L18">
            <v>227421</v>
          </cell>
          <cell r="M18">
            <v>274490</v>
          </cell>
          <cell r="N18">
            <v>283499</v>
          </cell>
        </row>
        <row r="19">
          <cell r="B19" t="str">
            <v>NONE - NONE</v>
          </cell>
          <cell r="C19">
            <v>0</v>
          </cell>
          <cell r="D19">
            <v>0</v>
          </cell>
          <cell r="E19">
            <v>0</v>
          </cell>
          <cell r="F19">
            <v>0</v>
          </cell>
          <cell r="G19">
            <v>0</v>
          </cell>
          <cell r="H19">
            <v>362</v>
          </cell>
          <cell r="I19">
            <v>1617</v>
          </cell>
          <cell r="J19">
            <v>5798</v>
          </cell>
          <cell r="K19">
            <v>42935</v>
          </cell>
          <cell r="L19">
            <v>62521</v>
          </cell>
          <cell r="M19">
            <v>134405</v>
          </cell>
          <cell r="N19">
            <v>232839</v>
          </cell>
        </row>
        <row r="20">
          <cell r="B20" t="str">
            <v>T200022058 - NONE</v>
          </cell>
          <cell r="H20">
            <v>3227</v>
          </cell>
          <cell r="I20">
            <v>3227</v>
          </cell>
          <cell r="J20">
            <v>3227</v>
          </cell>
          <cell r="K20">
            <v>3227</v>
          </cell>
          <cell r="L20">
            <v>3227</v>
          </cell>
          <cell r="M20">
            <v>3227</v>
          </cell>
          <cell r="N20">
            <v>3227</v>
          </cell>
        </row>
        <row r="21">
          <cell r="B21" t="str">
            <v>OMA-Nonbillable project</v>
          </cell>
          <cell r="C21">
            <v>2842958</v>
          </cell>
          <cell r="D21">
            <v>5390773</v>
          </cell>
          <cell r="E21">
            <v>6262183</v>
          </cell>
          <cell r="F21">
            <v>8748968</v>
          </cell>
          <cell r="G21">
            <v>10997412</v>
          </cell>
          <cell r="H21">
            <v>20624652</v>
          </cell>
          <cell r="I21">
            <v>21714086</v>
          </cell>
          <cell r="J21">
            <v>23570026</v>
          </cell>
          <cell r="K21">
            <v>22808661</v>
          </cell>
          <cell r="L21">
            <v>24343228</v>
          </cell>
          <cell r="M21">
            <v>27667588</v>
          </cell>
          <cell r="N21">
            <v>29231872</v>
          </cell>
        </row>
        <row r="22">
          <cell r="A22" t="str">
            <v>*108</v>
          </cell>
          <cell r="B22" t="str">
            <v>11517 - SURVEY&amp;REGIS OF TS LANDS</v>
          </cell>
          <cell r="C22">
            <v>27616</v>
          </cell>
          <cell r="D22">
            <v>1610</v>
          </cell>
          <cell r="E22">
            <v>170046</v>
          </cell>
          <cell r="F22">
            <v>217406</v>
          </cell>
          <cell r="G22">
            <v>376846</v>
          </cell>
          <cell r="H22">
            <v>398793</v>
          </cell>
          <cell r="I22">
            <v>409459</v>
          </cell>
          <cell r="J22">
            <v>432941</v>
          </cell>
          <cell r="K22">
            <v>646457</v>
          </cell>
          <cell r="L22">
            <v>506406</v>
          </cell>
          <cell r="M22">
            <v>544055</v>
          </cell>
          <cell r="N22">
            <v>539055</v>
          </cell>
        </row>
        <row r="23">
          <cell r="B23" t="str">
            <v>11773 - 2004 Operating Facilities Supp</v>
          </cell>
          <cell r="H23">
            <v>30171</v>
          </cell>
          <cell r="I23">
            <v>-783140</v>
          </cell>
          <cell r="J23">
            <v>-755423</v>
          </cell>
          <cell r="K23">
            <v>1196</v>
          </cell>
          <cell r="L23">
            <v>1196</v>
          </cell>
          <cell r="M23">
            <v>1196</v>
          </cell>
          <cell r="N23">
            <v>0</v>
          </cell>
        </row>
        <row r="24">
          <cell r="A24" t="str">
            <v>*108</v>
          </cell>
          <cell r="B24" t="str">
            <v>12252 - Facility Mgmt of Trnsfrmr Stn</v>
          </cell>
          <cell r="C24">
            <v>0</v>
          </cell>
          <cell r="D24">
            <v>0</v>
          </cell>
          <cell r="E24">
            <v>0</v>
          </cell>
          <cell r="F24">
            <v>0</v>
          </cell>
          <cell r="G24">
            <v>0</v>
          </cell>
          <cell r="H24">
            <v>0</v>
          </cell>
          <cell r="I24">
            <v>0</v>
          </cell>
          <cell r="J24">
            <v>0</v>
          </cell>
          <cell r="K24">
            <v>0</v>
          </cell>
          <cell r="L24">
            <v>482</v>
          </cell>
          <cell r="M24">
            <v>3801</v>
          </cell>
          <cell r="N24">
            <v>79022</v>
          </cell>
        </row>
        <row r="25">
          <cell r="A25" t="str">
            <v>*101</v>
          </cell>
          <cell r="B25" t="str">
            <v>80041 - ETS Tx Project Charges</v>
          </cell>
          <cell r="C25">
            <v>2090722</v>
          </cell>
          <cell r="D25">
            <v>3911806</v>
          </cell>
          <cell r="E25">
            <v>5862082</v>
          </cell>
          <cell r="F25">
            <v>8172358</v>
          </cell>
          <cell r="G25">
            <v>10162634</v>
          </cell>
          <cell r="H25">
            <v>12172910</v>
          </cell>
          <cell r="I25">
            <v>13663186</v>
          </cell>
          <cell r="J25">
            <v>15613462</v>
          </cell>
          <cell r="K25">
            <v>17599433</v>
          </cell>
          <cell r="L25">
            <v>19601973</v>
          </cell>
          <cell r="M25">
            <v>21789774</v>
          </cell>
          <cell r="N25">
            <v>24451643</v>
          </cell>
        </row>
        <row r="26">
          <cell r="A26">
            <v>105</v>
          </cell>
          <cell r="B26" t="str">
            <v>80054 - Corp Level Adj Tx</v>
          </cell>
          <cell r="C26">
            <v>666000</v>
          </cell>
          <cell r="D26">
            <v>1332000</v>
          </cell>
          <cell r="E26">
            <v>-1334</v>
          </cell>
          <cell r="F26">
            <v>-1334</v>
          </cell>
          <cell r="G26">
            <v>-1334</v>
          </cell>
          <cell r="H26">
            <v>7998666</v>
          </cell>
          <cell r="I26">
            <v>7998666</v>
          </cell>
          <cell r="J26">
            <v>7998666</v>
          </cell>
          <cell r="K26">
            <v>4356653</v>
          </cell>
          <cell r="L26">
            <v>4356653</v>
          </cell>
          <cell r="M26">
            <v>4356653</v>
          </cell>
          <cell r="N26">
            <v>4976653</v>
          </cell>
        </row>
        <row r="27">
          <cell r="A27" t="str">
            <v>*101</v>
          </cell>
          <cell r="B27" t="str">
            <v>80060 - Market ready sustainment (Tx)</v>
          </cell>
          <cell r="C27">
            <v>88245</v>
          </cell>
          <cell r="D27">
            <v>176489</v>
          </cell>
          <cell r="E27">
            <v>264734</v>
          </cell>
          <cell r="F27">
            <v>393883</v>
          </cell>
          <cell r="G27">
            <v>492611</v>
          </cell>
          <cell r="H27">
            <v>587439</v>
          </cell>
          <cell r="I27">
            <v>1277943</v>
          </cell>
          <cell r="J27">
            <v>1286246</v>
          </cell>
          <cell r="K27">
            <v>1222379</v>
          </cell>
          <cell r="L27">
            <v>1455624</v>
          </cell>
          <cell r="M27">
            <v>1583868</v>
          </cell>
          <cell r="N27">
            <v>1032113</v>
          </cell>
        </row>
        <row r="28">
          <cell r="A28">
            <v>103</v>
          </cell>
          <cell r="B28" t="str">
            <v>80064 - Env Prov Credits - CF&amp;S (Tx)</v>
          </cell>
          <cell r="C28">
            <v>-29625</v>
          </cell>
          <cell r="D28">
            <v>-31132</v>
          </cell>
          <cell r="E28">
            <v>-33344</v>
          </cell>
          <cell r="F28">
            <v>-33344</v>
          </cell>
          <cell r="G28">
            <v>-33344</v>
          </cell>
          <cell r="H28">
            <v>-572856</v>
          </cell>
          <cell r="I28">
            <v>-916252</v>
          </cell>
          <cell r="J28">
            <v>-1078990</v>
          </cell>
          <cell r="K28">
            <v>-1206495</v>
          </cell>
          <cell r="L28">
            <v>-1778295</v>
          </cell>
          <cell r="M28">
            <v>-1978390</v>
          </cell>
          <cell r="N28">
            <v>-1970589</v>
          </cell>
        </row>
        <row r="29">
          <cell r="B29" t="str">
            <v>80079 - TX DAMAGE CLAIMS</v>
          </cell>
          <cell r="K29">
            <v>0</v>
          </cell>
          <cell r="L29">
            <v>0</v>
          </cell>
          <cell r="M29">
            <v>0</v>
          </cell>
          <cell r="N29">
            <v>0</v>
          </cell>
        </row>
        <row r="30">
          <cell r="A30" t="str">
            <v>*101N</v>
          </cell>
          <cell r="B30" t="str">
            <v>8335 - ITOF</v>
          </cell>
          <cell r="H30">
            <v>9529</v>
          </cell>
          <cell r="I30">
            <v>0</v>
          </cell>
          <cell r="J30">
            <v>0</v>
          </cell>
          <cell r="K30">
            <v>86927</v>
          </cell>
          <cell r="L30">
            <v>91860</v>
          </cell>
          <cell r="M30">
            <v>1254716</v>
          </cell>
          <cell r="N30">
            <v>0</v>
          </cell>
        </row>
        <row r="31">
          <cell r="B31" t="str">
            <v>NONE - NONE</v>
          </cell>
          <cell r="K31">
            <v>102111</v>
          </cell>
          <cell r="L31">
            <v>107328</v>
          </cell>
          <cell r="M31">
            <v>111913</v>
          </cell>
          <cell r="N31">
            <v>123975</v>
          </cell>
        </row>
        <row r="32">
          <cell r="B32" t="str">
            <v>ASSET_MGMT</v>
          </cell>
          <cell r="K32">
            <v>96699</v>
          </cell>
          <cell r="L32">
            <v>101558</v>
          </cell>
          <cell r="M32">
            <v>105686</v>
          </cell>
          <cell r="N32">
            <v>115223</v>
          </cell>
        </row>
        <row r="33">
          <cell r="A33">
            <v>119</v>
          </cell>
          <cell r="B33" t="str">
            <v>CORPORATE #211 OGCC</v>
          </cell>
          <cell r="K33">
            <v>5412</v>
          </cell>
          <cell r="L33">
            <v>5771</v>
          </cell>
          <cell r="M33">
            <v>6227</v>
          </cell>
          <cell r="N33">
            <v>8752</v>
          </cell>
        </row>
        <row r="34">
          <cell r="B34" t="str">
            <v>OMASP-OMA SERVICE PROVIDER</v>
          </cell>
          <cell r="H34">
            <v>1983289</v>
          </cell>
          <cell r="I34">
            <v>64224</v>
          </cell>
          <cell r="J34">
            <v>73124</v>
          </cell>
          <cell r="K34">
            <v>2787710</v>
          </cell>
          <cell r="L34">
            <v>2174860</v>
          </cell>
          <cell r="M34">
            <v>2744567</v>
          </cell>
          <cell r="N34">
            <v>3555172</v>
          </cell>
        </row>
        <row r="35">
          <cell r="A35" t="str">
            <v>*101N</v>
          </cell>
          <cell r="B35" t="str">
            <v>12363 - 2005 OPERATING FACILITIES</v>
          </cell>
          <cell r="H35">
            <v>1983289</v>
          </cell>
          <cell r="I35">
            <v>2146275</v>
          </cell>
          <cell r="J35">
            <v>601049</v>
          </cell>
          <cell r="K35">
            <v>2787710</v>
          </cell>
          <cell r="L35">
            <v>2174860</v>
          </cell>
          <cell r="M35">
            <v>2744567</v>
          </cell>
          <cell r="N35">
            <v>3555172</v>
          </cell>
        </row>
        <row r="36">
          <cell r="B36" t="str">
            <v>RECIB-Intra Business Billing Project</v>
          </cell>
          <cell r="H36">
            <v>6016200</v>
          </cell>
          <cell r="I36">
            <v>2146275</v>
          </cell>
          <cell r="J36">
            <v>601049</v>
          </cell>
          <cell r="K36">
            <v>8152312</v>
          </cell>
          <cell r="L36">
            <v>8315207</v>
          </cell>
          <cell r="M36">
            <v>7650882</v>
          </cell>
          <cell r="N36">
            <v>8211694</v>
          </cell>
        </row>
        <row r="37">
          <cell r="B37" t="str">
            <v>RTXMB-Ext Rev for Small Transm Work</v>
          </cell>
          <cell r="F37">
            <v>-3185005</v>
          </cell>
          <cell r="G37">
            <v>-3957890</v>
          </cell>
          <cell r="H37">
            <v>-4695656</v>
          </cell>
          <cell r="I37">
            <v>0</v>
          </cell>
          <cell r="J37">
            <v>0</v>
          </cell>
          <cell r="K37">
            <v>0</v>
          </cell>
          <cell r="L37">
            <v>0</v>
          </cell>
          <cell r="M37">
            <v>0</v>
          </cell>
          <cell r="N37">
            <v>0</v>
          </cell>
        </row>
        <row r="38">
          <cell r="A38">
            <v>110</v>
          </cell>
          <cell r="B38" t="str">
            <v>TAXES-Payments In Lieu Of Taxes</v>
          </cell>
          <cell r="C38">
            <v>5814658</v>
          </cell>
          <cell r="D38">
            <v>11642407</v>
          </cell>
          <cell r="E38">
            <v>17445121</v>
          </cell>
          <cell r="F38">
            <v>23268781</v>
          </cell>
          <cell r="G38">
            <v>29132763</v>
          </cell>
          <cell r="H38">
            <v>34923916</v>
          </cell>
          <cell r="I38">
            <v>40745865</v>
          </cell>
          <cell r="J38">
            <v>46616649</v>
          </cell>
          <cell r="K38">
            <v>52823308</v>
          </cell>
          <cell r="L38">
            <v>58621892</v>
          </cell>
          <cell r="M38">
            <v>65248866</v>
          </cell>
          <cell r="N38">
            <v>68073738</v>
          </cell>
        </row>
        <row r="39">
          <cell r="B39" t="str">
            <v>80000 - Access Rights Payments (Tx)</v>
          </cell>
          <cell r="C39">
            <v>58169</v>
          </cell>
          <cell r="D39">
            <v>78234</v>
          </cell>
          <cell r="E39">
            <v>99106</v>
          </cell>
          <cell r="F39">
            <v>140924</v>
          </cell>
          <cell r="G39">
            <v>166180</v>
          </cell>
          <cell r="H39">
            <v>175291</v>
          </cell>
          <cell r="I39">
            <v>201649</v>
          </cell>
          <cell r="J39">
            <v>212546</v>
          </cell>
          <cell r="K39">
            <v>393839</v>
          </cell>
          <cell r="L39">
            <v>399864</v>
          </cell>
          <cell r="M39">
            <v>1184996</v>
          </cell>
          <cell r="N39">
            <v>1732570</v>
          </cell>
        </row>
        <row r="40">
          <cell r="B40" t="str">
            <v>80001 - First nations payments (Tx)</v>
          </cell>
          <cell r="C40">
            <v>-35511</v>
          </cell>
          <cell r="D40">
            <v>489</v>
          </cell>
          <cell r="E40">
            <v>489</v>
          </cell>
          <cell r="F40">
            <v>489</v>
          </cell>
          <cell r="G40">
            <v>57373</v>
          </cell>
          <cell r="H40">
            <v>57573</v>
          </cell>
          <cell r="I40">
            <v>71323</v>
          </cell>
          <cell r="J40">
            <v>149367</v>
          </cell>
          <cell r="K40">
            <v>392890</v>
          </cell>
          <cell r="L40">
            <v>403608</v>
          </cell>
          <cell r="M40">
            <v>463608</v>
          </cell>
          <cell r="N40">
            <v>523480</v>
          </cell>
        </row>
        <row r="41">
          <cell r="B41" t="str">
            <v>80002 - Property Tax (Tx)</v>
          </cell>
          <cell r="C41">
            <v>5417000</v>
          </cell>
          <cell r="D41">
            <v>10813684</v>
          </cell>
          <cell r="E41">
            <v>16220526</v>
          </cell>
          <cell r="F41">
            <v>21627368</v>
          </cell>
          <cell r="G41">
            <v>27034210</v>
          </cell>
          <cell r="H41">
            <v>32441052</v>
          </cell>
          <cell r="I41">
            <v>37847894</v>
          </cell>
          <cell r="J41">
            <v>43254736</v>
          </cell>
          <cell r="K41">
            <v>48661578</v>
          </cell>
          <cell r="L41">
            <v>54068420</v>
          </cell>
          <cell r="M41">
            <v>59475262</v>
          </cell>
          <cell r="N41">
            <v>61317688</v>
          </cell>
        </row>
        <row r="42">
          <cell r="B42" t="str">
            <v>80003 - Indemnity Payments - Tx</v>
          </cell>
          <cell r="C42">
            <v>375000</v>
          </cell>
          <cell r="D42">
            <v>750000</v>
          </cell>
          <cell r="E42">
            <v>1125000</v>
          </cell>
          <cell r="F42">
            <v>1500000</v>
          </cell>
          <cell r="G42">
            <v>1875000</v>
          </cell>
          <cell r="H42">
            <v>2250000</v>
          </cell>
          <cell r="I42">
            <v>2625000</v>
          </cell>
          <cell r="J42">
            <v>3000000</v>
          </cell>
          <cell r="K42">
            <v>3375000</v>
          </cell>
          <cell r="L42">
            <v>3750000</v>
          </cell>
          <cell r="M42">
            <v>4125000</v>
          </cell>
          <cell r="N42">
            <v>4500000</v>
          </cell>
        </row>
        <row r="43">
          <cell r="B43" t="str">
            <v>220-DISTRIBUTION BUSINESS</v>
          </cell>
          <cell r="C43">
            <v>4426845</v>
          </cell>
          <cell r="D43">
            <v>8483117</v>
          </cell>
          <cell r="E43">
            <v>8544307</v>
          </cell>
          <cell r="F43">
            <v>11947134</v>
          </cell>
          <cell r="G43">
            <v>14738630</v>
          </cell>
          <cell r="H43">
            <v>18731432</v>
          </cell>
          <cell r="I43">
            <v>3004521</v>
          </cell>
          <cell r="J43">
            <v>3194600</v>
          </cell>
          <cell r="K43">
            <v>-5672967</v>
          </cell>
          <cell r="L43">
            <v>-5156086</v>
          </cell>
          <cell r="M43">
            <v>-4889681</v>
          </cell>
          <cell r="N43">
            <v>-4520982</v>
          </cell>
        </row>
        <row r="44">
          <cell r="A44" t="str">
            <v>120A</v>
          </cell>
          <cell r="B44" t="str">
            <v>CAPTL-Capital</v>
          </cell>
          <cell r="C44">
            <v>-8975</v>
          </cell>
          <cell r="D44">
            <v>-8657</v>
          </cell>
          <cell r="E44">
            <v>1012</v>
          </cell>
          <cell r="F44">
            <v>1444</v>
          </cell>
          <cell r="G44">
            <v>1815</v>
          </cell>
          <cell r="H44">
            <v>1015527</v>
          </cell>
          <cell r="I44">
            <v>1539426</v>
          </cell>
          <cell r="J44">
            <v>1690752</v>
          </cell>
          <cell r="K44">
            <v>1755788</v>
          </cell>
          <cell r="L44">
            <v>2025675</v>
          </cell>
          <cell r="M44">
            <v>2338349</v>
          </cell>
          <cell r="N44">
            <v>3188386</v>
          </cell>
        </row>
        <row r="45">
          <cell r="A45" t="str">
            <v>*120N</v>
          </cell>
          <cell r="B45" t="str">
            <v>10076 - Outage Response Managemen</v>
          </cell>
          <cell r="H45">
            <v>1013341</v>
          </cell>
          <cell r="I45">
            <v>1536878</v>
          </cell>
          <cell r="J45">
            <v>1618589</v>
          </cell>
          <cell r="K45">
            <v>1363611</v>
          </cell>
          <cell r="L45">
            <v>1421302</v>
          </cell>
          <cell r="M45">
            <v>1317772</v>
          </cell>
          <cell r="N45">
            <v>1387769</v>
          </cell>
        </row>
        <row r="46">
          <cell r="A46" t="str">
            <v>*120N</v>
          </cell>
          <cell r="B46" t="str">
            <v>11758 - Automatic Vehicle Locating (AV</v>
          </cell>
          <cell r="H46">
            <v>0</v>
          </cell>
          <cell r="I46">
            <v>0</v>
          </cell>
          <cell r="J46">
            <v>0</v>
          </cell>
          <cell r="K46">
            <v>0</v>
          </cell>
          <cell r="L46">
            <v>194750</v>
          </cell>
          <cell r="M46">
            <v>221140</v>
          </cell>
          <cell r="N46">
            <v>260460</v>
          </cell>
        </row>
        <row r="47">
          <cell r="A47" t="str">
            <v>*120N</v>
          </cell>
          <cell r="B47" t="str">
            <v>11837 - OUTAGE MGMT SYSTEM ORMS</v>
          </cell>
          <cell r="H47">
            <v>0</v>
          </cell>
          <cell r="I47">
            <v>0</v>
          </cell>
          <cell r="J47">
            <v>0</v>
          </cell>
          <cell r="K47">
            <v>319252</v>
          </cell>
          <cell r="L47">
            <v>329928</v>
          </cell>
          <cell r="M47">
            <v>560052</v>
          </cell>
          <cell r="N47">
            <v>698424</v>
          </cell>
        </row>
        <row r="48">
          <cell r="B48" t="str">
            <v>NONE - NONE</v>
          </cell>
          <cell r="C48">
            <v>-8975</v>
          </cell>
          <cell r="D48">
            <v>-8657</v>
          </cell>
          <cell r="E48">
            <v>1012</v>
          </cell>
          <cell r="F48">
            <v>1444</v>
          </cell>
          <cell r="G48">
            <v>1815</v>
          </cell>
          <cell r="H48">
            <v>2186</v>
          </cell>
          <cell r="I48">
            <v>2548</v>
          </cell>
          <cell r="J48">
            <v>72163</v>
          </cell>
          <cell r="K48">
            <v>72924</v>
          </cell>
          <cell r="L48">
            <v>79695</v>
          </cell>
          <cell r="M48">
            <v>239385</v>
          </cell>
          <cell r="N48">
            <v>841732</v>
          </cell>
        </row>
        <row r="49">
          <cell r="B49" t="str">
            <v>OMA-Nonbillable project</v>
          </cell>
          <cell r="C49">
            <v>4002082</v>
          </cell>
          <cell r="D49">
            <v>7702560</v>
          </cell>
          <cell r="E49">
            <v>7312894</v>
          </cell>
          <cell r="F49">
            <v>10348808</v>
          </cell>
          <cell r="G49">
            <v>12852332</v>
          </cell>
          <cell r="H49">
            <v>15336806</v>
          </cell>
          <cell r="I49">
            <v>-1393387</v>
          </cell>
          <cell r="J49">
            <v>-1735766</v>
          </cell>
          <cell r="K49">
            <v>-11079961</v>
          </cell>
          <cell r="L49">
            <v>-11207069</v>
          </cell>
          <cell r="M49">
            <v>-11642784</v>
          </cell>
          <cell r="N49">
            <v>-11869968</v>
          </cell>
        </row>
        <row r="50">
          <cell r="A50" t="str">
            <v>102N</v>
          </cell>
          <cell r="B50" t="str">
            <v>12101 - 2004 DX OPERATING TECH SU</v>
          </cell>
          <cell r="H50">
            <v>58547</v>
          </cell>
          <cell r="I50">
            <v>124409</v>
          </cell>
          <cell r="J50">
            <v>212658</v>
          </cell>
          <cell r="K50">
            <v>524285</v>
          </cell>
          <cell r="L50">
            <v>549986</v>
          </cell>
          <cell r="M50">
            <v>322388</v>
          </cell>
          <cell r="N50">
            <v>414124</v>
          </cell>
        </row>
        <row r="51">
          <cell r="A51" t="str">
            <v>*102</v>
          </cell>
          <cell r="B51" t="str">
            <v>80048 - ETS Dx Project Charges</v>
          </cell>
          <cell r="C51">
            <v>2091097</v>
          </cell>
          <cell r="D51">
            <v>3874831</v>
          </cell>
          <cell r="E51">
            <v>5818899</v>
          </cell>
          <cell r="F51">
            <v>8122967</v>
          </cell>
          <cell r="G51">
            <v>10067035</v>
          </cell>
          <cell r="H51">
            <v>12066103</v>
          </cell>
          <cell r="I51">
            <v>13595171</v>
          </cell>
          <cell r="J51">
            <v>15539238</v>
          </cell>
          <cell r="K51">
            <v>17515515</v>
          </cell>
          <cell r="L51">
            <v>19459582</v>
          </cell>
          <cell r="M51">
            <v>21640676</v>
          </cell>
          <cell r="N51">
            <v>23951268</v>
          </cell>
        </row>
        <row r="52">
          <cell r="A52">
            <v>106</v>
          </cell>
          <cell r="B52" t="str">
            <v>80055 - Corp Level Adj Dx</v>
          </cell>
          <cell r="C52">
            <v>1417000</v>
          </cell>
          <cell r="D52">
            <v>2834000</v>
          </cell>
          <cell r="E52">
            <v>667</v>
          </cell>
          <cell r="F52">
            <v>667</v>
          </cell>
          <cell r="G52">
            <v>667</v>
          </cell>
          <cell r="H52">
            <v>-79143</v>
          </cell>
          <cell r="I52">
            <v>-204462</v>
          </cell>
          <cell r="J52">
            <v>667</v>
          </cell>
          <cell r="K52">
            <v>-9444642</v>
          </cell>
          <cell r="L52">
            <v>-9444642</v>
          </cell>
          <cell r="M52">
            <v>-9444642</v>
          </cell>
          <cell r="N52">
            <v>-9444642</v>
          </cell>
        </row>
        <row r="53">
          <cell r="A53" t="str">
            <v>*102</v>
          </cell>
          <cell r="B53" t="str">
            <v>80061 - Market ready sustainment (Dx)</v>
          </cell>
          <cell r="C53">
            <v>500052</v>
          </cell>
          <cell r="D53">
            <v>1000105</v>
          </cell>
          <cell r="E53">
            <v>1500157</v>
          </cell>
          <cell r="F53">
            <v>2232004</v>
          </cell>
          <cell r="G53">
            <v>2791459</v>
          </cell>
          <cell r="H53">
            <v>3328822</v>
          </cell>
          <cell r="I53">
            <v>4248223</v>
          </cell>
          <cell r="J53">
            <v>4641938</v>
          </cell>
          <cell r="K53">
            <v>5146694</v>
          </cell>
          <cell r="L53">
            <v>5851746</v>
          </cell>
          <cell r="M53">
            <v>6221799</v>
          </cell>
          <cell r="N53">
            <v>6421851</v>
          </cell>
        </row>
        <row r="54">
          <cell r="A54">
            <v>104</v>
          </cell>
          <cell r="B54" t="str">
            <v>80065 - Env Prov Credits - CF&amp;S (Dx)</v>
          </cell>
          <cell r="C54">
            <v>-6068</v>
          </cell>
          <cell r="D54">
            <v>-6377</v>
          </cell>
          <cell r="E54">
            <v>-6830</v>
          </cell>
          <cell r="F54">
            <v>-6830</v>
          </cell>
          <cell r="G54">
            <v>-6830</v>
          </cell>
          <cell r="H54">
            <v>-117332</v>
          </cell>
          <cell r="I54">
            <v>-187666</v>
          </cell>
          <cell r="J54">
            <v>-220998</v>
          </cell>
          <cell r="K54">
            <v>-247113</v>
          </cell>
          <cell r="L54">
            <v>-364229</v>
          </cell>
          <cell r="M54">
            <v>-405212</v>
          </cell>
          <cell r="N54">
            <v>-403615</v>
          </cell>
        </row>
        <row r="55">
          <cell r="A55">
            <v>118</v>
          </cell>
          <cell r="B55" t="str">
            <v>80066 - Deferred Pension Costs (Dx)</v>
          </cell>
          <cell r="C55">
            <v>0</v>
          </cell>
          <cell r="D55">
            <v>0</v>
          </cell>
          <cell r="E55">
            <v>0</v>
          </cell>
          <cell r="F55">
            <v>0</v>
          </cell>
          <cell r="G55">
            <v>0</v>
          </cell>
          <cell r="H55">
            <v>0</v>
          </cell>
          <cell r="I55">
            <v>-19174190</v>
          </cell>
          <cell r="J55">
            <v>-21913360</v>
          </cell>
          <cell r="K55">
            <v>-24652530</v>
          </cell>
          <cell r="L55">
            <v>-27391700</v>
          </cell>
          <cell r="M55">
            <v>-30130870</v>
          </cell>
          <cell r="N55">
            <v>-33217537</v>
          </cell>
        </row>
        <row r="56">
          <cell r="A56">
            <v>115</v>
          </cell>
          <cell r="B56" t="str">
            <v>80067 - Demand Supply Management</v>
          </cell>
          <cell r="C56">
            <v>0</v>
          </cell>
          <cell r="D56">
            <v>0</v>
          </cell>
          <cell r="E56">
            <v>0</v>
          </cell>
          <cell r="F56">
            <v>0</v>
          </cell>
          <cell r="G56">
            <v>0</v>
          </cell>
          <cell r="H56">
            <v>79810</v>
          </cell>
          <cell r="I56">
            <v>284939</v>
          </cell>
          <cell r="J56">
            <v>400003</v>
          </cell>
          <cell r="K56">
            <v>507543</v>
          </cell>
          <cell r="L56">
            <v>677233</v>
          </cell>
          <cell r="M56">
            <v>828480</v>
          </cell>
          <cell r="N56">
            <v>1431177</v>
          </cell>
        </row>
        <row r="57">
          <cell r="A57">
            <v>116</v>
          </cell>
          <cell r="B57" t="str">
            <v>80068 - DSM Credits (Dx)</v>
          </cell>
          <cell r="C57">
            <v>0</v>
          </cell>
          <cell r="D57">
            <v>0</v>
          </cell>
          <cell r="E57">
            <v>0</v>
          </cell>
          <cell r="F57">
            <v>0</v>
          </cell>
          <cell r="G57">
            <v>0</v>
          </cell>
          <cell r="H57">
            <v>0</v>
          </cell>
          <cell r="I57">
            <v>-79810</v>
          </cell>
          <cell r="J57">
            <v>-395913</v>
          </cell>
          <cell r="K57">
            <v>-429712</v>
          </cell>
          <cell r="L57">
            <v>-545045</v>
          </cell>
          <cell r="M57">
            <v>-675402</v>
          </cell>
          <cell r="N57">
            <v>-1033517</v>
          </cell>
        </row>
        <row r="58">
          <cell r="A58">
            <v>107</v>
          </cell>
          <cell r="B58" t="str">
            <v>80070 - Dx Rate Hearing Support</v>
          </cell>
          <cell r="C58">
            <v>0</v>
          </cell>
          <cell r="D58">
            <v>0</v>
          </cell>
          <cell r="E58">
            <v>0</v>
          </cell>
          <cell r="F58">
            <v>0</v>
          </cell>
          <cell r="G58">
            <v>0</v>
          </cell>
          <cell r="H58">
            <v>0</v>
          </cell>
          <cell r="I58">
            <v>0</v>
          </cell>
          <cell r="J58">
            <v>0</v>
          </cell>
          <cell r="K58">
            <v>0</v>
          </cell>
          <cell r="L58">
            <v>0</v>
          </cell>
          <cell r="M58">
            <v>0</v>
          </cell>
          <cell r="N58">
            <v>10922</v>
          </cell>
        </row>
        <row r="59">
          <cell r="B59" t="str">
            <v>RDXMB-Ext Rev for Small Distribu Work</v>
          </cell>
          <cell r="F59">
            <v>-57743</v>
          </cell>
          <cell r="G59">
            <v>-78311</v>
          </cell>
          <cell r="H59">
            <v>-91476</v>
          </cell>
          <cell r="I59">
            <v>477</v>
          </cell>
          <cell r="J59">
            <v>477</v>
          </cell>
          <cell r="K59">
            <v>477</v>
          </cell>
          <cell r="L59">
            <v>477</v>
          </cell>
          <cell r="M59">
            <v>477</v>
          </cell>
          <cell r="N59">
            <v>477</v>
          </cell>
        </row>
        <row r="60">
          <cell r="B60" t="str">
            <v>RECIB-Intra Business Billing Project</v>
          </cell>
          <cell r="H60">
            <v>117087</v>
          </cell>
          <cell r="I60">
            <v>117087</v>
          </cell>
          <cell r="J60">
            <v>117087</v>
          </cell>
          <cell r="K60">
            <v>117087</v>
          </cell>
          <cell r="L60">
            <v>117087</v>
          </cell>
          <cell r="M60">
            <v>117087</v>
          </cell>
          <cell r="N60">
            <v>117087</v>
          </cell>
        </row>
        <row r="61">
          <cell r="A61">
            <v>111</v>
          </cell>
          <cell r="B61" t="str">
            <v>TAXES-Payments In Lieu Of Taxes</v>
          </cell>
          <cell r="C61">
            <v>433738</v>
          </cell>
          <cell r="D61">
            <v>789214</v>
          </cell>
          <cell r="E61">
            <v>1230401</v>
          </cell>
          <cell r="F61">
            <v>1654625</v>
          </cell>
          <cell r="G61">
            <v>1962795</v>
          </cell>
          <cell r="H61">
            <v>2353488</v>
          </cell>
          <cell r="I61">
            <v>2740918</v>
          </cell>
          <cell r="J61">
            <v>3122050</v>
          </cell>
          <cell r="K61">
            <v>3533641</v>
          </cell>
          <cell r="L61">
            <v>3907744</v>
          </cell>
          <cell r="M61">
            <v>4297189</v>
          </cell>
          <cell r="N61">
            <v>4043036</v>
          </cell>
        </row>
        <row r="62">
          <cell r="B62" t="str">
            <v>80004 - Indemnity Payments - DX</v>
          </cell>
          <cell r="C62">
            <v>41663</v>
          </cell>
          <cell r="D62">
            <v>83326</v>
          </cell>
          <cell r="E62">
            <v>124989</v>
          </cell>
          <cell r="F62">
            <v>166652</v>
          </cell>
          <cell r="G62">
            <v>208315</v>
          </cell>
          <cell r="H62">
            <v>249978</v>
          </cell>
          <cell r="I62">
            <v>291641</v>
          </cell>
          <cell r="J62">
            <v>333304</v>
          </cell>
          <cell r="K62">
            <v>374967</v>
          </cell>
          <cell r="L62">
            <v>416630</v>
          </cell>
          <cell r="M62">
            <v>458293</v>
          </cell>
          <cell r="N62">
            <v>499956</v>
          </cell>
        </row>
        <row r="63">
          <cell r="B63" t="str">
            <v>80005 - Access Rights Payments Dx</v>
          </cell>
          <cell r="C63">
            <v>75</v>
          </cell>
          <cell r="D63">
            <v>3038</v>
          </cell>
          <cell r="E63">
            <v>39587</v>
          </cell>
          <cell r="F63">
            <v>66873</v>
          </cell>
          <cell r="G63">
            <v>93105</v>
          </cell>
          <cell r="H63">
            <v>109860</v>
          </cell>
          <cell r="I63">
            <v>123352</v>
          </cell>
          <cell r="J63">
            <v>130546</v>
          </cell>
          <cell r="K63">
            <v>168199</v>
          </cell>
          <cell r="L63">
            <v>168364</v>
          </cell>
          <cell r="M63">
            <v>183871</v>
          </cell>
          <cell r="N63">
            <v>319153</v>
          </cell>
        </row>
        <row r="64">
          <cell r="B64" t="str">
            <v>80037 - Property Tax (Dx)</v>
          </cell>
          <cell r="C64">
            <v>392000</v>
          </cell>
          <cell r="D64">
            <v>702850</v>
          </cell>
          <cell r="E64">
            <v>1065825</v>
          </cell>
          <cell r="F64">
            <v>1421100</v>
          </cell>
          <cell r="G64">
            <v>1661375</v>
          </cell>
          <cell r="H64">
            <v>1993650</v>
          </cell>
          <cell r="I64">
            <v>2325925</v>
          </cell>
          <cell r="J64">
            <v>2658200</v>
          </cell>
          <cell r="K64">
            <v>2990475</v>
          </cell>
          <cell r="L64">
            <v>3322750</v>
          </cell>
          <cell r="M64">
            <v>3655025</v>
          </cell>
          <cell r="N64">
            <v>3223928</v>
          </cell>
        </row>
        <row r="65">
          <cell r="B65" t="str">
            <v>300-HYDRO ONE NETWORK SERVICES</v>
          </cell>
          <cell r="C65">
            <v>7167274</v>
          </cell>
          <cell r="D65">
            <v>15123045</v>
          </cell>
          <cell r="E65">
            <v>30752048</v>
          </cell>
          <cell r="F65">
            <v>36904988</v>
          </cell>
          <cell r="G65">
            <v>45225825</v>
          </cell>
          <cell r="H65">
            <v>61500513</v>
          </cell>
          <cell r="I65">
            <v>70703612</v>
          </cell>
          <cell r="J65">
            <v>80122232</v>
          </cell>
          <cell r="K65">
            <v>87969461</v>
          </cell>
          <cell r="L65">
            <v>95887045</v>
          </cell>
          <cell r="M65">
            <v>106759829</v>
          </cell>
          <cell r="N65">
            <v>123470426</v>
          </cell>
        </row>
        <row r="66">
          <cell r="B66" t="str">
            <v>CAPTL-Capital</v>
          </cell>
          <cell r="C66">
            <v>360565</v>
          </cell>
          <cell r="D66">
            <v>1828462</v>
          </cell>
          <cell r="E66">
            <v>5577638</v>
          </cell>
          <cell r="F66">
            <v>5686421</v>
          </cell>
          <cell r="G66">
            <v>6416869</v>
          </cell>
          <cell r="H66">
            <v>8572005</v>
          </cell>
          <cell r="I66">
            <v>9216178</v>
          </cell>
          <cell r="J66">
            <v>9793135</v>
          </cell>
          <cell r="K66">
            <v>10725042</v>
          </cell>
          <cell r="L66">
            <v>11669777</v>
          </cell>
          <cell r="M66">
            <v>13848795</v>
          </cell>
          <cell r="N66">
            <v>16484864</v>
          </cell>
        </row>
        <row r="67">
          <cell r="A67" t="str">
            <v>*112</v>
          </cell>
          <cell r="B67" t="str">
            <v>11252 - 2003 TC801 Information Se</v>
          </cell>
          <cell r="C67">
            <v>304113</v>
          </cell>
          <cell r="D67">
            <v>335599</v>
          </cell>
          <cell r="E67">
            <v>75473</v>
          </cell>
          <cell r="F67">
            <v>118991</v>
          </cell>
          <cell r="G67">
            <v>254588</v>
          </cell>
          <cell r="H67">
            <v>424005</v>
          </cell>
          <cell r="I67">
            <v>563514</v>
          </cell>
          <cell r="J67">
            <v>640527</v>
          </cell>
          <cell r="K67">
            <v>699905</v>
          </cell>
          <cell r="L67">
            <v>814415</v>
          </cell>
          <cell r="M67">
            <v>824848</v>
          </cell>
          <cell r="N67">
            <v>1036934</v>
          </cell>
        </row>
        <row r="68">
          <cell r="A68" t="str">
            <v>*112</v>
          </cell>
          <cell r="B68" t="str">
            <v>11259 - 2003 DC801 Information Se</v>
          </cell>
          <cell r="C68">
            <v>-1321</v>
          </cell>
          <cell r="D68">
            <v>-26134</v>
          </cell>
          <cell r="E68">
            <v>-5450</v>
          </cell>
          <cell r="F68">
            <v>30660</v>
          </cell>
          <cell r="G68">
            <v>33521</v>
          </cell>
          <cell r="H68">
            <v>515644</v>
          </cell>
          <cell r="I68">
            <v>447504</v>
          </cell>
          <cell r="J68">
            <v>789385</v>
          </cell>
          <cell r="K68">
            <v>1095419</v>
          </cell>
          <cell r="L68">
            <v>1069878</v>
          </cell>
          <cell r="M68">
            <v>1629066</v>
          </cell>
          <cell r="N68">
            <v>1984221</v>
          </cell>
        </row>
        <row r="69">
          <cell r="A69" t="str">
            <v>*112</v>
          </cell>
          <cell r="B69" t="str">
            <v>11432 - Telecom Engineering Proje</v>
          </cell>
          <cell r="C69">
            <v>473</v>
          </cell>
          <cell r="D69">
            <v>927</v>
          </cell>
          <cell r="E69">
            <v>1675</v>
          </cell>
          <cell r="F69">
            <v>2568</v>
          </cell>
          <cell r="G69">
            <v>5101</v>
          </cell>
          <cell r="H69">
            <v>6533</v>
          </cell>
          <cell r="I69">
            <v>6993</v>
          </cell>
          <cell r="J69">
            <v>6993</v>
          </cell>
          <cell r="K69">
            <v>8212</v>
          </cell>
          <cell r="L69">
            <v>8212</v>
          </cell>
          <cell r="M69">
            <v>8212</v>
          </cell>
          <cell r="N69">
            <v>8212</v>
          </cell>
        </row>
        <row r="70">
          <cell r="A70" t="str">
            <v>*112</v>
          </cell>
          <cell r="B70" t="str">
            <v>12245 - FCP UPGRADE</v>
          </cell>
          <cell r="C70">
            <v>0</v>
          </cell>
          <cell r="D70">
            <v>0</v>
          </cell>
          <cell r="E70">
            <v>0</v>
          </cell>
          <cell r="F70">
            <v>0</v>
          </cell>
          <cell r="G70">
            <v>0</v>
          </cell>
          <cell r="H70">
            <v>0</v>
          </cell>
          <cell r="I70">
            <v>61916</v>
          </cell>
          <cell r="J70">
            <v>82246</v>
          </cell>
          <cell r="K70">
            <v>144142</v>
          </cell>
          <cell r="L70">
            <v>295395</v>
          </cell>
          <cell r="M70">
            <v>516924</v>
          </cell>
          <cell r="N70">
            <v>567364</v>
          </cell>
        </row>
        <row r="71">
          <cell r="A71" t="str">
            <v>*112</v>
          </cell>
          <cell r="B71" t="str">
            <v>12300 - WEP PREFERRED ALTERNATIVE PLNG</v>
          </cell>
          <cell r="C71">
            <v>0</v>
          </cell>
          <cell r="D71">
            <v>0</v>
          </cell>
          <cell r="E71">
            <v>0</v>
          </cell>
          <cell r="F71">
            <v>0</v>
          </cell>
          <cell r="G71">
            <v>0</v>
          </cell>
          <cell r="H71">
            <v>0</v>
          </cell>
          <cell r="I71">
            <v>0</v>
          </cell>
          <cell r="J71">
            <v>0</v>
          </cell>
          <cell r="K71">
            <v>53820</v>
          </cell>
          <cell r="L71">
            <v>68169</v>
          </cell>
          <cell r="M71">
            <v>186268</v>
          </cell>
          <cell r="N71">
            <v>615103</v>
          </cell>
        </row>
        <row r="72">
          <cell r="A72" t="str">
            <v>*112</v>
          </cell>
          <cell r="B72" t="str">
            <v>12451 - MFA Mainframe, Servers, Storag</v>
          </cell>
          <cell r="F72">
            <v>0</v>
          </cell>
          <cell r="G72">
            <v>0</v>
          </cell>
          <cell r="H72">
            <v>0</v>
          </cell>
          <cell r="I72">
            <v>0</v>
          </cell>
          <cell r="J72">
            <v>0</v>
          </cell>
          <cell r="K72">
            <v>0</v>
          </cell>
          <cell r="L72">
            <v>0</v>
          </cell>
          <cell r="M72">
            <v>0</v>
          </cell>
          <cell r="N72">
            <v>0</v>
          </cell>
        </row>
        <row r="73">
          <cell r="A73" t="str">
            <v>*112</v>
          </cell>
          <cell r="B73" t="str">
            <v>12569 - INTEGRATED R E INFO SYSTEM</v>
          </cell>
          <cell r="C73">
            <v>-22420</v>
          </cell>
          <cell r="D73">
            <v>-37296</v>
          </cell>
          <cell r="E73">
            <v>109680</v>
          </cell>
          <cell r="F73">
            <v>124318</v>
          </cell>
          <cell r="G73">
            <v>111833</v>
          </cell>
          <cell r="H73">
            <v>150002</v>
          </cell>
          <cell r="I73">
            <v>164547</v>
          </cell>
          <cell r="J73">
            <v>160471</v>
          </cell>
          <cell r="K73">
            <v>166802</v>
          </cell>
          <cell r="L73">
            <v>175869</v>
          </cell>
          <cell r="M73">
            <v>198275</v>
          </cell>
          <cell r="N73">
            <v>293507</v>
          </cell>
        </row>
        <row r="74">
          <cell r="A74" t="str">
            <v>*112</v>
          </cell>
          <cell r="B74" t="str">
            <v>12849 - Windows Upgrade</v>
          </cell>
          <cell r="H74">
            <v>0</v>
          </cell>
          <cell r="I74">
            <v>0</v>
          </cell>
          <cell r="J74">
            <v>0</v>
          </cell>
          <cell r="K74">
            <v>0</v>
          </cell>
          <cell r="L74">
            <v>0</v>
          </cell>
          <cell r="M74">
            <v>0</v>
          </cell>
          <cell r="N74">
            <v>0</v>
          </cell>
        </row>
        <row r="75">
          <cell r="A75" t="str">
            <v>*113N</v>
          </cell>
          <cell r="B75" t="str">
            <v>8335 - ITOF</v>
          </cell>
          <cell r="H75">
            <v>197958</v>
          </cell>
          <cell r="I75">
            <v>212216</v>
          </cell>
          <cell r="J75">
            <v>233829</v>
          </cell>
          <cell r="K75">
            <v>286796</v>
          </cell>
          <cell r="L75">
            <v>281519</v>
          </cell>
          <cell r="M75">
            <v>312816</v>
          </cell>
          <cell r="N75">
            <v>627266</v>
          </cell>
        </row>
        <row r="76">
          <cell r="A76" t="str">
            <v>*112</v>
          </cell>
          <cell r="B76" t="str">
            <v>8428 - Microwave Replacement - P</v>
          </cell>
          <cell r="C76">
            <v>0</v>
          </cell>
          <cell r="D76">
            <v>1</v>
          </cell>
          <cell r="E76">
            <v>1</v>
          </cell>
          <cell r="F76">
            <v>1</v>
          </cell>
          <cell r="G76">
            <v>1</v>
          </cell>
          <cell r="H76">
            <v>1</v>
          </cell>
          <cell r="I76">
            <v>1</v>
          </cell>
          <cell r="J76">
            <v>1</v>
          </cell>
          <cell r="K76">
            <v>1</v>
          </cell>
          <cell r="L76">
            <v>1</v>
          </cell>
          <cell r="M76">
            <v>1</v>
          </cell>
          <cell r="N76">
            <v>1</v>
          </cell>
        </row>
        <row r="77">
          <cell r="A77" t="str">
            <v>*112</v>
          </cell>
          <cell r="B77" t="str">
            <v>GENIT - IMIT Projects</v>
          </cell>
          <cell r="C77">
            <v>165944</v>
          </cell>
          <cell r="D77">
            <v>1719926</v>
          </cell>
          <cell r="E77">
            <v>5351821</v>
          </cell>
          <cell r="F77">
            <v>5325260</v>
          </cell>
          <cell r="G77">
            <v>5826390</v>
          </cell>
          <cell r="H77">
            <v>6627415</v>
          </cell>
          <cell r="I77">
            <v>7021743</v>
          </cell>
          <cell r="J77">
            <v>6987944</v>
          </cell>
          <cell r="K77">
            <v>6990835</v>
          </cell>
          <cell r="L77">
            <v>7243199</v>
          </cell>
          <cell r="M77">
            <v>6995188</v>
          </cell>
          <cell r="N77">
            <v>6981288</v>
          </cell>
        </row>
        <row r="78">
          <cell r="A78">
            <v>113</v>
          </cell>
          <cell r="B78" t="str">
            <v>NONE - NONE</v>
          </cell>
          <cell r="C78">
            <v>-86226</v>
          </cell>
          <cell r="D78">
            <v>-164560</v>
          </cell>
          <cell r="E78">
            <v>44438</v>
          </cell>
          <cell r="F78">
            <v>84624</v>
          </cell>
          <cell r="G78">
            <v>185435</v>
          </cell>
          <cell r="H78">
            <v>650446</v>
          </cell>
          <cell r="I78">
            <v>737743</v>
          </cell>
          <cell r="J78">
            <v>891739</v>
          </cell>
          <cell r="K78">
            <v>1279110</v>
          </cell>
          <cell r="L78">
            <v>1713120</v>
          </cell>
          <cell r="M78">
            <v>3177199</v>
          </cell>
          <cell r="N78">
            <v>4370967</v>
          </cell>
        </row>
        <row r="79">
          <cell r="B79" t="str">
            <v>OMA-Nonbillable project</v>
          </cell>
          <cell r="C79">
            <v>7066458</v>
          </cell>
          <cell r="D79">
            <v>13719488</v>
          </cell>
          <cell r="E79">
            <v>22117987</v>
          </cell>
          <cell r="F79">
            <v>28640747</v>
          </cell>
          <cell r="G79">
            <v>35275725</v>
          </cell>
          <cell r="H79">
            <v>44813036</v>
          </cell>
          <cell r="I79">
            <v>54238157</v>
          </cell>
          <cell r="J79">
            <v>62329588</v>
          </cell>
          <cell r="K79">
            <v>68213789</v>
          </cell>
          <cell r="L79">
            <v>74416246</v>
          </cell>
          <cell r="M79">
            <v>82524852</v>
          </cell>
          <cell r="N79">
            <v>95272291</v>
          </cell>
        </row>
        <row r="80">
          <cell r="B80" t="str">
            <v>11069 - 2004 Administrative Telec</v>
          </cell>
          <cell r="C80">
            <v>917473</v>
          </cell>
          <cell r="D80">
            <v>1626168</v>
          </cell>
          <cell r="E80">
            <v>2649846</v>
          </cell>
          <cell r="F80">
            <v>3624368</v>
          </cell>
          <cell r="G80">
            <v>4416810</v>
          </cell>
          <cell r="H80">
            <v>5013650</v>
          </cell>
          <cell r="I80">
            <v>4596668</v>
          </cell>
          <cell r="J80">
            <v>4966871</v>
          </cell>
          <cell r="K80">
            <v>5618013</v>
          </cell>
          <cell r="L80">
            <v>3511241</v>
          </cell>
          <cell r="M80">
            <v>4222141</v>
          </cell>
          <cell r="N80">
            <v>5482852</v>
          </cell>
        </row>
        <row r="81">
          <cell r="B81" t="str">
            <v>11070 - 2004 Distribution Admistr</v>
          </cell>
          <cell r="C81">
            <v>322047</v>
          </cell>
          <cell r="D81">
            <v>626249</v>
          </cell>
          <cell r="E81">
            <v>1099963</v>
          </cell>
          <cell r="F81">
            <v>1875418</v>
          </cell>
          <cell r="G81">
            <v>2351544</v>
          </cell>
          <cell r="H81">
            <v>2645596</v>
          </cell>
          <cell r="I81">
            <v>2525936</v>
          </cell>
          <cell r="J81">
            <v>2869483</v>
          </cell>
          <cell r="K81">
            <v>3289823</v>
          </cell>
          <cell r="L81">
            <v>4004252</v>
          </cell>
          <cell r="M81">
            <v>4542366</v>
          </cell>
          <cell r="N81">
            <v>5572938</v>
          </cell>
        </row>
        <row r="82">
          <cell r="B82" t="str">
            <v>11440 - REFUND TRACKING &amp; CALCULATION</v>
          </cell>
          <cell r="C82">
            <v>126689</v>
          </cell>
          <cell r="D82">
            <v>334112</v>
          </cell>
          <cell r="E82">
            <v>524192</v>
          </cell>
          <cell r="F82">
            <v>826157</v>
          </cell>
          <cell r="G82">
            <v>1060367</v>
          </cell>
          <cell r="H82">
            <v>1216649</v>
          </cell>
          <cell r="I82">
            <v>1117463</v>
          </cell>
          <cell r="J82">
            <v>1625921</v>
          </cell>
          <cell r="K82">
            <v>1247245</v>
          </cell>
          <cell r="L82">
            <v>1260245</v>
          </cell>
          <cell r="M82">
            <v>1220692</v>
          </cell>
          <cell r="N82">
            <v>1391241</v>
          </cell>
        </row>
        <row r="83">
          <cell r="B83" t="str">
            <v>11441 - NONE</v>
          </cell>
          <cell r="C83">
            <v>112918</v>
          </cell>
          <cell r="D83">
            <v>401185</v>
          </cell>
          <cell r="E83">
            <v>899143</v>
          </cell>
          <cell r="F83">
            <v>1627875</v>
          </cell>
          <cell r="G83">
            <v>2084825</v>
          </cell>
          <cell r="H83">
            <v>2312546</v>
          </cell>
          <cell r="I83">
            <v>2418780</v>
          </cell>
          <cell r="J83">
            <v>2390472</v>
          </cell>
          <cell r="K83">
            <v>2426839</v>
          </cell>
          <cell r="L83">
            <v>2630164</v>
          </cell>
          <cell r="M83">
            <v>2601009</v>
          </cell>
          <cell r="N83">
            <v>2243827</v>
          </cell>
        </row>
        <row r="84">
          <cell r="B84" t="str">
            <v>11874 - DM735 IMIT04 SUST&amp;OPS DX PROJS</v>
          </cell>
          <cell r="C84">
            <v>0</v>
          </cell>
          <cell r="D84">
            <v>1693</v>
          </cell>
          <cell r="E84">
            <v>271199</v>
          </cell>
          <cell r="F84">
            <v>234887</v>
          </cell>
          <cell r="G84">
            <v>472929</v>
          </cell>
          <cell r="H84">
            <v>622202</v>
          </cell>
          <cell r="I84">
            <v>749783</v>
          </cell>
          <cell r="J84">
            <v>767578</v>
          </cell>
          <cell r="K84">
            <v>838249</v>
          </cell>
          <cell r="L84">
            <v>993810</v>
          </cell>
          <cell r="M84">
            <v>941020</v>
          </cell>
          <cell r="N84">
            <v>1048057</v>
          </cell>
        </row>
        <row r="85">
          <cell r="B85" t="str">
            <v>11875 - DM735 IMIT04 OMA DEVELOP DX PR</v>
          </cell>
          <cell r="C85">
            <v>0</v>
          </cell>
          <cell r="D85">
            <v>25740</v>
          </cell>
          <cell r="E85">
            <v>14300</v>
          </cell>
          <cell r="F85">
            <v>14300</v>
          </cell>
          <cell r="G85">
            <v>28572</v>
          </cell>
          <cell r="H85">
            <v>284706</v>
          </cell>
          <cell r="I85">
            <v>224647</v>
          </cell>
          <cell r="J85">
            <v>513962</v>
          </cell>
          <cell r="K85">
            <v>630127</v>
          </cell>
          <cell r="L85">
            <v>719974</v>
          </cell>
          <cell r="M85">
            <v>1121243</v>
          </cell>
          <cell r="N85">
            <v>2044494</v>
          </cell>
        </row>
        <row r="86">
          <cell r="B86" t="str">
            <v>11876 - TM735 IMIT04 OMA SUST&amp;OPS TX P</v>
          </cell>
          <cell r="C86">
            <v>2919</v>
          </cell>
          <cell r="D86">
            <v>57041</v>
          </cell>
          <cell r="E86">
            <v>335990</v>
          </cell>
          <cell r="F86">
            <v>200992</v>
          </cell>
          <cell r="G86">
            <v>214034</v>
          </cell>
          <cell r="H86">
            <v>228025</v>
          </cell>
          <cell r="I86">
            <v>260245</v>
          </cell>
          <cell r="J86">
            <v>265640</v>
          </cell>
          <cell r="K86">
            <v>285451</v>
          </cell>
          <cell r="L86">
            <v>317835</v>
          </cell>
          <cell r="M86">
            <v>294835</v>
          </cell>
          <cell r="N86">
            <v>330936</v>
          </cell>
        </row>
        <row r="87">
          <cell r="B87" t="str">
            <v>11877 - TM735 IMIT04 OMA DEVELO TX PRO</v>
          </cell>
          <cell r="C87">
            <v>40500</v>
          </cell>
          <cell r="D87">
            <v>41430</v>
          </cell>
          <cell r="E87">
            <v>143983</v>
          </cell>
          <cell r="F87">
            <v>164008</v>
          </cell>
          <cell r="G87">
            <v>152436</v>
          </cell>
          <cell r="H87">
            <v>398683</v>
          </cell>
          <cell r="I87">
            <v>443321</v>
          </cell>
          <cell r="J87">
            <v>413971</v>
          </cell>
          <cell r="K87">
            <v>386049</v>
          </cell>
          <cell r="L87">
            <v>471111</v>
          </cell>
          <cell r="M87">
            <v>1197684</v>
          </cell>
          <cell r="N87">
            <v>1015692</v>
          </cell>
        </row>
        <row r="88">
          <cell r="B88" t="str">
            <v>12198 - TELCO CHARGES - DATA</v>
          </cell>
          <cell r="C88">
            <v>0</v>
          </cell>
          <cell r="D88">
            <v>0</v>
          </cell>
          <cell r="E88">
            <v>0</v>
          </cell>
          <cell r="F88">
            <v>0</v>
          </cell>
          <cell r="G88">
            <v>0</v>
          </cell>
          <cell r="H88">
            <v>0</v>
          </cell>
          <cell r="I88">
            <v>1190875</v>
          </cell>
          <cell r="J88">
            <v>1304875</v>
          </cell>
          <cell r="K88">
            <v>1468088</v>
          </cell>
          <cell r="L88">
            <v>3457967</v>
          </cell>
          <cell r="M88">
            <v>3611446</v>
          </cell>
          <cell r="N88">
            <v>3759376</v>
          </cell>
        </row>
        <row r="89">
          <cell r="B89" t="str">
            <v>12199 - TELECOM TRINITY EQUIP LEASES</v>
          </cell>
          <cell r="H89">
            <v>0</v>
          </cell>
          <cell r="I89">
            <v>400000</v>
          </cell>
          <cell r="J89">
            <v>400000</v>
          </cell>
          <cell r="K89">
            <v>30000</v>
          </cell>
          <cell r="L89">
            <v>800000</v>
          </cell>
          <cell r="M89">
            <v>800000</v>
          </cell>
          <cell r="N89">
            <v>950000</v>
          </cell>
        </row>
        <row r="90">
          <cell r="B90" t="str">
            <v>12200 - TELECOM FIELD BREAK/FIX SUPPOR</v>
          </cell>
          <cell r="C90">
            <v>0</v>
          </cell>
          <cell r="D90">
            <v>0</v>
          </cell>
          <cell r="E90">
            <v>0</v>
          </cell>
          <cell r="F90">
            <v>0</v>
          </cell>
          <cell r="G90">
            <v>0</v>
          </cell>
          <cell r="H90">
            <v>0</v>
          </cell>
          <cell r="I90">
            <v>0</v>
          </cell>
          <cell r="J90">
            <v>0</v>
          </cell>
          <cell r="K90">
            <v>640000</v>
          </cell>
          <cell r="L90">
            <v>200000</v>
          </cell>
          <cell r="M90">
            <v>300000</v>
          </cell>
          <cell r="N90">
            <v>131560</v>
          </cell>
        </row>
        <row r="91">
          <cell r="B91" t="str">
            <v>12201 - TELCO PROJECTS</v>
          </cell>
          <cell r="C91">
            <v>0</v>
          </cell>
          <cell r="D91">
            <v>0</v>
          </cell>
          <cell r="E91">
            <v>0</v>
          </cell>
          <cell r="F91">
            <v>0</v>
          </cell>
          <cell r="G91">
            <v>0</v>
          </cell>
          <cell r="H91">
            <v>0</v>
          </cell>
          <cell r="I91">
            <v>0</v>
          </cell>
          <cell r="J91">
            <v>169880</v>
          </cell>
          <cell r="K91">
            <v>188280</v>
          </cell>
          <cell r="L91">
            <v>740000</v>
          </cell>
          <cell r="M91">
            <v>890000</v>
          </cell>
          <cell r="N91">
            <v>961411</v>
          </cell>
        </row>
        <row r="92">
          <cell r="B92" t="str">
            <v>GENIT - IMIT Projects</v>
          </cell>
          <cell r="C92">
            <v>17480</v>
          </cell>
          <cell r="D92">
            <v>35880</v>
          </cell>
          <cell r="E92">
            <v>75280</v>
          </cell>
          <cell r="F92">
            <v>93840</v>
          </cell>
          <cell r="G92">
            <v>112240</v>
          </cell>
          <cell r="H92">
            <v>114080</v>
          </cell>
          <cell r="I92">
            <v>150880</v>
          </cell>
          <cell r="J92">
            <v>28709417</v>
          </cell>
          <cell r="K92">
            <v>31078577</v>
          </cell>
          <cell r="L92">
            <v>205160</v>
          </cell>
          <cell r="M92">
            <v>225160</v>
          </cell>
          <cell r="N92">
            <v>225400</v>
          </cell>
        </row>
        <row r="93">
          <cell r="B93" t="str">
            <v>NONE - NONE</v>
          </cell>
          <cell r="C93">
            <v>4048651</v>
          </cell>
          <cell r="D93">
            <v>6418928</v>
          </cell>
          <cell r="E93">
            <v>9378732</v>
          </cell>
          <cell r="F93">
            <v>10996014</v>
          </cell>
          <cell r="G93">
            <v>13474935</v>
          </cell>
          <cell r="H93">
            <v>18410230</v>
          </cell>
          <cell r="I93">
            <v>24190433</v>
          </cell>
          <cell r="J93">
            <v>626995</v>
          </cell>
          <cell r="K93">
            <v>732180</v>
          </cell>
          <cell r="L93">
            <v>33179747</v>
          </cell>
          <cell r="M93">
            <v>36224934</v>
          </cell>
          <cell r="N93">
            <v>42713767</v>
          </cell>
        </row>
        <row r="94">
          <cell r="B94" t="str">
            <v>RE998 - NONE</v>
          </cell>
          <cell r="C94">
            <v>17376</v>
          </cell>
          <cell r="D94">
            <v>4051</v>
          </cell>
          <cell r="E94">
            <v>203391</v>
          </cell>
          <cell r="F94">
            <v>301385</v>
          </cell>
          <cell r="G94">
            <v>339825</v>
          </cell>
          <cell r="H94">
            <v>419342</v>
          </cell>
          <cell r="I94">
            <v>599833</v>
          </cell>
          <cell r="J94">
            <v>16460803</v>
          </cell>
          <cell r="K94">
            <v>18412923</v>
          </cell>
          <cell r="L94">
            <v>804107</v>
          </cell>
          <cell r="M94">
            <v>954033</v>
          </cell>
          <cell r="N94">
            <v>1116266</v>
          </cell>
        </row>
        <row r="95">
          <cell r="B95" t="str">
            <v>RE999 - NONE</v>
          </cell>
          <cell r="C95">
            <v>1460405</v>
          </cell>
          <cell r="D95">
            <v>3981554</v>
          </cell>
          <cell r="E95">
            <v>6521969</v>
          </cell>
          <cell r="F95">
            <v>8332044</v>
          </cell>
          <cell r="G95">
            <v>10103158</v>
          </cell>
          <cell r="H95">
            <v>12505793</v>
          </cell>
          <cell r="I95">
            <v>14595838</v>
          </cell>
          <cell r="J95">
            <v>67611</v>
          </cell>
          <cell r="K95">
            <v>67611</v>
          </cell>
          <cell r="L95">
            <v>20070423</v>
          </cell>
          <cell r="M95">
            <v>22255044</v>
          </cell>
          <cell r="N95">
            <v>24746894</v>
          </cell>
        </row>
        <row r="96">
          <cell r="B96" t="str">
            <v>OMASP-OMA SERVICE PROVIDER</v>
          </cell>
          <cell r="C96">
            <v>30995</v>
          </cell>
          <cell r="D96">
            <v>51126</v>
          </cell>
          <cell r="E96">
            <v>54742</v>
          </cell>
          <cell r="F96">
            <v>65503</v>
          </cell>
          <cell r="G96">
            <v>71409</v>
          </cell>
          <cell r="H96">
            <v>67611</v>
          </cell>
          <cell r="I96">
            <v>67611</v>
          </cell>
          <cell r="J96">
            <v>67611</v>
          </cell>
          <cell r="K96">
            <v>67611</v>
          </cell>
          <cell r="L96">
            <v>67611</v>
          </cell>
          <cell r="M96">
            <v>67611</v>
          </cell>
          <cell r="N96">
            <v>67611</v>
          </cell>
        </row>
        <row r="97">
          <cell r="B97" t="str">
            <v>NONE - NONE</v>
          </cell>
          <cell r="C97">
            <v>30995</v>
          </cell>
          <cell r="D97">
            <v>51126</v>
          </cell>
          <cell r="E97">
            <v>54742</v>
          </cell>
          <cell r="F97">
            <v>65503</v>
          </cell>
          <cell r="G97">
            <v>71409</v>
          </cell>
          <cell r="H97">
            <v>67611</v>
          </cell>
          <cell r="I97">
            <v>67611</v>
          </cell>
          <cell r="J97">
            <v>45702</v>
          </cell>
          <cell r="K97">
            <v>45702</v>
          </cell>
          <cell r="L97">
            <v>67611</v>
          </cell>
          <cell r="M97">
            <v>67611</v>
          </cell>
          <cell r="N97">
            <v>67611</v>
          </cell>
        </row>
        <row r="98">
          <cell r="B98" t="str">
            <v>OVHD-Overhead Project</v>
          </cell>
          <cell r="H98">
            <v>14580519</v>
          </cell>
          <cell r="I98">
            <v>45702</v>
          </cell>
          <cell r="J98">
            <v>7886196</v>
          </cell>
          <cell r="K98">
            <v>8917317</v>
          </cell>
          <cell r="L98">
            <v>9687709</v>
          </cell>
          <cell r="N98">
            <v>45702</v>
          </cell>
        </row>
        <row r="99">
          <cell r="B99" t="str">
            <v>RDXMB-Ext Rev for Small Distribu Wrk</v>
          </cell>
          <cell r="C99">
            <v>-14853</v>
          </cell>
          <cell r="D99">
            <v>-26364</v>
          </cell>
          <cell r="E99">
            <v>27</v>
          </cell>
          <cell r="F99">
            <v>-175000</v>
          </cell>
          <cell r="G99">
            <v>-175000</v>
          </cell>
          <cell r="H99">
            <v>-10637448</v>
          </cell>
          <cell r="I99">
            <v>0</v>
          </cell>
          <cell r="J99">
            <v>477</v>
          </cell>
          <cell r="K99">
            <v>477</v>
          </cell>
          <cell r="M99">
            <v>477</v>
          </cell>
          <cell r="N99">
            <v>11599958</v>
          </cell>
        </row>
        <row r="100">
          <cell r="B100" t="str">
            <v>RECIB-Intra Business Billing Project</v>
          </cell>
          <cell r="C100">
            <v>608899</v>
          </cell>
          <cell r="D100">
            <v>1830160</v>
          </cell>
          <cell r="E100">
            <v>27</v>
          </cell>
          <cell r="F100">
            <v>3687831</v>
          </cell>
          <cell r="G100">
            <v>4659491</v>
          </cell>
          <cell r="H100">
            <v>6012441</v>
          </cell>
          <cell r="I100">
            <v>7135964</v>
          </cell>
          <cell r="J100">
            <v>477</v>
          </cell>
          <cell r="K100">
            <v>477</v>
          </cell>
          <cell r="M100">
            <v>477</v>
          </cell>
          <cell r="N100">
            <v>0</v>
          </cell>
        </row>
        <row r="101">
          <cell r="B101" t="str">
            <v>RECMB-External Work- misc small jobs</v>
          </cell>
          <cell r="C101">
            <v>0</v>
          </cell>
          <cell r="D101">
            <v>0</v>
          </cell>
          <cell r="E101">
            <v>3001655</v>
          </cell>
          <cell r="F101">
            <v>-581289</v>
          </cell>
          <cell r="G101">
            <v>-581289</v>
          </cell>
          <cell r="H101">
            <v>-1112084</v>
          </cell>
          <cell r="I101">
            <v>7065851</v>
          </cell>
          <cell r="J101">
            <v>7809126</v>
          </cell>
          <cell r="K101">
            <v>8824658</v>
          </cell>
          <cell r="M101">
            <v>10166451</v>
          </cell>
          <cell r="N101">
            <v>-2120189</v>
          </cell>
        </row>
        <row r="102">
          <cell r="B102" t="str">
            <v>RTXMB-Ext Rev for Small Transm Work</v>
          </cell>
          <cell r="C102">
            <v>-884789</v>
          </cell>
          <cell r="D102">
            <v>-2279826</v>
          </cell>
          <cell r="E102">
            <v>162044</v>
          </cell>
          <cell r="F102">
            <v>-419225</v>
          </cell>
          <cell r="G102">
            <v>-441381</v>
          </cell>
          <cell r="H102">
            <v>-795567</v>
          </cell>
          <cell r="I102">
            <v>330489</v>
          </cell>
          <cell r="J102">
            <v>345322</v>
          </cell>
          <cell r="K102">
            <v>371723</v>
          </cell>
          <cell r="M102">
            <v>425321</v>
          </cell>
          <cell r="N102">
            <v>-11145596</v>
          </cell>
        </row>
        <row r="104">
          <cell r="K104" t="str">
            <v>to be confirmed</v>
          </cell>
          <cell r="L104" t="str">
            <v>to be confirmed</v>
          </cell>
        </row>
        <row r="106">
          <cell r="B106" t="str">
            <v>Calculated Values</v>
          </cell>
        </row>
        <row r="107">
          <cell r="A107">
            <v>101</v>
          </cell>
          <cell r="B107" t="str">
            <v>Tx project charges (PC)</v>
          </cell>
          <cell r="C107">
            <v>2178967</v>
          </cell>
          <cell r="D107">
            <v>4088295</v>
          </cell>
          <cell r="E107">
            <v>6126816</v>
          </cell>
          <cell r="F107">
            <v>8566241</v>
          </cell>
          <cell r="G107">
            <v>10655245</v>
          </cell>
          <cell r="H107">
            <v>12760349</v>
          </cell>
          <cell r="I107">
            <v>14941129</v>
          </cell>
          <cell r="J107">
            <v>16899708</v>
          </cell>
          <cell r="K107">
            <v>18821812</v>
          </cell>
          <cell r="L107">
            <v>21057597</v>
          </cell>
          <cell r="M107">
            <v>23373642</v>
          </cell>
          <cell r="N107">
            <v>25483756</v>
          </cell>
        </row>
        <row r="108">
          <cell r="A108" t="str">
            <v>101N</v>
          </cell>
          <cell r="C108">
            <v>0</v>
          </cell>
          <cell r="D108">
            <v>0</v>
          </cell>
          <cell r="E108">
            <v>0</v>
          </cell>
          <cell r="F108">
            <v>0</v>
          </cell>
          <cell r="G108">
            <v>0</v>
          </cell>
          <cell r="H108">
            <v>1992818</v>
          </cell>
          <cell r="I108">
            <v>2146275</v>
          </cell>
          <cell r="J108">
            <v>601049</v>
          </cell>
          <cell r="K108">
            <v>2874637</v>
          </cell>
          <cell r="L108">
            <v>2266720</v>
          </cell>
          <cell r="M108">
            <v>3999283</v>
          </cell>
          <cell r="N108">
            <v>3555172</v>
          </cell>
        </row>
        <row r="109">
          <cell r="A109">
            <v>102</v>
          </cell>
          <cell r="B109" t="str">
            <v>Dx project charges (PC)</v>
          </cell>
          <cell r="C109">
            <v>2591149</v>
          </cell>
          <cell r="D109">
            <v>4874936</v>
          </cell>
          <cell r="E109">
            <v>7319056</v>
          </cell>
          <cell r="F109">
            <v>10354971</v>
          </cell>
          <cell r="G109">
            <v>12858494</v>
          </cell>
          <cell r="H109">
            <v>15394925</v>
          </cell>
          <cell r="I109">
            <v>17843394</v>
          </cell>
          <cell r="J109">
            <v>20181176</v>
          </cell>
          <cell r="K109">
            <v>22662209</v>
          </cell>
          <cell r="L109">
            <v>25311328</v>
          </cell>
          <cell r="M109">
            <v>27862475</v>
          </cell>
          <cell r="N109">
            <v>30373119</v>
          </cell>
        </row>
        <row r="111">
          <cell r="A111">
            <v>108</v>
          </cell>
          <cell r="B111" t="str">
            <v>Tx project charges (PC)</v>
          </cell>
          <cell r="C111">
            <v>27616</v>
          </cell>
          <cell r="D111">
            <v>1610</v>
          </cell>
          <cell r="E111">
            <v>170046</v>
          </cell>
          <cell r="F111">
            <v>217406</v>
          </cell>
          <cell r="G111">
            <v>376846</v>
          </cell>
          <cell r="H111">
            <v>398793</v>
          </cell>
          <cell r="I111">
            <v>409459</v>
          </cell>
          <cell r="J111">
            <v>432941</v>
          </cell>
          <cell r="K111">
            <v>646457</v>
          </cell>
          <cell r="L111">
            <v>506888</v>
          </cell>
          <cell r="M111">
            <v>547856</v>
          </cell>
          <cell r="N111">
            <v>618077</v>
          </cell>
        </row>
        <row r="112">
          <cell r="A112">
            <v>112</v>
          </cell>
          <cell r="B112" t="str">
            <v>Information Management Services - Target BU300, SP=212</v>
          </cell>
          <cell r="C112">
            <v>446789</v>
          </cell>
          <cell r="D112">
            <v>1993023</v>
          </cell>
          <cell r="E112">
            <v>5533200</v>
          </cell>
          <cell r="F112">
            <v>5601798</v>
          </cell>
          <cell r="G112">
            <v>6231434</v>
          </cell>
          <cell r="H112">
            <v>7723600</v>
          </cell>
          <cell r="I112">
            <v>8478434</v>
          </cell>
          <cell r="J112">
            <v>8667567</v>
          </cell>
          <cell r="K112">
            <v>9159136</v>
          </cell>
          <cell r="L112">
            <v>9675138</v>
          </cell>
          <cell r="M112">
            <v>10358782</v>
          </cell>
          <cell r="N112">
            <v>11486630</v>
          </cell>
        </row>
        <row r="113">
          <cell r="A113" t="str">
            <v>113N</v>
          </cell>
          <cell r="B113" t="str">
            <v>Operating IT - SP = 211 &amp; 217</v>
          </cell>
          <cell r="C113">
            <v>0</v>
          </cell>
          <cell r="D113">
            <v>0</v>
          </cell>
          <cell r="E113">
            <v>0</v>
          </cell>
          <cell r="F113">
            <v>0</v>
          </cell>
          <cell r="G113">
            <v>0</v>
          </cell>
          <cell r="H113">
            <v>197958</v>
          </cell>
          <cell r="I113">
            <v>212216</v>
          </cell>
          <cell r="J113">
            <v>233829</v>
          </cell>
          <cell r="K113">
            <v>286796</v>
          </cell>
          <cell r="L113">
            <v>281519</v>
          </cell>
          <cell r="M113">
            <v>312816</v>
          </cell>
          <cell r="N113">
            <v>627266</v>
          </cell>
        </row>
        <row r="114">
          <cell r="A114" t="str">
            <v>119N</v>
          </cell>
          <cell r="B114" t="str">
            <v>Operating IT - SP = 211 &amp; 217</v>
          </cell>
          <cell r="C114">
            <v>0</v>
          </cell>
          <cell r="D114">
            <v>0</v>
          </cell>
          <cell r="E114">
            <v>0</v>
          </cell>
          <cell r="F114">
            <v>0</v>
          </cell>
          <cell r="G114">
            <v>0</v>
          </cell>
          <cell r="H114">
            <v>12331596</v>
          </cell>
          <cell r="I114">
            <v>13450042</v>
          </cell>
          <cell r="J114">
            <v>15220053</v>
          </cell>
          <cell r="K114">
            <v>16428926</v>
          </cell>
          <cell r="L114">
            <v>17115038</v>
          </cell>
          <cell r="M114">
            <v>16303816</v>
          </cell>
          <cell r="N114">
            <v>18205979</v>
          </cell>
        </row>
        <row r="115">
          <cell r="A115" t="str">
            <v>120N</v>
          </cell>
          <cell r="B115" t="str">
            <v>Operating IT - SP = 211 &amp; 217</v>
          </cell>
          <cell r="C115">
            <v>0</v>
          </cell>
          <cell r="D115">
            <v>0</v>
          </cell>
          <cell r="E115">
            <v>0</v>
          </cell>
          <cell r="F115">
            <v>0</v>
          </cell>
          <cell r="G115">
            <v>0</v>
          </cell>
          <cell r="H115">
            <v>1013341</v>
          </cell>
          <cell r="I115">
            <v>1536878</v>
          </cell>
          <cell r="J115">
            <v>1618589</v>
          </cell>
          <cell r="K115">
            <v>1682863</v>
          </cell>
          <cell r="L115">
            <v>1945980</v>
          </cell>
          <cell r="M115">
            <v>2098964</v>
          </cell>
          <cell r="N115">
            <v>2346653</v>
          </cell>
        </row>
      </sheetData>
      <sheetData sheetId="16" refreshError="1">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C9">
            <v>20811</v>
          </cell>
          <cell r="D9">
            <v>959918</v>
          </cell>
          <cell r="E9">
            <v>1888371</v>
          </cell>
          <cell r="F9">
            <v>2436370</v>
          </cell>
          <cell r="G9">
            <v>3230793</v>
          </cell>
          <cell r="H9">
            <v>4038926</v>
          </cell>
          <cell r="I9">
            <v>4954540</v>
          </cell>
          <cell r="J9">
            <v>5099018</v>
          </cell>
          <cell r="K9">
            <v>5651444</v>
          </cell>
          <cell r="L9">
            <v>6157753</v>
          </cell>
          <cell r="M9">
            <v>6493470</v>
          </cell>
          <cell r="N9">
            <v>8826764</v>
          </cell>
        </row>
        <row r="10">
          <cell r="A10">
            <v>202</v>
          </cell>
          <cell r="B10" t="str">
            <v>Corporate Functions &amp; Services - "Office Equipment"</v>
          </cell>
          <cell r="C10">
            <v>0</v>
          </cell>
          <cell r="D10">
            <v>-2887</v>
          </cell>
          <cell r="E10">
            <v>57279</v>
          </cell>
          <cell r="F10">
            <v>74693</v>
          </cell>
          <cell r="G10">
            <v>74693</v>
          </cell>
          <cell r="H10">
            <v>88340</v>
          </cell>
          <cell r="I10">
            <v>28393</v>
          </cell>
          <cell r="J10">
            <v>28393</v>
          </cell>
          <cell r="K10">
            <v>28393</v>
          </cell>
          <cell r="L10">
            <v>300808</v>
          </cell>
          <cell r="M10">
            <v>157744</v>
          </cell>
          <cell r="N10">
            <v>787417</v>
          </cell>
        </row>
        <row r="11">
          <cell r="A11">
            <v>203</v>
          </cell>
          <cell r="B11" t="str">
            <v>Corporate Level Adjustments - MFA</v>
          </cell>
        </row>
        <row r="12">
          <cell r="A12">
            <v>204</v>
          </cell>
          <cell r="B12" t="str">
            <v xml:space="preserve">Corporate Level Adjustments - Major </v>
          </cell>
        </row>
        <row r="13">
          <cell r="B13" t="str">
            <v>HOI - Hydro One Inc. Allocations</v>
          </cell>
        </row>
        <row r="14">
          <cell r="A14">
            <v>205</v>
          </cell>
          <cell r="B14" t="str">
            <v>Allocations to other Subs: (209+210+211+213)</v>
          </cell>
          <cell r="C14">
            <v>-358770</v>
          </cell>
          <cell r="D14">
            <v>-717540</v>
          </cell>
          <cell r="E14">
            <v>-1076310</v>
          </cell>
          <cell r="F14">
            <v>-1455184</v>
          </cell>
          <cell r="G14">
            <v>-1793850</v>
          </cell>
          <cell r="H14">
            <v>-2192828</v>
          </cell>
          <cell r="I14">
            <v>-2511390</v>
          </cell>
          <cell r="J14">
            <v>-2870160</v>
          </cell>
          <cell r="K14">
            <v>-3289242</v>
          </cell>
          <cell r="L14">
            <v>-3587700</v>
          </cell>
          <cell r="M14">
            <v>-3946470</v>
          </cell>
          <cell r="N14">
            <v>-4385656</v>
          </cell>
        </row>
        <row r="15">
          <cell r="A15">
            <v>206</v>
          </cell>
          <cell r="B15" t="str">
            <v>Allocation from HONI CFS (212)</v>
          </cell>
          <cell r="C15">
            <v>107783</v>
          </cell>
          <cell r="D15">
            <v>215566</v>
          </cell>
          <cell r="E15">
            <v>323349</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 (GL # 59)</v>
          </cell>
          <cell r="C16">
            <v>512</v>
          </cell>
          <cell r="D16">
            <v>1094</v>
          </cell>
          <cell r="E16">
            <v>1990</v>
          </cell>
          <cell r="F16">
            <v>2116</v>
          </cell>
          <cell r="G16">
            <v>2116</v>
          </cell>
          <cell r="H16">
            <v>2166</v>
          </cell>
          <cell r="I16">
            <v>2268</v>
          </cell>
          <cell r="J16">
            <v>2423</v>
          </cell>
          <cell r="K16">
            <v>2423</v>
          </cell>
          <cell r="L16">
            <v>2423</v>
          </cell>
          <cell r="M16">
            <v>2423</v>
          </cell>
          <cell r="N16">
            <v>2715</v>
          </cell>
        </row>
        <row r="17">
          <cell r="A17">
            <v>208</v>
          </cell>
          <cell r="B17" t="str">
            <v>Other</v>
          </cell>
          <cell r="C17">
            <v>-6729</v>
          </cell>
          <cell r="D17">
            <v>-13266</v>
          </cell>
          <cell r="E17">
            <v>-570434</v>
          </cell>
          <cell r="F17">
            <v>-567044</v>
          </cell>
          <cell r="G17">
            <v>-580240</v>
          </cell>
          <cell r="H17">
            <v>-557463</v>
          </cell>
          <cell r="I17">
            <v>-490488</v>
          </cell>
          <cell r="J17">
            <v>108817</v>
          </cell>
          <cell r="K17">
            <v>-736311</v>
          </cell>
          <cell r="L17">
            <v>-855904</v>
          </cell>
          <cell r="M17">
            <v>-855568</v>
          </cell>
          <cell r="N17">
            <v>-1133674</v>
          </cell>
        </row>
        <row r="18">
          <cell r="B18" t="str">
            <v>HOI Allocations and Adjustment (GL #35)</v>
          </cell>
          <cell r="C18">
            <v>-257716</v>
          </cell>
          <cell r="D18">
            <v>-515240</v>
          </cell>
          <cell r="E18">
            <v>-1323395</v>
          </cell>
          <cell r="F18">
            <v>-1591096</v>
          </cell>
          <cell r="G18">
            <v>-1835175</v>
          </cell>
          <cell r="H18">
            <v>-2103593</v>
          </cell>
          <cell r="I18">
            <v>-2247397</v>
          </cell>
          <cell r="J18">
            <v>-1899079</v>
          </cell>
          <cell r="K18">
            <v>-3055506</v>
          </cell>
          <cell r="L18">
            <v>-3365774</v>
          </cell>
          <cell r="M18">
            <v>-3616425</v>
          </cell>
          <cell r="N18">
            <v>-4225934</v>
          </cell>
        </row>
        <row r="19">
          <cell r="A19">
            <v>215</v>
          </cell>
          <cell r="B19" t="str">
            <v>LBSS Revenue</v>
          </cell>
          <cell r="C19">
            <v>881669</v>
          </cell>
          <cell r="D19">
            <v>2288217</v>
          </cell>
          <cell r="E19">
            <v>3055184</v>
          </cell>
          <cell r="F19">
            <v>3899789</v>
          </cell>
          <cell r="G19">
            <v>4716348</v>
          </cell>
          <cell r="H19">
            <v>6027260</v>
          </cell>
          <cell r="I19">
            <v>6781054</v>
          </cell>
          <cell r="J19">
            <v>7584050</v>
          </cell>
          <cell r="K19">
            <v>8952321</v>
          </cell>
          <cell r="L19">
            <v>10238397</v>
          </cell>
          <cell r="M19">
            <v>12442111</v>
          </cell>
          <cell r="N19">
            <v>13540929</v>
          </cell>
        </row>
        <row r="24">
          <cell r="B24" t="str">
            <v>Any additional rows required must be added above this line</v>
          </cell>
        </row>
        <row r="26">
          <cell r="B26" t="str">
            <v>Calculated Values</v>
          </cell>
        </row>
        <row r="27">
          <cell r="A27">
            <v>209</v>
          </cell>
          <cell r="B27" t="str">
            <v>HOI CF&amp;S to Remotes</v>
          </cell>
          <cell r="C27">
            <v>-745</v>
          </cell>
          <cell r="D27">
            <v>-1490</v>
          </cell>
          <cell r="E27">
            <v>-2235</v>
          </cell>
          <cell r="F27">
            <v>-2980</v>
          </cell>
          <cell r="G27">
            <v>-3725</v>
          </cell>
          <cell r="H27">
            <v>-4470</v>
          </cell>
          <cell r="I27">
            <v>-5215</v>
          </cell>
          <cell r="J27">
            <v>-5960</v>
          </cell>
          <cell r="K27">
            <v>-6705</v>
          </cell>
          <cell r="L27">
            <v>-7450</v>
          </cell>
          <cell r="M27">
            <v>-8195</v>
          </cell>
          <cell r="N27">
            <v>-8940</v>
          </cell>
        </row>
        <row r="28">
          <cell r="A28">
            <v>210</v>
          </cell>
          <cell r="B28" t="str">
            <v>HOI CF&amp;S toTelecom</v>
          </cell>
          <cell r="C28">
            <v>-2039</v>
          </cell>
          <cell r="D28">
            <v>-4078</v>
          </cell>
          <cell r="E28">
            <v>-6117</v>
          </cell>
          <cell r="F28">
            <v>-8156</v>
          </cell>
          <cell r="G28">
            <v>-10195</v>
          </cell>
          <cell r="H28">
            <v>-12234</v>
          </cell>
          <cell r="I28">
            <v>-14273</v>
          </cell>
          <cell r="J28">
            <v>-16312</v>
          </cell>
          <cell r="K28">
            <v>-18351</v>
          </cell>
          <cell r="L28">
            <v>-20390</v>
          </cell>
          <cell r="M28">
            <v>-22429</v>
          </cell>
          <cell r="N28">
            <v>-24468</v>
          </cell>
        </row>
        <row r="29">
          <cell r="A29">
            <v>211</v>
          </cell>
          <cell r="B29" t="str">
            <v>HOI to Networks</v>
          </cell>
          <cell r="C29">
            <v>-355986</v>
          </cell>
          <cell r="D29">
            <v>-711972</v>
          </cell>
          <cell r="E29">
            <v>-1067958</v>
          </cell>
          <cell r="F29">
            <v>-1423944</v>
          </cell>
          <cell r="G29">
            <v>-1779930</v>
          </cell>
          <cell r="H29">
            <v>-2135916</v>
          </cell>
          <cell r="I29">
            <v>-2491902</v>
          </cell>
          <cell r="J29">
            <v>-2847888</v>
          </cell>
          <cell r="K29">
            <v>-3203874</v>
          </cell>
          <cell r="L29">
            <v>-3559860</v>
          </cell>
          <cell r="M29">
            <v>-3915846</v>
          </cell>
          <cell r="N29">
            <v>-4271832</v>
          </cell>
        </row>
        <row r="30">
          <cell r="A30">
            <v>212</v>
          </cell>
          <cell r="B30" t="str">
            <v>Networks CF&amp;S to HOI</v>
          </cell>
          <cell r="C30">
            <v>107783</v>
          </cell>
          <cell r="D30">
            <v>215566</v>
          </cell>
          <cell r="E30">
            <v>323349</v>
          </cell>
          <cell r="F30">
            <v>431132</v>
          </cell>
          <cell r="G30">
            <v>538915</v>
          </cell>
          <cell r="H30">
            <v>646698</v>
          </cell>
          <cell r="I30">
            <v>754481</v>
          </cell>
          <cell r="J30">
            <v>862264</v>
          </cell>
          <cell r="K30">
            <v>970047</v>
          </cell>
          <cell r="L30">
            <v>1077830</v>
          </cell>
          <cell r="M30">
            <v>1185613</v>
          </cell>
          <cell r="N30">
            <v>1293396</v>
          </cell>
        </row>
        <row r="31">
          <cell r="A31">
            <v>213</v>
          </cell>
          <cell r="B31" t="str">
            <v>Summarized to Billing - Brampton</v>
          </cell>
          <cell r="C31">
            <v>0</v>
          </cell>
          <cell r="D31">
            <v>0</v>
          </cell>
          <cell r="F31">
            <v>-20104</v>
          </cell>
          <cell r="G31">
            <v>0</v>
          </cell>
          <cell r="H31">
            <v>-40208</v>
          </cell>
          <cell r="I31">
            <v>0</v>
          </cell>
          <cell r="J31">
            <v>0</v>
          </cell>
          <cell r="K31">
            <v>-60312</v>
          </cell>
          <cell r="L31">
            <v>0</v>
          </cell>
          <cell r="M31">
            <v>0</v>
          </cell>
          <cell r="N31">
            <v>-80416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refreshError="1">
        <row r="2">
          <cell r="B2" t="str">
            <v>Area</v>
          </cell>
          <cell r="C2" t="str">
            <v>Group</v>
          </cell>
        </row>
        <row r="3">
          <cell r="B3" t="str">
            <v>AM - Business Integration</v>
          </cell>
          <cell r="C3" t="str">
            <v>Asset Management</v>
          </cell>
        </row>
        <row r="4">
          <cell r="B4" t="str">
            <v>AM - Distribution Bus Devel</v>
          </cell>
          <cell r="C4" t="str">
            <v>Asset Management</v>
          </cell>
        </row>
        <row r="5">
          <cell r="B5" t="str">
            <v>AM - Facilities &amp; Real Estate</v>
          </cell>
          <cell r="C5" t="str">
            <v>Asset Management</v>
          </cell>
        </row>
        <row r="6">
          <cell r="B6" t="str">
            <v>AM - Strategy &amp; Conservation</v>
          </cell>
          <cell r="C6" t="str">
            <v>Asset Management</v>
          </cell>
        </row>
        <row r="7">
          <cell r="B7" t="str">
            <v>AM - System Investment</v>
          </cell>
          <cell r="C7" t="str">
            <v>Asset Management</v>
          </cell>
        </row>
        <row r="8">
          <cell r="B8" t="str">
            <v>AM - Work Program Opt</v>
          </cell>
          <cell r="C8" t="str">
            <v>Asset Management</v>
          </cell>
        </row>
        <row r="9">
          <cell r="B9" t="str">
            <v>AM Business Transformation</v>
          </cell>
          <cell r="C9" t="str">
            <v>Asset Management</v>
          </cell>
        </row>
        <row r="10">
          <cell r="B10" t="str">
            <v>CO - Customer Care</v>
          </cell>
          <cell r="C10" t="str">
            <v>Customer Care</v>
          </cell>
        </row>
        <row r="11">
          <cell r="B11" t="str">
            <v>E&amp;CS - INRGI CT ADM</v>
          </cell>
          <cell r="C11" t="str">
            <v>Asset Management</v>
          </cell>
        </row>
        <row r="12">
          <cell r="B12" t="str">
            <v>GO - Customer Business Relations</v>
          </cell>
          <cell r="C12" t="str">
            <v>Asset Management</v>
          </cell>
        </row>
        <row r="13">
          <cell r="B13" t="str">
            <v>GO - Dispatch</v>
          </cell>
          <cell r="C13" t="str">
            <v>OPERATING</v>
          </cell>
        </row>
        <row r="14">
          <cell r="B14" t="str">
            <v>GO - Grid</v>
          </cell>
          <cell r="C14" t="str">
            <v>OPERATING</v>
          </cell>
        </row>
        <row r="15">
          <cell r="B15" t="str">
            <v>GO - OPERATING</v>
          </cell>
          <cell r="C15" t="str">
            <v>OPERATING</v>
          </cell>
        </row>
        <row r="16">
          <cell r="B16" t="str">
            <v>GO - Operating Mgr</v>
          </cell>
          <cell r="C16" t="str">
            <v>OPERATING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p"/>
      <sheetName val="Grab"/>
      <sheetName val="2009"/>
      <sheetName val="2008"/>
      <sheetName val="2009 Budget"/>
      <sheetName val="Data Capture"/>
      <sheetName val="PPSR Layout"/>
      <sheetName val="PPSR YOY Table"/>
      <sheetName val="Quarter-End MD&amp;A presentation"/>
      <sheetName val="Customer Ops"/>
      <sheetName val="Grid Ops"/>
      <sheetName val="E&amp;CS"/>
    </sheetNames>
    <sheetDataSet>
      <sheetData sheetId="0">
        <row r="11">
          <cell r="D11">
            <v>383.25445896789239</v>
          </cell>
        </row>
        <row r="12">
          <cell r="D12">
            <v>11</v>
          </cell>
        </row>
        <row r="13">
          <cell r="C13" t="str">
            <v>Bundle</v>
          </cell>
          <cell r="D13" t="str">
            <v>Oct</v>
          </cell>
        </row>
        <row r="16">
          <cell r="C16" t="str">
            <v>205-TML01</v>
          </cell>
          <cell r="D16">
            <v>1.85993344</v>
          </cell>
        </row>
        <row r="17">
          <cell r="C17" t="str">
            <v>205-TML02</v>
          </cell>
          <cell r="D17">
            <v>2.5648309399999998</v>
          </cell>
        </row>
        <row r="18">
          <cell r="C18" t="str">
            <v>205-TML10</v>
          </cell>
          <cell r="D18">
            <v>5.0293583499999999</v>
          </cell>
        </row>
        <row r="19">
          <cell r="C19" t="str">
            <v>205-TML11</v>
          </cell>
          <cell r="D19">
            <v>4.1072072500000001</v>
          </cell>
        </row>
        <row r="20">
          <cell r="C20" t="str">
            <v>205-TML12</v>
          </cell>
          <cell r="D20">
            <v>4.3120325399999997</v>
          </cell>
        </row>
        <row r="21">
          <cell r="C21" t="str">
            <v>205-TML13</v>
          </cell>
          <cell r="D21">
            <v>1.5314006599999999</v>
          </cell>
        </row>
        <row r="22">
          <cell r="C22" t="str">
            <v>205-TMOther</v>
          </cell>
        </row>
        <row r="23">
          <cell r="C23" t="str">
            <v>LTMUR</v>
          </cell>
        </row>
        <row r="24">
          <cell r="C24" t="str">
            <v>TM-SP209</v>
          </cell>
          <cell r="D24">
            <v>0.81226071</v>
          </cell>
        </row>
        <row r="25">
          <cell r="C25" t="str">
            <v>202-T501002</v>
          </cell>
          <cell r="D25">
            <v>0.40659399000000002</v>
          </cell>
        </row>
        <row r="26">
          <cell r="C26" t="str">
            <v>202-T502002</v>
          </cell>
          <cell r="D26">
            <v>1.1895670000000001E-2</v>
          </cell>
        </row>
        <row r="27">
          <cell r="C27" t="str">
            <v>202-T503003</v>
          </cell>
        </row>
        <row r="28">
          <cell r="C28" t="str">
            <v>202-TMOther</v>
          </cell>
        </row>
        <row r="29">
          <cell r="C29" t="str">
            <v>204-TMF01</v>
          </cell>
          <cell r="D29">
            <v>15.824977069999992</v>
          </cell>
        </row>
        <row r="30">
          <cell r="C30" t="str">
            <v>204-TMF02</v>
          </cell>
          <cell r="D30">
            <v>3.4916885199999999</v>
          </cell>
        </row>
        <row r="31">
          <cell r="C31" t="str">
            <v>204-TMF03</v>
          </cell>
          <cell r="D31">
            <v>3.0870177999999999</v>
          </cell>
        </row>
        <row r="32">
          <cell r="C32" t="str">
            <v>204-TMOther</v>
          </cell>
        </row>
        <row r="33">
          <cell r="C33" t="str">
            <v>FTMUR</v>
          </cell>
        </row>
        <row r="34">
          <cell r="C34" t="str">
            <v>206-PEPM</v>
          </cell>
          <cell r="D34">
            <v>18.699148589999997</v>
          </cell>
        </row>
        <row r="35">
          <cell r="C35" t="str">
            <v>206-PCPM</v>
          </cell>
          <cell r="D35">
            <v>6.0868713099999994</v>
          </cell>
        </row>
        <row r="36">
          <cell r="C36" t="str">
            <v>206-APM</v>
          </cell>
          <cell r="D36">
            <v>4.5887658299999998</v>
          </cell>
        </row>
        <row r="37">
          <cell r="C37" t="str">
            <v>206-MPM</v>
          </cell>
          <cell r="D37">
            <v>0.60663897</v>
          </cell>
        </row>
        <row r="38">
          <cell r="C38" t="str">
            <v>206-IPM</v>
          </cell>
          <cell r="D38">
            <v>3.2249815800000001</v>
          </cell>
        </row>
        <row r="39">
          <cell r="C39" t="str">
            <v>206-EPM</v>
          </cell>
          <cell r="D39">
            <v>1.10945921</v>
          </cell>
        </row>
        <row r="40">
          <cell r="C40" t="str">
            <v>206-TPM</v>
          </cell>
          <cell r="D40">
            <v>1.86046424</v>
          </cell>
        </row>
        <row r="41">
          <cell r="C41" t="str">
            <v>206-HVP</v>
          </cell>
          <cell r="D41">
            <v>1.31319772</v>
          </cell>
        </row>
        <row r="42">
          <cell r="C42" t="str">
            <v>206-ROWPM</v>
          </cell>
          <cell r="D42">
            <v>1.7647154700000001</v>
          </cell>
        </row>
        <row r="43">
          <cell r="C43" t="str">
            <v>206-TMPP</v>
          </cell>
          <cell r="D43">
            <v>13.569040360000006</v>
          </cell>
        </row>
        <row r="44">
          <cell r="C44" t="str">
            <v>206-GMPP</v>
          </cell>
          <cell r="D44">
            <v>1.05576983</v>
          </cell>
        </row>
        <row r="45">
          <cell r="C45" t="str">
            <v>206-BMPP</v>
          </cell>
          <cell r="D45">
            <v>0.31176077000000002</v>
          </cell>
        </row>
        <row r="46">
          <cell r="C46" t="str">
            <v>206-OPP</v>
          </cell>
          <cell r="D46">
            <v>0.4163326</v>
          </cell>
        </row>
        <row r="47">
          <cell r="C47" t="str">
            <v>206-OPM</v>
          </cell>
          <cell r="D47">
            <v>2.9489624300000004</v>
          </cell>
        </row>
        <row r="48">
          <cell r="C48" t="str">
            <v>206-PECPM</v>
          </cell>
          <cell r="D48">
            <v>10.692892440000007</v>
          </cell>
        </row>
        <row r="49">
          <cell r="C49" t="str">
            <v>206-PCCPM</v>
          </cell>
          <cell r="D49">
            <v>1.71336259</v>
          </cell>
        </row>
        <row r="50">
          <cell r="C50" t="str">
            <v>206-ACPM</v>
          </cell>
          <cell r="D50">
            <v>1.6300155199999999</v>
          </cell>
        </row>
        <row r="51">
          <cell r="C51" t="str">
            <v>206-ICPM</v>
          </cell>
          <cell r="D51">
            <v>2.9084988799999998</v>
          </cell>
        </row>
        <row r="52">
          <cell r="C52" t="str">
            <v>206-TCPM</v>
          </cell>
          <cell r="D52">
            <v>0.57811281999999997</v>
          </cell>
        </row>
        <row r="53">
          <cell r="C53" t="str">
            <v>206-HVCPM</v>
          </cell>
          <cell r="D53">
            <v>1.4771625800000001</v>
          </cell>
        </row>
        <row r="54">
          <cell r="C54" t="str">
            <v>206-EMPP</v>
          </cell>
          <cell r="D54">
            <v>2.2282380000000001E-2</v>
          </cell>
        </row>
        <row r="55">
          <cell r="C55" t="str">
            <v>206-PECDM</v>
          </cell>
          <cell r="D55">
            <v>11.783996229999991</v>
          </cell>
        </row>
        <row r="56">
          <cell r="C56" t="str">
            <v>206-PCCDM</v>
          </cell>
          <cell r="D56">
            <v>2.9155933799999998</v>
          </cell>
        </row>
        <row r="57">
          <cell r="C57" t="str">
            <v>206-ACDM</v>
          </cell>
          <cell r="D57">
            <v>1.8211157099999999</v>
          </cell>
        </row>
        <row r="58">
          <cell r="C58" t="str">
            <v>206-MOM</v>
          </cell>
          <cell r="D58">
            <v>1.20840971</v>
          </cell>
        </row>
        <row r="59">
          <cell r="C59" t="str">
            <v>206-MCDM</v>
          </cell>
          <cell r="D59">
            <v>0.37847154</v>
          </cell>
        </row>
        <row r="60">
          <cell r="C60" t="str">
            <v>206-ICDM</v>
          </cell>
          <cell r="D60">
            <v>1.1548704999999999</v>
          </cell>
        </row>
        <row r="61">
          <cell r="C61" t="str">
            <v>206-ECDM</v>
          </cell>
          <cell r="D61">
            <v>-1.9622957299999999</v>
          </cell>
        </row>
        <row r="62">
          <cell r="C62" t="str">
            <v>206-TCDM</v>
          </cell>
          <cell r="D62">
            <v>1.66494542</v>
          </cell>
        </row>
        <row r="63">
          <cell r="C63" t="str">
            <v>206-HVCDM</v>
          </cell>
          <cell r="D63">
            <v>0.71043531999999998</v>
          </cell>
        </row>
        <row r="64">
          <cell r="C64" t="str">
            <v>206-ROWOM</v>
          </cell>
          <cell r="D64">
            <v>0.78324017000000001</v>
          </cell>
        </row>
        <row r="65">
          <cell r="C65" t="str">
            <v>206-TMDP</v>
          </cell>
          <cell r="D65">
            <v>3.4107949999999998E-2</v>
          </cell>
        </row>
        <row r="66">
          <cell r="C66" t="str">
            <v>206-OPO</v>
          </cell>
          <cell r="D66">
            <v>4.73855776</v>
          </cell>
        </row>
        <row r="67">
          <cell r="C67" t="str">
            <v>206-OM</v>
          </cell>
          <cell r="D67">
            <v>9.8511671499999913</v>
          </cell>
        </row>
        <row r="68">
          <cell r="C68" t="str">
            <v>206-TMOther</v>
          </cell>
          <cell r="D68">
            <v>0.24371832000000002</v>
          </cell>
        </row>
        <row r="69">
          <cell r="C69" t="str">
            <v>STMUR</v>
          </cell>
        </row>
        <row r="70">
          <cell r="C70" t="str">
            <v>203-TCADD</v>
          </cell>
          <cell r="D70">
            <v>1.57994254</v>
          </cell>
        </row>
        <row r="71">
          <cell r="C71" t="str">
            <v>203-STNCV</v>
          </cell>
        </row>
        <row r="72">
          <cell r="C72" t="str">
            <v>203-TXLAR</v>
          </cell>
          <cell r="D72">
            <v>1.8601458799999999</v>
          </cell>
        </row>
        <row r="73">
          <cell r="C73" t="str">
            <v>203-TPCB</v>
          </cell>
          <cell r="D73">
            <v>2.3934268400000001</v>
          </cell>
        </row>
        <row r="74">
          <cell r="C74" t="str">
            <v>203-TSTNDS</v>
          </cell>
          <cell r="D74">
            <v>7.4023288200000001</v>
          </cell>
        </row>
        <row r="75">
          <cell r="C75" t="str">
            <v>203-TDRW</v>
          </cell>
          <cell r="D75">
            <v>1.48564757</v>
          </cell>
        </row>
        <row r="76">
          <cell r="C76" t="str">
            <v>203-TREC</v>
          </cell>
          <cell r="D76">
            <v>2.4923992200000002</v>
          </cell>
        </row>
        <row r="77">
          <cell r="C77" t="str">
            <v>203-TTECH_SP</v>
          </cell>
          <cell r="D77">
            <v>3.9973987200000001</v>
          </cell>
        </row>
        <row r="78">
          <cell r="C78" t="str">
            <v>203-TR&amp;D</v>
          </cell>
          <cell r="D78">
            <v>0.33506954999999999</v>
          </cell>
        </row>
        <row r="79">
          <cell r="C79" t="str">
            <v>203-UGPLN</v>
          </cell>
        </row>
        <row r="80">
          <cell r="C80" t="str">
            <v>203-TEMGRS</v>
          </cell>
          <cell r="D80">
            <v>0.42109566999999998</v>
          </cell>
        </row>
        <row r="81">
          <cell r="C81" t="str">
            <v>203-TINFMTCE</v>
          </cell>
          <cell r="D81">
            <v>0.40542903999999996</v>
          </cell>
        </row>
        <row r="82">
          <cell r="C82" t="str">
            <v>203-TMO</v>
          </cell>
          <cell r="D82">
            <v>3.4115507200000001</v>
          </cell>
        </row>
        <row r="83">
          <cell r="C83" t="str">
            <v>203-TMOther</v>
          </cell>
          <cell r="D83">
            <v>2.3016999999999999E-2</v>
          </cell>
        </row>
        <row r="84">
          <cell r="C84" t="str">
            <v>ETMUR</v>
          </cell>
        </row>
        <row r="85">
          <cell r="C85" t="str">
            <v>213-TM1XX</v>
          </cell>
          <cell r="D85">
            <v>16.113156019999998</v>
          </cell>
        </row>
        <row r="86">
          <cell r="C86" t="str">
            <v>213-TM2XX</v>
          </cell>
          <cell r="D86">
            <v>5.0201871599999999</v>
          </cell>
        </row>
        <row r="87">
          <cell r="C87" t="str">
            <v>213-TM3XX</v>
          </cell>
        </row>
        <row r="88">
          <cell r="C88" t="str">
            <v>213-TM4XX</v>
          </cell>
        </row>
        <row r="89">
          <cell r="C89" t="str">
            <v>213-TMOther</v>
          </cell>
        </row>
        <row r="90">
          <cell r="C90" t="str">
            <v>214-TM1XX</v>
          </cell>
        </row>
        <row r="91">
          <cell r="C91" t="str">
            <v>214-TM2XX</v>
          </cell>
        </row>
        <row r="92">
          <cell r="C92" t="str">
            <v>214-TM3XX</v>
          </cell>
        </row>
        <row r="93">
          <cell r="C93" t="str">
            <v>214-TM4XX</v>
          </cell>
        </row>
        <row r="94">
          <cell r="C94" t="str">
            <v>214-TMOther</v>
          </cell>
        </row>
        <row r="95">
          <cell r="C95" t="str">
            <v>216-TM1XX</v>
          </cell>
        </row>
        <row r="96">
          <cell r="C96" t="str">
            <v>216-TM2XX</v>
          </cell>
        </row>
        <row r="97">
          <cell r="C97" t="str">
            <v>216-TM3XX</v>
          </cell>
        </row>
        <row r="98">
          <cell r="C98" t="str">
            <v>216-TM4XX</v>
          </cell>
        </row>
        <row r="99">
          <cell r="C99" t="str">
            <v>216-TMOther</v>
          </cell>
        </row>
        <row r="100">
          <cell r="C100" t="str">
            <v>TM-SP220</v>
          </cell>
        </row>
        <row r="101">
          <cell r="C101" t="str">
            <v>TM-SP222</v>
          </cell>
        </row>
        <row r="102">
          <cell r="C102" t="str">
            <v>TM-SP223</v>
          </cell>
          <cell r="D102">
            <v>2.7539999999999999E-2</v>
          </cell>
        </row>
        <row r="103">
          <cell r="C103" t="str">
            <v>TM-SP224</v>
          </cell>
        </row>
        <row r="104">
          <cell r="C104" t="str">
            <v>TM-SP225</v>
          </cell>
        </row>
        <row r="105">
          <cell r="C105" t="str">
            <v>TM-SP215</v>
          </cell>
          <cell r="D105">
            <v>15.83123348000006</v>
          </cell>
        </row>
        <row r="106">
          <cell r="C106" t="str">
            <v>TM-SP212</v>
          </cell>
          <cell r="D106">
            <v>-2.6077032200255701E-15</v>
          </cell>
        </row>
        <row r="107">
          <cell r="C107" t="str">
            <v>TM-SP211/7</v>
          </cell>
          <cell r="D107">
            <v>9.1476921699999991</v>
          </cell>
        </row>
        <row r="114">
          <cell r="C114" t="str">
            <v>15302</v>
          </cell>
        </row>
        <row r="115">
          <cell r="C115" t="str">
            <v>80025</v>
          </cell>
          <cell r="D115">
            <v>-0.70399999999999996</v>
          </cell>
        </row>
        <row r="116">
          <cell r="C116" t="str">
            <v>80029</v>
          </cell>
          <cell r="D116">
            <v>-4.3624999999999998</v>
          </cell>
        </row>
        <row r="117">
          <cell r="C117" t="str">
            <v>80032</v>
          </cell>
          <cell r="D117">
            <v>-0.60311372210759107</v>
          </cell>
        </row>
        <row r="118">
          <cell r="C118" t="str">
            <v>80046</v>
          </cell>
          <cell r="D118">
            <v>24.41278513</v>
          </cell>
        </row>
        <row r="119">
          <cell r="C119" t="str">
            <v>80047</v>
          </cell>
        </row>
        <row r="120">
          <cell r="C120" t="str">
            <v>80054</v>
          </cell>
          <cell r="D120">
            <v>-4.0522008700000001</v>
          </cell>
        </row>
        <row r="121">
          <cell r="C121" t="str">
            <v>80069</v>
          </cell>
          <cell r="D121">
            <v>0.76603052000000005</v>
          </cell>
        </row>
        <row r="122">
          <cell r="C122" t="str">
            <v>80079</v>
          </cell>
        </row>
        <row r="123">
          <cell r="C123" t="str">
            <v>Plug-TM</v>
          </cell>
        </row>
        <row r="124">
          <cell r="C124" t="str">
            <v>IPSPC</v>
          </cell>
          <cell r="D124">
            <v>-1.1447773800000001</v>
          </cell>
        </row>
        <row r="125">
          <cell r="C125" t="str">
            <v>TMErrors</v>
          </cell>
          <cell r="D125">
            <v>-4.1699999999999999E-6</v>
          </cell>
        </row>
        <row r="126">
          <cell r="C126" t="str">
            <v>TMOther</v>
          </cell>
          <cell r="D126">
            <v>-4.1699999999999999E-6</v>
          </cell>
        </row>
        <row r="130">
          <cell r="C130" t="str">
            <v>PC-9001</v>
          </cell>
          <cell r="D130">
            <v>-2.1562540400000003</v>
          </cell>
        </row>
        <row r="131">
          <cell r="C131" t="str">
            <v>PC-9002</v>
          </cell>
          <cell r="D131">
            <v>2.04803099</v>
          </cell>
        </row>
        <row r="132">
          <cell r="C132" t="str">
            <v>PC-9003</v>
          </cell>
          <cell r="D132">
            <v>7.5019452499999977</v>
          </cell>
        </row>
        <row r="133">
          <cell r="C133" t="str">
            <v>PC-9004</v>
          </cell>
          <cell r="D133">
            <v>2.6592133600000003</v>
          </cell>
        </row>
        <row r="134">
          <cell r="C134" t="str">
            <v>PC-9005</v>
          </cell>
          <cell r="D134">
            <v>8.6554751799999998</v>
          </cell>
        </row>
        <row r="135">
          <cell r="C135" t="str">
            <v>PC-9006</v>
          </cell>
          <cell r="D135">
            <v>47.219847639999998</v>
          </cell>
        </row>
        <row r="136">
          <cell r="C136" t="str">
            <v>PC-9007</v>
          </cell>
          <cell r="D136">
            <v>18.269332640000002</v>
          </cell>
        </row>
        <row r="137">
          <cell r="C137" t="str">
            <v>PC-9008</v>
          </cell>
          <cell r="D137">
            <v>3.2964064400000002</v>
          </cell>
        </row>
        <row r="138">
          <cell r="C138" t="str">
            <v>PC-9009</v>
          </cell>
          <cell r="D138">
            <v>0.27165811000000001</v>
          </cell>
        </row>
        <row r="139">
          <cell r="C139" t="str">
            <v>PC-9010</v>
          </cell>
          <cell r="D139">
            <v>3.8905302600000002</v>
          </cell>
        </row>
        <row r="140">
          <cell r="C140" t="str">
            <v>PC-9011</v>
          </cell>
          <cell r="D140">
            <v>27.662320269999999</v>
          </cell>
        </row>
        <row r="141">
          <cell r="C141" t="str">
            <v>PC-9012</v>
          </cell>
          <cell r="D141">
            <v>-1.7272362700000001</v>
          </cell>
        </row>
        <row r="142">
          <cell r="C142" t="str">
            <v>PC-9013</v>
          </cell>
          <cell r="D142">
            <v>3.9903381700000002</v>
          </cell>
        </row>
        <row r="143">
          <cell r="C143" t="str">
            <v>PC-9014</v>
          </cell>
          <cell r="D143">
            <v>1.9793614800000001</v>
          </cell>
        </row>
        <row r="144">
          <cell r="C144" t="str">
            <v>PC-9015</v>
          </cell>
          <cell r="D144">
            <v>1.1092018399999999</v>
          </cell>
        </row>
        <row r="145">
          <cell r="C145" t="str">
            <v>PC-9016</v>
          </cell>
          <cell r="D145">
            <v>24.120473619999999</v>
          </cell>
        </row>
        <row r="146">
          <cell r="C146" t="str">
            <v>TOHR</v>
          </cell>
          <cell r="D146">
            <v>-78.711477290000005</v>
          </cell>
        </row>
        <row r="147">
          <cell r="C147" t="str">
            <v>TM-COS</v>
          </cell>
          <cell r="D147">
            <v>12.07442625</v>
          </cell>
        </row>
        <row r="148">
          <cell r="C148" t="str">
            <v>TPTR</v>
          </cell>
          <cell r="D148">
            <v>60.141136990000007</v>
          </cell>
        </row>
        <row r="157">
          <cell r="D157">
            <v>469.05221429169012</v>
          </cell>
        </row>
        <row r="158">
          <cell r="D158">
            <v>11</v>
          </cell>
        </row>
        <row r="159">
          <cell r="C159" t="str">
            <v>Bundle</v>
          </cell>
          <cell r="D159" t="str">
            <v>Oct</v>
          </cell>
        </row>
        <row r="162">
          <cell r="C162" t="str">
            <v>205-DML01</v>
          </cell>
          <cell r="D162">
            <v>50.524875810000005</v>
          </cell>
        </row>
        <row r="163">
          <cell r="C163" t="str">
            <v>205-DML02</v>
          </cell>
          <cell r="D163">
            <v>7.8518686500000001</v>
          </cell>
        </row>
        <row r="164">
          <cell r="C164" t="str">
            <v>205-DML03</v>
          </cell>
          <cell r="D164">
            <v>13.250017889999995</v>
          </cell>
        </row>
        <row r="165">
          <cell r="C165" t="str">
            <v>205-DML04</v>
          </cell>
          <cell r="D165">
            <v>9.365149259999999</v>
          </cell>
        </row>
        <row r="166">
          <cell r="C166" t="str">
            <v>205-DML05</v>
          </cell>
          <cell r="D166">
            <v>8.8661558999999972</v>
          </cell>
        </row>
        <row r="167">
          <cell r="C167" t="str">
            <v>205-DML09</v>
          </cell>
          <cell r="D167">
            <v>16.778808189999985</v>
          </cell>
        </row>
        <row r="168">
          <cell r="C168" t="str">
            <v>205-DML10</v>
          </cell>
          <cell r="D168">
            <v>15.175447459999997</v>
          </cell>
        </row>
        <row r="169">
          <cell r="C169" t="str">
            <v>205-DML11</v>
          </cell>
          <cell r="D169">
            <v>3.5893043599999999</v>
          </cell>
        </row>
        <row r="170">
          <cell r="C170" t="str">
            <v>205-DML12</v>
          </cell>
          <cell r="D170">
            <v>5.1725352899999999</v>
          </cell>
        </row>
        <row r="171">
          <cell r="C171" t="str">
            <v>205-DML13</v>
          </cell>
          <cell r="D171">
            <v>11.24342746000001</v>
          </cell>
        </row>
        <row r="172">
          <cell r="C172" t="str">
            <v>205-DML19</v>
          </cell>
          <cell r="D172">
            <v>12.761825490000001</v>
          </cell>
        </row>
        <row r="173">
          <cell r="C173" t="str">
            <v>205-DMOther</v>
          </cell>
          <cell r="D173">
            <v>2.4000000000000001E-5</v>
          </cell>
        </row>
        <row r="174">
          <cell r="C174" t="str">
            <v>LDMUR</v>
          </cell>
        </row>
        <row r="175">
          <cell r="C175" t="str">
            <v>DM-SP209</v>
          </cell>
          <cell r="D175">
            <v>0.60447015000000004</v>
          </cell>
        </row>
        <row r="176">
          <cell r="C176" t="str">
            <v>204-DMF01</v>
          </cell>
          <cell r="D176">
            <v>26.205914330000006</v>
          </cell>
        </row>
        <row r="177">
          <cell r="C177" t="str">
            <v>204-DMF02</v>
          </cell>
          <cell r="D177">
            <v>65.615629430000013</v>
          </cell>
        </row>
        <row r="178">
          <cell r="C178" t="str">
            <v>204-DMF03</v>
          </cell>
          <cell r="D178">
            <v>6.9790619599999983</v>
          </cell>
        </row>
        <row r="179">
          <cell r="C179" t="str">
            <v>204-DMF04</v>
          </cell>
          <cell r="D179">
            <v>9.8436204299999979</v>
          </cell>
        </row>
        <row r="180">
          <cell r="C180" t="str">
            <v>204-DMOther</v>
          </cell>
        </row>
        <row r="181">
          <cell r="C181" t="str">
            <v>FDMUR</v>
          </cell>
        </row>
        <row r="182">
          <cell r="C182" t="str">
            <v>202-D500001</v>
          </cell>
          <cell r="D182">
            <v>34.164830749999993</v>
          </cell>
        </row>
        <row r="183">
          <cell r="C183" t="str">
            <v>202-D500005</v>
          </cell>
          <cell r="D183">
            <v>0.37112009999999995</v>
          </cell>
        </row>
        <row r="184">
          <cell r="C184" t="str">
            <v>202-D501002</v>
          </cell>
          <cell r="D184">
            <v>2.2347877500000002</v>
          </cell>
        </row>
        <row r="185">
          <cell r="C185" t="str">
            <v>202-D502003</v>
          </cell>
          <cell r="D185">
            <v>1.80675761</v>
          </cell>
        </row>
        <row r="186">
          <cell r="C186" t="str">
            <v>202-D502004</v>
          </cell>
          <cell r="D186">
            <v>0.51541714999999999</v>
          </cell>
        </row>
        <row r="187">
          <cell r="C187" t="str">
            <v>202-D503002</v>
          </cell>
          <cell r="D187">
            <v>9.8289999999999992E-3</v>
          </cell>
        </row>
        <row r="188">
          <cell r="C188" t="str">
            <v>202-D503003</v>
          </cell>
          <cell r="D188">
            <v>0.52826543000000004</v>
          </cell>
        </row>
        <row r="189">
          <cell r="C189" t="str">
            <v>202-D503004</v>
          </cell>
          <cell r="D189">
            <v>0.85767075000000004</v>
          </cell>
        </row>
        <row r="190">
          <cell r="C190" t="str">
            <v>202-D503006</v>
          </cell>
          <cell r="D190">
            <v>8.383370000000015E-3</v>
          </cell>
        </row>
        <row r="191">
          <cell r="C191" t="str">
            <v>202-DMOther</v>
          </cell>
          <cell r="D191">
            <v>0.28428609999999999</v>
          </cell>
        </row>
        <row r="192">
          <cell r="C192" t="str">
            <v>206-DSPM</v>
          </cell>
          <cell r="D192">
            <v>6.7880948400000021</v>
          </cell>
        </row>
        <row r="193">
          <cell r="C193" t="str">
            <v>206-DTPP</v>
          </cell>
          <cell r="D193">
            <v>4.0658281000000001</v>
          </cell>
        </row>
        <row r="194">
          <cell r="C194" t="str">
            <v>206-DSCPM</v>
          </cell>
          <cell r="D194">
            <v>5.09251319</v>
          </cell>
        </row>
        <row r="195">
          <cell r="C195" t="str">
            <v>206-DSCDM</v>
          </cell>
          <cell r="D195">
            <v>3.57986994</v>
          </cell>
        </row>
        <row r="196">
          <cell r="C196" t="str">
            <v>206-DSOP</v>
          </cell>
          <cell r="D196">
            <v>3.7804789999999998E-2</v>
          </cell>
        </row>
        <row r="197">
          <cell r="C197" t="str">
            <v>206-MMD</v>
          </cell>
          <cell r="D197">
            <v>5.0216203899999998</v>
          </cell>
        </row>
        <row r="198">
          <cell r="C198" t="str">
            <v>206-DOM</v>
          </cell>
          <cell r="D198">
            <v>2.12254641</v>
          </cell>
        </row>
        <row r="199">
          <cell r="C199" t="str">
            <v>206-DMOther</v>
          </cell>
        </row>
        <row r="200">
          <cell r="C200" t="str">
            <v>SDMUR</v>
          </cell>
        </row>
        <row r="201">
          <cell r="C201" t="str">
            <v>203-DPCB</v>
          </cell>
          <cell r="D201">
            <v>3.75619288</v>
          </cell>
        </row>
        <row r="202">
          <cell r="C202" t="str">
            <v>203-DREC</v>
          </cell>
          <cell r="D202">
            <v>0.41998606999999999</v>
          </cell>
        </row>
        <row r="203">
          <cell r="C203" t="str">
            <v>203-DLAR</v>
          </cell>
          <cell r="D203">
            <v>3.4436285600000001</v>
          </cell>
        </row>
        <row r="204">
          <cell r="C204" t="str">
            <v>203-DOM</v>
          </cell>
          <cell r="D204">
            <v>0.66526626</v>
          </cell>
        </row>
        <row r="205">
          <cell r="C205" t="str">
            <v>203-DENV</v>
          </cell>
        </row>
        <row r="206">
          <cell r="C206" t="str">
            <v>203-DREVMT</v>
          </cell>
          <cell r="D206">
            <v>0.12867908</v>
          </cell>
        </row>
        <row r="207">
          <cell r="C207" t="str">
            <v>203-DSTNDS</v>
          </cell>
          <cell r="D207">
            <v>0.86382015000000001</v>
          </cell>
        </row>
        <row r="208">
          <cell r="C208" t="str">
            <v>203-DR&amp;D</v>
          </cell>
        </row>
        <row r="209">
          <cell r="C209" t="str">
            <v>203-DMO</v>
          </cell>
          <cell r="D209">
            <v>0.62344602000000005</v>
          </cell>
        </row>
        <row r="210">
          <cell r="C210" t="str">
            <v>203-DMOther</v>
          </cell>
        </row>
        <row r="211">
          <cell r="C211" t="str">
            <v>EDMUR</v>
          </cell>
        </row>
        <row r="212">
          <cell r="C212" t="str">
            <v>213-DM1XX</v>
          </cell>
          <cell r="D212">
            <v>0.66941418999999991</v>
          </cell>
        </row>
        <row r="213">
          <cell r="C213" t="str">
            <v>213-DM2XX</v>
          </cell>
          <cell r="D213">
            <v>1.1940524399999999</v>
          </cell>
        </row>
        <row r="214">
          <cell r="C214" t="str">
            <v>213-DM3XX</v>
          </cell>
        </row>
        <row r="215">
          <cell r="C215" t="str">
            <v>213-DM4XX</v>
          </cell>
        </row>
        <row r="216">
          <cell r="C216" t="str">
            <v>213-DMOther</v>
          </cell>
          <cell r="D216">
            <v>3.5298580000000003E-2</v>
          </cell>
        </row>
        <row r="217">
          <cell r="C217" t="str">
            <v>214-DM1XX</v>
          </cell>
        </row>
        <row r="218">
          <cell r="C218" t="str">
            <v>214-DM2XX</v>
          </cell>
        </row>
        <row r="219">
          <cell r="C219" t="str">
            <v>214-DM3XX</v>
          </cell>
        </row>
        <row r="220">
          <cell r="C220" t="str">
            <v>214-DM4XX</v>
          </cell>
        </row>
        <row r="221">
          <cell r="C221" t="str">
            <v>214-DMOther</v>
          </cell>
        </row>
        <row r="222">
          <cell r="C222" t="str">
            <v>216-DM1XX</v>
          </cell>
        </row>
        <row r="223">
          <cell r="C223" t="str">
            <v>216-DM2XX</v>
          </cell>
        </row>
        <row r="224">
          <cell r="C224" t="str">
            <v>216-DM3XX</v>
          </cell>
        </row>
        <row r="225">
          <cell r="C225" t="str">
            <v>216-DM4XX</v>
          </cell>
        </row>
        <row r="226">
          <cell r="C226" t="str">
            <v>216-DMOther</v>
          </cell>
        </row>
        <row r="227">
          <cell r="C227" t="str">
            <v>DM-SP220</v>
          </cell>
          <cell r="D227">
            <v>0.47743047999999999</v>
          </cell>
        </row>
        <row r="228">
          <cell r="C228" t="str">
            <v>DM-SP222</v>
          </cell>
          <cell r="D228">
            <v>8.2934560000000004E-2</v>
          </cell>
        </row>
        <row r="229">
          <cell r="C229" t="str">
            <v>DM-SP223</v>
          </cell>
          <cell r="D229">
            <v>8.3165885500000005</v>
          </cell>
        </row>
        <row r="230">
          <cell r="C230" t="str">
            <v>DM-SP224</v>
          </cell>
          <cell r="D230">
            <v>0.41261823999999997</v>
          </cell>
        </row>
        <row r="231">
          <cell r="C231" t="str">
            <v>DM-SP225</v>
          </cell>
        </row>
        <row r="232">
          <cell r="C232" t="str">
            <v>DM-SP215</v>
          </cell>
        </row>
        <row r="233">
          <cell r="C233" t="str">
            <v>DIMS</v>
          </cell>
          <cell r="D233">
            <v>-6.3795596583204882E-16</v>
          </cell>
        </row>
        <row r="234">
          <cell r="C234" t="str">
            <v>DOGO</v>
          </cell>
          <cell r="D234">
            <v>1.0513311599999999</v>
          </cell>
        </row>
        <row r="239">
          <cell r="C239" t="str">
            <v>80026</v>
          </cell>
          <cell r="D239">
            <v>-6.4749999999999996</v>
          </cell>
        </row>
        <row r="240">
          <cell r="C240" t="str">
            <v>80030</v>
          </cell>
          <cell r="D240">
            <v>-9.26</v>
          </cell>
        </row>
        <row r="241">
          <cell r="C241" t="str">
            <v>80033</v>
          </cell>
          <cell r="D241">
            <v>-6.1826264983097605</v>
          </cell>
        </row>
        <row r="242">
          <cell r="C242" t="str">
            <v>80053</v>
          </cell>
          <cell r="D242">
            <v>23.379294779999999</v>
          </cell>
        </row>
        <row r="243">
          <cell r="C243" t="str">
            <v>80055</v>
          </cell>
        </row>
        <row r="244">
          <cell r="C244" t="str">
            <v>80070</v>
          </cell>
          <cell r="D244">
            <v>1.1792700900000002</v>
          </cell>
        </row>
        <row r="245">
          <cell r="C245" t="str">
            <v>80080</v>
          </cell>
          <cell r="D245">
            <v>2.72317E-3</v>
          </cell>
        </row>
        <row r="246">
          <cell r="C246" t="str">
            <v>DMErrors</v>
          </cell>
        </row>
        <row r="247">
          <cell r="C247" t="str">
            <v>DMOther</v>
          </cell>
        </row>
        <row r="248">
          <cell r="C248" t="str">
            <v>Plug-DM</v>
          </cell>
        </row>
        <row r="253">
          <cell r="C253" t="str">
            <v>PC-9050</v>
          </cell>
          <cell r="D253">
            <v>-1.7429397499999999</v>
          </cell>
        </row>
        <row r="254">
          <cell r="C254" t="str">
            <v>PC-9051</v>
          </cell>
          <cell r="D254">
            <v>1.6554605199999999</v>
          </cell>
        </row>
        <row r="255">
          <cell r="C255" t="str">
            <v>PC-9052</v>
          </cell>
          <cell r="D255">
            <v>-4.7278299000000015</v>
          </cell>
        </row>
        <row r="256">
          <cell r="C256" t="str">
            <v>PC-9053</v>
          </cell>
          <cell r="D256">
            <v>3.3844540100000002</v>
          </cell>
        </row>
        <row r="257">
          <cell r="C257" t="str">
            <v>PC-9054</v>
          </cell>
          <cell r="D257">
            <v>9.4144092300000004</v>
          </cell>
        </row>
        <row r="258">
          <cell r="C258" t="str">
            <v>PC-9055</v>
          </cell>
          <cell r="D258">
            <v>41.372737099999995</v>
          </cell>
        </row>
        <row r="259">
          <cell r="C259" t="str">
            <v>PC-9056</v>
          </cell>
          <cell r="D259">
            <v>21.446607580000002</v>
          </cell>
        </row>
        <row r="260">
          <cell r="C260" t="str">
            <v>PC-9057</v>
          </cell>
          <cell r="D260">
            <v>3.0445390699999995</v>
          </cell>
        </row>
        <row r="261">
          <cell r="C261" t="str">
            <v>PC-9058</v>
          </cell>
          <cell r="D261">
            <v>6.5198018600000003</v>
          </cell>
        </row>
        <row r="262">
          <cell r="C262" t="str">
            <v>PC-9059</v>
          </cell>
          <cell r="D262">
            <v>0.68656386999999997</v>
          </cell>
        </row>
        <row r="263">
          <cell r="C263" t="str">
            <v>PC-9060</v>
          </cell>
          <cell r="D263">
            <v>8.2627713299999996</v>
          </cell>
        </row>
        <row r="264">
          <cell r="C264" t="str">
            <v>PC-9061</v>
          </cell>
          <cell r="D264">
            <v>-2.3102499000000001</v>
          </cell>
        </row>
        <row r="265">
          <cell r="C265" t="str">
            <v>PC-9062</v>
          </cell>
          <cell r="D265">
            <v>5.3372403299999993</v>
          </cell>
        </row>
        <row r="266">
          <cell r="C266" t="str">
            <v>PC-9063</v>
          </cell>
          <cell r="D266">
            <v>2.6474779599999998</v>
          </cell>
        </row>
        <row r="267">
          <cell r="C267" t="str">
            <v>PC-9064</v>
          </cell>
          <cell r="D267">
            <v>4.3873386400000003</v>
          </cell>
        </row>
        <row r="268">
          <cell r="C268" t="str">
            <v>PC-9065</v>
          </cell>
          <cell r="D268">
            <v>32.262119650000002</v>
          </cell>
        </row>
        <row r="269">
          <cell r="C269" t="str">
            <v>PC-9066</v>
          </cell>
          <cell r="D269">
            <v>25.75383098</v>
          </cell>
        </row>
        <row r="270">
          <cell r="C270" t="str">
            <v>DOHR</v>
          </cell>
          <cell r="D270">
            <v>-52.875894250000002</v>
          </cell>
        </row>
        <row r="271">
          <cell r="C271" t="str">
            <v>DM-COS</v>
          </cell>
          <cell r="D271">
            <v>4.5815684499999998</v>
          </cell>
        </row>
        <row r="272">
          <cell r="C272" t="str">
            <v>DPTR</v>
          </cell>
          <cell r="D272">
            <v>4.1343831200000007</v>
          </cell>
        </row>
        <row r="286">
          <cell r="D286">
            <v>810.93576774078213</v>
          </cell>
        </row>
        <row r="287">
          <cell r="D287">
            <v>11</v>
          </cell>
        </row>
        <row r="288">
          <cell r="C288" t="str">
            <v>Bundle</v>
          </cell>
          <cell r="D288" t="str">
            <v>Oct</v>
          </cell>
        </row>
        <row r="291">
          <cell r="C291" t="str">
            <v>205-TCL01</v>
          </cell>
          <cell r="D291">
            <v>14.764272539999995</v>
          </cell>
        </row>
        <row r="292">
          <cell r="C292" t="str">
            <v>205-TCL02</v>
          </cell>
          <cell r="D292">
            <v>11.749448270000006</v>
          </cell>
        </row>
        <row r="293">
          <cell r="C293" t="str">
            <v>205-TCL10</v>
          </cell>
          <cell r="D293">
            <v>2.5264222300000001</v>
          </cell>
        </row>
        <row r="294">
          <cell r="C294" t="str">
            <v>205-TCL11</v>
          </cell>
          <cell r="D294">
            <v>2.3781231000000003</v>
          </cell>
        </row>
        <row r="295">
          <cell r="C295" t="str">
            <v>205-TCL19</v>
          </cell>
          <cell r="D295">
            <v>3.2609369100000003</v>
          </cell>
        </row>
        <row r="296">
          <cell r="C296" t="str">
            <v>205-TCOther</v>
          </cell>
          <cell r="D296">
            <v>4.4039879999999997E-2</v>
          </cell>
        </row>
        <row r="297">
          <cell r="C297" t="str">
            <v>LTCUR</v>
          </cell>
        </row>
        <row r="298">
          <cell r="C298" t="str">
            <v>202-TCOther</v>
          </cell>
        </row>
        <row r="299">
          <cell r="C299" t="str">
            <v>204-TCOther</v>
          </cell>
        </row>
        <row r="300">
          <cell r="C300" t="str">
            <v>209-TCOther</v>
          </cell>
        </row>
        <row r="301">
          <cell r="C301" t="str">
            <v>206-BCCP</v>
          </cell>
          <cell r="D301">
            <v>0.93934931999999993</v>
          </cell>
        </row>
        <row r="302">
          <cell r="C302" t="str">
            <v>206-ICP</v>
          </cell>
          <cell r="D302">
            <v>3.7487849300000002</v>
          </cell>
        </row>
        <row r="303">
          <cell r="C303" t="str">
            <v>206-TCP</v>
          </cell>
          <cell r="D303">
            <v>1.49582879</v>
          </cell>
        </row>
        <row r="304">
          <cell r="C304" t="str">
            <v>206-SCP</v>
          </cell>
          <cell r="D304">
            <v>1.71759715</v>
          </cell>
        </row>
        <row r="305">
          <cell r="C305" t="str">
            <v>206-BRC</v>
          </cell>
          <cell r="D305">
            <v>0.34662411999999998</v>
          </cell>
        </row>
        <row r="306">
          <cell r="C306" t="str">
            <v>206-SACP</v>
          </cell>
          <cell r="D306">
            <v>0.77649892000000009</v>
          </cell>
        </row>
        <row r="307">
          <cell r="C307" t="str">
            <v>206-HVIT</v>
          </cell>
          <cell r="D307">
            <v>2.6673258999999998</v>
          </cell>
        </row>
        <row r="308">
          <cell r="C308" t="str">
            <v>206-HPAS</v>
          </cell>
          <cell r="D308">
            <v>0.29127065999999996</v>
          </cell>
        </row>
        <row r="309">
          <cell r="C309" t="str">
            <v>206-DC</v>
          </cell>
          <cell r="D309">
            <v>3.7065352900000001</v>
          </cell>
        </row>
        <row r="310">
          <cell r="C310" t="str">
            <v>206-TCOther</v>
          </cell>
          <cell r="D310">
            <v>1.1094952199999999</v>
          </cell>
        </row>
        <row r="311">
          <cell r="C311" t="str">
            <v>STCUR</v>
          </cell>
        </row>
        <row r="312">
          <cell r="C312" t="str">
            <v>203-17005</v>
          </cell>
          <cell r="D312">
            <v>2.4111968900000003</v>
          </cell>
        </row>
        <row r="313">
          <cell r="C313" t="str">
            <v>203-17037</v>
          </cell>
          <cell r="D313">
            <v>4.7559660800000003</v>
          </cell>
        </row>
        <row r="314">
          <cell r="C314" t="str">
            <v>203-18804</v>
          </cell>
          <cell r="D314">
            <v>3.4672148100000002</v>
          </cell>
        </row>
        <row r="315">
          <cell r="C315" t="str">
            <v>203-18807</v>
          </cell>
          <cell r="D315">
            <v>12.444381850000001</v>
          </cell>
        </row>
        <row r="316">
          <cell r="C316" t="str">
            <v>203-18808</v>
          </cell>
          <cell r="D316">
            <v>0.85074554000000002</v>
          </cell>
        </row>
        <row r="317">
          <cell r="C317" t="str">
            <v>203-18826</v>
          </cell>
          <cell r="D317">
            <v>0.84452118999999992</v>
          </cell>
        </row>
        <row r="318">
          <cell r="C318" t="str">
            <v>203-18862</v>
          </cell>
          <cell r="D318">
            <v>14.461595470000001</v>
          </cell>
        </row>
        <row r="319">
          <cell r="C319" t="str">
            <v>203-TC211</v>
          </cell>
          <cell r="D319">
            <v>10.910274319999969</v>
          </cell>
        </row>
        <row r="320">
          <cell r="C320" t="str">
            <v>203-18698</v>
          </cell>
          <cell r="D320">
            <v>1.01705826</v>
          </cell>
        </row>
        <row r="321">
          <cell r="C321" t="str">
            <v>203-18827</v>
          </cell>
          <cell r="D321">
            <v>2.4063211799999999</v>
          </cell>
        </row>
        <row r="322">
          <cell r="C322" t="str">
            <v>203-17238</v>
          </cell>
          <cell r="D322">
            <v>1.6758303400000001</v>
          </cell>
        </row>
        <row r="323">
          <cell r="C323" t="str">
            <v>203-17418</v>
          </cell>
          <cell r="D323">
            <v>5.5446849999999999E-2</v>
          </cell>
        </row>
        <row r="324">
          <cell r="C324" t="str">
            <v>203-TC212</v>
          </cell>
          <cell r="D324">
            <v>0.65533099000000661</v>
          </cell>
        </row>
        <row r="325">
          <cell r="C325" t="str">
            <v>203-18505</v>
          </cell>
          <cell r="D325">
            <v>4.5625779999999998E-2</v>
          </cell>
        </row>
        <row r="326">
          <cell r="C326" t="str">
            <v>203-17009</v>
          </cell>
          <cell r="D326">
            <v>5.4827000000000001E-4</v>
          </cell>
        </row>
        <row r="327">
          <cell r="C327" t="str">
            <v>203-17052</v>
          </cell>
          <cell r="D327">
            <v>18.905936949999994</v>
          </cell>
        </row>
        <row r="328">
          <cell r="C328" t="str">
            <v>203-11889</v>
          </cell>
        </row>
        <row r="329">
          <cell r="C329" t="str">
            <v>203-18545</v>
          </cell>
          <cell r="D329">
            <v>8.9092115799999974</v>
          </cell>
        </row>
        <row r="330">
          <cell r="C330" t="str">
            <v>203-18623</v>
          </cell>
          <cell r="D330">
            <v>16.124266280000001</v>
          </cell>
        </row>
        <row r="331">
          <cell r="C331" t="str">
            <v>203-18656</v>
          </cell>
        </row>
        <row r="332">
          <cell r="C332" t="str">
            <v>203-18717</v>
          </cell>
          <cell r="D332">
            <v>0.26005274</v>
          </cell>
        </row>
        <row r="333">
          <cell r="C333" t="str">
            <v>203-18839</v>
          </cell>
          <cell r="D333">
            <v>127.09285553999999</v>
          </cell>
        </row>
        <row r="334">
          <cell r="C334" t="str">
            <v>203-18875</v>
          </cell>
          <cell r="D334">
            <v>1.12551701</v>
          </cell>
        </row>
        <row r="335">
          <cell r="C335" t="str">
            <v>203-18876</v>
          </cell>
          <cell r="D335">
            <v>8.2731257999999972</v>
          </cell>
        </row>
        <row r="336">
          <cell r="C336" t="str">
            <v>203-18877</v>
          </cell>
          <cell r="D336">
            <v>11.381874230000001</v>
          </cell>
        </row>
        <row r="337">
          <cell r="C337" t="str">
            <v>203-13201</v>
          </cell>
        </row>
        <row r="338">
          <cell r="C338" t="str">
            <v>203-13283</v>
          </cell>
        </row>
        <row r="339">
          <cell r="C339" t="str">
            <v>203-17128</v>
          </cell>
          <cell r="D339">
            <v>2.6583469200000001</v>
          </cell>
        </row>
        <row r="340">
          <cell r="C340" t="str">
            <v>203-17136</v>
          </cell>
          <cell r="D340">
            <v>0.75427739000000005</v>
          </cell>
        </row>
        <row r="341">
          <cell r="C341" t="str">
            <v>203-17169</v>
          </cell>
          <cell r="D341">
            <v>0.71126858999999998</v>
          </cell>
        </row>
        <row r="342">
          <cell r="C342" t="str">
            <v>203-17215</v>
          </cell>
          <cell r="D342">
            <v>21.929724499999999</v>
          </cell>
        </row>
        <row r="343">
          <cell r="C343" t="str">
            <v>203-17240</v>
          </cell>
          <cell r="D343">
            <v>66.595644119999989</v>
          </cell>
        </row>
        <row r="344">
          <cell r="C344" t="str">
            <v>203-17260</v>
          </cell>
          <cell r="D344">
            <v>8.8356904599999986</v>
          </cell>
        </row>
        <row r="345">
          <cell r="C345" t="str">
            <v>203-17281</v>
          </cell>
          <cell r="D345">
            <v>1.3692195700000001</v>
          </cell>
        </row>
        <row r="346">
          <cell r="C346" t="str">
            <v>203-17284</v>
          </cell>
          <cell r="D346">
            <v>4.2253127699999995</v>
          </cell>
        </row>
        <row r="347">
          <cell r="C347" t="str">
            <v>203-17298</v>
          </cell>
          <cell r="D347">
            <v>19.096054260000027</v>
          </cell>
        </row>
        <row r="348">
          <cell r="C348" t="str">
            <v>203-17390</v>
          </cell>
          <cell r="D348">
            <v>3.3082822599999999</v>
          </cell>
        </row>
        <row r="349">
          <cell r="C349" t="str">
            <v>203-17425</v>
          </cell>
          <cell r="D349">
            <v>13.465402450000006</v>
          </cell>
        </row>
        <row r="350">
          <cell r="C350" t="str">
            <v>203-17517</v>
          </cell>
          <cell r="D350">
            <v>0.29943744999999999</v>
          </cell>
        </row>
        <row r="351">
          <cell r="C351" t="str">
            <v>203-17683</v>
          </cell>
          <cell r="D351">
            <v>0.55169833999999995</v>
          </cell>
        </row>
        <row r="352">
          <cell r="C352" t="str">
            <v>203-17775</v>
          </cell>
          <cell r="D352">
            <v>4.3227790000000002E-2</v>
          </cell>
        </row>
        <row r="353">
          <cell r="C353" t="str">
            <v>203-17777</v>
          </cell>
          <cell r="D353">
            <v>6.4958109999999999E-2</v>
          </cell>
        </row>
        <row r="354">
          <cell r="C354" t="str">
            <v>203-17779</v>
          </cell>
          <cell r="D354">
            <v>3.28024242</v>
          </cell>
        </row>
        <row r="355">
          <cell r="C355" t="str">
            <v>203-17811</v>
          </cell>
          <cell r="D355">
            <v>1.7992372299999999</v>
          </cell>
        </row>
        <row r="356">
          <cell r="C356" t="str">
            <v>203-17859</v>
          </cell>
          <cell r="D356">
            <v>1.06875444</v>
          </cell>
        </row>
        <row r="357">
          <cell r="C357" t="str">
            <v>203-17875</v>
          </cell>
          <cell r="D357">
            <v>28.627684890000005</v>
          </cell>
        </row>
        <row r="358">
          <cell r="C358" t="str">
            <v>203-15256</v>
          </cell>
        </row>
        <row r="359">
          <cell r="C359" t="str">
            <v>203-15257</v>
          </cell>
        </row>
        <row r="360">
          <cell r="C360" t="str">
            <v>203-15514</v>
          </cell>
        </row>
        <row r="361">
          <cell r="C361" t="str">
            <v>203-18238</v>
          </cell>
          <cell r="D361">
            <v>4.3140930000000001E-2</v>
          </cell>
        </row>
        <row r="362">
          <cell r="C362" t="str">
            <v>203-TC2XX</v>
          </cell>
          <cell r="D362">
            <v>30.059020469999997</v>
          </cell>
        </row>
        <row r="363">
          <cell r="C363" t="str">
            <v>203-17011</v>
          </cell>
          <cell r="D363">
            <v>0.98762461000000001</v>
          </cell>
        </row>
        <row r="364">
          <cell r="C364" t="str">
            <v>203-17078</v>
          </cell>
          <cell r="D364">
            <v>1.4124997099999999</v>
          </cell>
        </row>
        <row r="365">
          <cell r="C365" t="str">
            <v>203-18515</v>
          </cell>
          <cell r="D365">
            <v>1.9133979999999999</v>
          </cell>
        </row>
        <row r="366">
          <cell r="C366" t="str">
            <v>203-18538</v>
          </cell>
          <cell r="D366">
            <v>11.181869110000006</v>
          </cell>
        </row>
        <row r="367">
          <cell r="C367" t="str">
            <v>203-18589</v>
          </cell>
          <cell r="D367">
            <v>0.16943759</v>
          </cell>
        </row>
        <row r="368">
          <cell r="C368" t="str">
            <v>203-18719</v>
          </cell>
          <cell r="D368">
            <v>18.001178070000009</v>
          </cell>
        </row>
        <row r="369">
          <cell r="C369" t="str">
            <v>203-18769</v>
          </cell>
          <cell r="D369">
            <v>2.8704509999999999E-2</v>
          </cell>
        </row>
        <row r="370">
          <cell r="C370" t="str">
            <v>203-18884</v>
          </cell>
          <cell r="D370">
            <v>6.07119608</v>
          </cell>
        </row>
        <row r="371">
          <cell r="C371" t="str">
            <v>203-17107</v>
          </cell>
          <cell r="D371">
            <v>0.37188621999999999</v>
          </cell>
        </row>
        <row r="372">
          <cell r="C372" t="str">
            <v>203-17112</v>
          </cell>
          <cell r="D372">
            <v>0.18621001999999998</v>
          </cell>
        </row>
        <row r="373">
          <cell r="C373" t="str">
            <v>203-17140</v>
          </cell>
          <cell r="D373">
            <v>0.48910946</v>
          </cell>
        </row>
        <row r="374">
          <cell r="C374" t="str">
            <v>203-13339</v>
          </cell>
        </row>
        <row r="375">
          <cell r="C375" t="str">
            <v>203-17148</v>
          </cell>
          <cell r="D375">
            <v>1.3846260000000001E-2</v>
          </cell>
        </row>
        <row r="376">
          <cell r="C376" t="str">
            <v>203-17150</v>
          </cell>
          <cell r="D376">
            <v>14.703510410000002</v>
          </cell>
        </row>
        <row r="377">
          <cell r="C377" t="str">
            <v>203-17176</v>
          </cell>
          <cell r="D377">
            <v>3.4892819999999998E-2</v>
          </cell>
        </row>
        <row r="378">
          <cell r="C378" t="str">
            <v>203-17185</v>
          </cell>
          <cell r="D378">
            <v>5.2540699999999996E-3</v>
          </cell>
        </row>
        <row r="379">
          <cell r="C379" t="str">
            <v>203-17191</v>
          </cell>
          <cell r="D379">
            <v>2.6054053399999999</v>
          </cell>
        </row>
        <row r="380">
          <cell r="C380" t="str">
            <v>203-17192</v>
          </cell>
          <cell r="D380">
            <v>1.2928599999999998E-3</v>
          </cell>
        </row>
        <row r="381">
          <cell r="C381" t="str">
            <v>203-17204</v>
          </cell>
          <cell r="D381">
            <v>1.04677921</v>
          </cell>
        </row>
        <row r="382">
          <cell r="C382" t="str">
            <v>203-17219</v>
          </cell>
          <cell r="D382">
            <v>7.1689333999999993</v>
          </cell>
        </row>
        <row r="383">
          <cell r="C383" t="str">
            <v>203-17276</v>
          </cell>
          <cell r="D383">
            <v>2.9998150000000001E-2</v>
          </cell>
        </row>
        <row r="384">
          <cell r="C384" t="str">
            <v>203-17350</v>
          </cell>
          <cell r="D384">
            <v>6.9798542999999995</v>
          </cell>
        </row>
        <row r="385">
          <cell r="C385" t="str">
            <v>203-17402</v>
          </cell>
          <cell r="D385">
            <v>3.1337965299999997</v>
          </cell>
        </row>
        <row r="386">
          <cell r="C386" t="str">
            <v>203-17404</v>
          </cell>
          <cell r="D386">
            <v>2.8675066299999998</v>
          </cell>
        </row>
        <row r="387">
          <cell r="C387" t="str">
            <v>203-17456</v>
          </cell>
          <cell r="D387">
            <v>1.25513827</v>
          </cell>
        </row>
        <row r="388">
          <cell r="C388" t="str">
            <v>203-17488</v>
          </cell>
          <cell r="D388">
            <v>0.87041895999999996</v>
          </cell>
        </row>
        <row r="389">
          <cell r="C389" t="str">
            <v>203-17493</v>
          </cell>
          <cell r="D389">
            <v>6.7804268999999975</v>
          </cell>
        </row>
        <row r="390">
          <cell r="C390" t="str">
            <v>203-17540</v>
          </cell>
          <cell r="D390">
            <v>0.47417289000000001</v>
          </cell>
        </row>
        <row r="391">
          <cell r="C391" t="str">
            <v>203-17578</v>
          </cell>
          <cell r="D391">
            <v>6.4816189999999996E-2</v>
          </cell>
        </row>
        <row r="392">
          <cell r="C392" t="str">
            <v>203-17677</v>
          </cell>
          <cell r="D392">
            <v>1.6145309999999999</v>
          </cell>
        </row>
        <row r="393">
          <cell r="C393" t="str">
            <v>203-17708</v>
          </cell>
          <cell r="D393">
            <v>0.82470498999999997</v>
          </cell>
        </row>
        <row r="394">
          <cell r="C394" t="str">
            <v>203-17797</v>
          </cell>
          <cell r="D394">
            <v>6.3131629999999994E-2</v>
          </cell>
        </row>
        <row r="395">
          <cell r="C395" t="str">
            <v>203-14675</v>
          </cell>
        </row>
        <row r="396">
          <cell r="C396" t="str">
            <v>203-14677</v>
          </cell>
        </row>
        <row r="397">
          <cell r="C397" t="str">
            <v>203-14832</v>
          </cell>
        </row>
        <row r="398">
          <cell r="C398" t="str">
            <v>203-17922</v>
          </cell>
          <cell r="D398">
            <v>6.4688579999999996E-2</v>
          </cell>
        </row>
        <row r="399">
          <cell r="C399" t="str">
            <v>203-TC1XX</v>
          </cell>
          <cell r="D399">
            <v>14.767777749999976</v>
          </cell>
        </row>
        <row r="400">
          <cell r="C400" t="str">
            <v>203-18566</v>
          </cell>
          <cell r="D400">
            <v>4.5875709900000006</v>
          </cell>
        </row>
        <row r="401">
          <cell r="C401" t="str">
            <v>203-17248</v>
          </cell>
          <cell r="D401">
            <v>0.36617192999999998</v>
          </cell>
        </row>
        <row r="402">
          <cell r="C402" t="str">
            <v>203-17510</v>
          </cell>
          <cell r="D402">
            <v>3.5987411000000002</v>
          </cell>
        </row>
        <row r="403">
          <cell r="C403" t="str">
            <v>203-17520</v>
          </cell>
          <cell r="D403">
            <v>1.6425618100000001</v>
          </cell>
        </row>
        <row r="404">
          <cell r="C404" t="str">
            <v>203-TC12X</v>
          </cell>
          <cell r="D404">
            <v>3.6164725000000097</v>
          </cell>
        </row>
        <row r="405">
          <cell r="C405" t="str">
            <v>203-AFR</v>
          </cell>
          <cell r="D405">
            <v>2.3436439999999999E-2</v>
          </cell>
        </row>
        <row r="406">
          <cell r="C406" t="str">
            <v>203-ANFENC</v>
          </cell>
          <cell r="D406">
            <v>3.2336399999999999E-3</v>
          </cell>
        </row>
        <row r="407">
          <cell r="C407" t="str">
            <v>203-CAPBANK</v>
          </cell>
          <cell r="D407">
            <v>-8.0787900000000006E-3</v>
          </cell>
        </row>
        <row r="408">
          <cell r="C408" t="str">
            <v>203-CATHR</v>
          </cell>
          <cell r="D408">
            <v>0.62412000000000001</v>
          </cell>
        </row>
        <row r="409">
          <cell r="C409" t="str">
            <v>203-CblMonitor</v>
          </cell>
          <cell r="D409">
            <v>3.0243409999999998E-2</v>
          </cell>
        </row>
        <row r="410">
          <cell r="C410" t="str">
            <v>203-Civil</v>
          </cell>
          <cell r="D410">
            <v>2.8431160699999998</v>
          </cell>
        </row>
        <row r="411">
          <cell r="C411" t="str">
            <v>203-CSWITCH</v>
          </cell>
          <cell r="D411">
            <v>0.97563610000000001</v>
          </cell>
        </row>
        <row r="412">
          <cell r="C412" t="str">
            <v>203-DELUG</v>
          </cell>
          <cell r="D412">
            <v>0.92437124999999998</v>
          </cell>
        </row>
        <row r="413">
          <cell r="C413" t="str">
            <v>203-DETECT</v>
          </cell>
          <cell r="D413">
            <v>0.31303854999999997</v>
          </cell>
        </row>
        <row r="414">
          <cell r="C414" t="str">
            <v>203-DFR</v>
          </cell>
          <cell r="D414">
            <v>0.29274422999999999</v>
          </cell>
        </row>
        <row r="415">
          <cell r="C415" t="str">
            <v>203-DieselGen</v>
          </cell>
          <cell r="D415">
            <v>1.4173659999999999E-2</v>
          </cell>
        </row>
        <row r="416">
          <cell r="C416" t="str">
            <v>203-FDRPR</v>
          </cell>
          <cell r="D416">
            <v>0.28310446</v>
          </cell>
        </row>
        <row r="417">
          <cell r="C417" t="str">
            <v>203-FOOT</v>
          </cell>
          <cell r="D417">
            <v>0</v>
          </cell>
        </row>
        <row r="418">
          <cell r="C418" t="str">
            <v>203-GAREPL</v>
          </cell>
          <cell r="D418">
            <v>0.26099823</v>
          </cell>
        </row>
        <row r="419">
          <cell r="C419" t="str">
            <v>203-GRND</v>
          </cell>
          <cell r="D419">
            <v>0.56833605000000009</v>
          </cell>
        </row>
        <row r="420">
          <cell r="C420" t="str">
            <v>203-HUB</v>
          </cell>
          <cell r="D420">
            <v>7.5033752100000095</v>
          </cell>
        </row>
        <row r="421">
          <cell r="C421" t="str">
            <v>203-HVAC</v>
          </cell>
          <cell r="D421">
            <v>0.50055479999999997</v>
          </cell>
        </row>
        <row r="422">
          <cell r="C422" t="str">
            <v>203-IED Syn</v>
          </cell>
          <cell r="D422">
            <v>2.4201000000000001E-3</v>
          </cell>
        </row>
        <row r="423">
          <cell r="C423" t="str">
            <v>203-Insulators</v>
          </cell>
        </row>
        <row r="424">
          <cell r="C424" t="str">
            <v>203-LCC</v>
          </cell>
        </row>
        <row r="425">
          <cell r="C425" t="str">
            <v>203-MCR</v>
          </cell>
          <cell r="D425">
            <v>2.5971370000000001E-2</v>
          </cell>
        </row>
        <row r="426">
          <cell r="C426" t="str">
            <v>203-mDRAIN</v>
          </cell>
        </row>
        <row r="427">
          <cell r="C427" t="str">
            <v>203-mSPILL</v>
          </cell>
        </row>
        <row r="428">
          <cell r="C428" t="str">
            <v>203-OCB</v>
          </cell>
          <cell r="D428">
            <v>3.8667602400000001</v>
          </cell>
        </row>
        <row r="429">
          <cell r="C429" t="str">
            <v>203-PCT-BOX</v>
          </cell>
        </row>
        <row r="430">
          <cell r="C430" t="str">
            <v>203-POTH</v>
          </cell>
          <cell r="D430">
            <v>0.22501814000000001</v>
          </cell>
        </row>
        <row r="431">
          <cell r="C431" t="str">
            <v>203-PROTRP</v>
          </cell>
          <cell r="D431">
            <v>6.8611144800000199</v>
          </cell>
        </row>
        <row r="432">
          <cell r="C432" t="str">
            <v>203-PTONER</v>
          </cell>
          <cell r="D432">
            <v>3.91886855</v>
          </cell>
        </row>
        <row r="433">
          <cell r="C433" t="str">
            <v>203-RODGAP</v>
          </cell>
          <cell r="D433">
            <v>0.10256819</v>
          </cell>
        </row>
        <row r="434">
          <cell r="C434" t="str">
            <v>203-RTU</v>
          </cell>
          <cell r="D434">
            <v>9.5844992799999922</v>
          </cell>
        </row>
        <row r="435">
          <cell r="C435" t="str">
            <v>203-SCADA</v>
          </cell>
          <cell r="D435">
            <v>0.10272814999999999</v>
          </cell>
        </row>
        <row r="436">
          <cell r="C436" t="str">
            <v>203-SER</v>
          </cell>
          <cell r="D436">
            <v>0.45194280999999997</v>
          </cell>
        </row>
        <row r="437">
          <cell r="C437" t="str">
            <v>203-SERA</v>
          </cell>
          <cell r="D437">
            <v>0.58080997000000001</v>
          </cell>
        </row>
        <row r="438">
          <cell r="C438" t="str">
            <v>203-SHIELDW</v>
          </cell>
          <cell r="D438">
            <v>1.0424565299999999</v>
          </cell>
        </row>
        <row r="439">
          <cell r="C439" t="str">
            <v>203-SPBrkRepl</v>
          </cell>
          <cell r="D439">
            <v>6.3667689999999999E-2</v>
          </cell>
        </row>
        <row r="440">
          <cell r="C440" t="str">
            <v>203-SSMETER</v>
          </cell>
          <cell r="D440">
            <v>6.2016700000000003E-3</v>
          </cell>
        </row>
        <row r="441">
          <cell r="C441" t="str">
            <v>203-SSUB</v>
          </cell>
          <cell r="D441">
            <v>1.9810003</v>
          </cell>
        </row>
        <row r="442">
          <cell r="C442" t="str">
            <v>203-SSUD</v>
          </cell>
          <cell r="D442">
            <v>1.2710905400000001</v>
          </cell>
        </row>
        <row r="443">
          <cell r="C443" t="str">
            <v>203-STSTR</v>
          </cell>
          <cell r="D443">
            <v>0</v>
          </cell>
        </row>
        <row r="444">
          <cell r="C444" t="str">
            <v>203-TeleProt</v>
          </cell>
        </row>
        <row r="445">
          <cell r="C445" t="str">
            <v>203-TEP</v>
          </cell>
        </row>
        <row r="446">
          <cell r="C446" t="str">
            <v>203-TRANSFTC</v>
          </cell>
          <cell r="D446">
            <v>13.607086470000013</v>
          </cell>
        </row>
        <row r="447">
          <cell r="C447" t="str">
            <v>203-WPOLE</v>
          </cell>
          <cell r="D447">
            <v>11.688217659999998</v>
          </cell>
        </row>
        <row r="448">
          <cell r="C448" t="str">
            <v>203-TCOther</v>
          </cell>
          <cell r="D448">
            <v>0.13594729</v>
          </cell>
        </row>
        <row r="449">
          <cell r="C449" t="str">
            <v>ECSADJ</v>
          </cell>
        </row>
        <row r="450">
          <cell r="C450" t="str">
            <v>ETCUR</v>
          </cell>
        </row>
        <row r="451">
          <cell r="C451" t="str">
            <v>213-TC1XX</v>
          </cell>
          <cell r="D451">
            <v>0.29094395000000001</v>
          </cell>
        </row>
        <row r="452">
          <cell r="C452" t="str">
            <v>213-TC2XX</v>
          </cell>
          <cell r="D452">
            <v>5.7697470000000001E-2</v>
          </cell>
        </row>
        <row r="453">
          <cell r="C453" t="str">
            <v>213-TC3XX</v>
          </cell>
          <cell r="D453">
            <v>2.9915580000000001E-2</v>
          </cell>
        </row>
        <row r="454">
          <cell r="C454" t="str">
            <v>213-TC4XX</v>
          </cell>
        </row>
        <row r="455">
          <cell r="C455" t="str">
            <v>213-TCOther</v>
          </cell>
          <cell r="D455">
            <v>0.10820383</v>
          </cell>
        </row>
        <row r="456">
          <cell r="C456" t="str">
            <v>214-TC1XX</v>
          </cell>
        </row>
        <row r="457">
          <cell r="C457" t="str">
            <v>214-TC2XX</v>
          </cell>
        </row>
        <row r="458">
          <cell r="C458" t="str">
            <v>214-TC3XX</v>
          </cell>
        </row>
        <row r="459">
          <cell r="C459" t="str">
            <v>214-TC4XX</v>
          </cell>
        </row>
        <row r="460">
          <cell r="C460" t="str">
            <v>214-TCOther</v>
          </cell>
        </row>
        <row r="461">
          <cell r="C461" t="str">
            <v>216-TC1XX</v>
          </cell>
        </row>
        <row r="462">
          <cell r="C462" t="str">
            <v>216-TC2XX</v>
          </cell>
        </row>
        <row r="463">
          <cell r="C463" t="str">
            <v>216-TC3XX</v>
          </cell>
        </row>
        <row r="464">
          <cell r="C464" t="str">
            <v>216-TC4XX</v>
          </cell>
        </row>
        <row r="465">
          <cell r="C465" t="str">
            <v>216-TCOther</v>
          </cell>
        </row>
        <row r="466">
          <cell r="C466" t="str">
            <v>TC-SP220</v>
          </cell>
        </row>
        <row r="467">
          <cell r="C467" t="str">
            <v>TC-SP222</v>
          </cell>
        </row>
        <row r="468">
          <cell r="C468" t="str">
            <v>TC-SP223</v>
          </cell>
        </row>
        <row r="469">
          <cell r="C469" t="str">
            <v>TC-SP224</v>
          </cell>
        </row>
        <row r="470">
          <cell r="C470" t="str">
            <v>TC-SP225</v>
          </cell>
        </row>
        <row r="471">
          <cell r="C471" t="str">
            <v>TC-SP215</v>
          </cell>
          <cell r="D471">
            <v>6.2453107199999947</v>
          </cell>
        </row>
        <row r="472">
          <cell r="C472" t="str">
            <v>TC-SP212</v>
          </cell>
        </row>
        <row r="473">
          <cell r="C473" t="str">
            <v>TC-SP211/7</v>
          </cell>
          <cell r="D473">
            <v>30.518438409999998</v>
          </cell>
        </row>
        <row r="474">
          <cell r="C474" t="str">
            <v>TC-SP221</v>
          </cell>
          <cell r="D474">
            <v>6.1898809599999991</v>
          </cell>
        </row>
        <row r="475">
          <cell r="C475" t="str">
            <v>TCErrors</v>
          </cell>
        </row>
        <row r="476">
          <cell r="C476" t="str">
            <v>TCOther</v>
          </cell>
        </row>
        <row r="479">
          <cell r="C479" t="str">
            <v>80034</v>
          </cell>
          <cell r="D479">
            <v>2.8083912433822897</v>
          </cell>
        </row>
        <row r="480">
          <cell r="C480" t="str">
            <v>Ops-TC</v>
          </cell>
        </row>
        <row r="481">
          <cell r="C481" t="str">
            <v>Plug-TC</v>
          </cell>
        </row>
        <row r="484">
          <cell r="C484" t="str">
            <v>BU215cap</v>
          </cell>
        </row>
        <row r="485">
          <cell r="C485" t="str">
            <v>TAA-TC</v>
          </cell>
          <cell r="D485">
            <v>-1.120242</v>
          </cell>
        </row>
        <row r="486">
          <cell r="C486" t="str">
            <v>MFA-T</v>
          </cell>
        </row>
        <row r="487">
          <cell r="C487" t="str">
            <v>OPS-CAP-T</v>
          </cell>
          <cell r="D487">
            <v>4.3052800000000007E-3</v>
          </cell>
        </row>
        <row r="488">
          <cell r="C488" t="str">
            <v>IMS-CAP-T</v>
          </cell>
          <cell r="D488">
            <v>3.205131048000001</v>
          </cell>
        </row>
        <row r="489">
          <cell r="C489" t="str">
            <v>CSE-CAP-T</v>
          </cell>
          <cell r="D489">
            <v>0</v>
          </cell>
        </row>
        <row r="490">
          <cell r="C490" t="str">
            <v>CNRST-T</v>
          </cell>
          <cell r="D490">
            <v>49.513332752800004</v>
          </cell>
        </row>
        <row r="491">
          <cell r="C491" t="str">
            <v>CCGO</v>
          </cell>
          <cell r="D491">
            <v>0</v>
          </cell>
        </row>
        <row r="492">
          <cell r="C492" t="str">
            <v>FRE-CAP-T</v>
          </cell>
          <cell r="D492">
            <v>-0.30636408880000054</v>
          </cell>
        </row>
        <row r="493">
          <cell r="C493" t="str">
            <v>CORPADJ-T</v>
          </cell>
          <cell r="D493">
            <v>0</v>
          </cell>
        </row>
        <row r="494">
          <cell r="C494" t="str">
            <v>T&amp;WE-T</v>
          </cell>
          <cell r="D494">
            <v>8.9695543488000009</v>
          </cell>
        </row>
        <row r="495">
          <cell r="C495" t="str">
            <v>SE-T</v>
          </cell>
          <cell r="D495">
            <v>2.3233865220999999</v>
          </cell>
        </row>
        <row r="496">
          <cell r="C496" t="str">
            <v>Tools-T</v>
          </cell>
          <cell r="D496">
            <v>0.18252714389999999</v>
          </cell>
        </row>
        <row r="497">
          <cell r="C497" t="str">
            <v>OPS-MFA-T</v>
          </cell>
          <cell r="D497">
            <v>0</v>
          </cell>
        </row>
        <row r="498">
          <cell r="C498" t="str">
            <v>IMS-MFA-T</v>
          </cell>
          <cell r="D498">
            <v>2.4966550178000002</v>
          </cell>
        </row>
        <row r="499">
          <cell r="C499" t="str">
            <v>CSE-MFA-T</v>
          </cell>
          <cell r="D499">
            <v>0</v>
          </cell>
        </row>
        <row r="500">
          <cell r="C500" t="str">
            <v>CS-MFA-T</v>
          </cell>
          <cell r="D500">
            <v>7.9281017799999992E-2</v>
          </cell>
        </row>
        <row r="501">
          <cell r="C501" t="str">
            <v>LBSS-MFA-T</v>
          </cell>
          <cell r="D501">
            <v>0.28906040500000002</v>
          </cell>
        </row>
        <row r="502">
          <cell r="C502" t="str">
            <v>CorpAdj-MFA-T</v>
          </cell>
          <cell r="D502">
            <v>0</v>
          </cell>
        </row>
        <row r="513">
          <cell r="D513">
            <v>538.51369216963508</v>
          </cell>
        </row>
        <row r="514">
          <cell r="D514">
            <v>11</v>
          </cell>
        </row>
        <row r="515">
          <cell r="C515" t="str">
            <v>Bundle</v>
          </cell>
          <cell r="D515" t="str">
            <v>Oct</v>
          </cell>
        </row>
        <row r="518">
          <cell r="C518" t="str">
            <v>205-DCL01</v>
          </cell>
          <cell r="D518">
            <v>18.311977030000001</v>
          </cell>
        </row>
        <row r="519">
          <cell r="C519" t="str">
            <v>205-DCL02</v>
          </cell>
          <cell r="D519">
            <v>1.3755938000000001</v>
          </cell>
        </row>
        <row r="520">
          <cell r="C520" t="str">
            <v>205-DCL03</v>
          </cell>
          <cell r="D520">
            <v>6.2895756600000032</v>
          </cell>
        </row>
        <row r="521">
          <cell r="C521" t="str">
            <v>205-DCL04</v>
          </cell>
          <cell r="D521">
            <v>2.9327718999999997</v>
          </cell>
        </row>
        <row r="522">
          <cell r="C522" t="str">
            <v>205-DCL05</v>
          </cell>
          <cell r="D522">
            <v>50.257899979999998</v>
          </cell>
        </row>
        <row r="523">
          <cell r="C523" t="str">
            <v>205-DCL06</v>
          </cell>
          <cell r="D523">
            <v>15.867875400000008</v>
          </cell>
        </row>
        <row r="524">
          <cell r="C524" t="str">
            <v>205-DCL07</v>
          </cell>
          <cell r="D524">
            <v>17.972871579999985</v>
          </cell>
        </row>
        <row r="525">
          <cell r="C525" t="str">
            <v>205-DCL08</v>
          </cell>
          <cell r="D525">
            <v>5.4536011299999965</v>
          </cell>
        </row>
        <row r="526">
          <cell r="C526" t="str">
            <v>205-DCL09</v>
          </cell>
          <cell r="D526">
            <v>23.587623660000045</v>
          </cell>
        </row>
        <row r="527">
          <cell r="C527" t="str">
            <v>205-DCL10</v>
          </cell>
          <cell r="D527">
            <v>26.664766600000004</v>
          </cell>
        </row>
        <row r="528">
          <cell r="C528" t="str">
            <v>205-DCL11</v>
          </cell>
          <cell r="D528">
            <v>0.48957534000000003</v>
          </cell>
        </row>
        <row r="529">
          <cell r="C529" t="str">
            <v>205-DCL12</v>
          </cell>
          <cell r="D529">
            <v>1.6046623200000001</v>
          </cell>
        </row>
        <row r="530">
          <cell r="C530" t="str">
            <v>205-DCL15</v>
          </cell>
          <cell r="D530">
            <v>-0.33201228999999932</v>
          </cell>
        </row>
        <row r="531">
          <cell r="C531" t="str">
            <v>205-DCL18</v>
          </cell>
          <cell r="D531">
            <v>45.789003470000033</v>
          </cell>
        </row>
        <row r="532">
          <cell r="C532" t="str">
            <v>205-DCL19</v>
          </cell>
          <cell r="D532">
            <v>22.095082190000003</v>
          </cell>
        </row>
        <row r="533">
          <cell r="C533" t="str">
            <v>205-DCL27</v>
          </cell>
          <cell r="D533">
            <v>6.9693970999999904</v>
          </cell>
        </row>
        <row r="534">
          <cell r="C534" t="str">
            <v>205-DCL28</v>
          </cell>
          <cell r="D534">
            <v>8.9011100000000003E-3</v>
          </cell>
        </row>
        <row r="535">
          <cell r="C535" t="str">
            <v>205-DCL29</v>
          </cell>
          <cell r="D535">
            <v>36.81017179000002</v>
          </cell>
        </row>
        <row r="536">
          <cell r="C536" t="str">
            <v>205-DCOther</v>
          </cell>
          <cell r="D536">
            <v>0.34514128999999999</v>
          </cell>
        </row>
        <row r="537">
          <cell r="C537" t="str">
            <v>LDCUR</v>
          </cell>
        </row>
        <row r="538">
          <cell r="C538" t="str">
            <v>202-DCOther</v>
          </cell>
        </row>
        <row r="539">
          <cell r="C539" t="str">
            <v>204-DCOther</v>
          </cell>
        </row>
        <row r="540">
          <cell r="C540" t="str">
            <v>209-DCOther</v>
          </cell>
        </row>
        <row r="541">
          <cell r="C541" t="str">
            <v>206-DSR</v>
          </cell>
          <cell r="D541">
            <v>6.9217762500000033</v>
          </cell>
        </row>
        <row r="542">
          <cell r="C542" t="str">
            <v>206-MUS</v>
          </cell>
          <cell r="D542">
            <v>1.4676672099999999</v>
          </cell>
        </row>
        <row r="543">
          <cell r="C543" t="str">
            <v>206-MCP</v>
          </cell>
          <cell r="D543">
            <v>1.62166674</v>
          </cell>
        </row>
        <row r="544">
          <cell r="C544" t="str">
            <v>206-DSD</v>
          </cell>
          <cell r="D544">
            <v>5.0966708399999918</v>
          </cell>
        </row>
        <row r="545">
          <cell r="C545" t="str">
            <v>206-DCOther</v>
          </cell>
          <cell r="D545">
            <v>0.11577303</v>
          </cell>
        </row>
        <row r="546">
          <cell r="C546" t="str">
            <v>SDCUR</v>
          </cell>
        </row>
        <row r="547">
          <cell r="C547" t="str">
            <v>203-17001</v>
          </cell>
          <cell r="D547">
            <v>4.6933599999999997E-3</v>
          </cell>
        </row>
        <row r="548">
          <cell r="C548" t="str">
            <v>203-10725</v>
          </cell>
        </row>
        <row r="549">
          <cell r="C549" t="str">
            <v>203-18524</v>
          </cell>
          <cell r="D549">
            <v>0.79950057999999991</v>
          </cell>
        </row>
        <row r="550">
          <cell r="C550" t="str">
            <v>203-18872</v>
          </cell>
          <cell r="D550">
            <v>0.50861246999999998</v>
          </cell>
        </row>
        <row r="551">
          <cell r="C551" t="str">
            <v>203-17216</v>
          </cell>
          <cell r="D551">
            <v>3.9561700000000002E-3</v>
          </cell>
        </row>
        <row r="552">
          <cell r="C552" t="str">
            <v>203-17373</v>
          </cell>
          <cell r="D552">
            <v>1.36633E-3</v>
          </cell>
        </row>
        <row r="553">
          <cell r="C553" t="str">
            <v>203-17414</v>
          </cell>
          <cell r="D553">
            <v>1.0246960000000001</v>
          </cell>
        </row>
        <row r="554">
          <cell r="C554" t="str">
            <v>203-17518</v>
          </cell>
          <cell r="D554">
            <v>3.6092920000000001E-2</v>
          </cell>
        </row>
        <row r="555">
          <cell r="C555" t="str">
            <v>203-17561</v>
          </cell>
          <cell r="D555">
            <v>0.20284147</v>
          </cell>
        </row>
        <row r="556">
          <cell r="C556" t="str">
            <v>203-17671</v>
          </cell>
          <cell r="D556">
            <v>1.5251801299999999</v>
          </cell>
        </row>
        <row r="557">
          <cell r="C557" t="str">
            <v>203-18141</v>
          </cell>
          <cell r="D557">
            <v>0.46667319000000002</v>
          </cell>
        </row>
        <row r="558">
          <cell r="C558" t="str">
            <v>203-18142</v>
          </cell>
          <cell r="D558">
            <v>0.43264981000000002</v>
          </cell>
        </row>
        <row r="559">
          <cell r="C559" t="str">
            <v>203-18219</v>
          </cell>
        </row>
        <row r="560">
          <cell r="C560" t="str">
            <v>203-15582</v>
          </cell>
        </row>
        <row r="561">
          <cell r="C561" t="str">
            <v>203-15583</v>
          </cell>
        </row>
        <row r="562">
          <cell r="C562" t="str">
            <v>203-15584</v>
          </cell>
        </row>
        <row r="563">
          <cell r="C563" t="str">
            <v>203-15590</v>
          </cell>
        </row>
        <row r="564">
          <cell r="C564" t="str">
            <v>203-15591</v>
          </cell>
        </row>
        <row r="565">
          <cell r="C565" t="str">
            <v>203-15592</v>
          </cell>
        </row>
        <row r="566">
          <cell r="C566" t="str">
            <v>203-DTRNSF</v>
          </cell>
          <cell r="D566">
            <v>1.3260907099999999</v>
          </cell>
        </row>
        <row r="567">
          <cell r="C567" t="str">
            <v>203-WRM</v>
          </cell>
          <cell r="D567">
            <v>10.201900460000031</v>
          </cell>
        </row>
        <row r="568">
          <cell r="C568" t="str">
            <v>203-DCO</v>
          </cell>
          <cell r="D568">
            <v>6.1035962399999892</v>
          </cell>
        </row>
        <row r="569">
          <cell r="C569" t="str">
            <v>203-DCOther</v>
          </cell>
          <cell r="D569">
            <v>-2.150753E-2</v>
          </cell>
        </row>
        <row r="570">
          <cell r="C570" t="str">
            <v>EDCUR</v>
          </cell>
        </row>
        <row r="571">
          <cell r="C571" t="str">
            <v>213-DC1XX</v>
          </cell>
        </row>
        <row r="572">
          <cell r="C572" t="str">
            <v>213-DC2XX</v>
          </cell>
        </row>
        <row r="573">
          <cell r="C573" t="str">
            <v>213-DC3XX</v>
          </cell>
        </row>
        <row r="574">
          <cell r="C574" t="str">
            <v>213-DC4XX</v>
          </cell>
        </row>
        <row r="575">
          <cell r="C575" t="str">
            <v>213-DCOther</v>
          </cell>
        </row>
        <row r="576">
          <cell r="C576" t="str">
            <v>214-DC1XX</v>
          </cell>
        </row>
        <row r="577">
          <cell r="C577" t="str">
            <v>214-DC2XX</v>
          </cell>
        </row>
        <row r="578">
          <cell r="C578" t="str">
            <v>214-DC3XX</v>
          </cell>
        </row>
        <row r="579">
          <cell r="C579" t="str">
            <v>214-DC4XX</v>
          </cell>
        </row>
        <row r="580">
          <cell r="C580" t="str">
            <v>214-DCOther</v>
          </cell>
        </row>
        <row r="581">
          <cell r="C581" t="str">
            <v>216-DC1XX</v>
          </cell>
        </row>
        <row r="582">
          <cell r="C582" t="str">
            <v>216-DC2XX</v>
          </cell>
        </row>
        <row r="583">
          <cell r="C583" t="str">
            <v>216-DC3XX</v>
          </cell>
        </row>
        <row r="584">
          <cell r="C584" t="str">
            <v>216-DC4XX</v>
          </cell>
        </row>
        <row r="585">
          <cell r="C585" t="str">
            <v>216-DCOther</v>
          </cell>
        </row>
        <row r="586">
          <cell r="C586" t="str">
            <v>DC-SP220</v>
          </cell>
        </row>
        <row r="587">
          <cell r="C587" t="str">
            <v>DC-SP222</v>
          </cell>
        </row>
        <row r="588">
          <cell r="C588" t="str">
            <v>DC-SP223</v>
          </cell>
          <cell r="D588">
            <v>136.51455086000001</v>
          </cell>
        </row>
        <row r="589">
          <cell r="C589" t="str">
            <v>DC-SP224</v>
          </cell>
        </row>
        <row r="590">
          <cell r="C590" t="str">
            <v>DC-SP225</v>
          </cell>
        </row>
        <row r="591">
          <cell r="C591" t="str">
            <v>DC-SP215</v>
          </cell>
          <cell r="D591">
            <v>5.2943576200000004</v>
          </cell>
        </row>
        <row r="592">
          <cell r="C592" t="str">
            <v>DC-SP212</v>
          </cell>
          <cell r="D592">
            <v>2.3252550099999998</v>
          </cell>
        </row>
        <row r="593">
          <cell r="C593" t="str">
            <v>DC-SP211/7</v>
          </cell>
          <cell r="D593">
            <v>1.26427091</v>
          </cell>
        </row>
        <row r="594">
          <cell r="C594" t="str">
            <v>DC-SP221</v>
          </cell>
        </row>
        <row r="595">
          <cell r="C595" t="str">
            <v>DCErrors</v>
          </cell>
        </row>
        <row r="596">
          <cell r="C596" t="str">
            <v>DCOther</v>
          </cell>
        </row>
        <row r="599">
          <cell r="C599" t="str">
            <v>80035</v>
          </cell>
          <cell r="D599">
            <v>-5.1005231329649803</v>
          </cell>
        </row>
        <row r="600">
          <cell r="C600" t="str">
            <v>Ops-DC</v>
          </cell>
        </row>
        <row r="601">
          <cell r="C601" t="str">
            <v>Plug-DC</v>
          </cell>
        </row>
        <row r="604">
          <cell r="C604" t="str">
            <v>TAA-DC</v>
          </cell>
          <cell r="D604">
            <v>1.289693</v>
          </cell>
        </row>
        <row r="605">
          <cell r="C605" t="str">
            <v>MFA-D</v>
          </cell>
        </row>
        <row r="606">
          <cell r="C606" t="str">
            <v>OPS-CAP-D</v>
          </cell>
          <cell r="D606">
            <v>3.3827200000000001E-3</v>
          </cell>
        </row>
        <row r="607">
          <cell r="C607" t="str">
            <v>IMS-CAP-D</v>
          </cell>
          <cell r="D607">
            <v>2.5183172520000006</v>
          </cell>
        </row>
        <row r="608">
          <cell r="C608" t="str">
            <v>CSE-CAP-D</v>
          </cell>
          <cell r="D608">
            <v>0</v>
          </cell>
        </row>
        <row r="609">
          <cell r="C609" t="str">
            <v>CNRST-D</v>
          </cell>
          <cell r="D609">
            <v>38.9033328772</v>
          </cell>
        </row>
        <row r="610">
          <cell r="C610" t="str">
            <v>CCGO-D</v>
          </cell>
          <cell r="D610">
            <v>0</v>
          </cell>
        </row>
        <row r="611">
          <cell r="C611" t="str">
            <v>FRE-CAP-D</v>
          </cell>
          <cell r="D611">
            <v>-0.24071464120000041</v>
          </cell>
        </row>
        <row r="612">
          <cell r="C612" t="str">
            <v>CORPADJ-D</v>
          </cell>
          <cell r="D612">
            <v>0</v>
          </cell>
        </row>
        <row r="613">
          <cell r="C613" t="str">
            <v>T&amp;WE-D</v>
          </cell>
          <cell r="D613">
            <v>28.403588771200003</v>
          </cell>
        </row>
        <row r="614">
          <cell r="C614" t="str">
            <v>SE-D</v>
          </cell>
          <cell r="D614">
            <v>3.0798379478999993</v>
          </cell>
        </row>
        <row r="615">
          <cell r="C615" t="str">
            <v>Tools-D</v>
          </cell>
          <cell r="D615">
            <v>0.24195458609999998</v>
          </cell>
        </row>
        <row r="616">
          <cell r="C616" t="str">
            <v>OPS-MFA-D</v>
          </cell>
          <cell r="D616">
            <v>0</v>
          </cell>
        </row>
        <row r="617">
          <cell r="C617" t="str">
            <v>IMS-MFA-D</v>
          </cell>
          <cell r="D617">
            <v>3.3095194422000001</v>
          </cell>
        </row>
        <row r="618">
          <cell r="C618" t="str">
            <v>CSE-MFA-D</v>
          </cell>
          <cell r="D618">
            <v>0</v>
          </cell>
        </row>
        <row r="619">
          <cell r="C619" t="str">
            <v>CS-MFA-D</v>
          </cell>
          <cell r="D619">
            <v>0.10509344219999998</v>
          </cell>
        </row>
        <row r="620">
          <cell r="C620" t="str">
            <v>LBSS-MFA-D</v>
          </cell>
          <cell r="D620">
            <v>0.38317309499999996</v>
          </cell>
        </row>
        <row r="621">
          <cell r="C621" t="str">
            <v>CorpAdj-MFA-D</v>
          </cell>
          <cell r="D621">
            <v>0</v>
          </cell>
        </row>
        <row r="632">
          <cell r="D632">
            <v>278.81819823000001</v>
          </cell>
        </row>
        <row r="633">
          <cell r="D633">
            <v>11</v>
          </cell>
        </row>
        <row r="634">
          <cell r="C634" t="str">
            <v>Bundle</v>
          </cell>
          <cell r="D634" t="str">
            <v>Oct</v>
          </cell>
        </row>
        <row r="636">
          <cell r="C636" t="str">
            <v>OHREC-M</v>
          </cell>
          <cell r="D636">
            <v>-0.963839</v>
          </cell>
        </row>
        <row r="637">
          <cell r="C637" t="str">
            <v>OHREC-C</v>
          </cell>
          <cell r="D637">
            <v>-9.8763909699999992</v>
          </cell>
        </row>
        <row r="638">
          <cell r="C638" t="str">
            <v>ERROPS</v>
          </cell>
          <cell r="D638">
            <v>9.1739999999999999E-3</v>
          </cell>
        </row>
        <row r="639">
          <cell r="C639" t="str">
            <v>AMPP</v>
          </cell>
          <cell r="D639">
            <v>3.14127475</v>
          </cell>
        </row>
        <row r="640">
          <cell r="C640" t="str">
            <v>WRKPGM</v>
          </cell>
          <cell r="D640">
            <v>2.5978934100000002</v>
          </cell>
        </row>
        <row r="641">
          <cell r="C641" t="str">
            <v>VPO</v>
          </cell>
          <cell r="D641">
            <v>5.654929880000001</v>
          </cell>
        </row>
        <row r="642">
          <cell r="C642" t="str">
            <v>CP</v>
          </cell>
          <cell r="D642">
            <v>0.34035316999999998</v>
          </cell>
        </row>
        <row r="643">
          <cell r="C643" t="str">
            <v>BI</v>
          </cell>
          <cell r="D643">
            <v>16.418308539999998</v>
          </cell>
        </row>
        <row r="644">
          <cell r="C644" t="str">
            <v>DBD</v>
          </cell>
          <cell r="D644">
            <v>0.93560355999999989</v>
          </cell>
        </row>
        <row r="645">
          <cell r="C645" t="str">
            <v>STR</v>
          </cell>
          <cell r="D645">
            <v>0.78656095000000004</v>
          </cell>
        </row>
        <row r="646">
          <cell r="C646" t="str">
            <v>SI</v>
          </cell>
          <cell r="D646">
            <v>25.07407092</v>
          </cell>
        </row>
        <row r="647">
          <cell r="C647" t="str">
            <v>STDS</v>
          </cell>
          <cell r="D647">
            <v>6.8313810000000003E-2</v>
          </cell>
        </row>
        <row r="648">
          <cell r="C648" t="str">
            <v>SIP</v>
          </cell>
          <cell r="D648">
            <v>1.4947711400000001</v>
          </cell>
        </row>
        <row r="649">
          <cell r="C649" t="str">
            <v>SD</v>
          </cell>
          <cell r="D649">
            <v>2.0624222200000002</v>
          </cell>
        </row>
        <row r="650">
          <cell r="C650" t="str">
            <v>OTHCOM</v>
          </cell>
          <cell r="D650">
            <v>0</v>
          </cell>
        </row>
        <row r="651">
          <cell r="C651" t="str">
            <v>CORPADJ - O</v>
          </cell>
          <cell r="D651">
            <v>-9.6985700700000006</v>
          </cell>
        </row>
        <row r="652">
          <cell r="C652" t="str">
            <v>CORP-ERR</v>
          </cell>
          <cell r="D652">
            <v>0.54391823000000006</v>
          </cell>
        </row>
        <row r="653">
          <cell r="C653" t="str">
            <v>HOI</v>
          </cell>
          <cell r="D653">
            <v>4.4442749999999993</v>
          </cell>
        </row>
        <row r="654">
          <cell r="C654" t="str">
            <v>FIN-TAX</v>
          </cell>
          <cell r="D654">
            <v>1.33524719</v>
          </cell>
        </row>
        <row r="655">
          <cell r="C655" t="str">
            <v>FIN-PF</v>
          </cell>
          <cell r="D655">
            <v>-1.7888000000000046E-2</v>
          </cell>
        </row>
        <row r="656">
          <cell r="C656" t="str">
            <v>FIN-TR</v>
          </cell>
          <cell r="D656">
            <v>2.1090175200000001</v>
          </cell>
        </row>
        <row r="657">
          <cell r="C657" t="str">
            <v>FIN-CC</v>
          </cell>
          <cell r="D657">
            <v>24.261765019999999</v>
          </cell>
        </row>
        <row r="658">
          <cell r="C658" t="str">
            <v>FIN-FS</v>
          </cell>
          <cell r="D658">
            <v>5.1665300000000004E-2</v>
          </cell>
        </row>
        <row r="659">
          <cell r="C659" t="str">
            <v>CRAVPO</v>
          </cell>
          <cell r="D659">
            <v>0.79931173000000011</v>
          </cell>
        </row>
        <row r="660">
          <cell r="C660" t="str">
            <v>ABAFF</v>
          </cell>
          <cell r="D660">
            <v>0.42108637000000004</v>
          </cell>
        </row>
        <row r="661">
          <cell r="C661" t="str">
            <v>CORPCOMM</v>
          </cell>
          <cell r="D661">
            <v>4.4705710699999992</v>
          </cell>
        </row>
        <row r="662">
          <cell r="C662" t="str">
            <v>FIN-SUP</v>
          </cell>
          <cell r="D662">
            <v>-1.3999999999999847E-7</v>
          </cell>
        </row>
        <row r="663">
          <cell r="C663" t="str">
            <v>FIN-CM</v>
          </cell>
          <cell r="D663">
            <v>2.7304354599999998</v>
          </cell>
        </row>
        <row r="664">
          <cell r="C664" t="str">
            <v>MPCE</v>
          </cell>
          <cell r="D664">
            <v>14.181450489999998</v>
          </cell>
        </row>
        <row r="665">
          <cell r="C665" t="str">
            <v>REG AFF</v>
          </cell>
          <cell r="D665">
            <v>7.0314573899999999</v>
          </cell>
        </row>
        <row r="666">
          <cell r="C666" t="str">
            <v>RE</v>
          </cell>
          <cell r="D666">
            <v>0.13994426000000001</v>
          </cell>
        </row>
        <row r="667">
          <cell r="C667" t="str">
            <v>INFOMGT</v>
          </cell>
          <cell r="D667">
            <v>11.15157527</v>
          </cell>
        </row>
        <row r="668">
          <cell r="C668" t="str">
            <v>FIN-CSE</v>
          </cell>
          <cell r="D668">
            <v>0</v>
          </cell>
        </row>
        <row r="669">
          <cell r="C669" t="str">
            <v>HR</v>
          </cell>
          <cell r="D669">
            <v>11.949082520000001</v>
          </cell>
        </row>
        <row r="670">
          <cell r="C670" t="str">
            <v>CSVPO</v>
          </cell>
          <cell r="D670">
            <v>1.3442280200000001</v>
          </cell>
        </row>
        <row r="671">
          <cell r="C671" t="str">
            <v>LR</v>
          </cell>
          <cell r="D671">
            <v>0.89447670000000001</v>
          </cell>
        </row>
        <row r="672">
          <cell r="C672" t="str">
            <v>CORPSEC</v>
          </cell>
          <cell r="D672">
            <v>1.8981786799999998</v>
          </cell>
        </row>
        <row r="673">
          <cell r="C673" t="str">
            <v>EXTREL</v>
          </cell>
          <cell r="D673">
            <v>1.04824758</v>
          </cell>
        </row>
        <row r="674">
          <cell r="C674" t="str">
            <v>AUDIT</v>
          </cell>
          <cell r="D674">
            <v>2.47860893</v>
          </cell>
        </row>
        <row r="675">
          <cell r="C675" t="str">
            <v>BUSTRF</v>
          </cell>
          <cell r="D675">
            <v>1.3890665800000002</v>
          </cell>
        </row>
        <row r="676">
          <cell r="C676" t="str">
            <v>GCS</v>
          </cell>
          <cell r="D676">
            <v>5.5010433400000007</v>
          </cell>
        </row>
        <row r="677">
          <cell r="C677" t="str">
            <v>ALLOC_OUT</v>
          </cell>
          <cell r="D677">
            <v>-2.0782922400000001</v>
          </cell>
        </row>
        <row r="678">
          <cell r="C678" t="str">
            <v>LBSS - OM&amp;A</v>
          </cell>
          <cell r="D678">
            <v>1.2134540800000002</v>
          </cell>
        </row>
        <row r="679">
          <cell r="C679" t="str">
            <v>LARP</v>
          </cell>
          <cell r="D679">
            <v>0</v>
          </cell>
        </row>
        <row r="680">
          <cell r="C680" t="str">
            <v>FACIL</v>
          </cell>
          <cell r="D680">
            <v>38.480305399999999</v>
          </cell>
        </row>
        <row r="681">
          <cell r="C681" t="str">
            <v>PC-1101</v>
          </cell>
          <cell r="D681">
            <v>56.38259343</v>
          </cell>
        </row>
        <row r="682">
          <cell r="C682" t="str">
            <v>PC-1104</v>
          </cell>
          <cell r="D682">
            <v>5.4965406399999992</v>
          </cell>
        </row>
        <row r="683">
          <cell r="C683" t="str">
            <v>PC-4019</v>
          </cell>
          <cell r="D683">
            <v>4.6268394600000002</v>
          </cell>
        </row>
        <row r="684">
          <cell r="C684" t="str">
            <v>PC-4023</v>
          </cell>
          <cell r="D684">
            <v>9.3275789000000007</v>
          </cell>
        </row>
        <row r="685">
          <cell r="C685" t="str">
            <v>PC-4059</v>
          </cell>
          <cell r="D685">
            <v>-4.0374858900000001</v>
          </cell>
        </row>
        <row r="686">
          <cell r="C686" t="str">
            <v>IMS - OM&amp;A</v>
          </cell>
          <cell r="D686">
            <v>6.0568548</v>
          </cell>
        </row>
        <row r="687">
          <cell r="C687" t="str">
            <v>CSE - OM&amp;A</v>
          </cell>
          <cell r="D687">
            <v>9.4789999999999996E-3</v>
          </cell>
        </row>
        <row r="688">
          <cell r="C688" t="str">
            <v>BT</v>
          </cell>
          <cell r="D688">
            <v>18.069885030000002</v>
          </cell>
        </row>
        <row r="689">
          <cell r="C689" t="str">
            <v>CNRST-M</v>
          </cell>
          <cell r="D689">
            <v>7.0688047999999988</v>
          </cell>
        </row>
        <row r="690">
          <cell r="C690" t="str">
            <v>OTHCP-M</v>
          </cell>
          <cell r="D690">
            <v>0</v>
          </cell>
        </row>
        <row r="695">
          <cell r="D695">
            <v>0</v>
          </cell>
        </row>
        <row r="702">
          <cell r="D702">
            <v>143.46435493999999</v>
          </cell>
        </row>
        <row r="703">
          <cell r="D703">
            <v>11</v>
          </cell>
        </row>
        <row r="704">
          <cell r="C704" t="str">
            <v>Bundle</v>
          </cell>
          <cell r="D704" t="str">
            <v>Oct</v>
          </cell>
        </row>
        <row r="706">
          <cell r="C706" t="str">
            <v>OPS-CAP</v>
          </cell>
          <cell r="D706">
            <v>7.6880000000000004E-3</v>
          </cell>
        </row>
        <row r="707">
          <cell r="C707" t="str">
            <v>IMS-CAP</v>
          </cell>
          <cell r="D707">
            <v>5.7234483000000012</v>
          </cell>
        </row>
        <row r="708">
          <cell r="C708" t="str">
            <v>CSE - CAP</v>
          </cell>
        </row>
        <row r="709">
          <cell r="C709" t="str">
            <v>CNRST-C</v>
          </cell>
          <cell r="D709">
            <v>88.416665629999997</v>
          </cell>
        </row>
        <row r="710">
          <cell r="C710" t="str">
            <v>CCGO</v>
          </cell>
        </row>
        <row r="711">
          <cell r="C711" t="str">
            <v>FRE-CAP</v>
          </cell>
          <cell r="D711">
            <v>-0.54707873000000096</v>
          </cell>
        </row>
        <row r="712">
          <cell r="C712" t="str">
            <v>CORPADJ - C</v>
          </cell>
        </row>
        <row r="713">
          <cell r="C713" t="str">
            <v>T&amp;WE</v>
          </cell>
          <cell r="D713">
            <v>37.373143120000002</v>
          </cell>
        </row>
        <row r="714">
          <cell r="C714" t="str">
            <v>SE</v>
          </cell>
          <cell r="D714">
            <v>5.4032244699999996</v>
          </cell>
        </row>
        <row r="715">
          <cell r="C715" t="str">
            <v>Tools</v>
          </cell>
          <cell r="D715">
            <v>0.42448173</v>
          </cell>
        </row>
        <row r="716">
          <cell r="C716" t="str">
            <v>OPS-MFA</v>
          </cell>
        </row>
        <row r="717">
          <cell r="C717" t="str">
            <v>IMS-MFA</v>
          </cell>
          <cell r="D717">
            <v>5.8061744600000003</v>
          </cell>
        </row>
        <row r="718">
          <cell r="C718" t="str">
            <v>CSE-MFA</v>
          </cell>
        </row>
        <row r="719">
          <cell r="C719" t="str">
            <v>CS-MFA</v>
          </cell>
          <cell r="D719">
            <v>0.18437445999999999</v>
          </cell>
        </row>
        <row r="720">
          <cell r="C720" t="str">
            <v>LBSS-MFA</v>
          </cell>
          <cell r="D720">
            <v>0.67223350000000004</v>
          </cell>
        </row>
        <row r="721">
          <cell r="C721" t="str">
            <v>CorpAdj-MFA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refreshError="1">
        <row r="2">
          <cell r="B2" t="str">
            <v>ESTIMATED INERGI SOW COST DISTRIBUTION</v>
          </cell>
        </row>
      </sheetData>
      <sheetData sheetId="1" refreshError="1"/>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SR YOY Table"/>
      <sheetName val="Data Capture"/>
      <sheetName val="PPSR Layout"/>
      <sheetName val="2009 actual"/>
      <sheetName val="excel 2009 Budget"/>
      <sheetName val="PP150 2009 Budget"/>
      <sheetName val="Import"/>
      <sheetName val="2010"/>
      <sheetName val="PSPM Detail"/>
      <sheetName val="2010 Budget"/>
    </sheetNames>
    <sheetDataSet>
      <sheetData sheetId="0"/>
      <sheetData sheetId="1"/>
      <sheetData sheetId="2"/>
      <sheetData sheetId="3">
        <row r="12">
          <cell r="C12" t="str">
            <v>Investment</v>
          </cell>
          <cell r="D12" t="str">
            <v>Jan</v>
          </cell>
          <cell r="E12" t="str">
            <v>Feb</v>
          </cell>
          <cell r="F12" t="str">
            <v>Mar</v>
          </cell>
          <cell r="G12" t="str">
            <v>Apr</v>
          </cell>
          <cell r="H12" t="str">
            <v>May</v>
          </cell>
          <cell r="I12" t="str">
            <v>Jun</v>
          </cell>
          <cell r="J12" t="str">
            <v>Jul</v>
          </cell>
          <cell r="K12" t="str">
            <v>Aug</v>
          </cell>
          <cell r="L12" t="str">
            <v>Sep</v>
          </cell>
          <cell r="M12" t="str">
            <v>Oct</v>
          </cell>
          <cell r="N12" t="str">
            <v>Nov</v>
          </cell>
          <cell r="O12" t="str">
            <v>Dec</v>
          </cell>
        </row>
        <row r="14">
          <cell r="C14" t="str">
            <v>205-TML01</v>
          </cell>
          <cell r="D14">
            <v>3.2000000000000001E-2</v>
          </cell>
          <cell r="E14">
            <v>0.16400000000000001</v>
          </cell>
          <cell r="F14">
            <v>0.30499999999999999</v>
          </cell>
          <cell r="G14">
            <v>0.52</v>
          </cell>
          <cell r="H14">
            <v>0.73199999999999998</v>
          </cell>
          <cell r="I14">
            <v>0.96299999999999997</v>
          </cell>
          <cell r="J14">
            <v>1.163</v>
          </cell>
          <cell r="K14">
            <v>1.276043</v>
          </cell>
          <cell r="L14">
            <v>1.5198134399999998</v>
          </cell>
          <cell r="M14">
            <v>1.70689994</v>
          </cell>
          <cell r="N14">
            <v>1.85993344</v>
          </cell>
          <cell r="O14">
            <v>2.0181112400000001</v>
          </cell>
        </row>
        <row r="15">
          <cell r="C15" t="str">
            <v>205-TML02</v>
          </cell>
          <cell r="D15">
            <v>0.17699999999999999</v>
          </cell>
          <cell r="E15">
            <v>0.27100000000000002</v>
          </cell>
          <cell r="F15">
            <v>0.44500000000000001</v>
          </cell>
          <cell r="G15">
            <v>0.77500000000000002</v>
          </cell>
          <cell r="H15">
            <v>1.048</v>
          </cell>
          <cell r="I15">
            <v>1.246</v>
          </cell>
          <cell r="J15">
            <v>1.548</v>
          </cell>
          <cell r="K15">
            <v>1.74508939</v>
          </cell>
          <cell r="L15">
            <v>2.02882183</v>
          </cell>
          <cell r="M15">
            <v>2.3121245299999997</v>
          </cell>
          <cell r="N15">
            <v>2.5648309399999998</v>
          </cell>
          <cell r="O15">
            <v>2.9277288100000001</v>
          </cell>
        </row>
        <row r="16">
          <cell r="C16" t="str">
            <v>205-TML10</v>
          </cell>
          <cell r="D16">
            <v>0.315</v>
          </cell>
          <cell r="E16">
            <v>0.71799999999999997</v>
          </cell>
          <cell r="F16">
            <v>1.2549999999999999</v>
          </cell>
          <cell r="G16">
            <v>1.7370000000000001</v>
          </cell>
          <cell r="H16">
            <v>2.0699999999999998</v>
          </cell>
          <cell r="I16">
            <v>2.488</v>
          </cell>
          <cell r="J16">
            <v>3.0369999999999999</v>
          </cell>
          <cell r="K16">
            <v>3.4355484700000001</v>
          </cell>
          <cell r="L16">
            <v>3.9708451899999999</v>
          </cell>
          <cell r="M16">
            <v>4.4652950199999992</v>
          </cell>
          <cell r="N16">
            <v>5.0293583499999999</v>
          </cell>
          <cell r="O16">
            <v>5.3663798300000005</v>
          </cell>
        </row>
        <row r="17">
          <cell r="C17" t="str">
            <v>205-TML11</v>
          </cell>
          <cell r="D17">
            <v>6.7000000000000004E-2</v>
          </cell>
          <cell r="E17">
            <v>0.215</v>
          </cell>
          <cell r="F17">
            <v>0.39800000000000002</v>
          </cell>
          <cell r="G17">
            <v>0.76</v>
          </cell>
          <cell r="H17">
            <v>1.2849999999999999</v>
          </cell>
          <cell r="I17">
            <v>2.0219999999999998</v>
          </cell>
          <cell r="J17">
            <v>2.6779999999999999</v>
          </cell>
          <cell r="K17">
            <v>3.0563290099999998</v>
          </cell>
          <cell r="L17">
            <v>3.5509284500000002</v>
          </cell>
          <cell r="M17">
            <v>3.8840943500000003</v>
          </cell>
          <cell r="N17">
            <v>4.1072072500000001</v>
          </cell>
          <cell r="O17">
            <v>4.2450052199999995</v>
          </cell>
        </row>
        <row r="18">
          <cell r="C18" t="str">
            <v>205-TML12</v>
          </cell>
          <cell r="D18">
            <v>0.23499999999999999</v>
          </cell>
          <cell r="E18">
            <v>0.61099999999999999</v>
          </cell>
          <cell r="F18">
            <v>1.0620000000000001</v>
          </cell>
          <cell r="G18">
            <v>1.6919999999999999</v>
          </cell>
          <cell r="H18">
            <v>2.1240000000000001</v>
          </cell>
          <cell r="I18">
            <v>2.6230000000000002</v>
          </cell>
          <cell r="J18">
            <v>3.145</v>
          </cell>
          <cell r="K18">
            <v>3.5248033999999997</v>
          </cell>
          <cell r="L18">
            <v>3.8578583799999997</v>
          </cell>
          <cell r="M18">
            <v>4.0908467599999998</v>
          </cell>
          <cell r="N18">
            <v>4.3120325399999997</v>
          </cell>
          <cell r="O18">
            <v>4.4167888</v>
          </cell>
        </row>
        <row r="19">
          <cell r="C19" t="str">
            <v>205-TML13</v>
          </cell>
          <cell r="D19">
            <v>0.14668400000000004</v>
          </cell>
          <cell r="E19">
            <v>0.28657599999999972</v>
          </cell>
          <cell r="F19">
            <v>0.53938299999999995</v>
          </cell>
          <cell r="G19">
            <v>0.75281399999999987</v>
          </cell>
          <cell r="H19">
            <v>0.99068199999999962</v>
          </cell>
          <cell r="I19">
            <v>1.2184370000000015</v>
          </cell>
          <cell r="J19">
            <v>1.2212680000000002</v>
          </cell>
          <cell r="K19">
            <v>1.2457040700000002</v>
          </cell>
          <cell r="L19">
            <v>1.37236066</v>
          </cell>
          <cell r="M19">
            <v>1.4643641599999999</v>
          </cell>
          <cell r="N19">
            <v>1.5314006599999999</v>
          </cell>
          <cell r="O19">
            <v>1.57762326</v>
          </cell>
        </row>
        <row r="20">
          <cell r="C20" t="str">
            <v>205-TMOther</v>
          </cell>
          <cell r="K20">
            <v>0</v>
          </cell>
          <cell r="L20">
            <v>0</v>
          </cell>
          <cell r="M20">
            <v>0</v>
          </cell>
          <cell r="N20">
            <v>0</v>
          </cell>
          <cell r="O20">
            <v>0</v>
          </cell>
        </row>
        <row r="21">
          <cell r="C21" t="str">
            <v>LTMUR</v>
          </cell>
          <cell r="D21">
            <v>0</v>
          </cell>
          <cell r="E21">
            <v>0</v>
          </cell>
          <cell r="F21">
            <v>0</v>
          </cell>
          <cell r="G21">
            <v>0</v>
          </cell>
          <cell r="H21">
            <v>0</v>
          </cell>
          <cell r="I21">
            <v>0</v>
          </cell>
          <cell r="J21">
            <v>0</v>
          </cell>
          <cell r="K21">
            <v>0</v>
          </cell>
          <cell r="L21">
            <v>0</v>
          </cell>
          <cell r="M21">
            <v>0</v>
          </cell>
          <cell r="N21">
            <v>0</v>
          </cell>
          <cell r="O21">
            <v>0</v>
          </cell>
        </row>
        <row r="22">
          <cell r="C22" t="str">
            <v>209 - TM</v>
          </cell>
          <cell r="D22">
            <v>0.154557</v>
          </cell>
          <cell r="E22">
            <v>0.200018</v>
          </cell>
          <cell r="F22">
            <v>0.22881299999999999</v>
          </cell>
          <cell r="G22">
            <v>0.29114000000000001</v>
          </cell>
          <cell r="H22">
            <v>0.32086900000000002</v>
          </cell>
          <cell r="I22">
            <v>0.38201000000000002</v>
          </cell>
          <cell r="J22">
            <v>0.39545400000000003</v>
          </cell>
          <cell r="K22">
            <v>0.43831300000000001</v>
          </cell>
          <cell r="L22">
            <v>0.49361573999999997</v>
          </cell>
          <cell r="M22">
            <v>0.62273900000000004</v>
          </cell>
          <cell r="N22">
            <v>0.81226071</v>
          </cell>
          <cell r="O22">
            <v>1.3904328000000001</v>
          </cell>
        </row>
        <row r="23">
          <cell r="C23" t="str">
            <v>202-T501002</v>
          </cell>
          <cell r="K23">
            <v>0.295705</v>
          </cell>
          <cell r="L23">
            <v>0.33266781000000001</v>
          </cell>
          <cell r="M23">
            <v>0.36963090000000004</v>
          </cell>
          <cell r="N23">
            <v>0.40659399000000002</v>
          </cell>
          <cell r="O23">
            <v>0.44355707999999999</v>
          </cell>
        </row>
        <row r="24">
          <cell r="C24" t="str">
            <v>202-T502002</v>
          </cell>
          <cell r="K24">
            <v>1.1896E-2</v>
          </cell>
          <cell r="L24">
            <v>1.1895670000000001E-2</v>
          </cell>
          <cell r="M24">
            <v>1.1895670000000001E-2</v>
          </cell>
          <cell r="N24">
            <v>1.1895670000000001E-2</v>
          </cell>
          <cell r="O24">
            <v>1.1895670000000001E-2</v>
          </cell>
        </row>
        <row r="25">
          <cell r="C25" t="str">
            <v>202-T503003</v>
          </cell>
          <cell r="K25">
            <v>1.1908999999999999E-2</v>
          </cell>
          <cell r="L25">
            <v>0</v>
          </cell>
          <cell r="M25">
            <v>0</v>
          </cell>
          <cell r="N25">
            <v>0</v>
          </cell>
          <cell r="O25">
            <v>0</v>
          </cell>
        </row>
        <row r="26">
          <cell r="C26" t="str">
            <v>80036</v>
          </cell>
          <cell r="D26">
            <v>3.7296000000000003E-2</v>
          </cell>
          <cell r="E26">
            <v>0</v>
          </cell>
          <cell r="F26">
            <v>0</v>
          </cell>
          <cell r="G26">
            <v>0</v>
          </cell>
          <cell r="H26">
            <v>0</v>
          </cell>
          <cell r="I26">
            <v>0</v>
          </cell>
          <cell r="J26">
            <v>0</v>
          </cell>
          <cell r="K26">
            <v>0</v>
          </cell>
          <cell r="L26">
            <v>0</v>
          </cell>
          <cell r="M26">
            <v>0</v>
          </cell>
          <cell r="N26">
            <v>0</v>
          </cell>
          <cell r="O26">
            <v>0</v>
          </cell>
        </row>
        <row r="27">
          <cell r="C27" t="str">
            <v>80038</v>
          </cell>
          <cell r="D27">
            <v>3.6963000000000003E-2</v>
          </cell>
          <cell r="E27">
            <v>7.3926000000000006E-2</v>
          </cell>
          <cell r="F27">
            <v>0.110889</v>
          </cell>
          <cell r="G27">
            <v>0.14785200000000001</v>
          </cell>
          <cell r="H27">
            <v>0.18481500000000001</v>
          </cell>
          <cell r="I27">
            <v>0.221779</v>
          </cell>
          <cell r="J27">
            <v>0.25874200000000003</v>
          </cell>
          <cell r="K27">
            <v>0</v>
          </cell>
          <cell r="L27">
            <v>0</v>
          </cell>
          <cell r="M27">
            <v>0</v>
          </cell>
          <cell r="N27">
            <v>0</v>
          </cell>
          <cell r="O27">
            <v>0</v>
          </cell>
        </row>
        <row r="28">
          <cell r="C28" t="str">
            <v>80063</v>
          </cell>
          <cell r="D28">
            <v>9.9220000000000003E-3</v>
          </cell>
          <cell r="E28">
            <v>1.1896E-2</v>
          </cell>
          <cell r="F28">
            <v>2.3805E-2</v>
          </cell>
          <cell r="G28">
            <v>2.3805E-2</v>
          </cell>
          <cell r="H28">
            <v>2.3805E-2</v>
          </cell>
          <cell r="I28">
            <v>2.3805E-2</v>
          </cell>
          <cell r="J28">
            <v>2.3805E-2</v>
          </cell>
          <cell r="K28">
            <v>0</v>
          </cell>
          <cell r="L28">
            <v>0</v>
          </cell>
          <cell r="M28">
            <v>0</v>
          </cell>
          <cell r="N28">
            <v>0</v>
          </cell>
          <cell r="O28">
            <v>0</v>
          </cell>
        </row>
        <row r="29">
          <cell r="C29" t="str">
            <v>202-TMOther</v>
          </cell>
          <cell r="K29">
            <v>0</v>
          </cell>
          <cell r="L29">
            <v>0</v>
          </cell>
          <cell r="M29">
            <v>0</v>
          </cell>
          <cell r="N29">
            <v>0</v>
          </cell>
          <cell r="O29">
            <v>0</v>
          </cell>
        </row>
        <row r="30">
          <cell r="C30" t="str">
            <v>PC-9009</v>
          </cell>
          <cell r="D30">
            <v>1.9970000000000002E-2</v>
          </cell>
          <cell r="E30">
            <v>3.6551E-2</v>
          </cell>
          <cell r="F30">
            <v>5.7992000000000002E-2</v>
          </cell>
          <cell r="G30">
            <v>8.2308999999999993E-2</v>
          </cell>
          <cell r="H30">
            <v>0.103032</v>
          </cell>
          <cell r="I30">
            <v>0.12632299999999999</v>
          </cell>
          <cell r="J30">
            <v>0.17103599999999999</v>
          </cell>
          <cell r="K30">
            <v>0.187803</v>
          </cell>
          <cell r="L30">
            <v>0.21238436999999999</v>
          </cell>
          <cell r="M30">
            <v>0.24299736999999999</v>
          </cell>
          <cell r="N30">
            <v>0.27165811000000001</v>
          </cell>
          <cell r="O30">
            <v>0.30707390000000001</v>
          </cell>
        </row>
        <row r="31">
          <cell r="C31" t="str">
            <v>204-TMF01</v>
          </cell>
          <cell r="D31">
            <v>0.10299999999999999</v>
          </cell>
          <cell r="E31">
            <v>0.62</v>
          </cell>
          <cell r="F31">
            <v>1.39</v>
          </cell>
          <cell r="G31">
            <v>2.0529999999999999</v>
          </cell>
          <cell r="H31">
            <v>4.0039999999999996</v>
          </cell>
          <cell r="I31">
            <v>6.6529999999999996</v>
          </cell>
          <cell r="J31">
            <v>10.163</v>
          </cell>
          <cell r="K31">
            <v>13.237882000000001</v>
          </cell>
          <cell r="L31">
            <v>14.328422989999995</v>
          </cell>
          <cell r="M31">
            <v>15.266331159999996</v>
          </cell>
          <cell r="N31">
            <v>15.824977069999992</v>
          </cell>
          <cell r="O31">
            <v>15.729688150000005</v>
          </cell>
        </row>
        <row r="32">
          <cell r="C32" t="str">
            <v>204-TMF02</v>
          </cell>
          <cell r="D32">
            <v>0.25700000000000001</v>
          </cell>
          <cell r="E32">
            <v>0.79400000000000004</v>
          </cell>
          <cell r="F32">
            <v>1.548</v>
          </cell>
          <cell r="G32">
            <v>2.214</v>
          </cell>
          <cell r="H32">
            <v>2.4060000000000001</v>
          </cell>
          <cell r="I32">
            <v>2.6150000000000002</v>
          </cell>
          <cell r="J32">
            <v>2.847</v>
          </cell>
          <cell r="K32">
            <v>2.9687450000000002</v>
          </cell>
          <cell r="L32">
            <v>3.26163041</v>
          </cell>
          <cell r="M32">
            <v>3.3845628999999997</v>
          </cell>
          <cell r="N32">
            <v>3.4916885199999999</v>
          </cell>
          <cell r="O32">
            <v>3.4772995</v>
          </cell>
        </row>
        <row r="33">
          <cell r="C33" t="str">
            <v>204-TMF03</v>
          </cell>
          <cell r="D33">
            <v>0.32107799999999997</v>
          </cell>
          <cell r="E33">
            <v>0.62453000000000003</v>
          </cell>
          <cell r="F33">
            <v>1.0262850000000001</v>
          </cell>
          <cell r="G33">
            <v>1.1545630000000005</v>
          </cell>
          <cell r="H33">
            <v>1.3687899999999997</v>
          </cell>
          <cell r="I33">
            <v>1.5987219999999986</v>
          </cell>
          <cell r="J33">
            <v>1.7234780000000001</v>
          </cell>
          <cell r="K33">
            <v>1.8273839999999999</v>
          </cell>
          <cell r="L33">
            <v>2.2583044300000004</v>
          </cell>
          <cell r="M33">
            <v>2.7818917999999999</v>
          </cell>
          <cell r="N33">
            <v>3.0870177999999999</v>
          </cell>
          <cell r="O33">
            <v>3.7061462000000001</v>
          </cell>
        </row>
        <row r="34">
          <cell r="C34" t="str">
            <v>204-TMOther</v>
          </cell>
          <cell r="K34">
            <v>0</v>
          </cell>
          <cell r="L34">
            <v>0</v>
          </cell>
          <cell r="M34">
            <v>0</v>
          </cell>
          <cell r="N34">
            <v>0</v>
          </cell>
          <cell r="O34">
            <v>0</v>
          </cell>
        </row>
        <row r="35">
          <cell r="C35" t="str">
            <v>FTMUR</v>
          </cell>
          <cell r="D35">
            <v>0</v>
          </cell>
          <cell r="E35">
            <v>0</v>
          </cell>
          <cell r="F35">
            <v>0</v>
          </cell>
          <cell r="G35">
            <v>0</v>
          </cell>
          <cell r="H35">
            <v>0</v>
          </cell>
          <cell r="I35">
            <v>0</v>
          </cell>
          <cell r="J35">
            <v>0</v>
          </cell>
          <cell r="K35">
            <v>0</v>
          </cell>
          <cell r="L35">
            <v>0</v>
          </cell>
          <cell r="M35">
            <v>0</v>
          </cell>
          <cell r="N35">
            <v>0</v>
          </cell>
          <cell r="O35">
            <v>0</v>
          </cell>
        </row>
        <row r="36">
          <cell r="C36" t="str">
            <v>PEPM</v>
          </cell>
          <cell r="D36">
            <v>0.97988699999999995</v>
          </cell>
          <cell r="E36">
            <v>1.92313</v>
          </cell>
          <cell r="F36">
            <v>3.2174839999999998</v>
          </cell>
          <cell r="G36">
            <v>5.0412319999999999</v>
          </cell>
          <cell r="H36">
            <v>6.9268590000000003</v>
          </cell>
          <cell r="I36">
            <v>9.3109070000000003</v>
          </cell>
          <cell r="J36">
            <v>11.319006999999999</v>
          </cell>
          <cell r="K36">
            <v>12.61016732</v>
          </cell>
          <cell r="L36">
            <v>15.341147640000001</v>
          </cell>
          <cell r="M36">
            <v>17.162213540000003</v>
          </cell>
          <cell r="N36">
            <v>18.699148589999997</v>
          </cell>
          <cell r="O36">
            <v>19.686392550000001</v>
          </cell>
        </row>
        <row r="37">
          <cell r="C37" t="str">
            <v>PCPM</v>
          </cell>
          <cell r="D37">
            <v>0.38384200000000002</v>
          </cell>
          <cell r="E37">
            <v>0.83707900000000002</v>
          </cell>
          <cell r="F37">
            <v>1.328206</v>
          </cell>
          <cell r="G37">
            <v>1.8852180000000001</v>
          </cell>
          <cell r="H37">
            <v>2.6009679999999999</v>
          </cell>
          <cell r="I37">
            <v>3.2166220000000001</v>
          </cell>
          <cell r="J37">
            <v>3.77501</v>
          </cell>
          <cell r="K37">
            <v>4.2288995099999998</v>
          </cell>
          <cell r="L37">
            <v>5.0744101700000002</v>
          </cell>
          <cell r="M37">
            <v>5.5484787500000001</v>
          </cell>
          <cell r="N37">
            <v>6.0868713099999994</v>
          </cell>
          <cell r="O37">
            <v>6.52848732</v>
          </cell>
        </row>
        <row r="38">
          <cell r="C38" t="str">
            <v>APM</v>
          </cell>
          <cell r="D38">
            <v>0.634239</v>
          </cell>
          <cell r="E38">
            <v>1.258599</v>
          </cell>
          <cell r="F38">
            <v>1.671629</v>
          </cell>
          <cell r="G38">
            <v>1.8980570000000001</v>
          </cell>
          <cell r="H38">
            <v>2.4773640000000001</v>
          </cell>
          <cell r="I38">
            <v>2.8352909999999998</v>
          </cell>
          <cell r="J38">
            <v>3.2559999999999998</v>
          </cell>
          <cell r="K38">
            <v>3.5940720699999997</v>
          </cell>
          <cell r="L38">
            <v>4.06744605</v>
          </cell>
          <cell r="M38">
            <v>4.3180259000000003</v>
          </cell>
          <cell r="N38">
            <v>4.5887658299999998</v>
          </cell>
          <cell r="O38">
            <v>4.9560780900000001</v>
          </cell>
        </row>
        <row r="39">
          <cell r="C39" t="str">
            <v>MPM</v>
          </cell>
          <cell r="D39">
            <v>4.9253999999999999E-2</v>
          </cell>
          <cell r="E39">
            <v>0.109038</v>
          </cell>
          <cell r="F39">
            <v>0.115444</v>
          </cell>
          <cell r="G39">
            <v>0.19212599999999999</v>
          </cell>
          <cell r="H39">
            <v>0.288325</v>
          </cell>
          <cell r="I39">
            <v>0.36002499999999998</v>
          </cell>
          <cell r="J39">
            <v>0.44079600000000002</v>
          </cell>
          <cell r="K39">
            <v>0.4706418</v>
          </cell>
          <cell r="L39">
            <v>0.51631647000000003</v>
          </cell>
          <cell r="M39">
            <v>0.56676096999999992</v>
          </cell>
          <cell r="N39">
            <v>0.60663897</v>
          </cell>
          <cell r="O39">
            <v>0.64732177000000002</v>
          </cell>
        </row>
        <row r="40">
          <cell r="C40" t="str">
            <v>IPM</v>
          </cell>
          <cell r="D40">
            <v>0.16233400000000001</v>
          </cell>
          <cell r="E40">
            <v>0.40546599999999999</v>
          </cell>
          <cell r="F40">
            <v>0.63213200000000003</v>
          </cell>
          <cell r="G40">
            <v>0.80188300000000001</v>
          </cell>
          <cell r="H40">
            <v>1.1985479999999999</v>
          </cell>
          <cell r="I40">
            <v>1.9991969999999999</v>
          </cell>
          <cell r="J40">
            <v>2.2020110000000002</v>
          </cell>
          <cell r="K40">
            <v>2.47948857</v>
          </cell>
          <cell r="L40">
            <v>2.83719616</v>
          </cell>
          <cell r="M40">
            <v>3.01065191</v>
          </cell>
          <cell r="N40">
            <v>3.2249815800000001</v>
          </cell>
          <cell r="O40">
            <v>3.5640583100000001</v>
          </cell>
        </row>
        <row r="41">
          <cell r="C41" t="str">
            <v>EPM</v>
          </cell>
          <cell r="D41">
            <v>2.9843000000000001E-2</v>
          </cell>
          <cell r="E41">
            <v>6.0844000000000002E-2</v>
          </cell>
          <cell r="F41">
            <v>0.10834100000000001</v>
          </cell>
          <cell r="G41">
            <v>0.15471399999999999</v>
          </cell>
          <cell r="H41">
            <v>0.28368199999999999</v>
          </cell>
          <cell r="I41">
            <v>0.41377000000000003</v>
          </cell>
          <cell r="J41">
            <v>0.52870499999999998</v>
          </cell>
          <cell r="K41">
            <v>0.63665780000000005</v>
          </cell>
          <cell r="L41">
            <v>0.78560567000000003</v>
          </cell>
          <cell r="M41">
            <v>0.91501135999999994</v>
          </cell>
          <cell r="N41">
            <v>1.10945921</v>
          </cell>
          <cell r="O41">
            <v>1.2446238600000001</v>
          </cell>
        </row>
        <row r="42">
          <cell r="C42" t="str">
            <v>TPM</v>
          </cell>
          <cell r="D42">
            <v>0.21576699999999999</v>
          </cell>
          <cell r="E42">
            <v>0.43461100000000003</v>
          </cell>
          <cell r="F42">
            <v>0.56063600000000002</v>
          </cell>
          <cell r="G42">
            <v>0.65867299999999995</v>
          </cell>
          <cell r="H42">
            <v>0.839256</v>
          </cell>
          <cell r="I42">
            <v>0.93454599999999999</v>
          </cell>
          <cell r="J42">
            <v>1.006019</v>
          </cell>
          <cell r="K42">
            <v>1.10971073</v>
          </cell>
          <cell r="L42">
            <v>1.4237050900000001</v>
          </cell>
          <cell r="M42">
            <v>1.6632573899999998</v>
          </cell>
          <cell r="N42">
            <v>1.86046424</v>
          </cell>
          <cell r="O42">
            <v>2.0898538900000001</v>
          </cell>
        </row>
        <row r="43">
          <cell r="C43" t="str">
            <v>HVP</v>
          </cell>
          <cell r="D43">
            <v>7.5458999999999998E-2</v>
          </cell>
          <cell r="E43">
            <v>0.17202000000000001</v>
          </cell>
          <cell r="F43">
            <v>0.27144600000000002</v>
          </cell>
          <cell r="G43">
            <v>0.394459</v>
          </cell>
          <cell r="H43">
            <v>0.52853099999999997</v>
          </cell>
          <cell r="I43">
            <v>0.66647500000000004</v>
          </cell>
          <cell r="J43">
            <v>0.80838200000000004</v>
          </cell>
          <cell r="K43">
            <v>0.92385346999999995</v>
          </cell>
          <cell r="L43">
            <v>1.12690541</v>
          </cell>
          <cell r="M43">
            <v>1.2124993700000002</v>
          </cell>
          <cell r="N43">
            <v>1.31319772</v>
          </cell>
          <cell r="O43">
            <v>1.4013115199999999</v>
          </cell>
        </row>
        <row r="44">
          <cell r="C44" t="str">
            <v>ROWPM</v>
          </cell>
          <cell r="D44">
            <v>3.2164999999999999E-2</v>
          </cell>
          <cell r="E44">
            <v>9.6947000000000005E-2</v>
          </cell>
          <cell r="F44">
            <v>0.22595100000000001</v>
          </cell>
          <cell r="G44">
            <v>0.27669300000000002</v>
          </cell>
          <cell r="H44">
            <v>0.39184600000000003</v>
          </cell>
          <cell r="I44">
            <v>0.54090499999999997</v>
          </cell>
          <cell r="J44">
            <v>0.88729000000000002</v>
          </cell>
          <cell r="K44">
            <v>1.03454968</v>
          </cell>
          <cell r="L44">
            <v>1.29324532</v>
          </cell>
          <cell r="M44">
            <v>1.45649728</v>
          </cell>
          <cell r="N44">
            <v>1.7647154700000001</v>
          </cell>
          <cell r="O44">
            <v>1.8049497400000001</v>
          </cell>
        </row>
        <row r="45">
          <cell r="C45" t="str">
            <v>TMPP</v>
          </cell>
          <cell r="D45">
            <v>0.23211300000000001</v>
          </cell>
          <cell r="E45">
            <v>0.63632900000000003</v>
          </cell>
          <cell r="F45">
            <v>1.2833330000000001</v>
          </cell>
          <cell r="G45">
            <v>1.741436</v>
          </cell>
          <cell r="H45">
            <v>2.711824</v>
          </cell>
          <cell r="I45">
            <v>4.2402540000000002</v>
          </cell>
          <cell r="J45">
            <v>5.4638689999999999</v>
          </cell>
          <cell r="K45">
            <v>6.7103907399999994</v>
          </cell>
          <cell r="L45">
            <v>9.920212320000001</v>
          </cell>
          <cell r="M45">
            <v>11.733744120000001</v>
          </cell>
          <cell r="N45">
            <v>13.569040360000006</v>
          </cell>
          <cell r="O45">
            <v>14.83354644000001</v>
          </cell>
        </row>
        <row r="46">
          <cell r="C46" t="str">
            <v>GMPP</v>
          </cell>
          <cell r="D46">
            <v>4.4330000000000003E-3</v>
          </cell>
          <cell r="E46">
            <v>5.8368000000000003E-2</v>
          </cell>
          <cell r="F46">
            <v>0.632247</v>
          </cell>
          <cell r="G46">
            <v>0.64863000000000004</v>
          </cell>
          <cell r="H46">
            <v>0.702762</v>
          </cell>
          <cell r="I46">
            <v>0.83181899999999998</v>
          </cell>
          <cell r="J46">
            <v>0.88964699999999997</v>
          </cell>
          <cell r="K46">
            <v>0.90040141000000007</v>
          </cell>
          <cell r="L46">
            <v>0.99318065</v>
          </cell>
          <cell r="M46">
            <v>1.0063241199999999</v>
          </cell>
          <cell r="N46">
            <v>1.05576983</v>
          </cell>
          <cell r="O46">
            <v>1.42661657</v>
          </cell>
        </row>
        <row r="47">
          <cell r="C47" t="str">
            <v>BMPP</v>
          </cell>
          <cell r="D47">
            <v>7.6340000000000002E-3</v>
          </cell>
          <cell r="E47">
            <v>7.2672E-2</v>
          </cell>
          <cell r="F47">
            <v>8.8994000000000004E-2</v>
          </cell>
          <cell r="G47">
            <v>9.8017000000000007E-2</v>
          </cell>
          <cell r="H47">
            <v>0.14552999999999999</v>
          </cell>
          <cell r="I47">
            <v>0.19081100000000001</v>
          </cell>
          <cell r="J47">
            <v>0.202297</v>
          </cell>
          <cell r="K47">
            <v>0.22271742999999999</v>
          </cell>
          <cell r="L47">
            <v>0.26903525</v>
          </cell>
          <cell r="M47">
            <v>0.30628925000000001</v>
          </cell>
          <cell r="N47">
            <v>0.31176077000000002</v>
          </cell>
          <cell r="O47">
            <v>0.33062146999999997</v>
          </cell>
        </row>
        <row r="48">
          <cell r="C48" t="str">
            <v>OPP</v>
          </cell>
          <cell r="D48">
            <v>2.7907000000000001E-2</v>
          </cell>
          <cell r="E48">
            <v>5.6968999999999999E-2</v>
          </cell>
          <cell r="F48">
            <v>8.3294000000000007E-2</v>
          </cell>
          <cell r="G48">
            <v>0.11536299999999999</v>
          </cell>
          <cell r="H48">
            <v>0.15767700000000001</v>
          </cell>
          <cell r="I48">
            <v>0.20752799999999999</v>
          </cell>
          <cell r="J48">
            <v>0.23666899999999999</v>
          </cell>
          <cell r="K48">
            <v>0.26176945000000001</v>
          </cell>
          <cell r="L48">
            <v>0.30914272999999998</v>
          </cell>
          <cell r="M48">
            <v>0.35703773</v>
          </cell>
          <cell r="N48">
            <v>0.4163326</v>
          </cell>
          <cell r="O48">
            <v>0.45880823999999998</v>
          </cell>
        </row>
        <row r="49">
          <cell r="C49" t="str">
            <v>OPM</v>
          </cell>
          <cell r="D49">
            <v>9.1518000000000002E-2</v>
          </cell>
          <cell r="E49">
            <v>0.14466200000000001</v>
          </cell>
          <cell r="F49">
            <v>0.24074599999999999</v>
          </cell>
          <cell r="G49">
            <v>0.465223</v>
          </cell>
          <cell r="H49">
            <v>0.710059</v>
          </cell>
          <cell r="I49">
            <v>1.034521</v>
          </cell>
          <cell r="J49">
            <v>1.3970359999999999</v>
          </cell>
          <cell r="K49">
            <v>1.8570118200000001</v>
          </cell>
          <cell r="L49">
            <v>2.3291943599999998</v>
          </cell>
          <cell r="M49">
            <v>2.5599276500000001</v>
          </cell>
          <cell r="N49">
            <v>2.9489624300000004</v>
          </cell>
          <cell r="O49">
            <v>3.28832323</v>
          </cell>
        </row>
        <row r="50">
          <cell r="C50" t="str">
            <v>PECPM</v>
          </cell>
          <cell r="D50">
            <v>0.50804499999999997</v>
          </cell>
          <cell r="E50">
            <v>1.0468230000000001</v>
          </cell>
          <cell r="F50">
            <v>2.2991320000000002</v>
          </cell>
          <cell r="G50">
            <v>3.0059309999999999</v>
          </cell>
          <cell r="H50">
            <v>3.7377479999999998</v>
          </cell>
          <cell r="I50">
            <v>5.5880089999999996</v>
          </cell>
          <cell r="J50">
            <v>6.6032669999999998</v>
          </cell>
          <cell r="K50">
            <v>7.5793013199999999</v>
          </cell>
          <cell r="L50">
            <v>8.8996445599999987</v>
          </cell>
          <cell r="M50">
            <v>9.777608929999996</v>
          </cell>
          <cell r="N50">
            <v>10.692892440000007</v>
          </cell>
          <cell r="O50">
            <v>11.82651609</v>
          </cell>
        </row>
        <row r="51">
          <cell r="C51" t="str">
            <v>PCCPM</v>
          </cell>
          <cell r="D51">
            <v>0</v>
          </cell>
          <cell r="E51">
            <v>0.39143499999999998</v>
          </cell>
          <cell r="F51">
            <v>0.52505199999999996</v>
          </cell>
          <cell r="G51">
            <v>0.58393600000000001</v>
          </cell>
          <cell r="H51">
            <v>0.72392599999999996</v>
          </cell>
          <cell r="I51">
            <v>0.93226100000000001</v>
          </cell>
          <cell r="J51">
            <v>1.1189150000000001</v>
          </cell>
          <cell r="K51">
            <v>1.2351469099999999</v>
          </cell>
          <cell r="L51">
            <v>1.45929756</v>
          </cell>
          <cell r="M51">
            <v>1.5466875200000001</v>
          </cell>
          <cell r="N51">
            <v>1.71336259</v>
          </cell>
          <cell r="O51">
            <v>1.93721571</v>
          </cell>
        </row>
        <row r="52">
          <cell r="C52" t="str">
            <v>ACPM</v>
          </cell>
          <cell r="D52">
            <v>0.13530300000000001</v>
          </cell>
          <cell r="E52">
            <v>0.27484700000000001</v>
          </cell>
          <cell r="F52">
            <v>0.44100899999999998</v>
          </cell>
          <cell r="G52">
            <v>0.59547799999999995</v>
          </cell>
          <cell r="H52">
            <v>0.77646899999999996</v>
          </cell>
          <cell r="I52">
            <v>0.90001900000000001</v>
          </cell>
          <cell r="J52">
            <v>1.0318689999999999</v>
          </cell>
          <cell r="K52">
            <v>1.13921564</v>
          </cell>
          <cell r="L52">
            <v>1.3677101699999998</v>
          </cell>
          <cell r="M52">
            <v>1.4699657500000001</v>
          </cell>
          <cell r="N52">
            <v>1.6300155199999999</v>
          </cell>
          <cell r="O52">
            <v>1.7904894499999999</v>
          </cell>
        </row>
        <row r="53">
          <cell r="C53" t="str">
            <v>ICPM</v>
          </cell>
          <cell r="D53">
            <v>0.10323</v>
          </cell>
          <cell r="E53">
            <v>0.22034200000000001</v>
          </cell>
          <cell r="F53">
            <v>0.49154199999999998</v>
          </cell>
          <cell r="G53">
            <v>0.71116999999999997</v>
          </cell>
          <cell r="H53">
            <v>0.92508400000000002</v>
          </cell>
          <cell r="I53">
            <v>1.10968</v>
          </cell>
          <cell r="J53">
            <v>1.3352029999999999</v>
          </cell>
          <cell r="K53">
            <v>1.722666</v>
          </cell>
          <cell r="L53">
            <v>2.2531947400000001</v>
          </cell>
          <cell r="M53">
            <v>2.5943042000000003</v>
          </cell>
          <cell r="N53">
            <v>2.9084988799999998</v>
          </cell>
          <cell r="O53">
            <v>3.4927431000000002</v>
          </cell>
        </row>
        <row r="54">
          <cell r="C54" t="str">
            <v>TCPM</v>
          </cell>
          <cell r="D54">
            <v>6.6978999999999997E-2</v>
          </cell>
          <cell r="E54">
            <v>0.10127</v>
          </cell>
          <cell r="F54">
            <v>0.137984</v>
          </cell>
          <cell r="G54">
            <v>0.14693300000000001</v>
          </cell>
          <cell r="H54">
            <v>0.17439299999999999</v>
          </cell>
          <cell r="I54">
            <v>0.29294700000000001</v>
          </cell>
          <cell r="J54">
            <v>0.37339800000000001</v>
          </cell>
          <cell r="K54">
            <v>0.40107534</v>
          </cell>
          <cell r="L54">
            <v>0.45954851000000002</v>
          </cell>
          <cell r="M54">
            <v>0.50046990999999996</v>
          </cell>
          <cell r="N54">
            <v>0.57811281999999997</v>
          </cell>
          <cell r="O54">
            <v>0.63534334999999997</v>
          </cell>
        </row>
        <row r="55">
          <cell r="C55" t="str">
            <v>HVCPM</v>
          </cell>
          <cell r="D55">
            <v>6.9304000000000004E-2</v>
          </cell>
          <cell r="E55">
            <v>0.16919799999999999</v>
          </cell>
          <cell r="F55">
            <v>0.33368900000000001</v>
          </cell>
          <cell r="G55">
            <v>0.43506</v>
          </cell>
          <cell r="H55">
            <v>0.61193900000000001</v>
          </cell>
          <cell r="I55">
            <v>0.70560999999999996</v>
          </cell>
          <cell r="J55">
            <v>0.88481299999999996</v>
          </cell>
          <cell r="K55">
            <v>0.97923266000000009</v>
          </cell>
          <cell r="L55">
            <v>1.0887145900000001</v>
          </cell>
          <cell r="M55">
            <v>1.2224910800000002</v>
          </cell>
          <cell r="N55">
            <v>1.4771625800000001</v>
          </cell>
          <cell r="O55">
            <v>1.7041559900000001</v>
          </cell>
        </row>
        <row r="56">
          <cell r="C56" t="str">
            <v>EMPP</v>
          </cell>
          <cell r="D56">
            <v>3.1449999999999998E-3</v>
          </cell>
          <cell r="E56">
            <v>6.9760000000000004E-3</v>
          </cell>
          <cell r="F56">
            <v>7.0190000000000001E-3</v>
          </cell>
          <cell r="G56">
            <v>7.169E-3</v>
          </cell>
          <cell r="H56">
            <v>7.3569999999999998E-3</v>
          </cell>
          <cell r="I56">
            <v>1.1263E-2</v>
          </cell>
          <cell r="J56">
            <v>1.2322E-2</v>
          </cell>
          <cell r="K56">
            <v>1.8339689999999999E-2</v>
          </cell>
          <cell r="L56">
            <v>2.0117070000000001E-2</v>
          </cell>
          <cell r="M56">
            <v>2.158231E-2</v>
          </cell>
          <cell r="N56">
            <v>2.2282380000000001E-2</v>
          </cell>
          <cell r="O56">
            <v>2.132065E-2</v>
          </cell>
        </row>
        <row r="57">
          <cell r="C57" t="str">
            <v>PECDM</v>
          </cell>
          <cell r="D57">
            <v>0.92566800000000005</v>
          </cell>
          <cell r="E57">
            <v>1.8308310000000001</v>
          </cell>
          <cell r="F57">
            <v>2.803696</v>
          </cell>
          <cell r="G57">
            <v>2.9464109999999999</v>
          </cell>
          <cell r="H57">
            <v>3.9001459999999999</v>
          </cell>
          <cell r="I57">
            <v>6.4570679999999996</v>
          </cell>
          <cell r="J57">
            <v>7.5043059999999997</v>
          </cell>
          <cell r="K57">
            <v>8.29502819</v>
          </cell>
          <cell r="L57">
            <v>9.6268365199999995</v>
          </cell>
          <cell r="M57">
            <v>10.635451409999996</v>
          </cell>
          <cell r="N57">
            <v>11.783996229999991</v>
          </cell>
          <cell r="O57">
            <v>12.73175994</v>
          </cell>
        </row>
        <row r="58">
          <cell r="C58" t="str">
            <v>PCCDM</v>
          </cell>
          <cell r="D58">
            <v>0.42049500000000001</v>
          </cell>
          <cell r="E58">
            <v>0.416576</v>
          </cell>
          <cell r="F58">
            <v>0.60597100000000004</v>
          </cell>
          <cell r="G58">
            <v>0.8488</v>
          </cell>
          <cell r="H58">
            <v>1.129122</v>
          </cell>
          <cell r="I58">
            <v>1.3929050000000001</v>
          </cell>
          <cell r="J58">
            <v>1.7174149999999999</v>
          </cell>
          <cell r="K58">
            <v>1.9742350900000001</v>
          </cell>
          <cell r="L58">
            <v>2.3614594500000003</v>
          </cell>
          <cell r="M58">
            <v>2.6230738900000001</v>
          </cell>
          <cell r="N58">
            <v>2.9155933799999998</v>
          </cell>
          <cell r="O58">
            <v>3.2262424799999998</v>
          </cell>
        </row>
        <row r="59">
          <cell r="C59" t="str">
            <v>ACDM</v>
          </cell>
          <cell r="D59">
            <v>0.108622</v>
          </cell>
          <cell r="E59">
            <v>0.32113900000000001</v>
          </cell>
          <cell r="F59">
            <v>0.47878900000000002</v>
          </cell>
          <cell r="G59">
            <v>0.57177100000000003</v>
          </cell>
          <cell r="H59">
            <v>0.77139000000000002</v>
          </cell>
          <cell r="I59">
            <v>0.92328600000000005</v>
          </cell>
          <cell r="J59">
            <v>1.0802769999999999</v>
          </cell>
          <cell r="K59">
            <v>1.2210456999999999</v>
          </cell>
          <cell r="L59">
            <v>1.44694777</v>
          </cell>
          <cell r="M59">
            <v>1.5603456899999999</v>
          </cell>
          <cell r="N59">
            <v>1.8211157099999999</v>
          </cell>
          <cell r="O59">
            <v>2.0750009700000001</v>
          </cell>
        </row>
        <row r="60">
          <cell r="C60" t="str">
            <v>MOM</v>
          </cell>
          <cell r="D60">
            <v>9.4824000000000006E-2</v>
          </cell>
          <cell r="E60">
            <v>0.16931399999999999</v>
          </cell>
          <cell r="F60">
            <v>0.251444</v>
          </cell>
          <cell r="G60">
            <v>0.34863100000000002</v>
          </cell>
          <cell r="H60">
            <v>0.47341100000000003</v>
          </cell>
          <cell r="I60">
            <v>0.58290900000000001</v>
          </cell>
          <cell r="J60">
            <v>0.71028599999999997</v>
          </cell>
          <cell r="K60">
            <v>0.79191502000000003</v>
          </cell>
          <cell r="L60">
            <v>0.97518041</v>
          </cell>
          <cell r="M60">
            <v>1.0967892100000001</v>
          </cell>
          <cell r="N60">
            <v>1.20840971</v>
          </cell>
          <cell r="O60">
            <v>1.33070171</v>
          </cell>
        </row>
        <row r="61">
          <cell r="C61" t="str">
            <v>MCDM</v>
          </cell>
          <cell r="D61">
            <v>4.7376000000000001E-2</v>
          </cell>
          <cell r="E61">
            <v>9.8252000000000006E-2</v>
          </cell>
          <cell r="F61">
            <v>0.162354</v>
          </cell>
          <cell r="G61">
            <v>0.18201300000000001</v>
          </cell>
          <cell r="H61">
            <v>0.23935400000000001</v>
          </cell>
          <cell r="I61">
            <v>0.277758</v>
          </cell>
          <cell r="J61">
            <v>0.32574900000000001</v>
          </cell>
          <cell r="K61">
            <v>0.29856292000000001</v>
          </cell>
          <cell r="L61">
            <v>0.37763869</v>
          </cell>
          <cell r="M61">
            <v>0.33794234000000001</v>
          </cell>
          <cell r="N61">
            <v>0.37847154</v>
          </cell>
          <cell r="O61">
            <v>0.40472968999999998</v>
          </cell>
        </row>
        <row r="62">
          <cell r="C62" t="str">
            <v>ICDM</v>
          </cell>
          <cell r="D62">
            <v>0.15085899999999999</v>
          </cell>
          <cell r="E62">
            <v>0.242781</v>
          </cell>
          <cell r="F62">
            <v>0.37994800000000001</v>
          </cell>
          <cell r="G62">
            <v>0.46128400000000003</v>
          </cell>
          <cell r="H62">
            <v>0.56555100000000003</v>
          </cell>
          <cell r="I62">
            <v>0.58484199999999997</v>
          </cell>
          <cell r="J62">
            <v>0.64271699999999998</v>
          </cell>
          <cell r="K62">
            <v>0.73453575999999998</v>
          </cell>
          <cell r="L62">
            <v>0.93986466000000002</v>
          </cell>
          <cell r="M62">
            <v>1.02174505</v>
          </cell>
          <cell r="N62">
            <v>1.1548704999999999</v>
          </cell>
          <cell r="O62">
            <v>1.32472689</v>
          </cell>
        </row>
        <row r="63">
          <cell r="C63" t="str">
            <v>ECDM</v>
          </cell>
          <cell r="D63">
            <v>4.4759999999999999E-3</v>
          </cell>
          <cell r="E63">
            <v>8.8070000000000006E-3</v>
          </cell>
          <cell r="F63">
            <v>2.6342999999999998E-2</v>
          </cell>
          <cell r="G63">
            <v>-2.118592</v>
          </cell>
          <cell r="H63">
            <v>-2.1024029999999998</v>
          </cell>
          <cell r="I63">
            <v>-2.0930049999999998</v>
          </cell>
          <cell r="J63">
            <v>-2.0672190000000001</v>
          </cell>
          <cell r="K63">
            <v>-2.0098820700000002</v>
          </cell>
          <cell r="L63">
            <v>-2.0024421299999999</v>
          </cell>
          <cell r="M63">
            <v>-1.9998729</v>
          </cell>
          <cell r="N63">
            <v>-1.9622957299999999</v>
          </cell>
          <cell r="O63">
            <v>-1.9598275300000001</v>
          </cell>
        </row>
        <row r="64">
          <cell r="C64" t="str">
            <v>TCDM</v>
          </cell>
          <cell r="D64">
            <v>0.20164799999999999</v>
          </cell>
          <cell r="E64">
            <v>0.36773899999999998</v>
          </cell>
          <cell r="F64">
            <v>0.50675999999999999</v>
          </cell>
          <cell r="G64">
            <v>0.63624800000000004</v>
          </cell>
          <cell r="H64">
            <v>0.82776400000000006</v>
          </cell>
          <cell r="I64">
            <v>1.029029</v>
          </cell>
          <cell r="J64">
            <v>1.151362</v>
          </cell>
          <cell r="K64">
            <v>1.2315782</v>
          </cell>
          <cell r="L64">
            <v>1.4559372099999999</v>
          </cell>
          <cell r="M64">
            <v>1.56655835</v>
          </cell>
          <cell r="N64">
            <v>1.66494542</v>
          </cell>
          <cell r="O64">
            <v>1.8026301299999998</v>
          </cell>
        </row>
        <row r="65">
          <cell r="C65" t="str">
            <v>HVCDM</v>
          </cell>
          <cell r="D65">
            <v>6.8939E-2</v>
          </cell>
          <cell r="E65">
            <v>0.16336400000000001</v>
          </cell>
          <cell r="F65">
            <v>0.22905</v>
          </cell>
          <cell r="G65">
            <v>0.28364499999999998</v>
          </cell>
          <cell r="H65">
            <v>0.35804000000000002</v>
          </cell>
          <cell r="I65">
            <v>0.40689700000000001</v>
          </cell>
          <cell r="J65">
            <v>0.46274199999999999</v>
          </cell>
          <cell r="K65">
            <v>0.50137120000000002</v>
          </cell>
          <cell r="L65">
            <v>0.57832170999999999</v>
          </cell>
          <cell r="M65">
            <v>0.64205790000000007</v>
          </cell>
          <cell r="N65">
            <v>0.71043531999999998</v>
          </cell>
          <cell r="O65">
            <v>0.77289567000000003</v>
          </cell>
        </row>
        <row r="66">
          <cell r="C66" t="str">
            <v>ROWOM</v>
          </cell>
          <cell r="D66">
            <v>7.162E-3</v>
          </cell>
          <cell r="E66">
            <v>1.5421000000000001E-2</v>
          </cell>
          <cell r="F66">
            <v>5.5155999999999997E-2</v>
          </cell>
          <cell r="G66">
            <v>0.14591899999999999</v>
          </cell>
          <cell r="H66">
            <v>0.17860899999999999</v>
          </cell>
          <cell r="I66">
            <v>0.26028800000000002</v>
          </cell>
          <cell r="J66">
            <v>0.29279100000000002</v>
          </cell>
          <cell r="K66">
            <v>0.43270253999999997</v>
          </cell>
          <cell r="L66">
            <v>0.60850413999999997</v>
          </cell>
          <cell r="M66">
            <v>0.72013845999999992</v>
          </cell>
          <cell r="N66">
            <v>0.78324017000000001</v>
          </cell>
          <cell r="O66">
            <v>0.93459228000000005</v>
          </cell>
        </row>
        <row r="67">
          <cell r="C67" t="str">
            <v>TMDP</v>
          </cell>
          <cell r="D67">
            <v>9.9609999999999994E-3</v>
          </cell>
          <cell r="E67">
            <v>1.1616E-2</v>
          </cell>
          <cell r="F67">
            <v>1.6087000000000001E-2</v>
          </cell>
          <cell r="G67">
            <v>2.3045E-2</v>
          </cell>
          <cell r="H67">
            <v>2.989E-2</v>
          </cell>
          <cell r="I67">
            <v>3.1133000000000001E-2</v>
          </cell>
          <cell r="J67">
            <v>3.1133000000000001E-2</v>
          </cell>
          <cell r="K67">
            <v>3.1132919999999998E-2</v>
          </cell>
          <cell r="L67">
            <v>3.4127890000000001E-2</v>
          </cell>
          <cell r="M67">
            <v>3.6019910000000002E-2</v>
          </cell>
          <cell r="N67">
            <v>3.4107949999999998E-2</v>
          </cell>
          <cell r="O67">
            <v>5.0922330000000002E-2</v>
          </cell>
        </row>
        <row r="68">
          <cell r="C68" t="str">
            <v>OPO</v>
          </cell>
          <cell r="D68">
            <v>0.32252799999999998</v>
          </cell>
          <cell r="E68">
            <v>0.63512500000000005</v>
          </cell>
          <cell r="F68">
            <v>0.98009400000000002</v>
          </cell>
          <cell r="G68">
            <v>1.2337100000000001</v>
          </cell>
          <cell r="H68">
            <v>1.446957</v>
          </cell>
          <cell r="I68">
            <v>2.4782259999999998</v>
          </cell>
          <cell r="J68">
            <v>2.8897330000000001</v>
          </cell>
          <cell r="K68">
            <v>3.1509814399999998</v>
          </cell>
          <cell r="L68">
            <v>3.8384227200000001</v>
          </cell>
          <cell r="M68">
            <v>4.2982336700000001</v>
          </cell>
          <cell r="N68">
            <v>4.73855776</v>
          </cell>
          <cell r="O68">
            <v>5.1641879400000006</v>
          </cell>
        </row>
        <row r="69">
          <cell r="C69" t="str">
            <v>OM</v>
          </cell>
          <cell r="D69">
            <v>0.5211749999999995</v>
          </cell>
          <cell r="E69">
            <v>1.0487340000000014</v>
          </cell>
          <cell r="F69">
            <v>2.0147120000000029</v>
          </cell>
          <cell r="G69">
            <v>2.8472079999999984</v>
          </cell>
          <cell r="H69">
            <v>3.8622950000000102</v>
          </cell>
          <cell r="I69">
            <v>4.6269380000000098</v>
          </cell>
          <cell r="J69">
            <v>5.9411180000000172</v>
          </cell>
          <cell r="K69">
            <v>6.8399896299999998</v>
          </cell>
          <cell r="L69">
            <v>8.2783356200000018</v>
          </cell>
          <cell r="M69">
            <v>9.0100876700000043</v>
          </cell>
          <cell r="N69">
            <v>9.8511671499999913</v>
          </cell>
          <cell r="O69">
            <v>10.780767460000005</v>
          </cell>
        </row>
        <row r="70">
          <cell r="C70" t="str">
            <v>206-TMOther</v>
          </cell>
          <cell r="K70">
            <v>9.783E-3</v>
          </cell>
          <cell r="L70">
            <v>0.14919568999999999</v>
          </cell>
          <cell r="M70">
            <v>0.24371832000000002</v>
          </cell>
          <cell r="N70">
            <v>0</v>
          </cell>
          <cell r="O70">
            <v>-2.3706352700000002</v>
          </cell>
        </row>
        <row r="71">
          <cell r="C71" t="str">
            <v>STMUR</v>
          </cell>
          <cell r="D71">
            <v>0</v>
          </cell>
          <cell r="E71">
            <v>0</v>
          </cell>
          <cell r="F71">
            <v>0</v>
          </cell>
          <cell r="G71">
            <v>0</v>
          </cell>
          <cell r="H71">
            <v>0</v>
          </cell>
          <cell r="I71">
            <v>0</v>
          </cell>
          <cell r="J71">
            <v>0</v>
          </cell>
          <cell r="K71">
            <v>0</v>
          </cell>
          <cell r="L71">
            <v>0</v>
          </cell>
          <cell r="M71">
            <v>0</v>
          </cell>
          <cell r="N71">
            <v>0</v>
          </cell>
          <cell r="O71">
            <v>0</v>
          </cell>
        </row>
        <row r="72">
          <cell r="C72" t="str">
            <v>PC-9011</v>
          </cell>
          <cell r="D72">
            <v>2.2474630000000002</v>
          </cell>
          <cell r="E72">
            <v>4.597842</v>
          </cell>
          <cell r="F72">
            <v>7.0490250000000003</v>
          </cell>
          <cell r="G72">
            <v>10.026049</v>
          </cell>
          <cell r="H72">
            <v>12.141540000000001</v>
          </cell>
          <cell r="I72">
            <v>14.778012</v>
          </cell>
          <cell r="J72">
            <v>17.578620999999998</v>
          </cell>
          <cell r="K72">
            <v>20.043559999999999</v>
          </cell>
          <cell r="L72">
            <v>22.765889999999999</v>
          </cell>
          <cell r="M72">
            <v>25.238303999999999</v>
          </cell>
          <cell r="N72">
            <v>27.662320269999999</v>
          </cell>
          <cell r="O72">
            <v>30.17026984</v>
          </cell>
        </row>
        <row r="73">
          <cell r="C73" t="str">
            <v>PC-9010</v>
          </cell>
          <cell r="D73">
            <v>0.31850899999999999</v>
          </cell>
          <cell r="E73">
            <v>0.64096900000000001</v>
          </cell>
          <cell r="F73">
            <v>0.96890399999999999</v>
          </cell>
          <cell r="G73">
            <v>1.35884</v>
          </cell>
          <cell r="H73">
            <v>1.6397710000000001</v>
          </cell>
          <cell r="I73">
            <v>1.453965</v>
          </cell>
          <cell r="J73">
            <v>2.3895330000000001</v>
          </cell>
          <cell r="K73">
            <v>2.7617410000000002</v>
          </cell>
          <cell r="L73">
            <v>3.1439535000000003</v>
          </cell>
          <cell r="M73">
            <v>3.5180795000000002</v>
          </cell>
          <cell r="N73">
            <v>3.8905302600000002</v>
          </cell>
          <cell r="O73">
            <v>4.2942432699999999</v>
          </cell>
        </row>
        <row r="74">
          <cell r="C74" t="str">
            <v>203-TCADD</v>
          </cell>
          <cell r="K74">
            <v>1.0635829999999999</v>
          </cell>
          <cell r="L74">
            <v>1.2999908200000001</v>
          </cell>
          <cell r="M74">
            <v>1.43768904</v>
          </cell>
          <cell r="N74">
            <v>1.57994254</v>
          </cell>
          <cell r="O74">
            <v>1.77840905</v>
          </cell>
        </row>
        <row r="75">
          <cell r="C75" t="str">
            <v>203-STNCV</v>
          </cell>
          <cell r="K75">
            <v>0</v>
          </cell>
          <cell r="L75">
            <v>0</v>
          </cell>
          <cell r="M75">
            <v>0</v>
          </cell>
          <cell r="N75">
            <v>0</v>
          </cell>
          <cell r="O75">
            <v>0</v>
          </cell>
        </row>
        <row r="76">
          <cell r="C76" t="str">
            <v>203-TXLAR</v>
          </cell>
          <cell r="K76">
            <v>1.156377</v>
          </cell>
          <cell r="L76">
            <v>1.5386355600000001</v>
          </cell>
          <cell r="M76">
            <v>1.7078458000000001</v>
          </cell>
          <cell r="N76">
            <v>1.8601458799999999</v>
          </cell>
          <cell r="O76">
            <v>2.04197059</v>
          </cell>
        </row>
        <row r="77">
          <cell r="C77" t="str">
            <v>203-TPCB</v>
          </cell>
          <cell r="K77">
            <v>1.573482</v>
          </cell>
          <cell r="L77">
            <v>2.0624000100000002</v>
          </cell>
          <cell r="M77">
            <v>2.2172592599999996</v>
          </cell>
          <cell r="N77">
            <v>2.3934268400000001</v>
          </cell>
          <cell r="O77">
            <v>2.6137446500000001</v>
          </cell>
        </row>
        <row r="78">
          <cell r="C78" t="str">
            <v>203-TSTNDS</v>
          </cell>
          <cell r="K78">
            <v>5.0450275700000002</v>
          </cell>
          <cell r="L78">
            <v>6.1515237600000008</v>
          </cell>
          <cell r="M78">
            <v>6.80635616</v>
          </cell>
          <cell r="N78">
            <v>7.4023288200000001</v>
          </cell>
          <cell r="O78">
            <v>8.0766797700000001</v>
          </cell>
        </row>
        <row r="79">
          <cell r="C79" t="str">
            <v>203-TDRW</v>
          </cell>
          <cell r="K79">
            <v>1.2669329499999999</v>
          </cell>
          <cell r="L79">
            <v>1.35977707</v>
          </cell>
          <cell r="M79">
            <v>1.41143157</v>
          </cell>
          <cell r="N79">
            <v>1.48564757</v>
          </cell>
          <cell r="O79">
            <v>1.5672929199999999</v>
          </cell>
        </row>
        <row r="80">
          <cell r="C80" t="str">
            <v>203-TREC</v>
          </cell>
          <cell r="K80">
            <v>1.78797293</v>
          </cell>
          <cell r="L80">
            <v>2.0923505900000001</v>
          </cell>
          <cell r="M80">
            <v>2.2860852299999999</v>
          </cell>
          <cell r="N80">
            <v>2.4923992200000002</v>
          </cell>
          <cell r="O80">
            <v>2.8157691800000002</v>
          </cell>
        </row>
        <row r="81">
          <cell r="C81" t="str">
            <v>203-TTECH_SP</v>
          </cell>
          <cell r="K81">
            <v>2.9026630299999998</v>
          </cell>
          <cell r="L81">
            <v>3.4059124199999999</v>
          </cell>
          <cell r="M81">
            <v>3.6983405400000002</v>
          </cell>
          <cell r="N81">
            <v>3.9973987200000001</v>
          </cell>
          <cell r="O81">
            <v>4.5109145499999999</v>
          </cell>
        </row>
        <row r="82">
          <cell r="C82" t="str">
            <v>203-TR&amp;D</v>
          </cell>
          <cell r="K82">
            <v>0.17291336999999998</v>
          </cell>
          <cell r="L82">
            <v>0.29185177000000001</v>
          </cell>
          <cell r="M82">
            <v>0.31776537999999999</v>
          </cell>
          <cell r="N82">
            <v>0.33506954999999999</v>
          </cell>
          <cell r="O82">
            <v>0.35796530999999998</v>
          </cell>
        </row>
        <row r="83">
          <cell r="C83" t="str">
            <v>203-UGPLN</v>
          </cell>
          <cell r="K83">
            <v>0</v>
          </cell>
          <cell r="L83">
            <v>0</v>
          </cell>
          <cell r="M83">
            <v>0</v>
          </cell>
          <cell r="N83">
            <v>0</v>
          </cell>
          <cell r="O83">
            <v>0</v>
          </cell>
        </row>
        <row r="84">
          <cell r="C84" t="str">
            <v>203-TEMGRS</v>
          </cell>
          <cell r="K84">
            <v>0.30583572999999997</v>
          </cell>
          <cell r="L84">
            <v>0.35919507000000001</v>
          </cell>
          <cell r="M84">
            <v>0.38853017000000001</v>
          </cell>
          <cell r="N84">
            <v>0.42109566999999998</v>
          </cell>
          <cell r="O84">
            <v>0.47250681</v>
          </cell>
        </row>
        <row r="85">
          <cell r="C85" t="str">
            <v>203-TINFMTCE</v>
          </cell>
          <cell r="K85">
            <v>0.36256347</v>
          </cell>
          <cell r="L85">
            <v>0.37035443000000001</v>
          </cell>
          <cell r="M85">
            <v>0.37134043</v>
          </cell>
          <cell r="N85">
            <v>0.40542903999999996</v>
          </cell>
          <cell r="O85">
            <v>0.47051935</v>
          </cell>
        </row>
        <row r="86">
          <cell r="C86" t="str">
            <v>203-TMO</v>
          </cell>
          <cell r="K86">
            <v>1.9146388999999999</v>
          </cell>
          <cell r="L86">
            <v>2.4509472400000001</v>
          </cell>
          <cell r="M86">
            <v>2.9233775400000002</v>
          </cell>
          <cell r="N86">
            <v>3.4115507200000001</v>
          </cell>
          <cell r="O86">
            <v>3.72600613</v>
          </cell>
        </row>
        <row r="87">
          <cell r="C87" t="str">
            <v>13329</v>
          </cell>
        </row>
        <row r="88">
          <cell r="C88" t="str">
            <v>13582</v>
          </cell>
        </row>
        <row r="89">
          <cell r="C89">
            <v>13596</v>
          </cell>
        </row>
        <row r="90">
          <cell r="C90" t="str">
            <v>14385</v>
          </cell>
          <cell r="D90">
            <v>3.0526000000000001E-2</v>
          </cell>
          <cell r="E90">
            <v>0.17399999999999999</v>
          </cell>
          <cell r="F90">
            <v>0.29599999999999999</v>
          </cell>
          <cell r="G90">
            <v>0.433</v>
          </cell>
          <cell r="H90">
            <v>0.60499999999999998</v>
          </cell>
          <cell r="I90">
            <v>0.75700000000000001</v>
          </cell>
          <cell r="J90">
            <v>0.95150000000000001</v>
          </cell>
          <cell r="K90">
            <v>0</v>
          </cell>
          <cell r="L90">
            <v>0</v>
          </cell>
          <cell r="M90">
            <v>0</v>
          </cell>
          <cell r="N90">
            <v>0</v>
          </cell>
          <cell r="O90">
            <v>0</v>
          </cell>
        </row>
        <row r="91">
          <cell r="C91" t="str">
            <v>13607</v>
          </cell>
        </row>
        <row r="92">
          <cell r="C92">
            <v>13616</v>
          </cell>
        </row>
        <row r="93">
          <cell r="C93" t="str">
            <v>13660</v>
          </cell>
        </row>
        <row r="94">
          <cell r="C94">
            <v>14072</v>
          </cell>
        </row>
        <row r="95">
          <cell r="C95">
            <v>14205</v>
          </cell>
          <cell r="D95">
            <v>0</v>
          </cell>
          <cell r="E95">
            <v>0</v>
          </cell>
          <cell r="F95">
            <v>0</v>
          </cell>
          <cell r="G95">
            <v>0</v>
          </cell>
          <cell r="H95">
            <v>0</v>
          </cell>
          <cell r="I95">
            <v>0</v>
          </cell>
          <cell r="J95">
            <v>0</v>
          </cell>
          <cell r="K95">
            <v>0</v>
          </cell>
          <cell r="L95">
            <v>0</v>
          </cell>
          <cell r="M95">
            <v>0</v>
          </cell>
          <cell r="N95">
            <v>0</v>
          </cell>
          <cell r="O95">
            <v>0</v>
          </cell>
        </row>
        <row r="96">
          <cell r="C96" t="str">
            <v>14218</v>
          </cell>
          <cell r="D96">
            <v>7.8805E-2</v>
          </cell>
          <cell r="E96">
            <v>8.7999999999999995E-2</v>
          </cell>
          <cell r="F96">
            <v>0.16700000000000001</v>
          </cell>
          <cell r="G96">
            <v>0.247</v>
          </cell>
          <cell r="H96">
            <v>0.499</v>
          </cell>
          <cell r="I96">
            <v>0.71299999999999997</v>
          </cell>
          <cell r="J96">
            <v>1.0025999999999999</v>
          </cell>
          <cell r="K96">
            <v>0</v>
          </cell>
          <cell r="L96">
            <v>0</v>
          </cell>
          <cell r="M96">
            <v>0</v>
          </cell>
          <cell r="N96">
            <v>0</v>
          </cell>
          <cell r="O96">
            <v>0</v>
          </cell>
        </row>
        <row r="97">
          <cell r="C97">
            <v>14282</v>
          </cell>
          <cell r="D97">
            <v>2.9690000000000001E-2</v>
          </cell>
          <cell r="E97">
            <v>6.5000000000000002E-2</v>
          </cell>
          <cell r="F97">
            <v>0.35099999999999998</v>
          </cell>
          <cell r="G97">
            <v>0.625</v>
          </cell>
          <cell r="H97">
            <v>0.90100000000000002</v>
          </cell>
          <cell r="I97">
            <v>1.089</v>
          </cell>
          <cell r="J97">
            <v>1.423</v>
          </cell>
          <cell r="K97">
            <v>0</v>
          </cell>
          <cell r="L97">
            <v>0</v>
          </cell>
          <cell r="M97">
            <v>0</v>
          </cell>
          <cell r="N97">
            <v>0</v>
          </cell>
          <cell r="O97">
            <v>0</v>
          </cell>
        </row>
        <row r="98">
          <cell r="C98" t="str">
            <v>14293</v>
          </cell>
        </row>
        <row r="99">
          <cell r="C99">
            <v>14300</v>
          </cell>
          <cell r="D99">
            <v>0.25950000000000001</v>
          </cell>
          <cell r="E99">
            <v>0.88400000000000001</v>
          </cell>
          <cell r="F99">
            <v>1.41</v>
          </cell>
          <cell r="G99">
            <v>1.8839999999999999</v>
          </cell>
          <cell r="H99">
            <v>2.665</v>
          </cell>
          <cell r="I99">
            <v>3.36</v>
          </cell>
          <cell r="J99">
            <v>4.2487000000000004</v>
          </cell>
          <cell r="K99">
            <v>0</v>
          </cell>
          <cell r="L99">
            <v>0</v>
          </cell>
          <cell r="M99">
            <v>0</v>
          </cell>
          <cell r="N99">
            <v>0</v>
          </cell>
          <cell r="O99">
            <v>0</v>
          </cell>
        </row>
        <row r="100">
          <cell r="C100">
            <v>14357</v>
          </cell>
          <cell r="D100">
            <v>8.2269999999999996E-2</v>
          </cell>
          <cell r="E100">
            <v>0.22900000000000001</v>
          </cell>
          <cell r="F100">
            <v>0.33700000000000002</v>
          </cell>
          <cell r="G100">
            <v>0.45400000000000001</v>
          </cell>
          <cell r="H100">
            <v>0.68300000000000005</v>
          </cell>
          <cell r="I100">
            <v>0.82399999999999995</v>
          </cell>
          <cell r="J100">
            <v>0.94</v>
          </cell>
          <cell r="K100">
            <v>0</v>
          </cell>
          <cell r="L100">
            <v>0</v>
          </cell>
          <cell r="M100">
            <v>0</v>
          </cell>
          <cell r="N100">
            <v>0</v>
          </cell>
          <cell r="O100">
            <v>0</v>
          </cell>
        </row>
        <row r="101">
          <cell r="C101" t="str">
            <v>14358</v>
          </cell>
          <cell r="D101">
            <v>0.15088299999999999</v>
          </cell>
          <cell r="E101">
            <v>5.0000000000000001E-3</v>
          </cell>
          <cell r="F101">
            <v>8.9999999999999993E-3</v>
          </cell>
          <cell r="G101">
            <v>0.01</v>
          </cell>
          <cell r="H101">
            <v>1.0999999999999999E-2</v>
          </cell>
          <cell r="I101">
            <v>1.0999999999999999E-2</v>
          </cell>
          <cell r="J101">
            <v>1.14E-2</v>
          </cell>
          <cell r="K101">
            <v>0</v>
          </cell>
          <cell r="L101">
            <v>0</v>
          </cell>
          <cell r="M101">
            <v>0</v>
          </cell>
          <cell r="N101">
            <v>0</v>
          </cell>
          <cell r="O101">
            <v>0</v>
          </cell>
        </row>
        <row r="102">
          <cell r="C102" t="str">
            <v>14379</v>
          </cell>
          <cell r="E102">
            <v>0.23200000000000001</v>
          </cell>
          <cell r="F102">
            <v>0.48199999999999998</v>
          </cell>
          <cell r="G102">
            <v>0.74399999999999999</v>
          </cell>
          <cell r="H102">
            <v>0.98899999999999999</v>
          </cell>
          <cell r="I102">
            <v>1.075</v>
          </cell>
          <cell r="J102">
            <v>1.2912999999999999</v>
          </cell>
          <cell r="K102">
            <v>0</v>
          </cell>
          <cell r="L102">
            <v>0</v>
          </cell>
          <cell r="M102">
            <v>0</v>
          </cell>
          <cell r="N102">
            <v>0</v>
          </cell>
          <cell r="O102">
            <v>0</v>
          </cell>
        </row>
        <row r="103">
          <cell r="C103" t="str">
            <v>14399</v>
          </cell>
          <cell r="D103">
            <v>3.0800000000000001E-2</v>
          </cell>
          <cell r="E103">
            <v>7.5999999999999998E-2</v>
          </cell>
          <cell r="F103">
            <v>0.12</v>
          </cell>
          <cell r="G103">
            <v>0.16400000000000001</v>
          </cell>
          <cell r="H103">
            <v>0.21299999999999999</v>
          </cell>
          <cell r="I103">
            <v>0.246</v>
          </cell>
          <cell r="J103">
            <v>0.26019999999999999</v>
          </cell>
          <cell r="K103">
            <v>0</v>
          </cell>
          <cell r="L103">
            <v>0</v>
          </cell>
          <cell r="M103">
            <v>0</v>
          </cell>
          <cell r="N103">
            <v>0</v>
          </cell>
          <cell r="O103">
            <v>0</v>
          </cell>
        </row>
        <row r="104">
          <cell r="C104" t="str">
            <v>15468</v>
          </cell>
          <cell r="D104">
            <v>-0.221112</v>
          </cell>
          <cell r="E104">
            <v>0.46700000000000003</v>
          </cell>
          <cell r="F104">
            <v>0.66400000000000003</v>
          </cell>
          <cell r="G104">
            <v>0.90300000000000002</v>
          </cell>
          <cell r="H104">
            <v>1.544</v>
          </cell>
          <cell r="I104">
            <v>1.4319999999999999</v>
          </cell>
          <cell r="J104">
            <v>1.6221000000000001</v>
          </cell>
          <cell r="K104">
            <v>0</v>
          </cell>
          <cell r="L104">
            <v>0</v>
          </cell>
          <cell r="M104">
            <v>0</v>
          </cell>
          <cell r="N104">
            <v>0</v>
          </cell>
          <cell r="O104">
            <v>0</v>
          </cell>
        </row>
        <row r="105">
          <cell r="C105" t="str">
            <v>15581</v>
          </cell>
          <cell r="D105">
            <v>0.447048</v>
          </cell>
          <cell r="E105">
            <v>0.312</v>
          </cell>
          <cell r="F105">
            <v>0.48499999999999999</v>
          </cell>
          <cell r="G105">
            <v>0.64600000000000002</v>
          </cell>
          <cell r="H105">
            <v>0.94599999999999995</v>
          </cell>
          <cell r="I105">
            <v>1.153</v>
          </cell>
          <cell r="J105">
            <v>1.3567</v>
          </cell>
          <cell r="K105">
            <v>0</v>
          </cell>
          <cell r="L105">
            <v>0</v>
          </cell>
          <cell r="M105">
            <v>0</v>
          </cell>
          <cell r="N105">
            <v>0</v>
          </cell>
          <cell r="O105">
            <v>0</v>
          </cell>
        </row>
        <row r="106">
          <cell r="C106" t="str">
            <v>15577</v>
          </cell>
          <cell r="D106">
            <v>0.123832</v>
          </cell>
          <cell r="E106">
            <v>3.5999999999999997E-2</v>
          </cell>
          <cell r="F106">
            <v>4.8000000000000001E-2</v>
          </cell>
          <cell r="G106">
            <v>6.8000000000000005E-2</v>
          </cell>
          <cell r="H106">
            <v>8.3000000000000004E-2</v>
          </cell>
          <cell r="I106">
            <v>9.1999999999999998E-2</v>
          </cell>
          <cell r="J106">
            <v>0.1285</v>
          </cell>
          <cell r="K106">
            <v>0</v>
          </cell>
          <cell r="L106">
            <v>0</v>
          </cell>
          <cell r="M106">
            <v>0</v>
          </cell>
          <cell r="N106">
            <v>0</v>
          </cell>
          <cell r="O106">
            <v>0</v>
          </cell>
        </row>
        <row r="107">
          <cell r="C107" t="str">
            <v>ETMMMP</v>
          </cell>
          <cell r="D107">
            <v>1.4239E-2</v>
          </cell>
          <cell r="E107">
            <v>3.9380999999999999E-2</v>
          </cell>
          <cell r="F107">
            <v>0.75600000000000001</v>
          </cell>
          <cell r="G107">
            <v>0.998</v>
          </cell>
          <cell r="H107">
            <v>1.431</v>
          </cell>
          <cell r="I107">
            <v>1.6180000000000001</v>
          </cell>
          <cell r="J107">
            <v>0.55920000000000003</v>
          </cell>
          <cell r="K107">
            <v>0</v>
          </cell>
          <cell r="L107">
            <v>0</v>
          </cell>
          <cell r="M107">
            <v>0</v>
          </cell>
          <cell r="N107">
            <v>0</v>
          </cell>
          <cell r="O107">
            <v>0</v>
          </cell>
        </row>
        <row r="108">
          <cell r="C108" t="str">
            <v>ETMO</v>
          </cell>
          <cell r="D108">
            <v>0.10461700000000018</v>
          </cell>
          <cell r="E108">
            <v>0.25221399999999994</v>
          </cell>
          <cell r="F108">
            <v>3.6247999999998726E-2</v>
          </cell>
          <cell r="G108">
            <v>4.7888999999999626E-2</v>
          </cell>
          <cell r="H108">
            <v>6.5666999999999476E-2</v>
          </cell>
          <cell r="I108">
            <v>8.1069999999998643E-2</v>
          </cell>
          <cell r="J108">
            <v>1.6808960000000006</v>
          </cell>
          <cell r="K108">
            <v>0</v>
          </cell>
          <cell r="L108">
            <v>0</v>
          </cell>
          <cell r="M108">
            <v>0</v>
          </cell>
          <cell r="N108">
            <v>0</v>
          </cell>
          <cell r="O108">
            <v>0</v>
          </cell>
        </row>
        <row r="109">
          <cell r="C109" t="str">
            <v>203-TMOther</v>
          </cell>
          <cell r="K109">
            <v>0</v>
          </cell>
          <cell r="L109">
            <v>0</v>
          </cell>
          <cell r="M109">
            <v>0</v>
          </cell>
          <cell r="N109">
            <v>2.3016999999999999E-2</v>
          </cell>
          <cell r="O109">
            <v>7.2203400000000001E-2</v>
          </cell>
        </row>
        <row r="110">
          <cell r="C110" t="str">
            <v>ETMUR</v>
          </cell>
          <cell r="D110">
            <v>0</v>
          </cell>
          <cell r="E110">
            <v>0</v>
          </cell>
          <cell r="F110">
            <v>0</v>
          </cell>
          <cell r="G110">
            <v>0</v>
          </cell>
          <cell r="H110">
            <v>0</v>
          </cell>
          <cell r="I110">
            <v>0</v>
          </cell>
          <cell r="J110">
            <v>0</v>
          </cell>
          <cell r="K110">
            <v>0</v>
          </cell>
          <cell r="L110">
            <v>0</v>
          </cell>
          <cell r="M110">
            <v>0</v>
          </cell>
          <cell r="N110">
            <v>0</v>
          </cell>
          <cell r="O110">
            <v>0</v>
          </cell>
        </row>
        <row r="111">
          <cell r="C111" t="str">
            <v>213-TM1XX</v>
          </cell>
          <cell r="D111">
            <v>1.29078128</v>
          </cell>
          <cell r="K111">
            <v>12.114139</v>
          </cell>
          <cell r="L111">
            <v>12.86880873</v>
          </cell>
          <cell r="M111">
            <v>14.176130270000002</v>
          </cell>
          <cell r="N111">
            <v>16.113156019999998</v>
          </cell>
          <cell r="O111">
            <v>18.301169999999995</v>
          </cell>
        </row>
        <row r="112">
          <cell r="C112" t="str">
            <v>213-TM2XX</v>
          </cell>
          <cell r="D112">
            <v>0.39059430000000001</v>
          </cell>
          <cell r="K112">
            <v>3.5120310999999997</v>
          </cell>
          <cell r="L112">
            <v>4.3257852000000003</v>
          </cell>
          <cell r="M112">
            <v>4.5045397600000001</v>
          </cell>
          <cell r="N112">
            <v>5.0201871599999999</v>
          </cell>
          <cell r="O112">
            <v>5.3797640600000012</v>
          </cell>
        </row>
        <row r="113">
          <cell r="C113" t="str">
            <v>213-TM3XX</v>
          </cell>
          <cell r="K113">
            <v>0</v>
          </cell>
          <cell r="L113">
            <v>0</v>
          </cell>
          <cell r="M113">
            <v>0</v>
          </cell>
          <cell r="N113">
            <v>0</v>
          </cell>
          <cell r="O113">
            <v>0</v>
          </cell>
        </row>
        <row r="114">
          <cell r="C114" t="str">
            <v>213-TM4XX</v>
          </cell>
          <cell r="K114">
            <v>0</v>
          </cell>
          <cell r="L114">
            <v>0</v>
          </cell>
          <cell r="M114">
            <v>0</v>
          </cell>
          <cell r="N114">
            <v>0</v>
          </cell>
          <cell r="O114">
            <v>0</v>
          </cell>
        </row>
        <row r="115">
          <cell r="C115" t="str">
            <v>213-TMOther</v>
          </cell>
          <cell r="K115">
            <v>0</v>
          </cell>
          <cell r="L115">
            <v>0</v>
          </cell>
          <cell r="M115">
            <v>0</v>
          </cell>
          <cell r="N115">
            <v>0</v>
          </cell>
          <cell r="O115">
            <v>0</v>
          </cell>
        </row>
        <row r="116">
          <cell r="C116" t="str">
            <v>214-TM1XX</v>
          </cell>
          <cell r="K116">
            <v>0</v>
          </cell>
          <cell r="L116">
            <v>0</v>
          </cell>
          <cell r="M116">
            <v>0</v>
          </cell>
          <cell r="N116">
            <v>0</v>
          </cell>
          <cell r="O116">
            <v>0</v>
          </cell>
        </row>
        <row r="117">
          <cell r="C117" t="str">
            <v>214-TM2XX</v>
          </cell>
          <cell r="K117">
            <v>0</v>
          </cell>
          <cell r="L117">
            <v>0</v>
          </cell>
          <cell r="M117">
            <v>0</v>
          </cell>
          <cell r="N117">
            <v>0</v>
          </cell>
          <cell r="O117">
            <v>0</v>
          </cell>
        </row>
        <row r="118">
          <cell r="C118" t="str">
            <v>214-TM3XX</v>
          </cell>
          <cell r="K118">
            <v>0</v>
          </cell>
          <cell r="L118">
            <v>0</v>
          </cell>
          <cell r="M118">
            <v>0</v>
          </cell>
          <cell r="N118">
            <v>0</v>
          </cell>
          <cell r="O118">
            <v>0</v>
          </cell>
        </row>
        <row r="119">
          <cell r="C119" t="str">
            <v>214-TM4XX</v>
          </cell>
          <cell r="K119">
            <v>0</v>
          </cell>
          <cell r="L119">
            <v>0</v>
          </cell>
          <cell r="M119">
            <v>0</v>
          </cell>
          <cell r="N119">
            <v>0</v>
          </cell>
          <cell r="O119">
            <v>0</v>
          </cell>
        </row>
        <row r="120">
          <cell r="C120" t="str">
            <v>214-TMOther</v>
          </cell>
          <cell r="K120">
            <v>0</v>
          </cell>
          <cell r="L120">
            <v>0</v>
          </cell>
          <cell r="M120">
            <v>0</v>
          </cell>
          <cell r="N120">
            <v>0</v>
          </cell>
          <cell r="O120">
            <v>0</v>
          </cell>
        </row>
        <row r="121">
          <cell r="C121" t="str">
            <v>216-TM1XX</v>
          </cell>
          <cell r="K121">
            <v>0</v>
          </cell>
          <cell r="L121">
            <v>0</v>
          </cell>
          <cell r="M121">
            <v>0</v>
          </cell>
          <cell r="N121">
            <v>0</v>
          </cell>
          <cell r="O121">
            <v>0</v>
          </cell>
        </row>
        <row r="122">
          <cell r="C122" t="str">
            <v>216-TM2XX</v>
          </cell>
          <cell r="K122">
            <v>0</v>
          </cell>
          <cell r="L122">
            <v>0</v>
          </cell>
          <cell r="M122">
            <v>0</v>
          </cell>
          <cell r="N122">
            <v>0</v>
          </cell>
          <cell r="O122">
            <v>9.2581619999999989E-2</v>
          </cell>
        </row>
        <row r="123">
          <cell r="C123" t="str">
            <v>216-TM3XX</v>
          </cell>
          <cell r="K123">
            <v>0</v>
          </cell>
          <cell r="L123">
            <v>0</v>
          </cell>
          <cell r="M123">
            <v>0</v>
          </cell>
          <cell r="N123">
            <v>0</v>
          </cell>
          <cell r="O123">
            <v>0</v>
          </cell>
        </row>
        <row r="124">
          <cell r="C124" t="str">
            <v>216-TM4XX</v>
          </cell>
          <cell r="K124">
            <v>0</v>
          </cell>
          <cell r="L124">
            <v>0</v>
          </cell>
          <cell r="M124">
            <v>0</v>
          </cell>
          <cell r="N124">
            <v>0</v>
          </cell>
          <cell r="O124">
            <v>0</v>
          </cell>
        </row>
        <row r="125">
          <cell r="C125" t="str">
            <v>216-TMOther</v>
          </cell>
          <cell r="K125">
            <v>0</v>
          </cell>
          <cell r="L125">
            <v>0</v>
          </cell>
          <cell r="M125">
            <v>0</v>
          </cell>
          <cell r="N125">
            <v>0</v>
          </cell>
          <cell r="O125">
            <v>0</v>
          </cell>
        </row>
        <row r="126">
          <cell r="C126" t="str">
            <v>220 - TM</v>
          </cell>
          <cell r="D126">
            <v>0</v>
          </cell>
          <cell r="E126">
            <v>0</v>
          </cell>
          <cell r="F126">
            <v>0</v>
          </cell>
          <cell r="G126">
            <v>0</v>
          </cell>
          <cell r="H126">
            <v>0</v>
          </cell>
          <cell r="I126">
            <v>0</v>
          </cell>
          <cell r="J126">
            <v>0</v>
          </cell>
          <cell r="K126">
            <v>0</v>
          </cell>
          <cell r="L126">
            <v>0</v>
          </cell>
          <cell r="M126">
            <v>0</v>
          </cell>
          <cell r="N126">
            <v>0</v>
          </cell>
          <cell r="O126">
            <v>0</v>
          </cell>
        </row>
        <row r="127">
          <cell r="C127" t="str">
            <v>222 - TM</v>
          </cell>
          <cell r="K127">
            <v>0</v>
          </cell>
          <cell r="L127">
            <v>0</v>
          </cell>
          <cell r="M127">
            <v>0</v>
          </cell>
          <cell r="N127">
            <v>0</v>
          </cell>
          <cell r="O127">
            <v>0</v>
          </cell>
        </row>
        <row r="128">
          <cell r="C128" t="str">
            <v>223 - TM</v>
          </cell>
          <cell r="K128">
            <v>0</v>
          </cell>
          <cell r="L128">
            <v>2.7539999999999999E-2</v>
          </cell>
          <cell r="M128">
            <v>2.7539999999999999E-2</v>
          </cell>
          <cell r="N128">
            <v>2.7539999999999999E-2</v>
          </cell>
          <cell r="O128">
            <v>2.7539999999999999E-2</v>
          </cell>
        </row>
        <row r="129">
          <cell r="C129" t="str">
            <v>224 - TM</v>
          </cell>
          <cell r="K129">
            <v>0</v>
          </cell>
          <cell r="L129">
            <v>0</v>
          </cell>
          <cell r="M129">
            <v>0</v>
          </cell>
          <cell r="N129">
            <v>0</v>
          </cell>
          <cell r="O129">
            <v>0</v>
          </cell>
        </row>
        <row r="130">
          <cell r="C130" t="str">
            <v>225 - TM</v>
          </cell>
          <cell r="E130">
            <v>0</v>
          </cell>
          <cell r="F130">
            <v>0</v>
          </cell>
          <cell r="G130">
            <v>0</v>
          </cell>
          <cell r="H130">
            <v>0</v>
          </cell>
          <cell r="I130">
            <v>0</v>
          </cell>
          <cell r="J130">
            <v>0</v>
          </cell>
          <cell r="K130">
            <v>0</v>
          </cell>
          <cell r="L130">
            <v>0</v>
          </cell>
          <cell r="M130">
            <v>0</v>
          </cell>
          <cell r="N130">
            <v>0</v>
          </cell>
          <cell r="O130">
            <v>0</v>
          </cell>
        </row>
        <row r="131">
          <cell r="C131" t="str">
            <v>10131</v>
          </cell>
          <cell r="E131">
            <v>0</v>
          </cell>
          <cell r="F131">
            <v>0</v>
          </cell>
          <cell r="G131">
            <v>0</v>
          </cell>
          <cell r="H131">
            <v>0</v>
          </cell>
          <cell r="I131">
            <v>0</v>
          </cell>
          <cell r="J131">
            <v>0</v>
          </cell>
          <cell r="K131">
            <v>0</v>
          </cell>
          <cell r="L131">
            <v>0</v>
          </cell>
          <cell r="M131">
            <v>0</v>
          </cell>
          <cell r="N131">
            <v>0</v>
          </cell>
          <cell r="O131">
            <v>0</v>
          </cell>
        </row>
        <row r="132">
          <cell r="C132" t="str">
            <v>11123</v>
          </cell>
          <cell r="E132">
            <v>0</v>
          </cell>
          <cell r="F132">
            <v>0</v>
          </cell>
          <cell r="G132">
            <v>0</v>
          </cell>
          <cell r="H132">
            <v>0</v>
          </cell>
          <cell r="I132">
            <v>0</v>
          </cell>
          <cell r="J132">
            <v>0</v>
          </cell>
          <cell r="K132">
            <v>0</v>
          </cell>
          <cell r="L132">
            <v>0</v>
          </cell>
          <cell r="M132">
            <v>0</v>
          </cell>
          <cell r="N132">
            <v>0</v>
          </cell>
          <cell r="O132">
            <v>0</v>
          </cell>
        </row>
        <row r="133">
          <cell r="C133" t="str">
            <v>11124</v>
          </cell>
          <cell r="E133">
            <v>0</v>
          </cell>
          <cell r="F133">
            <v>0</v>
          </cell>
          <cell r="G133">
            <v>0</v>
          </cell>
          <cell r="H133">
            <v>0</v>
          </cell>
          <cell r="I133">
            <v>0</v>
          </cell>
          <cell r="J133">
            <v>0</v>
          </cell>
          <cell r="K133">
            <v>0</v>
          </cell>
          <cell r="L133">
            <v>0</v>
          </cell>
          <cell r="M133">
            <v>0</v>
          </cell>
          <cell r="N133">
            <v>0</v>
          </cell>
          <cell r="O133">
            <v>0</v>
          </cell>
        </row>
        <row r="134">
          <cell r="C134" t="str">
            <v>12103</v>
          </cell>
          <cell r="E134">
            <v>0</v>
          </cell>
          <cell r="F134">
            <v>0</v>
          </cell>
          <cell r="G134">
            <v>0</v>
          </cell>
          <cell r="H134">
            <v>0</v>
          </cell>
          <cell r="I134">
            <v>0</v>
          </cell>
          <cell r="J134">
            <v>0</v>
          </cell>
          <cell r="K134">
            <v>0</v>
          </cell>
          <cell r="L134">
            <v>0</v>
          </cell>
          <cell r="M134">
            <v>0</v>
          </cell>
          <cell r="N134">
            <v>0</v>
          </cell>
          <cell r="O134">
            <v>0</v>
          </cell>
        </row>
        <row r="135">
          <cell r="C135" t="str">
            <v>12563</v>
          </cell>
        </row>
        <row r="136">
          <cell r="C136" t="str">
            <v>12778</v>
          </cell>
          <cell r="E136">
            <v>0</v>
          </cell>
          <cell r="F136">
            <v>0</v>
          </cell>
          <cell r="G136">
            <v>0</v>
          </cell>
          <cell r="H136">
            <v>0</v>
          </cell>
          <cell r="I136">
            <v>0</v>
          </cell>
          <cell r="J136">
            <v>1.7999999999999999E-2</v>
          </cell>
          <cell r="K136">
            <v>0</v>
          </cell>
          <cell r="L136">
            <v>0</v>
          </cell>
          <cell r="M136">
            <v>0</v>
          </cell>
          <cell r="N136">
            <v>0</v>
          </cell>
          <cell r="O136">
            <v>0</v>
          </cell>
        </row>
        <row r="137">
          <cell r="C137" t="str">
            <v>13007</v>
          </cell>
          <cell r="E137">
            <v>0</v>
          </cell>
          <cell r="F137">
            <v>0</v>
          </cell>
          <cell r="G137">
            <v>0</v>
          </cell>
          <cell r="H137">
            <v>0</v>
          </cell>
          <cell r="I137">
            <v>0</v>
          </cell>
          <cell r="J137">
            <v>0</v>
          </cell>
          <cell r="K137">
            <v>0</v>
          </cell>
          <cell r="L137">
            <v>0</v>
          </cell>
          <cell r="M137">
            <v>0</v>
          </cell>
          <cell r="N137">
            <v>0</v>
          </cell>
          <cell r="O137">
            <v>0</v>
          </cell>
        </row>
        <row r="138">
          <cell r="C138" t="str">
            <v>13247</v>
          </cell>
          <cell r="E138">
            <v>0</v>
          </cell>
          <cell r="F138">
            <v>0</v>
          </cell>
          <cell r="G138">
            <v>0</v>
          </cell>
          <cell r="H138">
            <v>0</v>
          </cell>
          <cell r="I138">
            <v>0</v>
          </cell>
          <cell r="J138">
            <v>0</v>
          </cell>
          <cell r="K138">
            <v>0</v>
          </cell>
          <cell r="L138">
            <v>0</v>
          </cell>
          <cell r="M138">
            <v>0</v>
          </cell>
          <cell r="N138">
            <v>0</v>
          </cell>
          <cell r="O138">
            <v>0</v>
          </cell>
        </row>
        <row r="139">
          <cell r="C139" t="str">
            <v>13389</v>
          </cell>
          <cell r="E139">
            <v>0</v>
          </cell>
          <cell r="F139">
            <v>0</v>
          </cell>
          <cell r="G139">
            <v>0</v>
          </cell>
          <cell r="H139">
            <v>0</v>
          </cell>
          <cell r="I139">
            <v>0</v>
          </cell>
          <cell r="J139">
            <v>0</v>
          </cell>
          <cell r="K139">
            <v>0</v>
          </cell>
          <cell r="L139">
            <v>0</v>
          </cell>
          <cell r="M139">
            <v>0</v>
          </cell>
          <cell r="N139">
            <v>0</v>
          </cell>
          <cell r="O139">
            <v>0</v>
          </cell>
        </row>
        <row r="140">
          <cell r="C140">
            <v>13404</v>
          </cell>
          <cell r="E140">
            <v>1.5018E-2</v>
          </cell>
          <cell r="F140">
            <v>1.5018E-2</v>
          </cell>
          <cell r="G140">
            <v>1.5018E-2</v>
          </cell>
          <cell r="H140">
            <v>1.5018E-2</v>
          </cell>
          <cell r="I140">
            <v>1.5018E-2</v>
          </cell>
          <cell r="J140">
            <v>1.5018E-2</v>
          </cell>
          <cell r="K140">
            <v>0</v>
          </cell>
          <cell r="L140">
            <v>0</v>
          </cell>
          <cell r="M140">
            <v>0</v>
          </cell>
          <cell r="N140">
            <v>0</v>
          </cell>
          <cell r="O140">
            <v>0</v>
          </cell>
        </row>
        <row r="141">
          <cell r="C141">
            <v>13405</v>
          </cell>
          <cell r="E141">
            <v>0</v>
          </cell>
          <cell r="F141">
            <v>0</v>
          </cell>
          <cell r="G141">
            <v>0</v>
          </cell>
          <cell r="H141">
            <v>0</v>
          </cell>
          <cell r="I141">
            <v>0</v>
          </cell>
          <cell r="J141">
            <v>0</v>
          </cell>
          <cell r="K141">
            <v>0</v>
          </cell>
          <cell r="L141">
            <v>0</v>
          </cell>
          <cell r="M141">
            <v>0</v>
          </cell>
          <cell r="N141">
            <v>0</v>
          </cell>
          <cell r="O141">
            <v>0</v>
          </cell>
        </row>
        <row r="142">
          <cell r="C142">
            <v>13406</v>
          </cell>
          <cell r="E142">
            <v>0</v>
          </cell>
          <cell r="F142">
            <v>0</v>
          </cell>
          <cell r="G142">
            <v>0</v>
          </cell>
          <cell r="H142">
            <v>0</v>
          </cell>
          <cell r="I142">
            <v>0</v>
          </cell>
          <cell r="J142">
            <v>0</v>
          </cell>
          <cell r="K142">
            <v>0</v>
          </cell>
          <cell r="L142">
            <v>0</v>
          </cell>
          <cell r="M142">
            <v>0</v>
          </cell>
          <cell r="N142">
            <v>0</v>
          </cell>
          <cell r="O142">
            <v>0</v>
          </cell>
        </row>
        <row r="143">
          <cell r="C143">
            <v>13409</v>
          </cell>
          <cell r="E143">
            <v>0</v>
          </cell>
          <cell r="F143">
            <v>0</v>
          </cell>
          <cell r="G143">
            <v>0</v>
          </cell>
          <cell r="H143">
            <v>0</v>
          </cell>
          <cell r="I143">
            <v>0</v>
          </cell>
          <cell r="J143">
            <v>0</v>
          </cell>
          <cell r="K143">
            <v>0</v>
          </cell>
          <cell r="L143">
            <v>0</v>
          </cell>
          <cell r="M143">
            <v>0</v>
          </cell>
          <cell r="N143">
            <v>0</v>
          </cell>
          <cell r="O143">
            <v>0</v>
          </cell>
        </row>
        <row r="144">
          <cell r="C144" t="str">
            <v>13448</v>
          </cell>
          <cell r="E144">
            <v>0</v>
          </cell>
          <cell r="F144">
            <v>0</v>
          </cell>
          <cell r="G144">
            <v>0</v>
          </cell>
          <cell r="H144">
            <v>0</v>
          </cell>
          <cell r="I144">
            <v>0</v>
          </cell>
          <cell r="J144">
            <v>0</v>
          </cell>
          <cell r="K144">
            <v>0</v>
          </cell>
          <cell r="L144">
            <v>0</v>
          </cell>
          <cell r="M144">
            <v>0</v>
          </cell>
          <cell r="N144">
            <v>0</v>
          </cell>
          <cell r="O144">
            <v>0</v>
          </cell>
        </row>
        <row r="145">
          <cell r="C145">
            <v>13450</v>
          </cell>
          <cell r="E145">
            <v>0</v>
          </cell>
          <cell r="F145">
            <v>0</v>
          </cell>
          <cell r="G145">
            <v>0</v>
          </cell>
          <cell r="H145">
            <v>0</v>
          </cell>
          <cell r="I145">
            <v>0</v>
          </cell>
          <cell r="J145">
            <v>0</v>
          </cell>
          <cell r="K145">
            <v>0</v>
          </cell>
          <cell r="L145">
            <v>0</v>
          </cell>
          <cell r="M145">
            <v>0</v>
          </cell>
          <cell r="N145">
            <v>0</v>
          </cell>
          <cell r="O145">
            <v>0</v>
          </cell>
        </row>
        <row r="146">
          <cell r="C146">
            <v>13452</v>
          </cell>
          <cell r="E146">
            <v>0</v>
          </cell>
          <cell r="F146">
            <v>0</v>
          </cell>
          <cell r="G146">
            <v>0</v>
          </cell>
          <cell r="H146">
            <v>0</v>
          </cell>
          <cell r="I146">
            <v>0</v>
          </cell>
          <cell r="J146">
            <v>0</v>
          </cell>
          <cell r="K146">
            <v>0</v>
          </cell>
          <cell r="L146">
            <v>0</v>
          </cell>
          <cell r="M146">
            <v>0</v>
          </cell>
          <cell r="N146">
            <v>0</v>
          </cell>
          <cell r="O146">
            <v>0</v>
          </cell>
        </row>
        <row r="147">
          <cell r="C147" t="str">
            <v>13453</v>
          </cell>
          <cell r="E147">
            <v>0</v>
          </cell>
          <cell r="F147">
            <v>0</v>
          </cell>
          <cell r="G147">
            <v>6.4057000000000003E-2</v>
          </cell>
          <cell r="H147">
            <v>6.4057000000000003E-2</v>
          </cell>
          <cell r="I147">
            <v>6.4057000000000003E-2</v>
          </cell>
          <cell r="J147">
            <v>6.4057000000000003E-2</v>
          </cell>
          <cell r="K147">
            <v>0</v>
          </cell>
          <cell r="L147">
            <v>0</v>
          </cell>
          <cell r="M147">
            <v>0</v>
          </cell>
          <cell r="N147">
            <v>0</v>
          </cell>
          <cell r="O147">
            <v>0</v>
          </cell>
        </row>
        <row r="148">
          <cell r="C148">
            <v>13467</v>
          </cell>
          <cell r="E148">
            <v>0</v>
          </cell>
          <cell r="F148">
            <v>0</v>
          </cell>
          <cell r="G148">
            <v>0</v>
          </cell>
          <cell r="H148">
            <v>0</v>
          </cell>
          <cell r="I148">
            <v>0</v>
          </cell>
          <cell r="J148">
            <v>0</v>
          </cell>
          <cell r="K148">
            <v>0</v>
          </cell>
          <cell r="L148">
            <v>0</v>
          </cell>
          <cell r="M148">
            <v>0</v>
          </cell>
          <cell r="N148">
            <v>0</v>
          </cell>
          <cell r="O148">
            <v>0</v>
          </cell>
        </row>
        <row r="149">
          <cell r="C149">
            <v>13468</v>
          </cell>
          <cell r="E149">
            <v>0.16317100000000001</v>
          </cell>
          <cell r="F149">
            <v>0.16317100000000001</v>
          </cell>
          <cell r="G149">
            <v>0.28972500000000001</v>
          </cell>
          <cell r="H149">
            <v>0.28972500000000001</v>
          </cell>
          <cell r="I149">
            <v>0.41741800000000001</v>
          </cell>
          <cell r="J149">
            <v>0.47</v>
          </cell>
          <cell r="K149">
            <v>0</v>
          </cell>
          <cell r="L149">
            <v>0</v>
          </cell>
          <cell r="M149">
            <v>0</v>
          </cell>
          <cell r="N149">
            <v>0</v>
          </cell>
          <cell r="O149">
            <v>0</v>
          </cell>
        </row>
        <row r="150">
          <cell r="C150">
            <v>13516</v>
          </cell>
          <cell r="E150">
            <v>0.33333299999999999</v>
          </cell>
          <cell r="F150">
            <v>0</v>
          </cell>
          <cell r="G150">
            <v>0</v>
          </cell>
          <cell r="H150">
            <v>0</v>
          </cell>
          <cell r="I150">
            <v>0</v>
          </cell>
          <cell r="J150">
            <v>0</v>
          </cell>
          <cell r="K150">
            <v>0</v>
          </cell>
          <cell r="L150">
            <v>0</v>
          </cell>
          <cell r="M150">
            <v>0</v>
          </cell>
          <cell r="N150">
            <v>0</v>
          </cell>
          <cell r="O150">
            <v>0</v>
          </cell>
        </row>
        <row r="151">
          <cell r="C151" t="str">
            <v>13599</v>
          </cell>
          <cell r="E151">
            <v>0</v>
          </cell>
          <cell r="F151">
            <v>5.9110999999999997E-2</v>
          </cell>
          <cell r="G151">
            <v>2.3425999999999999E-2</v>
          </cell>
          <cell r="H151">
            <v>4.6337000000000003E-2</v>
          </cell>
          <cell r="I151">
            <v>0.10785500000000001</v>
          </cell>
          <cell r="J151">
            <v>0.12934799999999999</v>
          </cell>
          <cell r="K151">
            <v>0</v>
          </cell>
          <cell r="L151">
            <v>0</v>
          </cell>
          <cell r="M151">
            <v>0</v>
          </cell>
          <cell r="N151">
            <v>0</v>
          </cell>
          <cell r="O151">
            <v>0</v>
          </cell>
        </row>
        <row r="152">
          <cell r="C152">
            <v>13600</v>
          </cell>
          <cell r="E152">
            <v>4.1700000000000001E-2</v>
          </cell>
          <cell r="F152">
            <v>4.1700000000000001E-2</v>
          </cell>
          <cell r="G152">
            <v>4.1700000000000001E-2</v>
          </cell>
          <cell r="H152">
            <v>6.8989999999999996E-2</v>
          </cell>
          <cell r="I152">
            <v>8.1985000000000002E-2</v>
          </cell>
          <cell r="J152">
            <v>9.6284999999999996E-2</v>
          </cell>
          <cell r="K152">
            <v>0</v>
          </cell>
          <cell r="L152">
            <v>0</v>
          </cell>
          <cell r="M152">
            <v>0</v>
          </cell>
          <cell r="N152">
            <v>0</v>
          </cell>
          <cell r="O152">
            <v>0</v>
          </cell>
        </row>
        <row r="153">
          <cell r="C153" t="str">
            <v>13601</v>
          </cell>
          <cell r="E153">
            <v>0</v>
          </cell>
          <cell r="F153">
            <v>0</v>
          </cell>
          <cell r="G153">
            <v>0</v>
          </cell>
          <cell r="H153">
            <v>0</v>
          </cell>
          <cell r="I153">
            <v>0</v>
          </cell>
          <cell r="J153">
            <v>0</v>
          </cell>
          <cell r="K153">
            <v>0</v>
          </cell>
          <cell r="L153">
            <v>0</v>
          </cell>
          <cell r="M153">
            <v>0</v>
          </cell>
          <cell r="N153">
            <v>0</v>
          </cell>
          <cell r="O153">
            <v>0</v>
          </cell>
        </row>
        <row r="154">
          <cell r="C154" t="str">
            <v>13624</v>
          </cell>
          <cell r="E154">
            <v>0</v>
          </cell>
          <cell r="F154">
            <v>0</v>
          </cell>
          <cell r="G154">
            <v>0</v>
          </cell>
          <cell r="H154">
            <v>0</v>
          </cell>
          <cell r="I154">
            <v>0</v>
          </cell>
          <cell r="J154">
            <v>0</v>
          </cell>
          <cell r="K154">
            <v>0</v>
          </cell>
          <cell r="L154">
            <v>0</v>
          </cell>
          <cell r="M154">
            <v>0</v>
          </cell>
          <cell r="N154">
            <v>0</v>
          </cell>
          <cell r="O154">
            <v>0</v>
          </cell>
        </row>
        <row r="155">
          <cell r="C155" t="str">
            <v>13626</v>
          </cell>
          <cell r="E155">
            <v>0</v>
          </cell>
          <cell r="F155">
            <v>0</v>
          </cell>
          <cell r="G155">
            <v>0</v>
          </cell>
          <cell r="H155">
            <v>0</v>
          </cell>
          <cell r="I155">
            <v>0</v>
          </cell>
          <cell r="J155">
            <v>0</v>
          </cell>
          <cell r="K155">
            <v>0</v>
          </cell>
          <cell r="L155">
            <v>0</v>
          </cell>
          <cell r="M155">
            <v>0</v>
          </cell>
          <cell r="N155">
            <v>0</v>
          </cell>
          <cell r="O155">
            <v>0</v>
          </cell>
        </row>
        <row r="156">
          <cell r="C156">
            <v>13757</v>
          </cell>
          <cell r="E156">
            <v>0</v>
          </cell>
          <cell r="F156">
            <v>0</v>
          </cell>
          <cell r="G156">
            <v>0</v>
          </cell>
          <cell r="H156">
            <v>0</v>
          </cell>
          <cell r="I156">
            <v>0</v>
          </cell>
          <cell r="J156">
            <v>0</v>
          </cell>
          <cell r="K156">
            <v>0</v>
          </cell>
          <cell r="L156">
            <v>0</v>
          </cell>
          <cell r="M156">
            <v>0</v>
          </cell>
          <cell r="N156">
            <v>0</v>
          </cell>
          <cell r="O156">
            <v>0</v>
          </cell>
        </row>
        <row r="157">
          <cell r="C157">
            <v>13760</v>
          </cell>
          <cell r="E157">
            <v>0</v>
          </cell>
          <cell r="F157">
            <v>0</v>
          </cell>
          <cell r="G157">
            <v>0</v>
          </cell>
          <cell r="H157">
            <v>0</v>
          </cell>
          <cell r="I157">
            <v>0</v>
          </cell>
          <cell r="J157">
            <v>0</v>
          </cell>
          <cell r="K157">
            <v>0</v>
          </cell>
          <cell r="L157">
            <v>0</v>
          </cell>
          <cell r="M157">
            <v>0</v>
          </cell>
          <cell r="N157">
            <v>0</v>
          </cell>
          <cell r="O157">
            <v>0</v>
          </cell>
        </row>
        <row r="158">
          <cell r="C158">
            <v>13819</v>
          </cell>
          <cell r="E158">
            <v>2.6956999999999998E-2</v>
          </cell>
          <cell r="F158">
            <v>2.6956999999999998E-2</v>
          </cell>
          <cell r="G158">
            <v>2.6956999999999998E-2</v>
          </cell>
          <cell r="H158">
            <v>2.6956999999999998E-2</v>
          </cell>
          <cell r="I158">
            <v>2.6956999999999998E-2</v>
          </cell>
          <cell r="J158">
            <v>2.6956999999999998E-2</v>
          </cell>
          <cell r="K158">
            <v>0</v>
          </cell>
          <cell r="L158">
            <v>0</v>
          </cell>
          <cell r="M158">
            <v>0</v>
          </cell>
          <cell r="N158">
            <v>0</v>
          </cell>
          <cell r="O158">
            <v>0</v>
          </cell>
        </row>
        <row r="159">
          <cell r="C159">
            <v>13820</v>
          </cell>
          <cell r="E159">
            <v>0</v>
          </cell>
          <cell r="F159">
            <v>0</v>
          </cell>
          <cell r="G159">
            <v>0</v>
          </cell>
          <cell r="H159">
            <v>0</v>
          </cell>
          <cell r="I159">
            <v>0</v>
          </cell>
          <cell r="J159">
            <v>0</v>
          </cell>
          <cell r="K159">
            <v>0</v>
          </cell>
          <cell r="L159">
            <v>0</v>
          </cell>
          <cell r="M159">
            <v>0</v>
          </cell>
          <cell r="N159">
            <v>0</v>
          </cell>
          <cell r="O159">
            <v>0</v>
          </cell>
        </row>
        <row r="160">
          <cell r="C160" t="str">
            <v>13909</v>
          </cell>
          <cell r="E160">
            <v>0</v>
          </cell>
          <cell r="F160">
            <v>0</v>
          </cell>
          <cell r="G160">
            <v>0</v>
          </cell>
          <cell r="H160">
            <v>0</v>
          </cell>
          <cell r="I160">
            <v>0</v>
          </cell>
          <cell r="J160">
            <v>0</v>
          </cell>
          <cell r="K160">
            <v>0</v>
          </cell>
          <cell r="L160">
            <v>0</v>
          </cell>
          <cell r="M160">
            <v>0</v>
          </cell>
          <cell r="N160">
            <v>0</v>
          </cell>
          <cell r="O160">
            <v>0</v>
          </cell>
        </row>
        <row r="161">
          <cell r="C161" t="str">
            <v>13942</v>
          </cell>
          <cell r="E161">
            <v>0</v>
          </cell>
          <cell r="F161">
            <v>0</v>
          </cell>
          <cell r="G161">
            <v>0</v>
          </cell>
          <cell r="H161">
            <v>0</v>
          </cell>
          <cell r="I161">
            <v>0</v>
          </cell>
          <cell r="J161">
            <v>0</v>
          </cell>
          <cell r="K161">
            <v>0</v>
          </cell>
          <cell r="L161">
            <v>0</v>
          </cell>
          <cell r="M161">
            <v>0</v>
          </cell>
          <cell r="N161">
            <v>0</v>
          </cell>
          <cell r="O161">
            <v>0</v>
          </cell>
        </row>
        <row r="162">
          <cell r="C162" t="str">
            <v>13946</v>
          </cell>
          <cell r="E162">
            <v>0</v>
          </cell>
          <cell r="F162">
            <v>0</v>
          </cell>
          <cell r="G162">
            <v>0</v>
          </cell>
          <cell r="H162">
            <v>2.5999999999999999E-2</v>
          </cell>
          <cell r="I162">
            <v>2.5999999999999999E-2</v>
          </cell>
          <cell r="J162">
            <v>2.5999999999999999E-2</v>
          </cell>
          <cell r="K162">
            <v>0</v>
          </cell>
          <cell r="L162">
            <v>0</v>
          </cell>
          <cell r="M162">
            <v>0</v>
          </cell>
          <cell r="N162">
            <v>0</v>
          </cell>
          <cell r="O162">
            <v>0</v>
          </cell>
        </row>
        <row r="163">
          <cell r="C163" t="str">
            <v>14032</v>
          </cell>
          <cell r="E163">
            <v>0</v>
          </cell>
          <cell r="F163">
            <v>0</v>
          </cell>
          <cell r="G163">
            <v>0</v>
          </cell>
          <cell r="H163">
            <v>0</v>
          </cell>
          <cell r="I163">
            <v>0</v>
          </cell>
          <cell r="J163">
            <v>0</v>
          </cell>
          <cell r="K163">
            <v>0</v>
          </cell>
          <cell r="L163">
            <v>0</v>
          </cell>
          <cell r="M163">
            <v>0</v>
          </cell>
          <cell r="N163">
            <v>0</v>
          </cell>
          <cell r="O163">
            <v>0</v>
          </cell>
        </row>
        <row r="164">
          <cell r="C164" t="str">
            <v>14179</v>
          </cell>
          <cell r="E164">
            <v>1.4999999999999999E-2</v>
          </cell>
          <cell r="F164">
            <v>1.4999999999999999E-2</v>
          </cell>
          <cell r="G164">
            <v>1.4999999999999999E-2</v>
          </cell>
          <cell r="H164">
            <v>1.4999999999999999E-2</v>
          </cell>
          <cell r="I164">
            <v>1.4999999999999999E-2</v>
          </cell>
          <cell r="J164">
            <v>1.4999999999999999E-2</v>
          </cell>
          <cell r="K164">
            <v>0</v>
          </cell>
          <cell r="L164">
            <v>0</v>
          </cell>
          <cell r="M164">
            <v>0</v>
          </cell>
          <cell r="N164">
            <v>0</v>
          </cell>
          <cell r="O164">
            <v>0</v>
          </cell>
        </row>
        <row r="165">
          <cell r="C165" t="str">
            <v>14209</v>
          </cell>
          <cell r="E165">
            <v>0</v>
          </cell>
          <cell r="F165">
            <v>0.5</v>
          </cell>
          <cell r="G165">
            <v>0.66666700000000001</v>
          </cell>
          <cell r="H165">
            <v>0.83333299999999999</v>
          </cell>
          <cell r="I165">
            <v>1</v>
          </cell>
          <cell r="J165">
            <v>1.1666669999999999</v>
          </cell>
          <cell r="K165">
            <v>0</v>
          </cell>
          <cell r="L165">
            <v>0</v>
          </cell>
          <cell r="M165">
            <v>0</v>
          </cell>
          <cell r="N165">
            <v>0</v>
          </cell>
          <cell r="O165">
            <v>0</v>
          </cell>
        </row>
        <row r="166">
          <cell r="C166" t="str">
            <v>14276</v>
          </cell>
          <cell r="E166">
            <v>0.32009700000000002</v>
          </cell>
          <cell r="F166">
            <v>0.48014600000000002</v>
          </cell>
          <cell r="G166">
            <v>0.64019400000000004</v>
          </cell>
          <cell r="H166">
            <v>0.80024300000000004</v>
          </cell>
          <cell r="I166">
            <v>0.96029100000000001</v>
          </cell>
          <cell r="J166">
            <v>1.1203399999999999</v>
          </cell>
          <cell r="K166">
            <v>0</v>
          </cell>
          <cell r="L166">
            <v>0</v>
          </cell>
          <cell r="M166">
            <v>0</v>
          </cell>
          <cell r="N166">
            <v>0</v>
          </cell>
          <cell r="O166">
            <v>0</v>
          </cell>
        </row>
        <row r="167">
          <cell r="C167" t="str">
            <v>14291</v>
          </cell>
          <cell r="E167">
            <v>0</v>
          </cell>
          <cell r="F167">
            <v>0</v>
          </cell>
          <cell r="G167">
            <v>0.168207</v>
          </cell>
          <cell r="H167">
            <v>0.168207</v>
          </cell>
          <cell r="I167">
            <v>0.168207</v>
          </cell>
          <cell r="J167">
            <v>0.168207</v>
          </cell>
          <cell r="K167">
            <v>0</v>
          </cell>
          <cell r="L167">
            <v>0</v>
          </cell>
          <cell r="M167">
            <v>0</v>
          </cell>
          <cell r="N167">
            <v>0</v>
          </cell>
          <cell r="O167">
            <v>0</v>
          </cell>
        </row>
        <row r="168">
          <cell r="C168" t="str">
            <v>14292</v>
          </cell>
          <cell r="E168">
            <v>0.36663800000000002</v>
          </cell>
          <cell r="F168">
            <v>0.41499999999999998</v>
          </cell>
          <cell r="G168">
            <v>0.435</v>
          </cell>
          <cell r="H168">
            <v>0.46500000000000002</v>
          </cell>
          <cell r="I168">
            <v>0.497</v>
          </cell>
          <cell r="J168">
            <v>0.51200000000000001</v>
          </cell>
          <cell r="K168">
            <v>0</v>
          </cell>
          <cell r="L168">
            <v>0</v>
          </cell>
          <cell r="M168">
            <v>0</v>
          </cell>
          <cell r="N168">
            <v>0</v>
          </cell>
          <cell r="O168">
            <v>0</v>
          </cell>
        </row>
        <row r="169">
          <cell r="C169" t="str">
            <v>14294</v>
          </cell>
          <cell r="E169">
            <v>0</v>
          </cell>
          <cell r="F169">
            <v>0.05</v>
          </cell>
          <cell r="G169">
            <v>0.05</v>
          </cell>
          <cell r="H169">
            <v>0.05</v>
          </cell>
          <cell r="I169">
            <v>0.05</v>
          </cell>
          <cell r="J169">
            <v>0.05</v>
          </cell>
          <cell r="K169">
            <v>0</v>
          </cell>
          <cell r="L169">
            <v>0</v>
          </cell>
          <cell r="M169">
            <v>0</v>
          </cell>
          <cell r="N169">
            <v>0</v>
          </cell>
          <cell r="O169">
            <v>0</v>
          </cell>
        </row>
        <row r="170">
          <cell r="C170" t="str">
            <v>14375</v>
          </cell>
          <cell r="E170">
            <v>0</v>
          </cell>
          <cell r="F170">
            <v>0</v>
          </cell>
          <cell r="G170">
            <v>0</v>
          </cell>
          <cell r="H170">
            <v>0</v>
          </cell>
          <cell r="I170">
            <v>0</v>
          </cell>
          <cell r="J170">
            <v>0</v>
          </cell>
          <cell r="K170">
            <v>0</v>
          </cell>
          <cell r="L170">
            <v>0</v>
          </cell>
          <cell r="M170">
            <v>0</v>
          </cell>
          <cell r="N170">
            <v>0</v>
          </cell>
          <cell r="O170">
            <v>0</v>
          </cell>
        </row>
        <row r="171">
          <cell r="C171" t="str">
            <v>14424</v>
          </cell>
          <cell r="E171">
            <v>0</v>
          </cell>
          <cell r="F171">
            <v>0</v>
          </cell>
          <cell r="G171">
            <v>0</v>
          </cell>
          <cell r="H171">
            <v>0</v>
          </cell>
          <cell r="I171">
            <v>0</v>
          </cell>
          <cell r="J171">
            <v>0</v>
          </cell>
          <cell r="K171">
            <v>0</v>
          </cell>
          <cell r="L171">
            <v>0</v>
          </cell>
          <cell r="M171">
            <v>0</v>
          </cell>
          <cell r="N171">
            <v>0</v>
          </cell>
          <cell r="O171">
            <v>0</v>
          </cell>
        </row>
        <row r="172">
          <cell r="C172" t="str">
            <v>14452</v>
          </cell>
          <cell r="E172">
            <v>0</v>
          </cell>
          <cell r="F172">
            <v>0</v>
          </cell>
          <cell r="G172">
            <v>0</v>
          </cell>
          <cell r="H172">
            <v>0</v>
          </cell>
          <cell r="I172">
            <v>0</v>
          </cell>
          <cell r="J172">
            <v>0</v>
          </cell>
          <cell r="K172">
            <v>0</v>
          </cell>
          <cell r="L172">
            <v>0</v>
          </cell>
          <cell r="M172">
            <v>0</v>
          </cell>
          <cell r="N172">
            <v>0</v>
          </cell>
          <cell r="O172">
            <v>0</v>
          </cell>
        </row>
        <row r="173">
          <cell r="C173" t="str">
            <v>14545</v>
          </cell>
          <cell r="E173">
            <v>0</v>
          </cell>
          <cell r="F173">
            <v>0</v>
          </cell>
          <cell r="G173">
            <v>0</v>
          </cell>
          <cell r="H173">
            <v>0</v>
          </cell>
          <cell r="I173">
            <v>0</v>
          </cell>
          <cell r="J173">
            <v>0</v>
          </cell>
          <cell r="K173">
            <v>0</v>
          </cell>
          <cell r="L173">
            <v>0</v>
          </cell>
          <cell r="M173">
            <v>0</v>
          </cell>
          <cell r="N173">
            <v>0</v>
          </cell>
          <cell r="O173">
            <v>0</v>
          </cell>
        </row>
        <row r="174">
          <cell r="C174" t="str">
            <v>14561</v>
          </cell>
          <cell r="E174">
            <v>5.2810000000000001E-3</v>
          </cell>
          <cell r="F174">
            <v>1.8870000000000001E-2</v>
          </cell>
          <cell r="G174">
            <v>4.8898999999999998E-2</v>
          </cell>
          <cell r="H174">
            <v>6.2716999999999995E-2</v>
          </cell>
          <cell r="I174">
            <v>7.2477E-2</v>
          </cell>
          <cell r="J174">
            <v>8.8217000000000004E-2</v>
          </cell>
          <cell r="K174">
            <v>0</v>
          </cell>
          <cell r="L174">
            <v>0</v>
          </cell>
          <cell r="M174">
            <v>0</v>
          </cell>
          <cell r="N174">
            <v>0</v>
          </cell>
          <cell r="O174">
            <v>0</v>
          </cell>
        </row>
        <row r="175">
          <cell r="C175" t="str">
            <v>14639</v>
          </cell>
          <cell r="E175">
            <v>-2.5000000000000001E-2</v>
          </cell>
          <cell r="F175">
            <v>-2.5000000000000001E-2</v>
          </cell>
          <cell r="G175">
            <v>-2.5000000000000001E-2</v>
          </cell>
          <cell r="H175">
            <v>-2.5000000000000001E-2</v>
          </cell>
          <cell r="I175">
            <v>-2.5000000000000001E-2</v>
          </cell>
          <cell r="J175">
            <v>-2.5000000000000001E-2</v>
          </cell>
          <cell r="K175">
            <v>0</v>
          </cell>
          <cell r="L175">
            <v>0</v>
          </cell>
          <cell r="M175">
            <v>0</v>
          </cell>
          <cell r="N175">
            <v>0</v>
          </cell>
          <cell r="O175">
            <v>0</v>
          </cell>
        </row>
        <row r="176">
          <cell r="C176" t="str">
            <v>14960</v>
          </cell>
          <cell r="E176">
            <v>0</v>
          </cell>
          <cell r="F176">
            <v>0</v>
          </cell>
          <cell r="G176">
            <v>0</v>
          </cell>
          <cell r="H176">
            <v>0</v>
          </cell>
          <cell r="I176">
            <v>0</v>
          </cell>
          <cell r="J176">
            <v>0</v>
          </cell>
          <cell r="K176">
            <v>0</v>
          </cell>
          <cell r="L176">
            <v>0</v>
          </cell>
          <cell r="M176">
            <v>0</v>
          </cell>
          <cell r="N176">
            <v>0</v>
          </cell>
          <cell r="O176">
            <v>0</v>
          </cell>
        </row>
        <row r="177">
          <cell r="C177" t="str">
            <v>15021</v>
          </cell>
          <cell r="E177">
            <v>0</v>
          </cell>
          <cell r="F177">
            <v>0</v>
          </cell>
          <cell r="G177">
            <v>0</v>
          </cell>
          <cell r="H177">
            <v>3.6636000000000002E-2</v>
          </cell>
          <cell r="I177">
            <v>3.6636000000000002E-2</v>
          </cell>
          <cell r="J177">
            <v>0.133636</v>
          </cell>
          <cell r="K177">
            <v>0</v>
          </cell>
          <cell r="L177">
            <v>0</v>
          </cell>
          <cell r="M177">
            <v>0</v>
          </cell>
          <cell r="N177">
            <v>0</v>
          </cell>
          <cell r="O177">
            <v>0</v>
          </cell>
        </row>
        <row r="178">
          <cell r="C178" t="str">
            <v>15023</v>
          </cell>
          <cell r="E178">
            <v>0</v>
          </cell>
          <cell r="F178">
            <v>0</v>
          </cell>
          <cell r="G178">
            <v>0</v>
          </cell>
          <cell r="H178">
            <v>0</v>
          </cell>
          <cell r="I178">
            <v>0</v>
          </cell>
          <cell r="J178">
            <v>0</v>
          </cell>
          <cell r="K178">
            <v>0</v>
          </cell>
          <cell r="L178">
            <v>0</v>
          </cell>
          <cell r="M178">
            <v>0</v>
          </cell>
          <cell r="N178">
            <v>0</v>
          </cell>
          <cell r="O178">
            <v>0</v>
          </cell>
        </row>
        <row r="179">
          <cell r="C179" t="str">
            <v>15079</v>
          </cell>
          <cell r="E179">
            <v>0.15309200000000001</v>
          </cell>
          <cell r="F179">
            <v>0.22963800000000001</v>
          </cell>
          <cell r="G179">
            <v>0.30618400000000001</v>
          </cell>
          <cell r="H179">
            <v>0.38273000000000001</v>
          </cell>
          <cell r="I179">
            <v>0.45927600000000002</v>
          </cell>
          <cell r="J179">
            <v>0.53582200000000002</v>
          </cell>
          <cell r="K179">
            <v>0</v>
          </cell>
          <cell r="L179">
            <v>0</v>
          </cell>
          <cell r="M179">
            <v>0</v>
          </cell>
          <cell r="N179">
            <v>0</v>
          </cell>
          <cell r="O179">
            <v>0</v>
          </cell>
        </row>
        <row r="180">
          <cell r="C180" t="str">
            <v>15082</v>
          </cell>
          <cell r="E180">
            <v>1.176423</v>
          </cell>
          <cell r="F180">
            <v>1.6534070000000001</v>
          </cell>
          <cell r="G180">
            <v>1.28935</v>
          </cell>
          <cell r="H180">
            <v>2.921084</v>
          </cell>
          <cell r="I180">
            <v>2.7387779999999999</v>
          </cell>
          <cell r="J180">
            <v>4.2490940000000004</v>
          </cell>
          <cell r="K180">
            <v>0</v>
          </cell>
          <cell r="L180">
            <v>0</v>
          </cell>
          <cell r="M180">
            <v>0</v>
          </cell>
          <cell r="N180">
            <v>0</v>
          </cell>
          <cell r="O180">
            <v>0</v>
          </cell>
        </row>
        <row r="181">
          <cell r="C181" t="str">
            <v>15168</v>
          </cell>
          <cell r="E181">
            <v>0.27071699999999999</v>
          </cell>
          <cell r="F181">
            <v>0.40607500000000002</v>
          </cell>
          <cell r="G181">
            <v>0.54143399999999997</v>
          </cell>
          <cell r="H181">
            <v>0.67679199999999995</v>
          </cell>
          <cell r="I181">
            <v>0.81215099999999996</v>
          </cell>
          <cell r="J181">
            <v>0.94750900000000005</v>
          </cell>
          <cell r="K181">
            <v>0</v>
          </cell>
          <cell r="L181">
            <v>0</v>
          </cell>
          <cell r="M181">
            <v>0</v>
          </cell>
          <cell r="N181">
            <v>0</v>
          </cell>
          <cell r="O181">
            <v>0</v>
          </cell>
        </row>
        <row r="182">
          <cell r="C182" t="str">
            <v>15169</v>
          </cell>
          <cell r="E182">
            <v>7.2367000000000001E-2</v>
          </cell>
          <cell r="F182">
            <v>0.10855099999999999</v>
          </cell>
          <cell r="G182">
            <v>0.144735</v>
          </cell>
          <cell r="H182">
            <v>0.180918</v>
          </cell>
          <cell r="I182">
            <v>0.21710199999999999</v>
          </cell>
          <cell r="J182">
            <v>0.25328600000000001</v>
          </cell>
          <cell r="K182">
            <v>0</v>
          </cell>
          <cell r="L182">
            <v>0</v>
          </cell>
          <cell r="M182">
            <v>0</v>
          </cell>
          <cell r="N182">
            <v>0</v>
          </cell>
          <cell r="O182">
            <v>0</v>
          </cell>
        </row>
        <row r="183">
          <cell r="C183" t="str">
            <v>15246</v>
          </cell>
          <cell r="E183">
            <v>0</v>
          </cell>
          <cell r="F183">
            <v>0</v>
          </cell>
          <cell r="G183">
            <v>0.162189</v>
          </cell>
          <cell r="H183">
            <v>0.25387700000000002</v>
          </cell>
          <cell r="I183">
            <v>0.26618799999999998</v>
          </cell>
          <cell r="J183">
            <v>0.27648699999999998</v>
          </cell>
          <cell r="K183">
            <v>0</v>
          </cell>
          <cell r="L183">
            <v>0</v>
          </cell>
          <cell r="M183">
            <v>0</v>
          </cell>
          <cell r="N183">
            <v>0</v>
          </cell>
          <cell r="O183">
            <v>0</v>
          </cell>
        </row>
        <row r="184">
          <cell r="C184" t="str">
            <v>15339</v>
          </cell>
          <cell r="E184">
            <v>9.2460000000000001E-2</v>
          </cell>
          <cell r="F184">
            <v>0.18492</v>
          </cell>
          <cell r="G184">
            <v>0.27738000000000002</v>
          </cell>
          <cell r="H184">
            <v>0.27738000000000002</v>
          </cell>
          <cell r="I184">
            <v>0.63949299999999998</v>
          </cell>
          <cell r="J184">
            <v>0.63949299999999998</v>
          </cell>
          <cell r="K184">
            <v>0</v>
          </cell>
          <cell r="L184">
            <v>0</v>
          </cell>
          <cell r="M184">
            <v>0</v>
          </cell>
          <cell r="N184">
            <v>0</v>
          </cell>
          <cell r="O184">
            <v>0</v>
          </cell>
        </row>
        <row r="185">
          <cell r="C185">
            <v>15476</v>
          </cell>
          <cell r="E185">
            <v>0</v>
          </cell>
          <cell r="F185">
            <v>0</v>
          </cell>
          <cell r="G185">
            <v>0</v>
          </cell>
          <cell r="H185">
            <v>0</v>
          </cell>
          <cell r="I185">
            <v>0</v>
          </cell>
          <cell r="J185">
            <v>0</v>
          </cell>
          <cell r="K185">
            <v>0</v>
          </cell>
          <cell r="L185">
            <v>0</v>
          </cell>
          <cell r="M185">
            <v>0</v>
          </cell>
          <cell r="N185">
            <v>0</v>
          </cell>
          <cell r="O185">
            <v>0</v>
          </cell>
        </row>
        <row r="186">
          <cell r="C186">
            <v>15477</v>
          </cell>
          <cell r="E186">
            <v>0</v>
          </cell>
          <cell r="F186">
            <v>0</v>
          </cell>
          <cell r="G186">
            <v>4.8129999999999996E-3</v>
          </cell>
          <cell r="H186">
            <v>4.8129999999999996E-3</v>
          </cell>
          <cell r="I186">
            <v>4.8129999999999996E-3</v>
          </cell>
          <cell r="J186">
            <v>4.8129999999999996E-3</v>
          </cell>
          <cell r="K186">
            <v>0</v>
          </cell>
          <cell r="L186">
            <v>0</v>
          </cell>
          <cell r="M186">
            <v>0</v>
          </cell>
          <cell r="N186">
            <v>0</v>
          </cell>
          <cell r="O186">
            <v>0</v>
          </cell>
        </row>
        <row r="187">
          <cell r="C187" t="str">
            <v>Man-AMTM</v>
          </cell>
          <cell r="E187">
            <v>0.24246500000000015</v>
          </cell>
          <cell r="F187">
            <v>0.57912699999999884</v>
          </cell>
          <cell r="G187">
            <v>0.60806499999999986</v>
          </cell>
          <cell r="H187">
            <v>2.2121859999999991</v>
          </cell>
          <cell r="I187">
            <v>2.8962979999999998</v>
          </cell>
          <cell r="J187">
            <v>2.9587640000000004</v>
          </cell>
          <cell r="K187">
            <v>0</v>
          </cell>
          <cell r="L187">
            <v>0</v>
          </cell>
          <cell r="M187">
            <v>0</v>
          </cell>
          <cell r="N187">
            <v>0</v>
          </cell>
          <cell r="O187">
            <v>0</v>
          </cell>
        </row>
        <row r="188">
          <cell r="C188" t="str">
            <v>215 - TM</v>
          </cell>
          <cell r="D188">
            <v>1.517687</v>
          </cell>
          <cell r="E188">
            <v>3.9389310000000002</v>
          </cell>
          <cell r="F188">
            <v>6.1782870000000001</v>
          </cell>
          <cell r="G188">
            <v>7.5615560000000004</v>
          </cell>
          <cell r="H188">
            <v>9.1087980000000002</v>
          </cell>
          <cell r="I188">
            <v>10.034096999999999</v>
          </cell>
          <cell r="J188">
            <v>11.369476000000001</v>
          </cell>
          <cell r="K188">
            <v>12.457585</v>
          </cell>
          <cell r="L188">
            <v>13.429700920000043</v>
          </cell>
          <cell r="M188">
            <v>14.587330490000058</v>
          </cell>
          <cell r="N188">
            <v>15.83123348000006</v>
          </cell>
          <cell r="O188">
            <v>17.698530550000019</v>
          </cell>
        </row>
        <row r="189">
          <cell r="C189" t="str">
            <v>PC-9025</v>
          </cell>
          <cell r="D189">
            <v>5.3556520000000001</v>
          </cell>
          <cell r="E189">
            <v>10.6624</v>
          </cell>
          <cell r="F189">
            <v>15.984011000000001</v>
          </cell>
          <cell r="G189">
            <v>21.585190000000001</v>
          </cell>
          <cell r="H189">
            <v>26.708345999999999</v>
          </cell>
          <cell r="I189">
            <v>32.024662999999997</v>
          </cell>
          <cell r="J189">
            <v>38.324682000000003</v>
          </cell>
          <cell r="K189">
            <v>43.461735949999998</v>
          </cell>
          <cell r="L189">
            <v>49.476271300000001</v>
          </cell>
          <cell r="M189">
            <v>54.834820300000004</v>
          </cell>
          <cell r="N189">
            <v>60.141136990000007</v>
          </cell>
          <cell r="O189">
            <v>65.239841220000002</v>
          </cell>
        </row>
        <row r="190">
          <cell r="C190" t="str">
            <v>212 - TM</v>
          </cell>
          <cell r="D190">
            <v>3.359327</v>
          </cell>
          <cell r="E190">
            <v>4.6342600000000003</v>
          </cell>
          <cell r="F190">
            <v>7.9588349999999997</v>
          </cell>
          <cell r="G190">
            <v>10.770279</v>
          </cell>
          <cell r="H190">
            <v>13.533116</v>
          </cell>
          <cell r="I190">
            <v>16.20158</v>
          </cell>
          <cell r="J190">
            <v>18.646342000000001</v>
          </cell>
          <cell r="K190">
            <v>0</v>
          </cell>
          <cell r="L190">
            <v>0</v>
          </cell>
          <cell r="M190">
            <v>0</v>
          </cell>
          <cell r="N190">
            <v>-2.6077032200255701E-15</v>
          </cell>
          <cell r="O190">
            <v>-3.3341348570914422E-15</v>
          </cell>
        </row>
        <row r="191">
          <cell r="C191" t="str">
            <v>211 - TM</v>
          </cell>
          <cell r="D191">
            <v>0.57528100000000004</v>
          </cell>
          <cell r="E191">
            <v>1.010575</v>
          </cell>
          <cell r="F191">
            <v>1.596665</v>
          </cell>
          <cell r="G191">
            <v>2.4378259999999998</v>
          </cell>
          <cell r="H191">
            <v>3.6938140000000002</v>
          </cell>
          <cell r="I191">
            <v>4.2432800000000004</v>
          </cell>
          <cell r="J191">
            <v>5.8828639999999996</v>
          </cell>
          <cell r="K191">
            <v>6.6740209999999998</v>
          </cell>
          <cell r="L191">
            <v>7.3399857300000004</v>
          </cell>
          <cell r="M191">
            <v>8.2769580000000005</v>
          </cell>
          <cell r="N191">
            <v>9.1476921699999991</v>
          </cell>
          <cell r="O191">
            <v>10.129913289999999</v>
          </cell>
        </row>
        <row r="192">
          <cell r="C192" t="str">
            <v>CSETM</v>
          </cell>
          <cell r="D192">
            <v>0</v>
          </cell>
          <cell r="E192">
            <v>0</v>
          </cell>
          <cell r="F192">
            <v>0</v>
          </cell>
          <cell r="G192">
            <v>0</v>
          </cell>
          <cell r="H192">
            <v>0</v>
          </cell>
          <cell r="I192">
            <v>0</v>
          </cell>
          <cell r="J192">
            <v>0</v>
          </cell>
          <cell r="K192">
            <v>0</v>
          </cell>
          <cell r="L192">
            <v>0</v>
          </cell>
          <cell r="M192">
            <v>0</v>
          </cell>
          <cell r="N192">
            <v>0</v>
          </cell>
          <cell r="O192">
            <v>0</v>
          </cell>
        </row>
        <row r="193">
          <cell r="C193" t="str">
            <v>80054</v>
          </cell>
          <cell r="D193">
            <v>0.43319600000000003</v>
          </cell>
          <cell r="E193">
            <v>-1.8164E-2</v>
          </cell>
          <cell r="F193">
            <v>-4.027247</v>
          </cell>
          <cell r="G193">
            <v>-4.0363290000000003</v>
          </cell>
          <cell r="H193">
            <v>-4.0454109999999996</v>
          </cell>
          <cell r="I193">
            <v>-4.0544929999999999</v>
          </cell>
          <cell r="J193">
            <v>-4.0158719999999999</v>
          </cell>
          <cell r="K193">
            <v>-4.0249543599999997</v>
          </cell>
          <cell r="L193">
            <v>-4.0340365299999998</v>
          </cell>
          <cell r="M193">
            <v>-4.0431187</v>
          </cell>
          <cell r="N193">
            <v>-4.0522008700000001</v>
          </cell>
          <cell r="O193">
            <v>-4.0612830400000002</v>
          </cell>
        </row>
        <row r="194">
          <cell r="C194" t="str">
            <v>80069</v>
          </cell>
          <cell r="D194">
            <v>1.1158E-2</v>
          </cell>
          <cell r="E194">
            <v>3.6695999999999999E-2</v>
          </cell>
          <cell r="F194">
            <v>4.4435000000000002E-2</v>
          </cell>
          <cell r="G194">
            <v>0.20538999999999999</v>
          </cell>
          <cell r="H194">
            <v>0.20538999999999999</v>
          </cell>
          <cell r="I194">
            <v>0.20765700000000001</v>
          </cell>
          <cell r="J194">
            <v>0.20816399999999999</v>
          </cell>
          <cell r="K194">
            <v>0.20751795000000001</v>
          </cell>
          <cell r="L194">
            <v>0.50307597999999998</v>
          </cell>
          <cell r="M194">
            <v>0.70052406999999994</v>
          </cell>
          <cell r="N194">
            <v>0.76603052000000005</v>
          </cell>
          <cell r="O194">
            <v>0.76677222</v>
          </cell>
        </row>
        <row r="195">
          <cell r="C195" t="str">
            <v>80079</v>
          </cell>
          <cell r="D195">
            <v>0</v>
          </cell>
          <cell r="E195">
            <v>0</v>
          </cell>
          <cell r="F195">
            <v>0</v>
          </cell>
          <cell r="G195">
            <v>0</v>
          </cell>
          <cell r="H195">
            <v>0</v>
          </cell>
          <cell r="I195">
            <v>0</v>
          </cell>
          <cell r="J195">
            <v>0</v>
          </cell>
          <cell r="K195">
            <v>0</v>
          </cell>
          <cell r="L195">
            <v>0</v>
          </cell>
          <cell r="M195">
            <v>0</v>
          </cell>
          <cell r="N195">
            <v>0</v>
          </cell>
          <cell r="O195">
            <v>0</v>
          </cell>
        </row>
        <row r="196">
          <cell r="C196" t="str">
            <v>15302</v>
          </cell>
          <cell r="D196">
            <v>0</v>
          </cell>
          <cell r="E196">
            <v>0</v>
          </cell>
          <cell r="F196">
            <v>0</v>
          </cell>
          <cell r="G196">
            <v>0</v>
          </cell>
          <cell r="H196">
            <v>0</v>
          </cell>
          <cell r="I196">
            <v>0</v>
          </cell>
          <cell r="J196">
            <v>0</v>
          </cell>
          <cell r="K196">
            <v>0</v>
          </cell>
          <cell r="L196">
            <v>0</v>
          </cell>
          <cell r="M196">
            <v>0</v>
          </cell>
          <cell r="N196">
            <v>0</v>
          </cell>
          <cell r="O196">
            <v>0</v>
          </cell>
        </row>
        <row r="197">
          <cell r="C197" t="str">
            <v>221 - TM</v>
          </cell>
          <cell r="D197">
            <v>0.44435400000000003</v>
          </cell>
          <cell r="E197">
            <v>1.8532E-2</v>
          </cell>
          <cell r="F197">
            <v>-3.982812</v>
          </cell>
          <cell r="G197">
            <v>-3.8309390000000003</v>
          </cell>
          <cell r="H197">
            <v>-3.8400209999999997</v>
          </cell>
          <cell r="I197">
            <v>-3.8468359999999997</v>
          </cell>
          <cell r="J197">
            <v>-3.8077079999999999</v>
          </cell>
          <cell r="K197">
            <v>-3.8174364099999996</v>
          </cell>
          <cell r="L197">
            <v>-3.5309605499999996</v>
          </cell>
          <cell r="M197">
            <v>-3.3425946299999998</v>
          </cell>
          <cell r="N197">
            <v>-3.2861703499999999</v>
          </cell>
          <cell r="O197">
            <v>-3.2945108200000002</v>
          </cell>
        </row>
        <row r="198">
          <cell r="C198" t="str">
            <v>PC-9023</v>
          </cell>
          <cell r="D198">
            <v>1.7999999999999999E-2</v>
          </cell>
          <cell r="E198">
            <v>-6.4000000000000001E-2</v>
          </cell>
          <cell r="F198">
            <v>-0.152</v>
          </cell>
          <cell r="G198">
            <v>-0.3</v>
          </cell>
          <cell r="H198">
            <v>-0.373</v>
          </cell>
          <cell r="I198">
            <v>-0.40799999999999997</v>
          </cell>
          <cell r="J198">
            <v>-0.48</v>
          </cell>
          <cell r="K198">
            <v>-0.58099999999999996</v>
          </cell>
          <cell r="L198">
            <v>-0.64100000000000001</v>
          </cell>
          <cell r="M198">
            <v>-0.67100000000000004</v>
          </cell>
          <cell r="N198">
            <v>-0.70399999999999996</v>
          </cell>
          <cell r="O198">
            <v>-0.73399999999999999</v>
          </cell>
        </row>
        <row r="199">
          <cell r="C199" t="str">
            <v>PC-9021</v>
          </cell>
          <cell r="D199">
            <v>-0.43625000000000003</v>
          </cell>
          <cell r="E199">
            <v>-0.87250000000000005</v>
          </cell>
          <cell r="F199">
            <v>-1.3087500000000001</v>
          </cell>
          <cell r="G199">
            <v>-1.7450000000000001</v>
          </cell>
          <cell r="H199">
            <v>-2.1812499999999999</v>
          </cell>
          <cell r="I199">
            <v>-2.6175000000000002</v>
          </cell>
          <cell r="J199">
            <v>-3.05375</v>
          </cell>
          <cell r="K199">
            <v>-2.0367500000000001</v>
          </cell>
          <cell r="L199">
            <v>-3.49</v>
          </cell>
          <cell r="M199">
            <v>-3.92625</v>
          </cell>
          <cell r="N199">
            <v>-4.3624999999999998</v>
          </cell>
          <cell r="O199">
            <v>-4.7987500000000001</v>
          </cell>
        </row>
        <row r="200">
          <cell r="C200" t="str">
            <v>PC-9020</v>
          </cell>
          <cell r="D200">
            <v>2.574703</v>
          </cell>
          <cell r="E200">
            <v>5.540273</v>
          </cell>
          <cell r="F200">
            <v>5.6967990000000004</v>
          </cell>
          <cell r="G200">
            <v>7.545776</v>
          </cell>
          <cell r="H200">
            <v>4.8912909999999998</v>
          </cell>
          <cell r="I200">
            <v>1.8146260000000001</v>
          </cell>
          <cell r="J200">
            <v>2.1191849999999999</v>
          </cell>
          <cell r="K200">
            <v>5.7366809999999999</v>
          </cell>
          <cell r="L200">
            <v>-1.0571200000000003</v>
          </cell>
          <cell r="M200">
            <v>-0.37029000000000023</v>
          </cell>
          <cell r="N200">
            <v>-0.60311372210759107</v>
          </cell>
          <cell r="O200">
            <v>0</v>
          </cell>
        </row>
        <row r="201">
          <cell r="C201" t="str">
            <v>PC-9024</v>
          </cell>
          <cell r="D201">
            <v>-5.6345890000000001</v>
          </cell>
          <cell r="E201">
            <v>-11.354838000000001</v>
          </cell>
          <cell r="F201">
            <v>-17.235476999999999</v>
          </cell>
          <cell r="G201">
            <v>-24.556073000000001</v>
          </cell>
          <cell r="H201">
            <v>-30.240131000000002</v>
          </cell>
          <cell r="I201">
            <v>-38.766545999999998</v>
          </cell>
          <cell r="J201">
            <v>-44.330047999999998</v>
          </cell>
          <cell r="K201">
            <v>-51.989366189999998</v>
          </cell>
          <cell r="L201">
            <v>-61.310649189999999</v>
          </cell>
          <cell r="M201">
            <v>-70.340952189999996</v>
          </cell>
          <cell r="N201">
            <v>-78.711477290000005</v>
          </cell>
          <cell r="O201">
            <v>-86.249552620000003</v>
          </cell>
        </row>
        <row r="202">
          <cell r="C202" t="str">
            <v>PC-9001</v>
          </cell>
          <cell r="D202">
            <v>-7.2866E-2</v>
          </cell>
          <cell r="E202">
            <v>-0.95161600000000002</v>
          </cell>
          <cell r="F202">
            <v>-2.5418449999999999</v>
          </cell>
          <cell r="G202">
            <v>-2.289695</v>
          </cell>
          <cell r="H202">
            <v>-0.32198500000000002</v>
          </cell>
          <cell r="I202">
            <v>-7.7280000000000001E-2</v>
          </cell>
          <cell r="J202">
            <v>0.770459</v>
          </cell>
          <cell r="K202">
            <v>-3.1408110000000002</v>
          </cell>
          <cell r="L202">
            <v>-2.8866720300000002</v>
          </cell>
          <cell r="M202">
            <v>-2.5677600300000001</v>
          </cell>
          <cell r="N202">
            <v>-2.1562540400000003</v>
          </cell>
          <cell r="O202">
            <v>-4.3614326600000002</v>
          </cell>
        </row>
        <row r="203">
          <cell r="D203">
            <v>0</v>
          </cell>
          <cell r="E203">
            <v>0</v>
          </cell>
          <cell r="F203">
            <v>0</v>
          </cell>
          <cell r="G203">
            <v>0</v>
          </cell>
          <cell r="H203">
            <v>0</v>
          </cell>
          <cell r="I203">
            <v>0</v>
          </cell>
          <cell r="J203">
            <v>0</v>
          </cell>
          <cell r="K203">
            <v>0</v>
          </cell>
          <cell r="L203">
            <v>0</v>
          </cell>
          <cell r="M203">
            <v>0</v>
          </cell>
          <cell r="N203">
            <v>0</v>
          </cell>
          <cell r="O203">
            <v>0</v>
          </cell>
        </row>
        <row r="204">
          <cell r="C204" t="str">
            <v>80046</v>
          </cell>
          <cell r="D204">
            <v>0</v>
          </cell>
          <cell r="E204">
            <v>0</v>
          </cell>
          <cell r="F204">
            <v>-1.31E-3</v>
          </cell>
          <cell r="G204">
            <v>-1.268E-3</v>
          </cell>
          <cell r="H204">
            <v>-1.5682000000000001E-2</v>
          </cell>
          <cell r="I204">
            <v>-1.5682000000000001E-2</v>
          </cell>
          <cell r="J204">
            <v>-0.49390699999999998</v>
          </cell>
          <cell r="K204">
            <v>25.764296869999999</v>
          </cell>
          <cell r="L204">
            <v>24.40161268</v>
          </cell>
          <cell r="M204">
            <v>24.41121021</v>
          </cell>
          <cell r="N204">
            <v>24.41278513</v>
          </cell>
          <cell r="O204">
            <v>23.4711468</v>
          </cell>
        </row>
        <row r="205">
          <cell r="C205" t="str">
            <v>80047</v>
          </cell>
          <cell r="D205">
            <v>0</v>
          </cell>
          <cell r="E205">
            <v>0</v>
          </cell>
          <cell r="F205">
            <v>0</v>
          </cell>
          <cell r="G205">
            <v>0</v>
          </cell>
          <cell r="H205">
            <v>0</v>
          </cell>
          <cell r="I205">
            <v>0</v>
          </cell>
          <cell r="J205">
            <v>0</v>
          </cell>
          <cell r="K205">
            <v>0</v>
          </cell>
          <cell r="L205">
            <v>0</v>
          </cell>
          <cell r="M205">
            <v>0</v>
          </cell>
          <cell r="N205">
            <v>0</v>
          </cell>
          <cell r="O205">
            <v>0</v>
          </cell>
        </row>
        <row r="206">
          <cell r="C206" t="str">
            <v>PC-9022</v>
          </cell>
          <cell r="D206">
            <v>0.96113599999999999</v>
          </cell>
          <cell r="E206">
            <v>2.0439820000000002</v>
          </cell>
          <cell r="F206">
            <v>3.3175520000000001</v>
          </cell>
          <cell r="G206">
            <v>4.4858640000000003</v>
          </cell>
          <cell r="H206">
            <v>6.0362999999999998</v>
          </cell>
          <cell r="I206">
            <v>7.1629630000000004</v>
          </cell>
          <cell r="J206">
            <v>8.0208340000000007</v>
          </cell>
          <cell r="K206">
            <v>8.6076547600000008</v>
          </cell>
          <cell r="L206">
            <v>9.3958542600000001</v>
          </cell>
          <cell r="M206">
            <v>10.520594259999999</v>
          </cell>
          <cell r="N206">
            <v>12.07442625</v>
          </cell>
          <cell r="O206">
            <v>13.49723975</v>
          </cell>
        </row>
        <row r="207">
          <cell r="C207" t="str">
            <v>PC-9026</v>
          </cell>
          <cell r="D207">
            <v>0</v>
          </cell>
          <cell r="E207">
            <v>0</v>
          </cell>
          <cell r="F207">
            <v>0</v>
          </cell>
          <cell r="G207">
            <v>0</v>
          </cell>
          <cell r="H207">
            <v>0</v>
          </cell>
          <cell r="I207">
            <v>0</v>
          </cell>
          <cell r="J207">
            <v>0</v>
          </cell>
          <cell r="K207">
            <v>-0.56235310999999999</v>
          </cell>
          <cell r="L207">
            <v>-0.75802568000000004</v>
          </cell>
          <cell r="M207">
            <v>-0.93912196000000003</v>
          </cell>
          <cell r="N207">
            <v>-1.1447773800000001</v>
          </cell>
          <cell r="O207">
            <v>-1.57231769</v>
          </cell>
        </row>
        <row r="208">
          <cell r="C208" t="str">
            <v>PC-9003</v>
          </cell>
          <cell r="D208">
            <v>2.0647380000000002</v>
          </cell>
          <cell r="E208">
            <v>4.8448650000000004</v>
          </cell>
          <cell r="F208">
            <v>7.5874079999999999</v>
          </cell>
          <cell r="G208">
            <v>12.736333</v>
          </cell>
          <cell r="H208">
            <v>15.322378</v>
          </cell>
          <cell r="I208">
            <v>18.120668999999999</v>
          </cell>
          <cell r="J208">
            <v>21.204222999999999</v>
          </cell>
          <cell r="K208">
            <v>-0.6834590000000027</v>
          </cell>
          <cell r="L208">
            <v>1.9583940099999975</v>
          </cell>
          <cell r="M208">
            <v>4.9779790099999977</v>
          </cell>
          <cell r="N208">
            <v>7.5019452499999977</v>
          </cell>
          <cell r="O208">
            <v>5.9772381699999979</v>
          </cell>
        </row>
        <row r="209">
          <cell r="C209" t="str">
            <v>PC-9004</v>
          </cell>
          <cell r="D209">
            <v>0.102675</v>
          </cell>
          <cell r="E209">
            <v>0.263685</v>
          </cell>
          <cell r="F209">
            <v>0.367145</v>
          </cell>
          <cell r="G209">
            <v>0.48410500000000001</v>
          </cell>
          <cell r="H209">
            <v>0.70310700000000004</v>
          </cell>
          <cell r="I209">
            <v>0.95826100000000003</v>
          </cell>
          <cell r="J209">
            <v>1.511045</v>
          </cell>
          <cell r="K209">
            <v>1.523927</v>
          </cell>
          <cell r="L209">
            <v>1.74860477</v>
          </cell>
          <cell r="M209">
            <v>2.4252877700000002</v>
          </cell>
          <cell r="N209">
            <v>2.6592133600000003</v>
          </cell>
          <cell r="O209">
            <v>3.4891558800000002</v>
          </cell>
        </row>
        <row r="210">
          <cell r="C210" t="str">
            <v>PC-9005</v>
          </cell>
          <cell r="D210">
            <v>1.0127699999999999</v>
          </cell>
          <cell r="E210">
            <v>1.518588</v>
          </cell>
          <cell r="F210">
            <v>2.301863</v>
          </cell>
          <cell r="G210">
            <v>3.1587800000000001</v>
          </cell>
          <cell r="H210">
            <v>3.8637199999999998</v>
          </cell>
          <cell r="I210">
            <v>4.6668580000000004</v>
          </cell>
          <cell r="J210">
            <v>5.3588500000000003</v>
          </cell>
          <cell r="K210">
            <v>6.0060040000000008</v>
          </cell>
          <cell r="L210">
            <v>6.9308859400000005</v>
          </cell>
          <cell r="M210">
            <v>7.6461429400000007</v>
          </cell>
          <cell r="N210">
            <v>8.6554751799999998</v>
          </cell>
          <cell r="O210">
            <v>9.7551560399999993</v>
          </cell>
        </row>
        <row r="211">
          <cell r="C211" t="str">
            <v>PC-9006</v>
          </cell>
          <cell r="D211">
            <v>5.5860890000000003</v>
          </cell>
          <cell r="E211">
            <v>9.1458069999999996</v>
          </cell>
          <cell r="F211">
            <v>18.184284999999999</v>
          </cell>
          <cell r="G211">
            <v>18.026837</v>
          </cell>
          <cell r="H211">
            <v>23.103877000000001</v>
          </cell>
          <cell r="I211">
            <v>31.968848999999999</v>
          </cell>
          <cell r="J211">
            <v>32.943406000000003</v>
          </cell>
          <cell r="K211">
            <v>34.273414000000002</v>
          </cell>
          <cell r="L211">
            <v>39.074284050000003</v>
          </cell>
          <cell r="M211">
            <v>43.91363905</v>
          </cell>
          <cell r="N211">
            <v>47.219847639999998</v>
          </cell>
          <cell r="O211">
            <v>59.959997359999996</v>
          </cell>
        </row>
        <row r="212">
          <cell r="C212" t="str">
            <v>PC-9007</v>
          </cell>
          <cell r="D212">
            <v>1.470629</v>
          </cell>
          <cell r="E212">
            <v>3.4881869999999999</v>
          </cell>
          <cell r="F212">
            <v>5.4463489999999997</v>
          </cell>
          <cell r="G212">
            <v>7.107602</v>
          </cell>
          <cell r="H212">
            <v>9.0309360000000005</v>
          </cell>
          <cell r="I212">
            <v>10.572737</v>
          </cell>
          <cell r="J212">
            <v>12.153756</v>
          </cell>
          <cell r="K212">
            <v>13.538202</v>
          </cell>
          <cell r="L212">
            <v>14.953359540000001</v>
          </cell>
          <cell r="M212">
            <v>16.311949540000001</v>
          </cell>
          <cell r="N212">
            <v>18.269332640000002</v>
          </cell>
          <cell r="O212">
            <v>19.670215200000001</v>
          </cell>
        </row>
        <row r="213">
          <cell r="C213" t="str">
            <v>PC-9008</v>
          </cell>
          <cell r="D213">
            <v>-9.3948000000000004E-2</v>
          </cell>
          <cell r="E213">
            <v>-1.6979000000000001E-2</v>
          </cell>
          <cell r="F213">
            <v>-2.97E-3</v>
          </cell>
          <cell r="G213">
            <v>1.456216</v>
          </cell>
          <cell r="H213">
            <v>2.0711219999999999</v>
          </cell>
          <cell r="I213">
            <v>2.6566900000000002</v>
          </cell>
          <cell r="J213">
            <v>3.2740680000000002</v>
          </cell>
          <cell r="K213">
            <v>3.2810000000000001</v>
          </cell>
          <cell r="L213">
            <v>3.8682919200000003</v>
          </cell>
          <cell r="M213">
            <v>3.6894370000000003</v>
          </cell>
          <cell r="N213">
            <v>3.2964064400000002</v>
          </cell>
          <cell r="O213">
            <v>3.30895736</v>
          </cell>
        </row>
        <row r="214">
          <cell r="C214" t="str">
            <v>PC-9002</v>
          </cell>
          <cell r="K214">
            <v>2.2358891299999999</v>
          </cell>
          <cell r="L214">
            <v>2.0019830000000001</v>
          </cell>
          <cell r="M214">
            <v>2.0287130000000002</v>
          </cell>
          <cell r="N214">
            <v>2.04803099</v>
          </cell>
          <cell r="O214">
            <v>1.74779912</v>
          </cell>
        </row>
        <row r="215">
          <cell r="C215" t="str">
            <v>PC-9012</v>
          </cell>
          <cell r="K215">
            <v>-1.6838663500000002</v>
          </cell>
          <cell r="L215">
            <v>-1.7122832700000001</v>
          </cell>
          <cell r="M215">
            <v>-1.7272362700000001</v>
          </cell>
          <cell r="N215">
            <v>-1.7272362700000001</v>
          </cell>
          <cell r="O215">
            <v>-2.6819387400000001</v>
          </cell>
        </row>
        <row r="216">
          <cell r="C216" t="str">
            <v>PC-9013</v>
          </cell>
          <cell r="K216">
            <v>3.5649814200000001</v>
          </cell>
          <cell r="L216">
            <v>3.70533365</v>
          </cell>
          <cell r="M216">
            <v>3.8315856500000001</v>
          </cell>
          <cell r="N216">
            <v>3.9903381700000002</v>
          </cell>
          <cell r="O216">
            <v>5.1674090400000008</v>
          </cell>
        </row>
        <row r="217">
          <cell r="C217" t="str">
            <v>PC-9014</v>
          </cell>
          <cell r="K217">
            <v>1.8187783200000001</v>
          </cell>
          <cell r="L217">
            <v>1.8494685900000001</v>
          </cell>
          <cell r="M217">
            <v>1.86561759</v>
          </cell>
          <cell r="N217">
            <v>1.9793614800000001</v>
          </cell>
          <cell r="O217">
            <v>2.8966962600000001</v>
          </cell>
        </row>
        <row r="218">
          <cell r="C218" t="str">
            <v>PC-9015</v>
          </cell>
          <cell r="K218">
            <v>0.80844574000000002</v>
          </cell>
          <cell r="L218">
            <v>0.90869779000000006</v>
          </cell>
          <cell r="M218">
            <v>1.00894979</v>
          </cell>
          <cell r="N218">
            <v>1.1092018399999999</v>
          </cell>
          <cell r="O218">
            <v>1.2094538899999998</v>
          </cell>
        </row>
        <row r="219">
          <cell r="C219" t="str">
            <v>PC-9016</v>
          </cell>
          <cell r="K219">
            <v>17.056307289999999</v>
          </cell>
          <cell r="L219">
            <v>19.547406989999999</v>
          </cell>
          <cell r="M219">
            <v>22.445154989999999</v>
          </cell>
          <cell r="N219">
            <v>24.120473619999999</v>
          </cell>
          <cell r="O219">
            <v>26.625014959999998</v>
          </cell>
        </row>
        <row r="220">
          <cell r="C220" t="str">
            <v>TMErrors</v>
          </cell>
          <cell r="D220">
            <v>1.0952E-2</v>
          </cell>
          <cell r="E220">
            <v>1.4260999999999999E-2</v>
          </cell>
          <cell r="F220">
            <v>1.8792E-2</v>
          </cell>
          <cell r="G220">
            <v>2.7139E-2</v>
          </cell>
          <cell r="H220">
            <v>9.8383999999999999E-2</v>
          </cell>
          <cell r="I220">
            <v>0.10222100000000001</v>
          </cell>
          <cell r="J220">
            <v>0.103492</v>
          </cell>
          <cell r="K220">
            <v>8.9279999999999999E-5</v>
          </cell>
          <cell r="L220">
            <v>0</v>
          </cell>
          <cell r="M220">
            <v>-4.1699999999999999E-6</v>
          </cell>
          <cell r="N220">
            <v>0</v>
          </cell>
          <cell r="O220">
            <v>0</v>
          </cell>
        </row>
        <row r="221">
          <cell r="C221" t="str">
            <v>TMOther</v>
          </cell>
          <cell r="D221">
            <v>0</v>
          </cell>
          <cell r="E221">
            <v>0</v>
          </cell>
          <cell r="F221">
            <v>0</v>
          </cell>
          <cell r="G221">
            <v>0</v>
          </cell>
          <cell r="H221">
            <v>0</v>
          </cell>
          <cell r="I221">
            <v>3.8301597291200302</v>
          </cell>
          <cell r="J221">
            <v>0</v>
          </cell>
          <cell r="K221">
            <v>0</v>
          </cell>
          <cell r="L221">
            <v>0</v>
          </cell>
          <cell r="M221">
            <v>-0.15545700000000001</v>
          </cell>
          <cell r="N221">
            <v>-4.1699999999999999E-6</v>
          </cell>
          <cell r="O221">
            <v>1.4104489999999999E-2</v>
          </cell>
        </row>
        <row r="222">
          <cell r="C222" t="str">
            <v>Plug-TM</v>
          </cell>
          <cell r="D222">
            <v>0</v>
          </cell>
          <cell r="E222">
            <v>0</v>
          </cell>
          <cell r="F222">
            <v>0</v>
          </cell>
          <cell r="G222">
            <v>0</v>
          </cell>
          <cell r="H222">
            <v>0</v>
          </cell>
          <cell r="I222">
            <v>0</v>
          </cell>
          <cell r="J222">
            <v>0</v>
          </cell>
          <cell r="K222">
            <v>0</v>
          </cell>
          <cell r="L222">
            <v>0</v>
          </cell>
          <cell r="M222">
            <v>0</v>
          </cell>
          <cell r="N222">
            <v>0</v>
          </cell>
          <cell r="O222">
            <v>0</v>
          </cell>
        </row>
        <row r="230">
          <cell r="F230">
            <v>0</v>
          </cell>
        </row>
        <row r="231">
          <cell r="F231">
            <v>71.211261000000022</v>
          </cell>
        </row>
        <row r="232">
          <cell r="D232">
            <v>36.181748999999996</v>
          </cell>
          <cell r="E232">
            <v>72.618110000000001</v>
          </cell>
          <cell r="F232">
            <v>113.15675499999999</v>
          </cell>
          <cell r="G232">
            <v>156.36668300000005</v>
          </cell>
          <cell r="H232">
            <v>201.19435000000001</v>
          </cell>
          <cell r="I232">
            <v>248.62275200000002</v>
          </cell>
          <cell r="J232">
            <v>295.90909599999998</v>
          </cell>
          <cell r="K232">
            <v>337.68052924999995</v>
          </cell>
          <cell r="L232">
            <v>380.98628594999997</v>
          </cell>
          <cell r="M232">
            <v>429.29788900999995</v>
          </cell>
          <cell r="N232">
            <v>469.05221429169006</v>
          </cell>
          <cell r="O232">
            <v>517.8920452399999</v>
          </cell>
        </row>
        <row r="234">
          <cell r="C234" t="str">
            <v xml:space="preserve">Investment </v>
          </cell>
          <cell r="D234" t="str">
            <v>Jan</v>
          </cell>
          <cell r="E234" t="str">
            <v>Feb</v>
          </cell>
          <cell r="F234" t="str">
            <v>Mar</v>
          </cell>
          <cell r="G234" t="str">
            <v>Apr</v>
          </cell>
          <cell r="H234" t="str">
            <v>May</v>
          </cell>
          <cell r="I234" t="str">
            <v>Jun</v>
          </cell>
          <cell r="J234" t="str">
            <v>Jul</v>
          </cell>
          <cell r="K234" t="str">
            <v>Aug</v>
          </cell>
          <cell r="L234" t="str">
            <v>Sep</v>
          </cell>
          <cell r="M234" t="str">
            <v>Oct</v>
          </cell>
          <cell r="N234" t="str">
            <v>Nov</v>
          </cell>
          <cell r="O234" t="str">
            <v>Dec</v>
          </cell>
        </row>
        <row r="236">
          <cell r="C236" t="str">
            <v>DML01</v>
          </cell>
          <cell r="D236">
            <v>3.34</v>
          </cell>
          <cell r="E236">
            <v>6.9619999999999997</v>
          </cell>
          <cell r="F236">
            <v>10.923</v>
          </cell>
          <cell r="G236">
            <v>16.881</v>
          </cell>
          <cell r="H236">
            <v>21.827999999999999</v>
          </cell>
          <cell r="I236">
            <v>26.268999999999998</v>
          </cell>
          <cell r="J236">
            <v>33.082999999999998</v>
          </cell>
          <cell r="K236">
            <v>37.9401729</v>
          </cell>
          <cell r="L236">
            <v>42.455764860000002</v>
          </cell>
          <cell r="M236">
            <v>47.00976485999999</v>
          </cell>
          <cell r="N236">
            <v>50.524875810000005</v>
          </cell>
          <cell r="O236">
            <v>53.967860410000007</v>
          </cell>
        </row>
        <row r="237">
          <cell r="C237" t="str">
            <v>DML02</v>
          </cell>
          <cell r="D237">
            <v>2.6059999999999999</v>
          </cell>
          <cell r="E237">
            <v>3.1739999999999999</v>
          </cell>
          <cell r="F237">
            <v>3.6040000000000001</v>
          </cell>
          <cell r="G237">
            <v>4.4180000000000001</v>
          </cell>
          <cell r="H237">
            <v>5.2089999999999996</v>
          </cell>
          <cell r="I237">
            <v>5.55</v>
          </cell>
          <cell r="J237">
            <v>5.968</v>
          </cell>
          <cell r="K237">
            <v>7.3477906200000005</v>
          </cell>
          <cell r="L237">
            <v>7.5094158000000002</v>
          </cell>
          <cell r="M237">
            <v>7.7168685000000004</v>
          </cell>
          <cell r="N237">
            <v>7.8518686500000001</v>
          </cell>
          <cell r="O237">
            <v>8.2515236300000012</v>
          </cell>
        </row>
        <row r="238">
          <cell r="C238" t="str">
            <v>DML03</v>
          </cell>
          <cell r="D238">
            <v>0.69599999999999995</v>
          </cell>
          <cell r="E238">
            <v>1.0720000000000001</v>
          </cell>
          <cell r="F238">
            <v>1.899</v>
          </cell>
          <cell r="G238">
            <v>2.9780000000000002</v>
          </cell>
          <cell r="H238">
            <v>4.6970000000000001</v>
          </cell>
          <cell r="I238">
            <v>6.4379999999999997</v>
          </cell>
          <cell r="J238">
            <v>8.2319999999999993</v>
          </cell>
          <cell r="K238">
            <v>9.4676729299999991</v>
          </cell>
          <cell r="L238">
            <v>10.855267380000004</v>
          </cell>
          <cell r="M238">
            <v>12.078887910000001</v>
          </cell>
          <cell r="N238">
            <v>13.250017889999995</v>
          </cell>
          <cell r="O238">
            <v>13.903046470000001</v>
          </cell>
        </row>
        <row r="239">
          <cell r="C239" t="str">
            <v>DML04</v>
          </cell>
          <cell r="D239">
            <v>0.48299999999999998</v>
          </cell>
          <cell r="E239">
            <v>0.97099999999999997</v>
          </cell>
          <cell r="F239">
            <v>1.4490000000000001</v>
          </cell>
          <cell r="G239">
            <v>2.2559999999999998</v>
          </cell>
          <cell r="H239">
            <v>3.2719999999999998</v>
          </cell>
          <cell r="I239">
            <v>4.4820000000000002</v>
          </cell>
          <cell r="J239">
            <v>5.6150000000000002</v>
          </cell>
          <cell r="K239">
            <v>6.4696735199999997</v>
          </cell>
          <cell r="L239">
            <v>7.5504909500000004</v>
          </cell>
          <cell r="M239">
            <v>8.4610929199999934</v>
          </cell>
          <cell r="N239">
            <v>9.365149259999999</v>
          </cell>
          <cell r="O239">
            <v>10.006809360000009</v>
          </cell>
        </row>
        <row r="240">
          <cell r="C240" t="str">
            <v>DML05</v>
          </cell>
          <cell r="D240">
            <v>0.65600000000000003</v>
          </cell>
          <cell r="E240">
            <v>1.46</v>
          </cell>
          <cell r="F240">
            <v>1.962</v>
          </cell>
          <cell r="G240">
            <v>3.359</v>
          </cell>
          <cell r="H240">
            <v>4.2670000000000003</v>
          </cell>
          <cell r="I240">
            <v>5.4</v>
          </cell>
          <cell r="J240">
            <v>6.5330000000000004</v>
          </cell>
          <cell r="K240">
            <v>6.4906899899999955</v>
          </cell>
          <cell r="L240">
            <v>7.3072581199999975</v>
          </cell>
          <cell r="M240">
            <v>8.0597234799999953</v>
          </cell>
          <cell r="N240">
            <v>8.8661558999999972</v>
          </cell>
          <cell r="O240">
            <v>9.4886101999999966</v>
          </cell>
        </row>
        <row r="241">
          <cell r="C241" t="str">
            <v>DML09</v>
          </cell>
          <cell r="D241">
            <v>0.74199999999999999</v>
          </cell>
          <cell r="E241">
            <v>1.9550000000000001</v>
          </cell>
          <cell r="F241">
            <v>3.0590000000000002</v>
          </cell>
          <cell r="G241">
            <v>5.9219999999999997</v>
          </cell>
          <cell r="H241">
            <v>7.4050000000000002</v>
          </cell>
          <cell r="I241">
            <v>9.0359999999999996</v>
          </cell>
          <cell r="J241">
            <v>10.464</v>
          </cell>
          <cell r="K241">
            <v>11.847125159999978</v>
          </cell>
          <cell r="L241">
            <v>13.341818309999981</v>
          </cell>
          <cell r="M241">
            <v>14.484624839999981</v>
          </cell>
          <cell r="N241">
            <v>16.778808189999985</v>
          </cell>
          <cell r="O241">
            <v>16.633258519999981</v>
          </cell>
        </row>
        <row r="242">
          <cell r="C242" t="str">
            <v>DML10</v>
          </cell>
          <cell r="D242">
            <v>1.3220000000000001</v>
          </cell>
          <cell r="E242">
            <v>2.702</v>
          </cell>
          <cell r="F242">
            <v>4.1360000000000001</v>
          </cell>
          <cell r="G242">
            <v>5.681</v>
          </cell>
          <cell r="H242">
            <v>6.9480000000000004</v>
          </cell>
          <cell r="I242">
            <v>8.516</v>
          </cell>
          <cell r="J242">
            <v>9.8870000000000005</v>
          </cell>
          <cell r="K242">
            <v>11.13947645</v>
          </cell>
          <cell r="L242">
            <v>12.660489110000002</v>
          </cell>
          <cell r="M242">
            <v>13.924799110000002</v>
          </cell>
          <cell r="N242">
            <v>15.175447459999997</v>
          </cell>
          <cell r="O242">
            <v>16.315780780000001</v>
          </cell>
        </row>
        <row r="243">
          <cell r="C243" t="str">
            <v>DML11</v>
          </cell>
          <cell r="D243">
            <v>0.248</v>
          </cell>
          <cell r="E243">
            <v>0.63500000000000001</v>
          </cell>
          <cell r="F243">
            <v>0.86199999999999999</v>
          </cell>
          <cell r="G243">
            <v>1.34</v>
          </cell>
          <cell r="H243">
            <v>1.6839999999999999</v>
          </cell>
          <cell r="I243">
            <v>2.056</v>
          </cell>
          <cell r="J243">
            <v>2.3959999999999999</v>
          </cell>
          <cell r="K243">
            <v>2.7306516099999998</v>
          </cell>
          <cell r="L243">
            <v>3.02630738</v>
          </cell>
          <cell r="M243">
            <v>3.29291607</v>
          </cell>
          <cell r="N243">
            <v>3.5893043599999999</v>
          </cell>
          <cell r="O243">
            <v>3.8110475199999998</v>
          </cell>
        </row>
        <row r="244">
          <cell r="C244" t="str">
            <v>DML12</v>
          </cell>
          <cell r="D244">
            <v>0.48599999999999999</v>
          </cell>
          <cell r="E244">
            <v>0.97899999999999998</v>
          </cell>
          <cell r="F244">
            <v>1.2729999999999999</v>
          </cell>
          <cell r="G244">
            <v>1.629</v>
          </cell>
          <cell r="H244">
            <v>1.9339999999999999</v>
          </cell>
          <cell r="I244">
            <v>2.3109999999999999</v>
          </cell>
          <cell r="J244">
            <v>3.0539999999999998</v>
          </cell>
          <cell r="K244">
            <v>3.56406482</v>
          </cell>
          <cell r="L244">
            <v>4.0638575100000001</v>
          </cell>
          <cell r="M244">
            <v>4.6741450000000002</v>
          </cell>
          <cell r="N244">
            <v>5.1725352899999999</v>
          </cell>
          <cell r="O244">
            <v>5.7418410100000008</v>
          </cell>
        </row>
        <row r="245">
          <cell r="C245" t="str">
            <v>DML13</v>
          </cell>
          <cell r="D245">
            <v>0.17699999999999999</v>
          </cell>
          <cell r="E245">
            <v>0.34699999999999998</v>
          </cell>
          <cell r="F245">
            <v>0.496</v>
          </cell>
          <cell r="G245">
            <v>1.4279999999999999</v>
          </cell>
          <cell r="H245">
            <v>2.7010000000000001</v>
          </cell>
          <cell r="I245">
            <v>4.415</v>
          </cell>
          <cell r="J245">
            <v>6.1420000000000003</v>
          </cell>
          <cell r="K245">
            <v>7.4481680200000016</v>
          </cell>
          <cell r="L245">
            <v>9.0700058100000049</v>
          </cell>
          <cell r="M245">
            <v>10.345442530000007</v>
          </cell>
          <cell r="N245">
            <v>11.24342746000001</v>
          </cell>
          <cell r="O245">
            <v>11.467198790000007</v>
          </cell>
        </row>
        <row r="246">
          <cell r="C246" t="str">
            <v>DML19</v>
          </cell>
          <cell r="D246">
            <v>0.78152900000000081</v>
          </cell>
          <cell r="E246">
            <v>2.7800959999999968</v>
          </cell>
          <cell r="F246">
            <v>4.7149279999999969</v>
          </cell>
          <cell r="G246">
            <v>5.3225330000000071</v>
          </cell>
          <cell r="H246">
            <v>7.2849320000000048</v>
          </cell>
          <cell r="I246">
            <v>8.7505850000000009</v>
          </cell>
          <cell r="J246">
            <v>10.107218999999986</v>
          </cell>
          <cell r="K246">
            <v>11.126031069999987</v>
          </cell>
          <cell r="L246">
            <v>12.800514940000003</v>
          </cell>
          <cell r="M246">
            <v>13.29094723</v>
          </cell>
          <cell r="N246">
            <v>12.761825490000001</v>
          </cell>
          <cell r="O246">
            <v>14.242160449999995</v>
          </cell>
        </row>
        <row r="247">
          <cell r="C247" t="str">
            <v>205-DMOther</v>
          </cell>
          <cell r="K247">
            <v>2.4000000000000001E-5</v>
          </cell>
          <cell r="L247">
            <v>2.4000000000000001E-5</v>
          </cell>
          <cell r="M247">
            <v>2.4000000000000001E-5</v>
          </cell>
          <cell r="N247">
            <v>2.4000000000000001E-5</v>
          </cell>
          <cell r="O247">
            <v>2.4000000000000001E-5</v>
          </cell>
        </row>
        <row r="248">
          <cell r="C248" t="str">
            <v>LDMUR</v>
          </cell>
          <cell r="D248">
            <v>0</v>
          </cell>
          <cell r="E248">
            <v>0</v>
          </cell>
          <cell r="F248">
            <v>0</v>
          </cell>
          <cell r="G248">
            <v>0</v>
          </cell>
          <cell r="H248">
            <v>0</v>
          </cell>
          <cell r="I248">
            <v>0</v>
          </cell>
          <cell r="J248">
            <v>0</v>
          </cell>
          <cell r="K248">
            <v>0</v>
          </cell>
          <cell r="L248">
            <v>0</v>
          </cell>
          <cell r="M248">
            <v>0</v>
          </cell>
          <cell r="N248">
            <v>0</v>
          </cell>
          <cell r="O248">
            <v>0</v>
          </cell>
        </row>
        <row r="249">
          <cell r="C249" t="str">
            <v>H&amp;SDM</v>
          </cell>
          <cell r="D249">
            <v>1.5237000000000001E-2</v>
          </cell>
          <cell r="E249">
            <v>0.113455</v>
          </cell>
          <cell r="F249">
            <v>0.234295</v>
          </cell>
          <cell r="G249">
            <v>0.27561799999999997</v>
          </cell>
          <cell r="H249">
            <v>0.29639599999999999</v>
          </cell>
          <cell r="I249">
            <v>0.35472799999999999</v>
          </cell>
          <cell r="J249">
            <v>0.35204299999999999</v>
          </cell>
          <cell r="K249">
            <v>0.37458799999999998</v>
          </cell>
          <cell r="L249">
            <v>0.39363602000000003</v>
          </cell>
          <cell r="M249">
            <v>0.58850456999999989</v>
          </cell>
          <cell r="N249">
            <v>0.60447015000000004</v>
          </cell>
          <cell r="O249">
            <v>0.97321025999999999</v>
          </cell>
        </row>
        <row r="250">
          <cell r="C250" t="str">
            <v>DMF01</v>
          </cell>
          <cell r="D250">
            <v>0.309</v>
          </cell>
          <cell r="E250">
            <v>0.81200000000000006</v>
          </cell>
          <cell r="F250">
            <v>1.5960000000000001</v>
          </cell>
          <cell r="G250">
            <v>3.6179999999999999</v>
          </cell>
          <cell r="H250">
            <v>5.8390000000000004</v>
          </cell>
          <cell r="I250">
            <v>8.7940000000000005</v>
          </cell>
          <cell r="J250">
            <v>11.673</v>
          </cell>
          <cell r="K250">
            <v>14.187264920000002</v>
          </cell>
          <cell r="L250">
            <v>18.597779479999996</v>
          </cell>
          <cell r="M250">
            <v>22.441022009999998</v>
          </cell>
          <cell r="N250">
            <v>26.205914330000006</v>
          </cell>
          <cell r="O250">
            <v>26.599827589999983</v>
          </cell>
        </row>
        <row r="251">
          <cell r="C251" t="str">
            <v>DMF02</v>
          </cell>
          <cell r="D251">
            <v>5.0439999999999996</v>
          </cell>
          <cell r="E251">
            <v>10.413</v>
          </cell>
          <cell r="F251">
            <v>14.247</v>
          </cell>
          <cell r="G251">
            <v>20.603000000000002</v>
          </cell>
          <cell r="H251">
            <v>25.856999999999999</v>
          </cell>
          <cell r="I251">
            <v>31.907</v>
          </cell>
          <cell r="J251">
            <v>37.590000000000003</v>
          </cell>
          <cell r="K251">
            <v>42.990077010000007</v>
          </cell>
          <cell r="L251">
            <v>52.154519930000006</v>
          </cell>
          <cell r="M251">
            <v>58.941942280000006</v>
          </cell>
          <cell r="N251">
            <v>65.615629430000013</v>
          </cell>
          <cell r="O251">
            <v>77.275118489999997</v>
          </cell>
        </row>
        <row r="252">
          <cell r="C252" t="str">
            <v>DMF03</v>
          </cell>
          <cell r="D252">
            <v>0.434</v>
          </cell>
          <cell r="E252">
            <v>1.022</v>
          </cell>
          <cell r="F252">
            <v>1.738</v>
          </cell>
          <cell r="G252">
            <v>2.8119999999999998</v>
          </cell>
          <cell r="H252">
            <v>3.7509999999999999</v>
          </cell>
          <cell r="I252">
            <v>4.6100000000000003</v>
          </cell>
          <cell r="J252">
            <v>5.1230000000000002</v>
          </cell>
          <cell r="K252">
            <v>5.4182596700000003</v>
          </cell>
          <cell r="L252">
            <v>5.9749443899999983</v>
          </cell>
          <cell r="M252">
            <v>6.4302009099999982</v>
          </cell>
          <cell r="N252">
            <v>6.9790619599999983</v>
          </cell>
          <cell r="O252">
            <v>7.3169506799999988</v>
          </cell>
        </row>
        <row r="253">
          <cell r="C253" t="str">
            <v>DMF04</v>
          </cell>
          <cell r="D253">
            <v>0.68751300000000004</v>
          </cell>
          <cell r="E253">
            <v>1.2323389999999996</v>
          </cell>
          <cell r="F253">
            <v>2.0171680000000016</v>
          </cell>
          <cell r="G253">
            <v>3.0960799999999971</v>
          </cell>
          <cell r="H253">
            <v>3.9345720000000028</v>
          </cell>
          <cell r="I253">
            <v>4.9913840000000036</v>
          </cell>
          <cell r="J253">
            <v>6.0836959999999962</v>
          </cell>
          <cell r="K253">
            <v>6.9265791199999995</v>
          </cell>
          <cell r="L253">
            <v>8.0583372299999994</v>
          </cell>
          <cell r="M253">
            <v>8.9487761799999994</v>
          </cell>
          <cell r="N253">
            <v>9.8436204299999979</v>
          </cell>
          <cell r="O253">
            <v>10.455687140000007</v>
          </cell>
        </row>
        <row r="254">
          <cell r="C254" t="str">
            <v>204-DMOther</v>
          </cell>
          <cell r="K254">
            <v>0</v>
          </cell>
          <cell r="L254">
            <v>0</v>
          </cell>
          <cell r="M254">
            <v>0</v>
          </cell>
          <cell r="N254">
            <v>0</v>
          </cell>
          <cell r="O254">
            <v>0</v>
          </cell>
        </row>
        <row r="255">
          <cell r="C255" t="str">
            <v>FDMUR</v>
          </cell>
          <cell r="D255">
            <v>0</v>
          </cell>
          <cell r="E255">
            <v>0</v>
          </cell>
          <cell r="F255">
            <v>0</v>
          </cell>
          <cell r="G255">
            <v>0</v>
          </cell>
          <cell r="H255">
            <v>0</v>
          </cell>
          <cell r="I255">
            <v>0</v>
          </cell>
          <cell r="J255">
            <v>0</v>
          </cell>
          <cell r="K255">
            <v>0</v>
          </cell>
          <cell r="L255">
            <v>0</v>
          </cell>
          <cell r="M255">
            <v>0</v>
          </cell>
          <cell r="N255">
            <v>0</v>
          </cell>
          <cell r="O255">
            <v>0</v>
          </cell>
        </row>
        <row r="256">
          <cell r="C256" t="str">
            <v>202-D500001</v>
          </cell>
          <cell r="K256">
            <v>24.756020799999998</v>
          </cell>
          <cell r="L256">
            <v>27.844691959999999</v>
          </cell>
          <cell r="M256">
            <v>30.959358649999999</v>
          </cell>
          <cell r="N256">
            <v>34.164830749999993</v>
          </cell>
          <cell r="O256">
            <v>37.51547266</v>
          </cell>
        </row>
        <row r="257">
          <cell r="C257" t="str">
            <v>202-D500005</v>
          </cell>
          <cell r="K257">
            <v>0.21805529999999998</v>
          </cell>
          <cell r="L257">
            <v>0.24428573000000001</v>
          </cell>
          <cell r="M257">
            <v>0</v>
          </cell>
          <cell r="N257">
            <v>0.37112009999999995</v>
          </cell>
          <cell r="O257">
            <v>0.45312015</v>
          </cell>
        </row>
        <row r="258">
          <cell r="C258" t="str">
            <v>202-D501002</v>
          </cell>
          <cell r="K258">
            <v>1.60779166</v>
          </cell>
          <cell r="L258">
            <v>1.8194658300000002</v>
          </cell>
          <cell r="M258">
            <v>2.01463451</v>
          </cell>
          <cell r="N258">
            <v>2.2347877500000002</v>
          </cell>
          <cell r="O258">
            <v>2.4997567200000002</v>
          </cell>
        </row>
        <row r="259">
          <cell r="C259" t="str">
            <v>202-D502003</v>
          </cell>
          <cell r="K259">
            <v>1.3890092599999999</v>
          </cell>
          <cell r="L259">
            <v>1.49465358</v>
          </cell>
          <cell r="M259">
            <v>1.61528717</v>
          </cell>
          <cell r="N259">
            <v>1.80675761</v>
          </cell>
          <cell r="O259">
            <v>1.7988814199999998</v>
          </cell>
        </row>
        <row r="260">
          <cell r="C260" t="str">
            <v>202-D502004</v>
          </cell>
          <cell r="K260">
            <v>0.4749912</v>
          </cell>
          <cell r="L260">
            <v>0.68652008999999992</v>
          </cell>
          <cell r="M260">
            <v>0.44405340999999998</v>
          </cell>
          <cell r="N260">
            <v>0.51541714999999999</v>
          </cell>
          <cell r="O260">
            <v>0.30299065999999997</v>
          </cell>
        </row>
        <row r="261">
          <cell r="C261" t="str">
            <v>202-D503002</v>
          </cell>
          <cell r="K261">
            <v>9.8289999999999992E-3</v>
          </cell>
          <cell r="L261">
            <v>9.8289999999999992E-3</v>
          </cell>
          <cell r="M261">
            <v>9.8289999999999992E-3</v>
          </cell>
          <cell r="N261">
            <v>9.8289999999999992E-3</v>
          </cell>
          <cell r="O261">
            <v>9.8289999999999992E-3</v>
          </cell>
        </row>
        <row r="262">
          <cell r="C262" t="str">
            <v>202-D503003</v>
          </cell>
          <cell r="K262">
            <v>0.48044621999999998</v>
          </cell>
          <cell r="L262">
            <v>0.53689036000000001</v>
          </cell>
          <cell r="M262">
            <v>0.57144635999999993</v>
          </cell>
          <cell r="N262">
            <v>0.52826543000000004</v>
          </cell>
          <cell r="O262">
            <v>0.75365486999999998</v>
          </cell>
        </row>
        <row r="263">
          <cell r="C263" t="str">
            <v>202-D503004</v>
          </cell>
          <cell r="K263">
            <v>0.49365032000000003</v>
          </cell>
          <cell r="L263">
            <v>0.59118159999999997</v>
          </cell>
          <cell r="M263">
            <v>0.66490393999999997</v>
          </cell>
          <cell r="N263">
            <v>0.85767075000000004</v>
          </cell>
          <cell r="O263">
            <v>0.99002933999999998</v>
          </cell>
        </row>
        <row r="264">
          <cell r="C264" t="str">
            <v>202-D503006</v>
          </cell>
          <cell r="K264">
            <v>5.9561940000000001E-2</v>
          </cell>
          <cell r="L264">
            <v>5.7584870000000003E-2</v>
          </cell>
          <cell r="M264">
            <v>4.1088700000000119E-3</v>
          </cell>
          <cell r="N264">
            <v>8.383370000000015E-3</v>
          </cell>
          <cell r="O264">
            <v>1.138337E-2</v>
          </cell>
        </row>
        <row r="265">
          <cell r="C265" t="str">
            <v>80039</v>
          </cell>
          <cell r="D265">
            <v>0.22001999999999999</v>
          </cell>
          <cell r="E265">
            <v>0.44803900000000002</v>
          </cell>
          <cell r="F265">
            <v>0.58510600000000001</v>
          </cell>
          <cell r="G265">
            <v>0.810311</v>
          </cell>
          <cell r="H265">
            <v>1.0338350000000001</v>
          </cell>
          <cell r="I265">
            <v>1.2537590000000001</v>
          </cell>
          <cell r="J265">
            <v>1.4280790000000001</v>
          </cell>
          <cell r="K265">
            <v>0</v>
          </cell>
          <cell r="L265">
            <v>0</v>
          </cell>
          <cell r="M265">
            <v>0</v>
          </cell>
          <cell r="N265">
            <v>0</v>
          </cell>
          <cell r="O265">
            <v>0</v>
          </cell>
        </row>
        <row r="266">
          <cell r="C266" t="str">
            <v>PC-9066</v>
          </cell>
          <cell r="D266">
            <v>1.3924730000000001</v>
          </cell>
          <cell r="E266">
            <v>3.501719</v>
          </cell>
          <cell r="F266">
            <v>4.907286</v>
          </cell>
          <cell r="G266">
            <v>7.3088829999999998</v>
          </cell>
          <cell r="H266">
            <v>9.3258480000000006</v>
          </cell>
          <cell r="I266">
            <v>13.45101</v>
          </cell>
          <cell r="J266">
            <v>16.862458</v>
          </cell>
          <cell r="K266">
            <v>18.952113000000001</v>
          </cell>
          <cell r="L266">
            <v>20.099140370000001</v>
          </cell>
          <cell r="M266">
            <v>23.87665037</v>
          </cell>
          <cell r="N266">
            <v>25.75383098</v>
          </cell>
          <cell r="O266">
            <v>29.75439896</v>
          </cell>
        </row>
        <row r="267">
          <cell r="C267" t="str">
            <v>80056</v>
          </cell>
          <cell r="D267">
            <v>3.1401029999999999</v>
          </cell>
          <cell r="E267">
            <v>6.3370870000000004</v>
          </cell>
          <cell r="F267">
            <v>9.4444009999999992</v>
          </cell>
          <cell r="G267">
            <v>12.781909000000001</v>
          </cell>
          <cell r="H267">
            <v>15.629115000000001</v>
          </cell>
          <cell r="I267">
            <v>18.736953</v>
          </cell>
          <cell r="J267">
            <v>21.844791000000001</v>
          </cell>
          <cell r="K267">
            <v>0</v>
          </cell>
          <cell r="L267">
            <v>0</v>
          </cell>
          <cell r="M267">
            <v>0</v>
          </cell>
          <cell r="N267">
            <v>0</v>
          </cell>
          <cell r="O267">
            <v>0</v>
          </cell>
        </row>
        <row r="268">
          <cell r="C268" t="str">
            <v>80057</v>
          </cell>
          <cell r="D268">
            <v>-0.18851699999999999</v>
          </cell>
          <cell r="E268">
            <v>0.105853</v>
          </cell>
          <cell r="F268">
            <v>0.24671000000000001</v>
          </cell>
          <cell r="G268">
            <v>0.277725</v>
          </cell>
          <cell r="H268">
            <v>0.67970399999999997</v>
          </cell>
          <cell r="I268">
            <v>0.74634400000000001</v>
          </cell>
          <cell r="J268">
            <v>1.0739620000000001</v>
          </cell>
          <cell r="K268">
            <v>0</v>
          </cell>
          <cell r="L268">
            <v>0</v>
          </cell>
          <cell r="M268">
            <v>0</v>
          </cell>
          <cell r="N268">
            <v>0</v>
          </cell>
          <cell r="O268">
            <v>0</v>
          </cell>
        </row>
        <row r="269">
          <cell r="C269" t="str">
            <v>PC-9058</v>
          </cell>
          <cell r="D269">
            <v>0.47927799999999998</v>
          </cell>
          <cell r="E269">
            <v>0.87723300000000004</v>
          </cell>
          <cell r="F269">
            <v>1.3918109999999999</v>
          </cell>
          <cell r="G269">
            <v>1.975425</v>
          </cell>
          <cell r="H269">
            <v>2.4727640000000002</v>
          </cell>
          <cell r="I269">
            <v>3.0317500000000002</v>
          </cell>
          <cell r="J269">
            <v>4.1048660000000003</v>
          </cell>
          <cell r="K269">
            <v>4.5072760000000001</v>
          </cell>
          <cell r="L269">
            <v>5.09722907</v>
          </cell>
          <cell r="M269">
            <v>5.8319440700000005</v>
          </cell>
          <cell r="N269">
            <v>6.5198018600000003</v>
          </cell>
          <cell r="O269">
            <v>7.3697807100000006</v>
          </cell>
        </row>
        <row r="270">
          <cell r="C270" t="str">
            <v>80081</v>
          </cell>
          <cell r="D270">
            <v>0.166268</v>
          </cell>
          <cell r="E270">
            <v>0.31666299999999997</v>
          </cell>
          <cell r="F270">
            <v>0.50519599999999998</v>
          </cell>
          <cell r="G270">
            <v>0.91476500000000005</v>
          </cell>
          <cell r="H270">
            <v>0.96877400000000002</v>
          </cell>
          <cell r="I270">
            <v>1.380342</v>
          </cell>
          <cell r="J270">
            <v>1.82673</v>
          </cell>
          <cell r="K270">
            <v>0</v>
          </cell>
          <cell r="L270">
            <v>0</v>
          </cell>
          <cell r="M270">
            <v>0</v>
          </cell>
          <cell r="N270">
            <v>0</v>
          </cell>
          <cell r="O270">
            <v>0</v>
          </cell>
        </row>
        <row r="271">
          <cell r="C271" t="str">
            <v>202-DMOther</v>
          </cell>
          <cell r="K271">
            <v>0</v>
          </cell>
          <cell r="L271">
            <v>0</v>
          </cell>
          <cell r="M271">
            <v>0.28428609999999999</v>
          </cell>
          <cell r="N271">
            <v>0</v>
          </cell>
          <cell r="O271">
            <v>0.123714</v>
          </cell>
        </row>
        <row r="272">
          <cell r="C272" t="str">
            <v>DSPM</v>
          </cell>
          <cell r="D272">
            <v>0.300068</v>
          </cell>
          <cell r="E272">
            <v>0.63958899999999996</v>
          </cell>
          <cell r="F272">
            <v>1.141777</v>
          </cell>
          <cell r="G272">
            <v>1.6801360000000001</v>
          </cell>
          <cell r="H272">
            <v>2.5733579999999998</v>
          </cell>
          <cell r="I272">
            <v>3.3543020000000001</v>
          </cell>
          <cell r="J272">
            <v>4.2722429999999996</v>
          </cell>
          <cell r="K272">
            <v>4.8557297100000003</v>
          </cell>
          <cell r="L272">
            <v>5.6615824300000019</v>
          </cell>
          <cell r="M272">
            <v>6.2284703900000027</v>
          </cell>
          <cell r="N272">
            <v>6.7880948400000021</v>
          </cell>
          <cell r="O272">
            <v>7.1816784500000006</v>
          </cell>
        </row>
        <row r="273">
          <cell r="C273" t="str">
            <v>DTPP</v>
          </cell>
          <cell r="D273">
            <v>0.44739800000000002</v>
          </cell>
          <cell r="E273">
            <v>0.76863999999999999</v>
          </cell>
          <cell r="F273">
            <v>0.933419</v>
          </cell>
          <cell r="G273">
            <v>1.2738640000000001</v>
          </cell>
          <cell r="H273">
            <v>1.583024</v>
          </cell>
          <cell r="I273">
            <v>2.0108790000000001</v>
          </cell>
          <cell r="J273">
            <v>2.7805789999999999</v>
          </cell>
          <cell r="K273">
            <v>3.1815465199999999</v>
          </cell>
          <cell r="L273">
            <v>3.6990003799999998</v>
          </cell>
          <cell r="M273">
            <v>4.9212318600000007</v>
          </cell>
          <cell r="N273">
            <v>4.0658281000000001</v>
          </cell>
          <cell r="O273">
            <v>4.9577989599999999</v>
          </cell>
        </row>
        <row r="274">
          <cell r="C274" t="str">
            <v>DSCPM</v>
          </cell>
          <cell r="D274">
            <v>0.374643</v>
          </cell>
          <cell r="E274">
            <v>0.77786500000000003</v>
          </cell>
          <cell r="F274">
            <v>1.1646529999999999</v>
          </cell>
          <cell r="G274">
            <v>1.431583</v>
          </cell>
          <cell r="H274">
            <v>1.9963360000000001</v>
          </cell>
          <cell r="I274">
            <v>2.9810080000000001</v>
          </cell>
          <cell r="J274">
            <v>3.7736320000000001</v>
          </cell>
          <cell r="K274">
            <v>4.7654549599999996</v>
          </cell>
          <cell r="L274">
            <v>6.3449584600000009</v>
          </cell>
          <cell r="M274">
            <v>5.3618516700000001</v>
          </cell>
          <cell r="N274">
            <v>5.09251319</v>
          </cell>
          <cell r="O274">
            <v>5.9024326899999968</v>
          </cell>
        </row>
        <row r="275">
          <cell r="C275" t="str">
            <v>DSCDM</v>
          </cell>
          <cell r="D275">
            <v>5.2890000000000003E-3</v>
          </cell>
          <cell r="E275">
            <v>8.9949999999999995E-3</v>
          </cell>
          <cell r="F275">
            <v>1.1901E-2</v>
          </cell>
          <cell r="G275">
            <v>4.6285E-2</v>
          </cell>
          <cell r="H275">
            <v>6.2108999999999998E-2</v>
          </cell>
          <cell r="I275">
            <v>7.7286999999999995E-2</v>
          </cell>
          <cell r="J275">
            <v>8.8711999999999999E-2</v>
          </cell>
          <cell r="K275">
            <v>0.10287088999999999</v>
          </cell>
          <cell r="L275">
            <v>0.14591156</v>
          </cell>
          <cell r="M275">
            <v>2.4857892599999998</v>
          </cell>
          <cell r="N275">
            <v>3.57986994</v>
          </cell>
          <cell r="O275">
            <v>3.6452150299999997</v>
          </cell>
        </row>
        <row r="276">
          <cell r="C276" t="str">
            <v>DSOP</v>
          </cell>
          <cell r="D276">
            <v>2.2560000000000002E-3</v>
          </cell>
          <cell r="E276">
            <v>9.5200000000000007E-3</v>
          </cell>
          <cell r="F276">
            <v>1.8336000000000002E-2</v>
          </cell>
          <cell r="G276">
            <v>2.9791999999999999E-2</v>
          </cell>
          <cell r="H276">
            <v>3.6887000000000003E-2</v>
          </cell>
          <cell r="I276">
            <v>3.6567000000000002E-2</v>
          </cell>
          <cell r="J276">
            <v>3.6567000000000002E-2</v>
          </cell>
          <cell r="K276">
            <v>3.656674E-2</v>
          </cell>
          <cell r="L276">
            <v>3.7804789999999998E-2</v>
          </cell>
          <cell r="M276">
            <v>3.7804789999999998E-2</v>
          </cell>
          <cell r="N276">
            <v>3.7804789999999998E-2</v>
          </cell>
          <cell r="O276">
            <v>3.7664290000000003E-2</v>
          </cell>
        </row>
        <row r="277">
          <cell r="C277" t="str">
            <v>MMD</v>
          </cell>
          <cell r="D277">
            <v>0.30502899999999999</v>
          </cell>
          <cell r="E277">
            <v>0.71429699999999996</v>
          </cell>
          <cell r="F277">
            <v>1.0807979999999999</v>
          </cell>
          <cell r="G277">
            <v>1.479441</v>
          </cell>
          <cell r="H277">
            <v>2.0829979999999999</v>
          </cell>
          <cell r="I277">
            <v>2.5692189999999999</v>
          </cell>
          <cell r="J277">
            <v>3.0326789999999999</v>
          </cell>
          <cell r="K277">
            <v>3.43536529</v>
          </cell>
          <cell r="L277">
            <v>4.1043947699999999</v>
          </cell>
          <cell r="M277">
            <v>4.5837271100000008</v>
          </cell>
          <cell r="N277">
            <v>5.0216203899999998</v>
          </cell>
          <cell r="O277">
            <v>5.4766286100000006</v>
          </cell>
        </row>
        <row r="278">
          <cell r="C278" t="str">
            <v>DOM</v>
          </cell>
          <cell r="D278">
            <v>9.4622999999999902E-2</v>
          </cell>
          <cell r="E278">
            <v>0.17525600000000008</v>
          </cell>
          <cell r="F278">
            <v>0.21738700000000044</v>
          </cell>
          <cell r="G278">
            <v>0.47029800000000055</v>
          </cell>
          <cell r="H278">
            <v>0.68358500000000078</v>
          </cell>
          <cell r="I278">
            <v>0.92269900000000149</v>
          </cell>
          <cell r="J278">
            <v>1.1845070000000035</v>
          </cell>
          <cell r="K278">
            <v>1.4060893300000001</v>
          </cell>
          <cell r="L278">
            <v>1.74770246</v>
          </cell>
          <cell r="M278">
            <v>1.9562803500000001</v>
          </cell>
          <cell r="N278">
            <v>2.12254641</v>
          </cell>
          <cell r="O278">
            <v>2.2194158700000002</v>
          </cell>
        </row>
        <row r="279">
          <cell r="C279" t="str">
            <v>206-DMOther</v>
          </cell>
          <cell r="K279">
            <v>0</v>
          </cell>
          <cell r="L279">
            <v>0</v>
          </cell>
          <cell r="M279">
            <v>0</v>
          </cell>
          <cell r="N279">
            <v>0</v>
          </cell>
          <cell r="O279">
            <v>0.10257112</v>
          </cell>
        </row>
        <row r="280">
          <cell r="C280" t="str">
            <v>SDMUR</v>
          </cell>
          <cell r="D280">
            <v>0</v>
          </cell>
          <cell r="E280">
            <v>0</v>
          </cell>
          <cell r="F280">
            <v>0</v>
          </cell>
          <cell r="G280">
            <v>0</v>
          </cell>
          <cell r="H280">
            <v>0</v>
          </cell>
          <cell r="I280">
            <v>0</v>
          </cell>
          <cell r="J280">
            <v>0</v>
          </cell>
          <cell r="K280">
            <v>0</v>
          </cell>
          <cell r="L280">
            <v>0</v>
          </cell>
          <cell r="M280">
            <v>0</v>
          </cell>
          <cell r="N280">
            <v>0</v>
          </cell>
          <cell r="O280">
            <v>0</v>
          </cell>
        </row>
        <row r="281">
          <cell r="C281" t="str">
            <v>PC-9060</v>
          </cell>
          <cell r="D281">
            <v>0.67132000000000003</v>
          </cell>
          <cell r="E281">
            <v>1.3733820000000001</v>
          </cell>
          <cell r="F281">
            <v>2.105553</v>
          </cell>
          <cell r="G281">
            <v>2.9947940000000002</v>
          </cell>
          <cell r="H281">
            <v>3.6266940000000001</v>
          </cell>
          <cell r="I281">
            <v>4.414212</v>
          </cell>
          <cell r="J281">
            <v>5.2507570000000001</v>
          </cell>
          <cell r="K281">
            <v>0.48736600000000002</v>
          </cell>
          <cell r="L281">
            <v>0.55481526999999997</v>
          </cell>
          <cell r="M281">
            <v>0.62083727</v>
          </cell>
          <cell r="N281">
            <v>0.68656386999999997</v>
          </cell>
          <cell r="O281">
            <v>0.75780733999999994</v>
          </cell>
        </row>
        <row r="282">
          <cell r="C282" t="str">
            <v>PC-9059</v>
          </cell>
          <cell r="D282">
            <v>5.6208000000000001E-2</v>
          </cell>
          <cell r="E282">
            <v>0.113112</v>
          </cell>
          <cell r="F282">
            <v>0.170983</v>
          </cell>
          <cell r="G282">
            <v>0.23979500000000001</v>
          </cell>
          <cell r="H282">
            <v>0.28937099999999999</v>
          </cell>
          <cell r="I282">
            <v>0.25658199999999998</v>
          </cell>
          <cell r="J282">
            <v>0.421682</v>
          </cell>
          <cell r="K282">
            <v>5.9870380000000001</v>
          </cell>
          <cell r="L282">
            <v>6.8002015099999999</v>
          </cell>
          <cell r="M282">
            <v>7.5387145100000001</v>
          </cell>
          <cell r="N282">
            <v>8.2627713299999996</v>
          </cell>
          <cell r="O282">
            <v>9.0118991199999989</v>
          </cell>
        </row>
        <row r="283">
          <cell r="C283" t="str">
            <v>203-DPCB</v>
          </cell>
          <cell r="K283">
            <v>2.6757934900000002</v>
          </cell>
          <cell r="L283">
            <v>3.2588632299999998</v>
          </cell>
          <cell r="M283">
            <v>3.4895275899999998</v>
          </cell>
          <cell r="N283">
            <v>3.75619288</v>
          </cell>
          <cell r="O283">
            <v>4.11049782</v>
          </cell>
        </row>
        <row r="284">
          <cell r="C284" t="str">
            <v>203-DREC</v>
          </cell>
          <cell r="K284">
            <v>0.30323855999999999</v>
          </cell>
          <cell r="L284">
            <v>0.34975357000000001</v>
          </cell>
          <cell r="M284">
            <v>0.38469756999999999</v>
          </cell>
          <cell r="N284">
            <v>0.41998606999999999</v>
          </cell>
          <cell r="O284">
            <v>0.43892427000000001</v>
          </cell>
        </row>
        <row r="285">
          <cell r="C285" t="str">
            <v>203-DLAR</v>
          </cell>
          <cell r="K285">
            <v>1.7158279599999999</v>
          </cell>
          <cell r="L285">
            <v>2.3846063900000001</v>
          </cell>
          <cell r="M285">
            <v>3.01103582</v>
          </cell>
          <cell r="N285">
            <v>3.4436285600000001</v>
          </cell>
          <cell r="O285">
            <v>3.7843362900000002</v>
          </cell>
        </row>
        <row r="286">
          <cell r="C286" t="str">
            <v>203-DOM</v>
          </cell>
          <cell r="K286">
            <v>0.28060830999999997</v>
          </cell>
          <cell r="L286">
            <v>0.40925275999999999</v>
          </cell>
          <cell r="M286">
            <v>0.53383776000000005</v>
          </cell>
          <cell r="N286">
            <v>0.66526626</v>
          </cell>
          <cell r="O286">
            <v>0.79003679000000004</v>
          </cell>
        </row>
        <row r="287">
          <cell r="C287" t="str">
            <v>203-DENV</v>
          </cell>
          <cell r="K287">
            <v>0</v>
          </cell>
          <cell r="L287">
            <v>0</v>
          </cell>
          <cell r="M287">
            <v>0</v>
          </cell>
          <cell r="N287">
            <v>0</v>
          </cell>
          <cell r="O287">
            <v>0</v>
          </cell>
        </row>
        <row r="288">
          <cell r="C288" t="str">
            <v>203-DREVMT</v>
          </cell>
          <cell r="K288">
            <v>9.0149000000000007E-2</v>
          </cell>
          <cell r="L288">
            <v>0.10946708000000001</v>
          </cell>
          <cell r="M288">
            <v>0.12470308000000001</v>
          </cell>
          <cell r="N288">
            <v>0.12867908</v>
          </cell>
          <cell r="O288">
            <v>0.14195248000000002</v>
          </cell>
        </row>
        <row r="289">
          <cell r="C289" t="str">
            <v>203-DSTNDS</v>
          </cell>
          <cell r="K289">
            <v>0.35800816999999996</v>
          </cell>
          <cell r="L289">
            <v>0.51029265000000001</v>
          </cell>
          <cell r="M289">
            <v>0.67995115000000006</v>
          </cell>
          <cell r="N289">
            <v>0.86382015000000001</v>
          </cell>
          <cell r="O289">
            <v>1.16174628</v>
          </cell>
        </row>
        <row r="290">
          <cell r="C290" t="str">
            <v>203-DR&amp;D</v>
          </cell>
          <cell r="K290">
            <v>0</v>
          </cell>
          <cell r="L290">
            <v>0</v>
          </cell>
          <cell r="M290">
            <v>0</v>
          </cell>
          <cell r="N290">
            <v>0</v>
          </cell>
          <cell r="O290">
            <v>0</v>
          </cell>
        </row>
        <row r="291">
          <cell r="C291" t="str">
            <v>203-DMO</v>
          </cell>
          <cell r="K291">
            <v>0.137488</v>
          </cell>
          <cell r="L291">
            <v>0</v>
          </cell>
          <cell r="M291">
            <v>0.59683202000000002</v>
          </cell>
          <cell r="N291">
            <v>0.62344602000000005</v>
          </cell>
          <cell r="O291">
            <v>0.15462814000000003</v>
          </cell>
        </row>
        <row r="292">
          <cell r="C292">
            <v>13842</v>
          </cell>
          <cell r="D292">
            <v>0.38244699999999998</v>
          </cell>
          <cell r="E292">
            <v>0.61199999999999999</v>
          </cell>
          <cell r="F292">
            <v>1.0409999999999999</v>
          </cell>
          <cell r="G292">
            <v>1.1679999999999999</v>
          </cell>
          <cell r="H292">
            <v>1.5609999999999999</v>
          </cell>
          <cell r="I292">
            <v>2.0030000000000001</v>
          </cell>
          <cell r="J292">
            <v>2.2764000000000002</v>
          </cell>
          <cell r="K292">
            <v>0</v>
          </cell>
          <cell r="L292">
            <v>0</v>
          </cell>
          <cell r="M292">
            <v>0</v>
          </cell>
          <cell r="N292">
            <v>0</v>
          </cell>
          <cell r="O292">
            <v>0</v>
          </cell>
        </row>
        <row r="293">
          <cell r="C293" t="str">
            <v>14222</v>
          </cell>
          <cell r="D293">
            <v>3.107E-2</v>
          </cell>
          <cell r="E293">
            <v>0.32400000000000001</v>
          </cell>
          <cell r="F293">
            <v>0.40500000000000003</v>
          </cell>
          <cell r="G293">
            <v>0.46899999999999997</v>
          </cell>
          <cell r="H293">
            <v>0.61799999999999999</v>
          </cell>
          <cell r="I293">
            <v>0.90500000000000003</v>
          </cell>
          <cell r="J293">
            <v>1.2063999999999999</v>
          </cell>
          <cell r="K293">
            <v>0</v>
          </cell>
          <cell r="L293">
            <v>0</v>
          </cell>
          <cell r="M293">
            <v>0</v>
          </cell>
          <cell r="N293">
            <v>0</v>
          </cell>
          <cell r="O293">
            <v>0</v>
          </cell>
        </row>
        <row r="294">
          <cell r="C294">
            <v>14353</v>
          </cell>
          <cell r="D294">
            <v>2.0109999999999999E-2</v>
          </cell>
          <cell r="E294">
            <v>4.6281999999999997E-2</v>
          </cell>
          <cell r="F294">
            <v>6.7000000000000004E-2</v>
          </cell>
          <cell r="G294">
            <v>0.13500000000000001</v>
          </cell>
          <cell r="H294">
            <v>0.16500000000000001</v>
          </cell>
          <cell r="I294">
            <v>0.17799999999999999</v>
          </cell>
          <cell r="J294">
            <v>0.21540000000000001</v>
          </cell>
          <cell r="K294">
            <v>0</v>
          </cell>
          <cell r="L294">
            <v>0</v>
          </cell>
          <cell r="M294">
            <v>0</v>
          </cell>
          <cell r="N294">
            <v>0</v>
          </cell>
          <cell r="O294">
            <v>0</v>
          </cell>
        </row>
        <row r="295">
          <cell r="C295">
            <v>15115</v>
          </cell>
          <cell r="D295">
            <v>0.27998699999999999</v>
          </cell>
          <cell r="E295">
            <v>6.2E-2</v>
          </cell>
          <cell r="F295">
            <v>9.2999999999999999E-2</v>
          </cell>
          <cell r="G295">
            <v>0.13600000000000001</v>
          </cell>
          <cell r="H295">
            <v>0.19900000000000001</v>
          </cell>
          <cell r="I295">
            <v>0.245</v>
          </cell>
          <cell r="J295">
            <v>0.27450000000000002</v>
          </cell>
          <cell r="K295">
            <v>0</v>
          </cell>
          <cell r="L295">
            <v>0</v>
          </cell>
          <cell r="M295">
            <v>0</v>
          </cell>
          <cell r="N295">
            <v>0</v>
          </cell>
          <cell r="O295">
            <v>0</v>
          </cell>
        </row>
        <row r="296">
          <cell r="C296" t="str">
            <v>EDMMMP</v>
          </cell>
          <cell r="D296">
            <v>2.6519999999999998E-3</v>
          </cell>
          <cell r="E296">
            <v>0</v>
          </cell>
          <cell r="F296">
            <v>0</v>
          </cell>
          <cell r="G296">
            <v>0</v>
          </cell>
          <cell r="H296">
            <v>0</v>
          </cell>
          <cell r="I296">
            <v>0</v>
          </cell>
          <cell r="J296">
            <v>0</v>
          </cell>
          <cell r="K296">
            <v>0</v>
          </cell>
          <cell r="L296">
            <v>0</v>
          </cell>
          <cell r="M296">
            <v>0</v>
          </cell>
          <cell r="N296">
            <v>0</v>
          </cell>
          <cell r="O296">
            <v>0</v>
          </cell>
        </row>
        <row r="297">
          <cell r="C297" t="str">
            <v>EDMO</v>
          </cell>
          <cell r="D297">
            <v>2.5100000000000011E-2</v>
          </cell>
          <cell r="E297">
            <v>9.8759999999999959E-3</v>
          </cell>
          <cell r="F297">
            <v>4.518600000000017E-2</v>
          </cell>
          <cell r="G297">
            <v>0.16966100000000006</v>
          </cell>
          <cell r="H297">
            <v>0.24741500000000016</v>
          </cell>
          <cell r="I297">
            <v>0.31891199999999964</v>
          </cell>
          <cell r="J297">
            <v>0.45917300000000028</v>
          </cell>
          <cell r="K297">
            <v>0</v>
          </cell>
          <cell r="L297">
            <v>0</v>
          </cell>
          <cell r="M297">
            <v>0</v>
          </cell>
          <cell r="N297">
            <v>0</v>
          </cell>
          <cell r="O297">
            <v>0</v>
          </cell>
        </row>
        <row r="298">
          <cell r="C298" t="str">
            <v>203-DMOther</v>
          </cell>
          <cell r="K298">
            <v>0</v>
          </cell>
          <cell r="L298">
            <v>0.13964873999999999</v>
          </cell>
          <cell r="M298">
            <v>0</v>
          </cell>
          <cell r="N298">
            <v>0</v>
          </cell>
          <cell r="O298">
            <v>0.50513638000000005</v>
          </cell>
        </row>
        <row r="299">
          <cell r="C299" t="str">
            <v>EDMUR</v>
          </cell>
          <cell r="D299">
            <v>0</v>
          </cell>
          <cell r="E299">
            <v>0</v>
          </cell>
          <cell r="F299">
            <v>0</v>
          </cell>
          <cell r="G299">
            <v>0</v>
          </cell>
          <cell r="H299">
            <v>0</v>
          </cell>
          <cell r="I299">
            <v>0</v>
          </cell>
          <cell r="J299">
            <v>0</v>
          </cell>
          <cell r="K299">
            <v>0</v>
          </cell>
          <cell r="L299">
            <v>0</v>
          </cell>
          <cell r="M299">
            <v>0</v>
          </cell>
          <cell r="N299">
            <v>0</v>
          </cell>
          <cell r="O299">
            <v>0</v>
          </cell>
        </row>
        <row r="300">
          <cell r="C300" t="str">
            <v>213-DM1XX</v>
          </cell>
          <cell r="K300">
            <v>0.66941399999999995</v>
          </cell>
          <cell r="L300">
            <v>0.66941418999999991</v>
          </cell>
          <cell r="M300">
            <v>0.66941418999999991</v>
          </cell>
          <cell r="N300">
            <v>0.66941418999999991</v>
          </cell>
          <cell r="O300">
            <v>0.66941418999999991</v>
          </cell>
        </row>
        <row r="301">
          <cell r="C301" t="str">
            <v>213-DM2XX</v>
          </cell>
          <cell r="K301">
            <v>1.077458</v>
          </cell>
          <cell r="L301">
            <v>1.10745771</v>
          </cell>
          <cell r="M301">
            <v>1.1150597099999999</v>
          </cell>
          <cell r="N301">
            <v>1.1940524399999999</v>
          </cell>
          <cell r="O301">
            <v>1.2583278</v>
          </cell>
        </row>
        <row r="302">
          <cell r="C302" t="str">
            <v>213-DM3XX</v>
          </cell>
          <cell r="K302">
            <v>0</v>
          </cell>
          <cell r="L302">
            <v>0</v>
          </cell>
          <cell r="M302">
            <v>0</v>
          </cell>
          <cell r="N302">
            <v>0</v>
          </cell>
          <cell r="O302">
            <v>0</v>
          </cell>
        </row>
        <row r="303">
          <cell r="C303" t="str">
            <v>213-DM4XX</v>
          </cell>
          <cell r="K303">
            <v>0</v>
          </cell>
          <cell r="L303">
            <v>0</v>
          </cell>
          <cell r="M303">
            <v>0</v>
          </cell>
          <cell r="N303">
            <v>0</v>
          </cell>
          <cell r="O303">
            <v>0</v>
          </cell>
        </row>
        <row r="304">
          <cell r="C304" t="str">
            <v>213-DMOther</v>
          </cell>
          <cell r="K304">
            <v>0</v>
          </cell>
          <cell r="L304">
            <v>3.5298580000000003E-2</v>
          </cell>
          <cell r="M304">
            <v>3.5298580000000003E-2</v>
          </cell>
          <cell r="N304">
            <v>3.5298580000000003E-2</v>
          </cell>
          <cell r="O304">
            <v>3.5298580000000003E-2</v>
          </cell>
        </row>
        <row r="305">
          <cell r="C305" t="str">
            <v>214-DM1XX</v>
          </cell>
          <cell r="K305">
            <v>0</v>
          </cell>
          <cell r="L305">
            <v>0</v>
          </cell>
          <cell r="M305">
            <v>0</v>
          </cell>
          <cell r="N305">
            <v>0</v>
          </cell>
          <cell r="O305">
            <v>0</v>
          </cell>
        </row>
        <row r="306">
          <cell r="C306" t="str">
            <v>214-DM2XX</v>
          </cell>
          <cell r="K306">
            <v>0</v>
          </cell>
          <cell r="L306">
            <v>0</v>
          </cell>
          <cell r="M306">
            <v>0</v>
          </cell>
          <cell r="N306">
            <v>0</v>
          </cell>
          <cell r="O306">
            <v>0</v>
          </cell>
        </row>
        <row r="307">
          <cell r="C307" t="str">
            <v>214-DM3XX</v>
          </cell>
          <cell r="K307">
            <v>0</v>
          </cell>
          <cell r="L307">
            <v>0</v>
          </cell>
          <cell r="M307">
            <v>0</v>
          </cell>
          <cell r="N307">
            <v>0</v>
          </cell>
          <cell r="O307">
            <v>0</v>
          </cell>
        </row>
        <row r="308">
          <cell r="C308" t="str">
            <v>214-DM4XX</v>
          </cell>
          <cell r="K308">
            <v>0</v>
          </cell>
          <cell r="L308">
            <v>0</v>
          </cell>
          <cell r="M308">
            <v>0</v>
          </cell>
          <cell r="N308">
            <v>0</v>
          </cell>
          <cell r="O308">
            <v>0</v>
          </cell>
        </row>
        <row r="309">
          <cell r="C309" t="str">
            <v>214-DMOther</v>
          </cell>
          <cell r="K309">
            <v>0</v>
          </cell>
          <cell r="L309">
            <v>0</v>
          </cell>
          <cell r="M309">
            <v>0</v>
          </cell>
          <cell r="N309">
            <v>0</v>
          </cell>
          <cell r="O309">
            <v>0</v>
          </cell>
        </row>
        <row r="310">
          <cell r="C310" t="str">
            <v>216-DM1XX</v>
          </cell>
          <cell r="K310">
            <v>0</v>
          </cell>
          <cell r="L310">
            <v>0</v>
          </cell>
          <cell r="M310">
            <v>0</v>
          </cell>
          <cell r="N310">
            <v>0</v>
          </cell>
          <cell r="O310">
            <v>0</v>
          </cell>
        </row>
        <row r="311">
          <cell r="C311" t="str">
            <v>216-DM2XX</v>
          </cell>
          <cell r="K311">
            <v>0</v>
          </cell>
          <cell r="L311">
            <v>0</v>
          </cell>
          <cell r="M311">
            <v>0</v>
          </cell>
          <cell r="N311">
            <v>0</v>
          </cell>
          <cell r="O311">
            <v>0</v>
          </cell>
        </row>
        <row r="312">
          <cell r="C312" t="str">
            <v>216-DM3XX</v>
          </cell>
          <cell r="K312">
            <v>0</v>
          </cell>
          <cell r="L312">
            <v>0</v>
          </cell>
          <cell r="M312">
            <v>0</v>
          </cell>
          <cell r="N312">
            <v>0</v>
          </cell>
          <cell r="O312">
            <v>0</v>
          </cell>
        </row>
        <row r="313">
          <cell r="C313" t="str">
            <v>216-DM4XX</v>
          </cell>
          <cell r="K313">
            <v>0</v>
          </cell>
          <cell r="L313">
            <v>0</v>
          </cell>
          <cell r="M313">
            <v>0</v>
          </cell>
          <cell r="N313">
            <v>0</v>
          </cell>
          <cell r="O313">
            <v>0</v>
          </cell>
        </row>
        <row r="314">
          <cell r="C314" t="str">
            <v>216-DMOther</v>
          </cell>
          <cell r="K314">
            <v>0</v>
          </cell>
          <cell r="L314">
            <v>0</v>
          </cell>
          <cell r="M314">
            <v>0</v>
          </cell>
          <cell r="N314">
            <v>0</v>
          </cell>
          <cell r="O314">
            <v>0</v>
          </cell>
        </row>
        <row r="315">
          <cell r="C315" t="str">
            <v>CDM-DM</v>
          </cell>
          <cell r="D315">
            <v>0.30215700000000001</v>
          </cell>
          <cell r="E315">
            <v>0.37594300000000003</v>
          </cell>
          <cell r="F315">
            <v>0.64311700000000005</v>
          </cell>
          <cell r="G315">
            <v>0.25586300000000001</v>
          </cell>
          <cell r="H315">
            <v>0.38637300000000002</v>
          </cell>
          <cell r="I315">
            <v>0.45433699999999999</v>
          </cell>
          <cell r="J315">
            <v>0.53469299999999997</v>
          </cell>
          <cell r="K315">
            <v>0.99884600000000001</v>
          </cell>
          <cell r="L315">
            <v>0.56661888000000005</v>
          </cell>
          <cell r="M315">
            <v>0.74181673000000004</v>
          </cell>
          <cell r="N315">
            <v>0.47743047999999999</v>
          </cell>
          <cell r="O315">
            <v>1.1427901699999998</v>
          </cell>
        </row>
        <row r="316">
          <cell r="C316" t="str">
            <v>4343</v>
          </cell>
          <cell r="J316">
            <v>6.7679999999999997E-3</v>
          </cell>
          <cell r="K316">
            <v>2.1808000000000001E-2</v>
          </cell>
          <cell r="L316">
            <v>3.7600000000000001E-2</v>
          </cell>
          <cell r="M316">
            <v>5.9408000000000002E-2</v>
          </cell>
          <cell r="N316">
            <v>8.2934560000000004E-2</v>
          </cell>
          <cell r="O316">
            <v>0.10912872999999999</v>
          </cell>
        </row>
        <row r="317">
          <cell r="C317" t="str">
            <v>12565</v>
          </cell>
          <cell r="D317">
            <v>0.60526500000000005</v>
          </cell>
          <cell r="E317">
            <v>1.0922989999999999</v>
          </cell>
          <cell r="F317">
            <v>1.6078250000000001</v>
          </cell>
          <cell r="G317">
            <v>2.063053</v>
          </cell>
          <cell r="H317">
            <v>2.576228</v>
          </cell>
          <cell r="I317">
            <v>3.3062800000000001</v>
          </cell>
          <cell r="J317">
            <v>4.6161709999999996</v>
          </cell>
          <cell r="K317">
            <v>5.3995819999999997</v>
          </cell>
          <cell r="L317">
            <v>6.2516633100000005</v>
          </cell>
          <cell r="M317">
            <v>7.2821354200000004</v>
          </cell>
          <cell r="N317">
            <v>8.3165885500000005</v>
          </cell>
          <cell r="O317">
            <v>9.6932220000000004</v>
          </cell>
        </row>
        <row r="318">
          <cell r="C318" t="str">
            <v>DM-SP224</v>
          </cell>
          <cell r="K318">
            <v>0.41261799999999998</v>
          </cell>
          <cell r="L318">
            <v>0.41261823999999997</v>
          </cell>
          <cell r="M318">
            <v>0.41261823999999997</v>
          </cell>
          <cell r="N318">
            <v>0.41261823999999997</v>
          </cell>
          <cell r="O318">
            <v>1.14045902</v>
          </cell>
        </row>
        <row r="319">
          <cell r="C319" t="str">
            <v>OTHCP-DM</v>
          </cell>
          <cell r="K319">
            <v>0</v>
          </cell>
          <cell r="L319">
            <v>0</v>
          </cell>
          <cell r="M319">
            <v>0</v>
          </cell>
          <cell r="N319">
            <v>0</v>
          </cell>
          <cell r="O319">
            <v>0</v>
          </cell>
        </row>
        <row r="320">
          <cell r="C320">
            <v>13764</v>
          </cell>
          <cell r="D320">
            <v>0</v>
          </cell>
          <cell r="E320">
            <v>0</v>
          </cell>
          <cell r="F320">
            <v>0</v>
          </cell>
          <cell r="G320">
            <v>0</v>
          </cell>
          <cell r="H320">
            <v>0</v>
          </cell>
          <cell r="I320">
            <v>0</v>
          </cell>
          <cell r="J320">
            <v>0</v>
          </cell>
          <cell r="K320">
            <v>0</v>
          </cell>
          <cell r="L320">
            <v>0</v>
          </cell>
          <cell r="M320">
            <v>0</v>
          </cell>
          <cell r="N320">
            <v>0</v>
          </cell>
          <cell r="O320">
            <v>0</v>
          </cell>
        </row>
        <row r="321">
          <cell r="C321">
            <v>13767</v>
          </cell>
          <cell r="D321">
            <v>0</v>
          </cell>
          <cell r="E321">
            <v>0</v>
          </cell>
          <cell r="F321">
            <v>0</v>
          </cell>
          <cell r="G321">
            <v>0</v>
          </cell>
          <cell r="H321">
            <v>0</v>
          </cell>
          <cell r="I321">
            <v>0</v>
          </cell>
          <cell r="J321">
            <v>0</v>
          </cell>
          <cell r="K321">
            <v>0</v>
          </cell>
          <cell r="L321">
            <v>0</v>
          </cell>
          <cell r="M321">
            <v>0</v>
          </cell>
          <cell r="N321">
            <v>0</v>
          </cell>
          <cell r="O321">
            <v>0</v>
          </cell>
        </row>
        <row r="322">
          <cell r="C322" t="str">
            <v>13821</v>
          </cell>
          <cell r="D322">
            <v>0</v>
          </cell>
          <cell r="E322">
            <v>0</v>
          </cell>
          <cell r="F322">
            <v>0</v>
          </cell>
          <cell r="G322">
            <v>0</v>
          </cell>
          <cell r="H322">
            <v>0</v>
          </cell>
          <cell r="I322">
            <v>0</v>
          </cell>
          <cell r="J322">
            <v>0</v>
          </cell>
          <cell r="K322">
            <v>0</v>
          </cell>
          <cell r="L322">
            <v>0</v>
          </cell>
          <cell r="M322">
            <v>0</v>
          </cell>
          <cell r="N322">
            <v>0</v>
          </cell>
          <cell r="O322">
            <v>0</v>
          </cell>
        </row>
        <row r="323">
          <cell r="C323" t="str">
            <v>13822</v>
          </cell>
          <cell r="D323">
            <v>0</v>
          </cell>
          <cell r="E323">
            <v>0</v>
          </cell>
          <cell r="F323">
            <v>0</v>
          </cell>
          <cell r="G323">
            <v>0</v>
          </cell>
          <cell r="H323">
            <v>0</v>
          </cell>
          <cell r="I323">
            <v>0</v>
          </cell>
          <cell r="J323">
            <v>0</v>
          </cell>
          <cell r="K323">
            <v>0</v>
          </cell>
          <cell r="L323">
            <v>0</v>
          </cell>
          <cell r="M323">
            <v>0</v>
          </cell>
          <cell r="N323">
            <v>0</v>
          </cell>
          <cell r="O323">
            <v>0</v>
          </cell>
        </row>
        <row r="324">
          <cell r="C324" t="str">
            <v>13969</v>
          </cell>
          <cell r="D324">
            <v>0</v>
          </cell>
          <cell r="E324">
            <v>0</v>
          </cell>
          <cell r="F324">
            <v>0</v>
          </cell>
          <cell r="G324">
            <v>0</v>
          </cell>
          <cell r="H324">
            <v>0</v>
          </cell>
          <cell r="I324">
            <v>0</v>
          </cell>
          <cell r="J324">
            <v>0</v>
          </cell>
          <cell r="K324">
            <v>0</v>
          </cell>
          <cell r="L324">
            <v>0</v>
          </cell>
          <cell r="M324">
            <v>0</v>
          </cell>
          <cell r="N324">
            <v>0</v>
          </cell>
          <cell r="O324">
            <v>0</v>
          </cell>
        </row>
        <row r="325">
          <cell r="C325" t="str">
            <v>13997</v>
          </cell>
          <cell r="D325">
            <v>0</v>
          </cell>
          <cell r="E325">
            <v>0</v>
          </cell>
          <cell r="F325">
            <v>0</v>
          </cell>
          <cell r="G325">
            <v>0</v>
          </cell>
          <cell r="H325">
            <v>0</v>
          </cell>
          <cell r="I325">
            <v>0</v>
          </cell>
          <cell r="J325">
            <v>0</v>
          </cell>
          <cell r="K325">
            <v>0</v>
          </cell>
          <cell r="L325">
            <v>0</v>
          </cell>
          <cell r="M325">
            <v>0</v>
          </cell>
          <cell r="N325">
            <v>0</v>
          </cell>
          <cell r="O325">
            <v>0</v>
          </cell>
        </row>
        <row r="326">
          <cell r="C326" t="str">
            <v>14019</v>
          </cell>
          <cell r="D326">
            <v>0</v>
          </cell>
          <cell r="E326">
            <v>0</v>
          </cell>
          <cell r="F326">
            <v>0</v>
          </cell>
          <cell r="G326">
            <v>0</v>
          </cell>
          <cell r="H326">
            <v>0</v>
          </cell>
          <cell r="I326">
            <v>0</v>
          </cell>
          <cell r="J326">
            <v>0</v>
          </cell>
          <cell r="K326">
            <v>0</v>
          </cell>
          <cell r="L326">
            <v>0</v>
          </cell>
          <cell r="M326">
            <v>0</v>
          </cell>
          <cell r="N326">
            <v>0</v>
          </cell>
          <cell r="O326">
            <v>0</v>
          </cell>
        </row>
        <row r="327">
          <cell r="C327" t="str">
            <v>14062</v>
          </cell>
          <cell r="D327">
            <v>8.2950000000000003E-3</v>
          </cell>
          <cell r="E327">
            <v>7.5864000000000001E-2</v>
          </cell>
          <cell r="F327">
            <v>8.6640999999999996E-2</v>
          </cell>
          <cell r="G327">
            <v>0.131943</v>
          </cell>
          <cell r="H327">
            <v>0.439467</v>
          </cell>
          <cell r="I327">
            <v>0.513351</v>
          </cell>
          <cell r="J327">
            <v>0.513266</v>
          </cell>
          <cell r="K327">
            <v>0</v>
          </cell>
          <cell r="L327">
            <v>0</v>
          </cell>
          <cell r="M327">
            <v>0</v>
          </cell>
          <cell r="N327">
            <v>0</v>
          </cell>
          <cell r="O327">
            <v>0</v>
          </cell>
        </row>
        <row r="328">
          <cell r="C328" t="str">
            <v>14063</v>
          </cell>
          <cell r="D328">
            <v>0</v>
          </cell>
          <cell r="E328">
            <v>0</v>
          </cell>
          <cell r="F328">
            <v>0</v>
          </cell>
          <cell r="G328">
            <v>0</v>
          </cell>
          <cell r="H328">
            <v>0</v>
          </cell>
          <cell r="I328">
            <v>0</v>
          </cell>
          <cell r="J328">
            <v>0</v>
          </cell>
          <cell r="K328">
            <v>0</v>
          </cell>
          <cell r="L328">
            <v>0</v>
          </cell>
          <cell r="M328">
            <v>0</v>
          </cell>
          <cell r="N328">
            <v>0</v>
          </cell>
          <cell r="O328">
            <v>0</v>
          </cell>
        </row>
        <row r="329">
          <cell r="C329" t="str">
            <v>14290</v>
          </cell>
          <cell r="D329">
            <v>0</v>
          </cell>
          <cell r="E329">
            <v>0</v>
          </cell>
          <cell r="F329">
            <v>0</v>
          </cell>
          <cell r="G329">
            <v>0</v>
          </cell>
          <cell r="H329">
            <v>0</v>
          </cell>
          <cell r="I329">
            <v>0</v>
          </cell>
          <cell r="J329">
            <v>0</v>
          </cell>
          <cell r="K329">
            <v>0</v>
          </cell>
          <cell r="L329">
            <v>0</v>
          </cell>
          <cell r="M329">
            <v>0</v>
          </cell>
          <cell r="N329">
            <v>0</v>
          </cell>
          <cell r="O329">
            <v>0</v>
          </cell>
        </row>
        <row r="330">
          <cell r="C330">
            <v>14293</v>
          </cell>
          <cell r="D330">
            <v>0</v>
          </cell>
          <cell r="E330">
            <v>0</v>
          </cell>
          <cell r="F330">
            <v>0</v>
          </cell>
          <cell r="G330">
            <v>0</v>
          </cell>
          <cell r="H330">
            <v>0</v>
          </cell>
          <cell r="I330">
            <v>0</v>
          </cell>
          <cell r="J330">
            <v>0</v>
          </cell>
          <cell r="K330">
            <v>0</v>
          </cell>
          <cell r="L330">
            <v>0</v>
          </cell>
          <cell r="M330">
            <v>0</v>
          </cell>
          <cell r="N330">
            <v>0</v>
          </cell>
          <cell r="O330">
            <v>0</v>
          </cell>
        </row>
        <row r="331">
          <cell r="C331">
            <v>14296</v>
          </cell>
          <cell r="D331">
            <v>0</v>
          </cell>
          <cell r="E331">
            <v>0</v>
          </cell>
          <cell r="F331">
            <v>0</v>
          </cell>
          <cell r="G331">
            <v>0</v>
          </cell>
          <cell r="H331">
            <v>0</v>
          </cell>
          <cell r="I331">
            <v>0</v>
          </cell>
          <cell r="J331">
            <v>0</v>
          </cell>
          <cell r="K331">
            <v>0</v>
          </cell>
          <cell r="L331">
            <v>0</v>
          </cell>
          <cell r="M331">
            <v>0</v>
          </cell>
          <cell r="N331">
            <v>0</v>
          </cell>
          <cell r="O331">
            <v>0</v>
          </cell>
        </row>
        <row r="332">
          <cell r="C332" t="str">
            <v>14445</v>
          </cell>
          <cell r="D332">
            <v>0</v>
          </cell>
          <cell r="E332">
            <v>0</v>
          </cell>
          <cell r="F332">
            <v>0</v>
          </cell>
          <cell r="G332">
            <v>0</v>
          </cell>
          <cell r="H332">
            <v>0</v>
          </cell>
          <cell r="I332">
            <v>0</v>
          </cell>
          <cell r="J332">
            <v>0</v>
          </cell>
          <cell r="K332">
            <v>0</v>
          </cell>
          <cell r="L332">
            <v>0</v>
          </cell>
          <cell r="M332">
            <v>0</v>
          </cell>
          <cell r="N332">
            <v>0</v>
          </cell>
          <cell r="O332">
            <v>0</v>
          </cell>
        </row>
        <row r="333">
          <cell r="C333" t="str">
            <v>14638</v>
          </cell>
          <cell r="D333">
            <v>1.7500000000000002E-2</v>
          </cell>
          <cell r="E333">
            <v>1.7500000000000002E-2</v>
          </cell>
          <cell r="F333">
            <v>1.7500000000000002E-2</v>
          </cell>
          <cell r="G333">
            <v>1.7500000000000002E-2</v>
          </cell>
          <cell r="H333">
            <v>1.7500000000000002E-2</v>
          </cell>
          <cell r="I333">
            <v>1.7500000000000002E-2</v>
          </cell>
          <cell r="J333">
            <v>1.7500000000000002E-2</v>
          </cell>
          <cell r="K333">
            <v>0</v>
          </cell>
          <cell r="L333">
            <v>0</v>
          </cell>
          <cell r="M333">
            <v>0</v>
          </cell>
          <cell r="N333">
            <v>0</v>
          </cell>
          <cell r="O333">
            <v>0</v>
          </cell>
        </row>
        <row r="334">
          <cell r="C334" t="str">
            <v>15022</v>
          </cell>
          <cell r="D334">
            <v>0</v>
          </cell>
          <cell r="E334">
            <v>0</v>
          </cell>
          <cell r="F334">
            <v>-1.3295E-2</v>
          </cell>
          <cell r="G334">
            <v>-1.3295E-2</v>
          </cell>
          <cell r="H334">
            <v>-1.2078E-2</v>
          </cell>
          <cell r="I334">
            <v>8.567E-3</v>
          </cell>
          <cell r="J334">
            <v>4.3866000000000002E-2</v>
          </cell>
          <cell r="K334">
            <v>0</v>
          </cell>
          <cell r="L334">
            <v>0</v>
          </cell>
          <cell r="M334">
            <v>0</v>
          </cell>
          <cell r="N334">
            <v>0</v>
          </cell>
          <cell r="O334">
            <v>0</v>
          </cell>
        </row>
        <row r="335">
          <cell r="C335" t="str">
            <v>15145</v>
          </cell>
          <cell r="D335">
            <v>0</v>
          </cell>
          <cell r="E335">
            <v>0</v>
          </cell>
          <cell r="F335">
            <v>0</v>
          </cell>
          <cell r="G335">
            <v>0</v>
          </cell>
          <cell r="H335">
            <v>0</v>
          </cell>
          <cell r="I335">
            <v>0</v>
          </cell>
          <cell r="J335">
            <v>0</v>
          </cell>
          <cell r="K335">
            <v>0</v>
          </cell>
          <cell r="L335">
            <v>0</v>
          </cell>
          <cell r="M335">
            <v>0</v>
          </cell>
          <cell r="N335">
            <v>0</v>
          </cell>
          <cell r="O335">
            <v>0</v>
          </cell>
        </row>
        <row r="336">
          <cell r="C336">
            <v>15146</v>
          </cell>
          <cell r="D336">
            <v>0</v>
          </cell>
          <cell r="E336">
            <v>0</v>
          </cell>
          <cell r="F336">
            <v>0</v>
          </cell>
          <cell r="G336">
            <v>0</v>
          </cell>
          <cell r="H336">
            <v>0</v>
          </cell>
          <cell r="I336">
            <v>0</v>
          </cell>
          <cell r="J336">
            <v>0</v>
          </cell>
          <cell r="K336">
            <v>0</v>
          </cell>
          <cell r="L336">
            <v>0</v>
          </cell>
          <cell r="M336">
            <v>0</v>
          </cell>
          <cell r="N336">
            <v>0</v>
          </cell>
          <cell r="O336">
            <v>0</v>
          </cell>
        </row>
        <row r="337">
          <cell r="C337">
            <v>15147</v>
          </cell>
          <cell r="D337">
            <v>0</v>
          </cell>
          <cell r="E337">
            <v>0</v>
          </cell>
          <cell r="F337">
            <v>0</v>
          </cell>
          <cell r="G337">
            <v>0</v>
          </cell>
          <cell r="H337">
            <v>0</v>
          </cell>
          <cell r="I337">
            <v>0</v>
          </cell>
          <cell r="J337">
            <v>0</v>
          </cell>
          <cell r="K337">
            <v>0</v>
          </cell>
          <cell r="L337">
            <v>0</v>
          </cell>
          <cell r="M337">
            <v>0</v>
          </cell>
          <cell r="N337">
            <v>0</v>
          </cell>
          <cell r="O337">
            <v>0</v>
          </cell>
        </row>
        <row r="338">
          <cell r="C338" t="str">
            <v>15213</v>
          </cell>
          <cell r="D338">
            <v>0</v>
          </cell>
          <cell r="E338">
            <v>0</v>
          </cell>
          <cell r="F338">
            <v>0</v>
          </cell>
          <cell r="G338">
            <v>0</v>
          </cell>
          <cell r="H338">
            <v>0</v>
          </cell>
          <cell r="I338">
            <v>0</v>
          </cell>
          <cell r="J338">
            <v>0</v>
          </cell>
          <cell r="K338">
            <v>0</v>
          </cell>
          <cell r="L338">
            <v>0</v>
          </cell>
          <cell r="M338">
            <v>0</v>
          </cell>
          <cell r="N338">
            <v>0</v>
          </cell>
          <cell r="O338">
            <v>0</v>
          </cell>
        </row>
        <row r="339">
          <cell r="C339">
            <v>15247</v>
          </cell>
          <cell r="D339">
            <v>0</v>
          </cell>
          <cell r="E339">
            <v>0</v>
          </cell>
          <cell r="F339">
            <v>0</v>
          </cell>
          <cell r="G339">
            <v>0</v>
          </cell>
          <cell r="H339">
            <v>0</v>
          </cell>
          <cell r="I339">
            <v>0</v>
          </cell>
          <cell r="J339">
            <v>0</v>
          </cell>
          <cell r="K339">
            <v>0</v>
          </cell>
          <cell r="L339">
            <v>0</v>
          </cell>
          <cell r="M339">
            <v>0</v>
          </cell>
          <cell r="N339">
            <v>0</v>
          </cell>
          <cell r="O339">
            <v>0</v>
          </cell>
        </row>
        <row r="340">
          <cell r="C340" t="str">
            <v>15372</v>
          </cell>
          <cell r="D340">
            <v>0</v>
          </cell>
          <cell r="E340">
            <v>0</v>
          </cell>
          <cell r="F340">
            <v>0</v>
          </cell>
          <cell r="G340">
            <v>0</v>
          </cell>
          <cell r="H340">
            <v>0</v>
          </cell>
          <cell r="I340">
            <v>0</v>
          </cell>
          <cell r="J340">
            <v>0</v>
          </cell>
          <cell r="K340">
            <v>0</v>
          </cell>
          <cell r="L340">
            <v>0</v>
          </cell>
          <cell r="M340">
            <v>0</v>
          </cell>
          <cell r="N340">
            <v>0</v>
          </cell>
          <cell r="O340">
            <v>0</v>
          </cell>
        </row>
        <row r="341">
          <cell r="C341">
            <v>15478</v>
          </cell>
          <cell r="D341">
            <v>0</v>
          </cell>
          <cell r="E341">
            <v>0</v>
          </cell>
          <cell r="F341">
            <v>0</v>
          </cell>
          <cell r="G341">
            <v>0</v>
          </cell>
          <cell r="H341">
            <v>0</v>
          </cell>
          <cell r="I341">
            <v>0</v>
          </cell>
          <cell r="J341">
            <v>0</v>
          </cell>
          <cell r="K341">
            <v>0</v>
          </cell>
          <cell r="L341">
            <v>0</v>
          </cell>
          <cell r="M341">
            <v>0</v>
          </cell>
          <cell r="N341">
            <v>0</v>
          </cell>
          <cell r="O341">
            <v>0</v>
          </cell>
        </row>
        <row r="342">
          <cell r="C342">
            <v>15479</v>
          </cell>
          <cell r="D342">
            <v>0</v>
          </cell>
          <cell r="E342">
            <v>0</v>
          </cell>
          <cell r="F342">
            <v>0</v>
          </cell>
          <cell r="G342">
            <v>0</v>
          </cell>
          <cell r="H342">
            <v>0</v>
          </cell>
          <cell r="I342">
            <v>0</v>
          </cell>
          <cell r="J342">
            <v>0</v>
          </cell>
          <cell r="K342">
            <v>0</v>
          </cell>
          <cell r="L342">
            <v>0</v>
          </cell>
          <cell r="M342">
            <v>0</v>
          </cell>
          <cell r="N342">
            <v>0</v>
          </cell>
          <cell r="O342">
            <v>0</v>
          </cell>
        </row>
        <row r="343">
          <cell r="C343" t="str">
            <v>13806</v>
          </cell>
          <cell r="D343">
            <v>-8.0999999999999996E-4</v>
          </cell>
          <cell r="E343">
            <v>-0.21777199999999999</v>
          </cell>
          <cell r="F343">
            <v>-0.20580999999999999</v>
          </cell>
          <cell r="G343">
            <v>-0.20580999999999999</v>
          </cell>
          <cell r="H343">
            <v>0.28201799999999999</v>
          </cell>
          <cell r="I343">
            <v>0.39201799999999998</v>
          </cell>
          <cell r="J343">
            <v>0.41261799999999998</v>
          </cell>
          <cell r="K343">
            <v>0</v>
          </cell>
          <cell r="L343">
            <v>0</v>
          </cell>
          <cell r="M343">
            <v>0</v>
          </cell>
          <cell r="N343">
            <v>0</v>
          </cell>
          <cell r="O343">
            <v>0</v>
          </cell>
        </row>
        <row r="344">
          <cell r="C344" t="str">
            <v>Man-AMDM</v>
          </cell>
          <cell r="D344">
            <v>-0.27740700000000007</v>
          </cell>
          <cell r="E344">
            <v>4.3066000000000049E-2</v>
          </cell>
          <cell r="F344">
            <v>0.72474699999999981</v>
          </cell>
          <cell r="G344">
            <v>0.73742899999999967</v>
          </cell>
          <cell r="H344">
            <v>0.80371999999999999</v>
          </cell>
          <cell r="I344">
            <v>1.199227</v>
          </cell>
          <cell r="J344">
            <v>1.2070570000000003</v>
          </cell>
          <cell r="K344">
            <v>0</v>
          </cell>
          <cell r="L344">
            <v>0</v>
          </cell>
          <cell r="M344">
            <v>0</v>
          </cell>
          <cell r="N344">
            <v>0</v>
          </cell>
          <cell r="O344">
            <v>0</v>
          </cell>
        </row>
        <row r="345">
          <cell r="C345" t="str">
            <v>DREM</v>
          </cell>
          <cell r="D345">
            <v>0</v>
          </cell>
          <cell r="E345">
            <v>0</v>
          </cell>
          <cell r="F345">
            <v>0</v>
          </cell>
          <cell r="G345">
            <v>0</v>
          </cell>
          <cell r="H345">
            <v>0</v>
          </cell>
          <cell r="I345">
            <v>0</v>
          </cell>
          <cell r="J345">
            <v>0</v>
          </cell>
          <cell r="K345">
            <v>0</v>
          </cell>
          <cell r="L345">
            <v>0</v>
          </cell>
          <cell r="M345">
            <v>0</v>
          </cell>
          <cell r="N345">
            <v>0</v>
          </cell>
          <cell r="O345">
            <v>0</v>
          </cell>
        </row>
        <row r="346">
          <cell r="C346" t="str">
            <v>PC-9075</v>
          </cell>
          <cell r="D346">
            <v>0.35673100000000002</v>
          </cell>
          <cell r="E346">
            <v>0.71133299999999999</v>
          </cell>
          <cell r="F346">
            <v>1.1364320000000001</v>
          </cell>
          <cell r="G346">
            <v>1.238534</v>
          </cell>
          <cell r="H346">
            <v>1.8952070000000001</v>
          </cell>
          <cell r="I346">
            <v>2.2509839999999999</v>
          </cell>
          <cell r="J346">
            <v>2.646315</v>
          </cell>
          <cell r="K346">
            <v>2.9550000000000001</v>
          </cell>
          <cell r="L346">
            <v>3.3849727400000003</v>
          </cell>
          <cell r="M346">
            <v>3.7697107400000003</v>
          </cell>
          <cell r="N346">
            <v>4.1343831200000007</v>
          </cell>
          <cell r="O346">
            <v>4.3672540900000012</v>
          </cell>
        </row>
        <row r="347">
          <cell r="C347" t="str">
            <v>DIMS</v>
          </cell>
          <cell r="D347">
            <v>3.93824</v>
          </cell>
          <cell r="E347">
            <v>6.2765440000000003</v>
          </cell>
          <cell r="F347">
            <v>11.387935000000001</v>
          </cell>
          <cell r="G347">
            <v>15.352529000000001</v>
          </cell>
          <cell r="H347">
            <v>19.427546</v>
          </cell>
          <cell r="I347">
            <v>23.258659999999999</v>
          </cell>
          <cell r="J347">
            <v>26.790606</v>
          </cell>
          <cell r="K347">
            <v>0</v>
          </cell>
          <cell r="L347">
            <v>0</v>
          </cell>
          <cell r="M347">
            <v>0</v>
          </cell>
          <cell r="N347">
            <v>-6.3795596583204882E-16</v>
          </cell>
          <cell r="O347">
            <v>1.1641532182693481E-16</v>
          </cell>
        </row>
        <row r="348">
          <cell r="C348" t="str">
            <v>DOGO</v>
          </cell>
          <cell r="D348">
            <v>5.3506999999999999E-2</v>
          </cell>
          <cell r="E348">
            <v>0.12612799999999999</v>
          </cell>
          <cell r="F348">
            <v>0.17913200000000001</v>
          </cell>
          <cell r="G348">
            <v>0.21776000000000001</v>
          </cell>
          <cell r="H348">
            <v>0.26042100000000001</v>
          </cell>
          <cell r="I348">
            <v>0.28331400000000001</v>
          </cell>
          <cell r="J348">
            <v>0.46388000000000001</v>
          </cell>
          <cell r="K348">
            <v>0.53296200000000005</v>
          </cell>
          <cell r="L348">
            <v>0.72594011000000003</v>
          </cell>
          <cell r="M348">
            <v>0.77902992000000004</v>
          </cell>
          <cell r="N348">
            <v>1.0513311599999999</v>
          </cell>
          <cell r="O348">
            <v>1.26878285</v>
          </cell>
        </row>
        <row r="349">
          <cell r="C349" t="str">
            <v>CSEDM</v>
          </cell>
          <cell r="D349">
            <v>0</v>
          </cell>
          <cell r="E349">
            <v>0</v>
          </cell>
          <cell r="F349">
            <v>0</v>
          </cell>
          <cell r="G349">
            <v>0</v>
          </cell>
          <cell r="H349">
            <v>0</v>
          </cell>
          <cell r="I349">
            <v>0</v>
          </cell>
          <cell r="J349">
            <v>0</v>
          </cell>
          <cell r="K349">
            <v>0</v>
          </cell>
          <cell r="L349">
            <v>0</v>
          </cell>
          <cell r="M349">
            <v>0</v>
          </cell>
          <cell r="N349">
            <v>0</v>
          </cell>
          <cell r="O349">
            <v>0</v>
          </cell>
        </row>
        <row r="350">
          <cell r="C350" t="str">
            <v>OTHCP-DM</v>
          </cell>
          <cell r="D350">
            <v>0</v>
          </cell>
          <cell r="E350">
            <v>0</v>
          </cell>
          <cell r="F350">
            <v>0</v>
          </cell>
          <cell r="G350">
            <v>0</v>
          </cell>
          <cell r="H350">
            <v>0</v>
          </cell>
          <cell r="I350">
            <v>0</v>
          </cell>
          <cell r="J350">
            <v>0</v>
          </cell>
          <cell r="K350">
            <v>0</v>
          </cell>
          <cell r="L350">
            <v>0</v>
          </cell>
          <cell r="M350">
            <v>0</v>
          </cell>
          <cell r="N350">
            <v>0</v>
          </cell>
          <cell r="O350">
            <v>0</v>
          </cell>
        </row>
        <row r="351">
          <cell r="C351" t="str">
            <v>80055</v>
          </cell>
          <cell r="D351">
            <v>0.37675599999999998</v>
          </cell>
          <cell r="E351">
            <v>0</v>
          </cell>
          <cell r="F351">
            <v>0</v>
          </cell>
          <cell r="G351">
            <v>0</v>
          </cell>
          <cell r="H351">
            <v>0</v>
          </cell>
          <cell r="I351">
            <v>0</v>
          </cell>
          <cell r="J351">
            <v>0</v>
          </cell>
          <cell r="K351">
            <v>0</v>
          </cell>
          <cell r="L351">
            <v>0</v>
          </cell>
          <cell r="M351">
            <v>0</v>
          </cell>
          <cell r="N351">
            <v>0</v>
          </cell>
          <cell r="O351">
            <v>0</v>
          </cell>
        </row>
        <row r="352">
          <cell r="C352" t="str">
            <v>80070</v>
          </cell>
          <cell r="D352">
            <v>5.058E-2</v>
          </cell>
          <cell r="E352">
            <v>4.1293000000000003E-2</v>
          </cell>
          <cell r="F352">
            <v>0.64231799999999994</v>
          </cell>
          <cell r="G352">
            <v>0.69924799999999998</v>
          </cell>
          <cell r="H352">
            <v>0.75711600000000001</v>
          </cell>
          <cell r="I352">
            <v>0.76317900000000005</v>
          </cell>
          <cell r="J352">
            <v>0.87215500000000001</v>
          </cell>
          <cell r="K352">
            <v>0.95202914000000005</v>
          </cell>
          <cell r="L352">
            <v>0.96220278000000004</v>
          </cell>
          <cell r="M352">
            <v>0.96550923999999994</v>
          </cell>
          <cell r="N352">
            <v>1.1792700900000002</v>
          </cell>
          <cell r="O352">
            <v>1.5361525900000002</v>
          </cell>
        </row>
        <row r="353">
          <cell r="C353" t="str">
            <v>80080</v>
          </cell>
          <cell r="D353">
            <v>0</v>
          </cell>
          <cell r="E353">
            <v>0</v>
          </cell>
          <cell r="F353">
            <v>0</v>
          </cell>
          <cell r="G353">
            <v>0</v>
          </cell>
          <cell r="H353">
            <v>5.4640000000000001E-3</v>
          </cell>
          <cell r="I353">
            <v>7.8869999999999999E-3</v>
          </cell>
          <cell r="J353">
            <v>2.016E-3</v>
          </cell>
          <cell r="K353">
            <v>2.016E-3</v>
          </cell>
          <cell r="L353">
            <v>2.0156600000000003E-3</v>
          </cell>
          <cell r="M353">
            <v>2.72317E-3</v>
          </cell>
          <cell r="N353">
            <v>2.72317E-3</v>
          </cell>
          <cell r="O353">
            <v>2.72317E-3</v>
          </cell>
        </row>
        <row r="354">
          <cell r="C354" t="str">
            <v>PC-9073</v>
          </cell>
          <cell r="D354">
            <v>-0.45900000000000002</v>
          </cell>
          <cell r="E354">
            <v>-0.58599999999999997</v>
          </cell>
          <cell r="F354">
            <v>-0.89400000000000002</v>
          </cell>
          <cell r="G354">
            <v>-1.3260000000000001</v>
          </cell>
          <cell r="H354">
            <v>-1.6579999999999999</v>
          </cell>
          <cell r="I354">
            <v>-2.3879999999999999</v>
          </cell>
          <cell r="J354">
            <v>-2.919</v>
          </cell>
          <cell r="K354">
            <v>-4.234</v>
          </cell>
          <cell r="L354">
            <v>-4.99</v>
          </cell>
          <cell r="M354">
            <v>-5.7969999999999997</v>
          </cell>
          <cell r="N354">
            <v>-6.4749999999999996</v>
          </cell>
          <cell r="O354">
            <v>-6.9939999999999998</v>
          </cell>
        </row>
        <row r="355">
          <cell r="C355" t="str">
            <v>PC-9071</v>
          </cell>
          <cell r="D355">
            <v>-0.92600000000000005</v>
          </cell>
          <cell r="E355">
            <v>-1.8520000000000001</v>
          </cell>
          <cell r="F355">
            <v>-2.778</v>
          </cell>
          <cell r="G355">
            <v>-3.7040000000000002</v>
          </cell>
          <cell r="H355">
            <v>-4.63</v>
          </cell>
          <cell r="I355">
            <v>-5.556</v>
          </cell>
          <cell r="J355">
            <v>-6.4820000000000002</v>
          </cell>
          <cell r="K355">
            <v>-5.5182500000000001</v>
          </cell>
          <cell r="L355">
            <v>-7.4080000000000004</v>
          </cell>
          <cell r="M355">
            <v>-8.3339999999999996</v>
          </cell>
          <cell r="N355">
            <v>-9.26</v>
          </cell>
          <cell r="O355">
            <v>-10.186</v>
          </cell>
        </row>
        <row r="356">
          <cell r="C356" t="str">
            <v>PC-9070</v>
          </cell>
          <cell r="D356">
            <v>1.773628</v>
          </cell>
          <cell r="E356">
            <v>4.6637529999999998</v>
          </cell>
          <cell r="F356">
            <v>4.7361839999999997</v>
          </cell>
          <cell r="G356">
            <v>5.671513</v>
          </cell>
          <cell r="H356">
            <v>3.9981339999999999</v>
          </cell>
          <cell r="I356">
            <v>-1.297617</v>
          </cell>
          <cell r="J356">
            <v>-2.0511379999999999</v>
          </cell>
          <cell r="K356">
            <v>-0.47797199999999984</v>
          </cell>
          <cell r="L356">
            <v>-4.7416679999999998</v>
          </cell>
          <cell r="M356">
            <v>-4.5770739999999996</v>
          </cell>
          <cell r="N356">
            <v>-6.1826264983097605</v>
          </cell>
          <cell r="O356">
            <v>0</v>
          </cell>
        </row>
        <row r="357">
          <cell r="C357" t="str">
            <v>PC-9074</v>
          </cell>
          <cell r="D357">
            <v>-5.0296430000000001</v>
          </cell>
          <cell r="E357">
            <v>-8.4716210000000007</v>
          </cell>
          <cell r="F357">
            <v>-12.019432999999999</v>
          </cell>
          <cell r="G357">
            <v>-17.577864999999999</v>
          </cell>
          <cell r="H357">
            <v>-22.485941</v>
          </cell>
          <cell r="I357">
            <v>-27.658740999999999</v>
          </cell>
          <cell r="J357">
            <v>-33.100211999999999</v>
          </cell>
          <cell r="K357">
            <v>-38.612842960000002</v>
          </cell>
          <cell r="L357">
            <v>-43.48256671</v>
          </cell>
          <cell r="M357">
            <v>-48.256936709999998</v>
          </cell>
          <cell r="N357">
            <v>-52.875894250000002</v>
          </cell>
          <cell r="O357">
            <v>-64.57546284</v>
          </cell>
        </row>
        <row r="358">
          <cell r="C358" t="str">
            <v>PC-9050</v>
          </cell>
          <cell r="D358">
            <v>-5.8899E-2</v>
          </cell>
          <cell r="E358">
            <v>-0.76920900000000003</v>
          </cell>
          <cell r="F358">
            <v>-2.0546199999999999</v>
          </cell>
          <cell r="G358">
            <v>-1.8508020000000001</v>
          </cell>
          <cell r="H358">
            <v>-0.260266</v>
          </cell>
          <cell r="I358">
            <v>-6.2467000000000002E-2</v>
          </cell>
          <cell r="J358">
            <v>0.622776</v>
          </cell>
          <cell r="K358">
            <v>-2.5387750000000002</v>
          </cell>
          <cell r="L358">
            <v>-2.33334967</v>
          </cell>
          <cell r="M358">
            <v>-2.0755676699999999</v>
          </cell>
          <cell r="N358">
            <v>-1.7429397499999999</v>
          </cell>
          <cell r="O358">
            <v>-3.6095292499999996</v>
          </cell>
        </row>
        <row r="359">
          <cell r="C359" t="str">
            <v>80052</v>
          </cell>
          <cell r="D359">
            <v>0</v>
          </cell>
          <cell r="E359">
            <v>0</v>
          </cell>
          <cell r="F359">
            <v>0</v>
          </cell>
          <cell r="G359">
            <v>0</v>
          </cell>
          <cell r="H359">
            <v>0</v>
          </cell>
          <cell r="I359">
            <v>0</v>
          </cell>
          <cell r="J359">
            <v>0</v>
          </cell>
          <cell r="K359">
            <v>0</v>
          </cell>
          <cell r="L359">
            <v>0</v>
          </cell>
          <cell r="M359">
            <v>0</v>
          </cell>
          <cell r="N359">
            <v>0</v>
          </cell>
          <cell r="O359">
            <v>0</v>
          </cell>
        </row>
        <row r="360">
          <cell r="C360" t="str">
            <v>PC-9066</v>
          </cell>
          <cell r="D360">
            <v>0</v>
          </cell>
          <cell r="E360">
            <v>0</v>
          </cell>
          <cell r="F360">
            <v>7.3885999999999993E-2</v>
          </cell>
          <cell r="G360">
            <v>7.3963000000000001E-2</v>
          </cell>
          <cell r="H360">
            <v>8.1714999999999996E-2</v>
          </cell>
          <cell r="I360">
            <v>8.7042999999999995E-2</v>
          </cell>
          <cell r="J360">
            <v>8.6982000000000004E-2</v>
          </cell>
          <cell r="K360">
            <v>23.252967829999999</v>
          </cell>
          <cell r="L360">
            <v>22.10812614</v>
          </cell>
          <cell r="M360">
            <v>22.04394714</v>
          </cell>
          <cell r="N360">
            <v>23.379294779999999</v>
          </cell>
          <cell r="O360">
            <v>23.054743069999997</v>
          </cell>
        </row>
        <row r="361">
          <cell r="C361" t="str">
            <v>PC-9072</v>
          </cell>
          <cell r="D361">
            <v>0.455646</v>
          </cell>
          <cell r="E361">
            <v>0.85654799999999998</v>
          </cell>
          <cell r="F361">
            <v>1.1989810000000001</v>
          </cell>
          <cell r="G361">
            <v>1.794656</v>
          </cell>
          <cell r="H361">
            <v>1.7274099999999999</v>
          </cell>
          <cell r="I361">
            <v>2.8874149999999998</v>
          </cell>
          <cell r="J361">
            <v>3.3917609999999998</v>
          </cell>
          <cell r="K361">
            <v>3.40240988</v>
          </cell>
          <cell r="L361">
            <v>3.3945580799999999</v>
          </cell>
          <cell r="M361">
            <v>3.5247520799999998</v>
          </cell>
          <cell r="N361">
            <v>4.5815684499999998</v>
          </cell>
          <cell r="O361">
            <v>5.0550023999999993</v>
          </cell>
        </row>
        <row r="362">
          <cell r="C362" t="str">
            <v>PC-9052</v>
          </cell>
          <cell r="D362">
            <v>0.98059799999999997</v>
          </cell>
          <cell r="E362">
            <v>2.3009539999999999</v>
          </cell>
          <cell r="F362">
            <v>3.603459</v>
          </cell>
          <cell r="G362">
            <v>6.0488189999999999</v>
          </cell>
          <cell r="H362">
            <v>7.276999</v>
          </cell>
          <cell r="I362">
            <v>8.6059809999999999</v>
          </cell>
          <cell r="J362">
            <v>10.070442</v>
          </cell>
          <cell r="K362">
            <v>-8.6152930000000012</v>
          </cell>
          <cell r="L362">
            <v>-7.3606076300000014</v>
          </cell>
          <cell r="M362">
            <v>-5.9265276300000016</v>
          </cell>
          <cell r="N362">
            <v>-4.7278299000000015</v>
          </cell>
          <cell r="O362">
            <v>-5.4519533200000012</v>
          </cell>
        </row>
        <row r="363">
          <cell r="C363" t="str">
            <v>PC-9053</v>
          </cell>
          <cell r="D363">
            <v>0.13067799999999999</v>
          </cell>
          <cell r="E363">
            <v>0.33559899999999998</v>
          </cell>
          <cell r="F363">
            <v>0.467275</v>
          </cell>
          <cell r="G363">
            <v>0.61613399999999996</v>
          </cell>
          <cell r="H363">
            <v>0.89486399999999999</v>
          </cell>
          <cell r="I363">
            <v>1.2196050000000001</v>
          </cell>
          <cell r="J363">
            <v>1.923149</v>
          </cell>
          <cell r="K363">
            <v>1.9395439999999999</v>
          </cell>
          <cell r="L363">
            <v>2.2254975300000002</v>
          </cell>
          <cell r="M363">
            <v>3.0867305300000001</v>
          </cell>
          <cell r="N363">
            <v>3.3844540100000002</v>
          </cell>
          <cell r="O363">
            <v>4.44074451</v>
          </cell>
        </row>
        <row r="364">
          <cell r="C364" t="str">
            <v>PC-9054</v>
          </cell>
          <cell r="D364">
            <v>1.1015729999999999</v>
          </cell>
          <cell r="E364">
            <v>1.651742</v>
          </cell>
          <cell r="F364">
            <v>2.5057990000000001</v>
          </cell>
          <cell r="G364">
            <v>3.4357500000000001</v>
          </cell>
          <cell r="H364">
            <v>4.2025009999999998</v>
          </cell>
          <cell r="I364">
            <v>5.07606</v>
          </cell>
          <cell r="J364">
            <v>5.8287279999999999</v>
          </cell>
          <cell r="K364">
            <v>6.5326259999999996</v>
          </cell>
          <cell r="L364">
            <v>7.53860405</v>
          </cell>
          <cell r="M364">
            <v>8.3165760500000001</v>
          </cell>
          <cell r="N364">
            <v>9.4144092300000004</v>
          </cell>
          <cell r="O364">
            <v>10.61051305</v>
          </cell>
        </row>
        <row r="365">
          <cell r="C365" t="str">
            <v>PC-9055</v>
          </cell>
          <cell r="D365">
            <v>4.8943779999999997</v>
          </cell>
          <cell r="E365">
            <v>8.013306</v>
          </cell>
          <cell r="F365">
            <v>15.932572</v>
          </cell>
          <cell r="G365">
            <v>15.794620999999999</v>
          </cell>
          <cell r="H365">
            <v>20.242984</v>
          </cell>
          <cell r="I365">
            <v>28.01023</v>
          </cell>
          <cell r="J365">
            <v>28.86411</v>
          </cell>
          <cell r="K365">
            <v>30.029426000000001</v>
          </cell>
          <cell r="L365">
            <v>34.235816839999998</v>
          </cell>
          <cell r="M365">
            <v>38.475927839999997</v>
          </cell>
          <cell r="N365">
            <v>41.372737099999995</v>
          </cell>
          <cell r="O365">
            <v>50.758047399999995</v>
          </cell>
        </row>
        <row r="366">
          <cell r="C366" t="str">
            <v>PC-9056</v>
          </cell>
          <cell r="D366">
            <v>1.7263900000000001</v>
          </cell>
          <cell r="E366">
            <v>4.0948279999999997</v>
          </cell>
          <cell r="F366">
            <v>6.3935399999999998</v>
          </cell>
          <cell r="G366">
            <v>8.3437070000000002</v>
          </cell>
          <cell r="H366">
            <v>10.601533</v>
          </cell>
          <cell r="I366">
            <v>12.411474</v>
          </cell>
          <cell r="J366">
            <v>14.267452</v>
          </cell>
          <cell r="K366">
            <v>15.892672000000001</v>
          </cell>
          <cell r="L366">
            <v>17.553943920000002</v>
          </cell>
          <cell r="M366">
            <v>19.148809920000001</v>
          </cell>
          <cell r="N366">
            <v>21.446607580000002</v>
          </cell>
          <cell r="O366">
            <v>23.091121890000004</v>
          </cell>
        </row>
        <row r="367">
          <cell r="C367" t="str">
            <v>PC-9057</v>
          </cell>
          <cell r="D367">
            <v>-7.3518E-2</v>
          </cell>
          <cell r="E367">
            <v>-1.3285999999999999E-2</v>
          </cell>
          <cell r="F367">
            <v>-2.3240000000000001E-3</v>
          </cell>
          <cell r="G367">
            <v>1.139535</v>
          </cell>
          <cell r="H367">
            <v>1.6207180000000001</v>
          </cell>
          <cell r="I367">
            <v>2.0789430000000002</v>
          </cell>
          <cell r="J367">
            <v>2.5620599999999998</v>
          </cell>
          <cell r="K367">
            <v>2.5674839999999999</v>
          </cell>
          <cell r="L367">
            <v>3.0324827499999998</v>
          </cell>
          <cell r="M367">
            <v>3.3520977499999995</v>
          </cell>
          <cell r="N367">
            <v>3.0445390699999995</v>
          </cell>
          <cell r="O367">
            <v>3.0543605499999993</v>
          </cell>
        </row>
        <row r="368">
          <cell r="C368" t="str">
            <v>PC-9051</v>
          </cell>
          <cell r="K368">
            <v>1.80731003</v>
          </cell>
          <cell r="L368">
            <v>1.61823944</v>
          </cell>
          <cell r="M368">
            <v>1.63984544</v>
          </cell>
          <cell r="N368">
            <v>1.6554605199999999</v>
          </cell>
          <cell r="O368">
            <v>1.4127775899999999</v>
          </cell>
        </row>
        <row r="369">
          <cell r="C369" t="str">
            <v>PC-9061</v>
          </cell>
          <cell r="K369">
            <v>-2.2522401099999998</v>
          </cell>
          <cell r="L369">
            <v>-2.2902488999999999</v>
          </cell>
          <cell r="M369">
            <v>-2.3102499000000001</v>
          </cell>
          <cell r="N369">
            <v>-2.3102499000000001</v>
          </cell>
          <cell r="O369">
            <v>-3.5872035100000002</v>
          </cell>
        </row>
        <row r="370">
          <cell r="C370" t="str">
            <v>PC-9062</v>
          </cell>
          <cell r="K370">
            <v>4.7683084999999998</v>
          </cell>
          <cell r="L370">
            <v>4.9560353399999997</v>
          </cell>
          <cell r="M370">
            <v>5.1249023399999993</v>
          </cell>
          <cell r="N370">
            <v>5.3372403299999993</v>
          </cell>
          <cell r="O370">
            <v>6.911620769999999</v>
          </cell>
        </row>
        <row r="371">
          <cell r="C371" t="str">
            <v>PC-9063</v>
          </cell>
          <cell r="K371">
            <v>2.43269037</v>
          </cell>
          <cell r="L371">
            <v>2.4737398599999998</v>
          </cell>
          <cell r="M371">
            <v>2.4953408599999998</v>
          </cell>
          <cell r="N371">
            <v>2.6474779599999998</v>
          </cell>
          <cell r="O371">
            <v>3.8744507599999998</v>
          </cell>
        </row>
        <row r="372">
          <cell r="C372" t="str">
            <v>PC-9064</v>
          </cell>
          <cell r="K372">
            <v>3.1977274200000001</v>
          </cell>
          <cell r="L372">
            <v>3.5942645300000002</v>
          </cell>
          <cell r="M372">
            <v>3.9908015300000002</v>
          </cell>
          <cell r="N372">
            <v>4.3873386400000003</v>
          </cell>
          <cell r="O372">
            <v>4.78387575</v>
          </cell>
        </row>
        <row r="373">
          <cell r="C373" t="str">
            <v>PC-9065</v>
          </cell>
          <cell r="K373">
            <v>22.813508710000001</v>
          </cell>
          <cell r="L373">
            <v>26.145456450000001</v>
          </cell>
          <cell r="M373">
            <v>30.02131245</v>
          </cell>
          <cell r="N373">
            <v>32.262119650000002</v>
          </cell>
          <cell r="O373">
            <v>35.612046140000004</v>
          </cell>
        </row>
        <row r="374">
          <cell r="C374" t="str">
            <v>DMErrors</v>
          </cell>
          <cell r="D374">
            <v>0</v>
          </cell>
          <cell r="E374">
            <v>0</v>
          </cell>
          <cell r="F374">
            <v>0</v>
          </cell>
          <cell r="G374">
            <v>0</v>
          </cell>
          <cell r="H374">
            <v>0</v>
          </cell>
          <cell r="I374">
            <v>0</v>
          </cell>
          <cell r="J374">
            <v>0</v>
          </cell>
          <cell r="K374">
            <v>3.5298999999999997E-2</v>
          </cell>
          <cell r="L374">
            <v>0</v>
          </cell>
          <cell r="M374">
            <v>0</v>
          </cell>
          <cell r="N374">
            <v>0</v>
          </cell>
          <cell r="O374">
            <v>0</v>
          </cell>
        </row>
        <row r="375">
          <cell r="C375" t="str">
            <v>DMOther</v>
          </cell>
          <cell r="D375">
            <v>0</v>
          </cell>
          <cell r="E375">
            <v>0</v>
          </cell>
          <cell r="F375">
            <v>0</v>
          </cell>
          <cell r="G375">
            <v>0</v>
          </cell>
          <cell r="H375">
            <v>0</v>
          </cell>
          <cell r="I375">
            <v>0</v>
          </cell>
          <cell r="J375">
            <v>0</v>
          </cell>
          <cell r="K375">
            <v>0</v>
          </cell>
          <cell r="L375">
            <v>0</v>
          </cell>
          <cell r="M375">
            <v>0</v>
          </cell>
          <cell r="N375">
            <v>0</v>
          </cell>
          <cell r="O375">
            <v>0</v>
          </cell>
        </row>
        <row r="376">
          <cell r="C376" t="str">
            <v>Plug-DM</v>
          </cell>
          <cell r="D376">
            <v>0</v>
          </cell>
          <cell r="E376">
            <v>0</v>
          </cell>
          <cell r="F376">
            <v>0</v>
          </cell>
          <cell r="G376">
            <v>0</v>
          </cell>
          <cell r="H376">
            <v>0</v>
          </cell>
          <cell r="I376">
            <v>0</v>
          </cell>
          <cell r="J376">
            <v>0</v>
          </cell>
          <cell r="K376">
            <v>0</v>
          </cell>
          <cell r="L376">
            <v>0</v>
          </cell>
          <cell r="M376">
            <v>0</v>
          </cell>
          <cell r="N376">
            <v>0</v>
          </cell>
          <cell r="O376">
            <v>0</v>
          </cell>
        </row>
        <row r="384">
          <cell r="F384">
            <v>150.00088600000012</v>
          </cell>
        </row>
        <row r="385">
          <cell r="D385">
            <v>62.610584910000028</v>
          </cell>
          <cell r="E385">
            <v>121.30990588000002</v>
          </cell>
          <cell r="F385">
            <v>186.97727433000011</v>
          </cell>
          <cell r="G385">
            <v>269.15418171999994</v>
          </cell>
          <cell r="H385">
            <v>331.42844787000001</v>
          </cell>
          <cell r="I385">
            <v>404.9340845599998</v>
          </cell>
          <cell r="J385">
            <v>478.99533113539991</v>
          </cell>
          <cell r="K385">
            <v>555.69248026709977</v>
          </cell>
          <cell r="L385">
            <v>637.39052194119949</v>
          </cell>
          <cell r="M385">
            <v>723.19115963959769</v>
          </cell>
          <cell r="N385">
            <v>810.93576774078213</v>
          </cell>
          <cell r="O385">
            <v>917.28655521299959</v>
          </cell>
        </row>
        <row r="387">
          <cell r="C387" t="str">
            <v xml:space="preserve">Investment </v>
          </cell>
          <cell r="D387" t="str">
            <v>Jan</v>
          </cell>
          <cell r="E387" t="str">
            <v>Feb</v>
          </cell>
          <cell r="F387" t="str">
            <v>Mar</v>
          </cell>
          <cell r="G387" t="str">
            <v>Apr</v>
          </cell>
          <cell r="H387" t="str">
            <v>May</v>
          </cell>
          <cell r="I387" t="str">
            <v>Jun</v>
          </cell>
          <cell r="J387" t="str">
            <v>Jul</v>
          </cell>
          <cell r="K387" t="str">
            <v>Aug</v>
          </cell>
          <cell r="L387" t="str">
            <v>Sep</v>
          </cell>
          <cell r="M387" t="str">
            <v>Oct</v>
          </cell>
          <cell r="N387" t="str">
            <v>Nov</v>
          </cell>
          <cell r="O387" t="str">
            <v>Dec</v>
          </cell>
        </row>
        <row r="389">
          <cell r="C389" t="str">
            <v>TCL01</v>
          </cell>
          <cell r="D389">
            <v>1.7450000000000001</v>
          </cell>
          <cell r="E389">
            <v>1.7869999999999999</v>
          </cell>
          <cell r="F389">
            <v>2.4609999999999999</v>
          </cell>
          <cell r="G389">
            <v>5.6059999999999999</v>
          </cell>
          <cell r="H389">
            <v>6.5410000000000004</v>
          </cell>
          <cell r="I389">
            <v>7.61</v>
          </cell>
          <cell r="J389">
            <v>8.6969999999999992</v>
          </cell>
          <cell r="K389">
            <v>9.8449559999999998</v>
          </cell>
          <cell r="L389">
            <v>12.042376590000002</v>
          </cell>
          <cell r="M389">
            <v>13.199492929999995</v>
          </cell>
          <cell r="N389">
            <v>14.764272539999995</v>
          </cell>
          <cell r="O389">
            <v>15.976896479999995</v>
          </cell>
        </row>
        <row r="390">
          <cell r="C390" t="str">
            <v>TCL02</v>
          </cell>
          <cell r="D390">
            <v>0.94299999999999995</v>
          </cell>
          <cell r="E390">
            <v>3.786</v>
          </cell>
          <cell r="F390">
            <v>5.6639999999999997</v>
          </cell>
          <cell r="G390">
            <v>6.8819999999999997</v>
          </cell>
          <cell r="H390">
            <v>7.5609999999999999</v>
          </cell>
          <cell r="I390">
            <v>8.3940000000000001</v>
          </cell>
          <cell r="J390">
            <v>8.6620000000000008</v>
          </cell>
          <cell r="K390">
            <v>9.0466846199999917</v>
          </cell>
          <cell r="L390">
            <v>9.9504619400000003</v>
          </cell>
          <cell r="M390">
            <v>10.54619115</v>
          </cell>
          <cell r="N390">
            <v>11.749448270000006</v>
          </cell>
          <cell r="O390">
            <v>13.775347859999972</v>
          </cell>
        </row>
        <row r="391">
          <cell r="C391" t="str">
            <v>TCL10</v>
          </cell>
          <cell r="D391">
            <v>8.9999999999999993E-3</v>
          </cell>
          <cell r="E391">
            <v>1.7999999999999999E-2</v>
          </cell>
          <cell r="F391">
            <v>5.8999999999999997E-2</v>
          </cell>
          <cell r="G391">
            <v>0.372</v>
          </cell>
          <cell r="H391">
            <v>1.0449999999999999</v>
          </cell>
          <cell r="I391">
            <v>1.7350000000000001</v>
          </cell>
          <cell r="J391">
            <v>2.4060000000000001</v>
          </cell>
          <cell r="K391">
            <v>2.5028276699999998</v>
          </cell>
          <cell r="L391">
            <v>2.4973775599999999</v>
          </cell>
          <cell r="M391">
            <v>2.51261511</v>
          </cell>
          <cell r="N391">
            <v>2.5264222300000001</v>
          </cell>
          <cell r="O391">
            <v>2.4834922700000002</v>
          </cell>
        </row>
        <row r="392">
          <cell r="C392" t="str">
            <v>TCL11</v>
          </cell>
          <cell r="D392">
            <v>4.2000000000000003E-2</v>
          </cell>
          <cell r="E392">
            <v>0.26900000000000002</v>
          </cell>
          <cell r="F392">
            <v>0.63900000000000001</v>
          </cell>
          <cell r="G392">
            <v>0.83399999999999996</v>
          </cell>
          <cell r="H392">
            <v>1.139</v>
          </cell>
          <cell r="I392">
            <v>1.2110000000000001</v>
          </cell>
          <cell r="J392">
            <v>1.5620000000000001</v>
          </cell>
          <cell r="K392">
            <v>1.82947522</v>
          </cell>
          <cell r="L392">
            <v>2.01746728</v>
          </cell>
          <cell r="M392">
            <v>2.3306427000000003</v>
          </cell>
          <cell r="N392">
            <v>2.3781231000000003</v>
          </cell>
          <cell r="O392">
            <v>2.3717651600000003</v>
          </cell>
        </row>
        <row r="393">
          <cell r="C393" t="str">
            <v>TCL19</v>
          </cell>
          <cell r="D393">
            <v>5.515800000000004E-2</v>
          </cell>
          <cell r="E393">
            <v>0.15283499999999961</v>
          </cell>
          <cell r="F393">
            <v>0.52157700000000062</v>
          </cell>
          <cell r="G393">
            <v>0.54525800000000046</v>
          </cell>
          <cell r="H393">
            <v>0.55411599999999694</v>
          </cell>
          <cell r="I393">
            <v>0.91161200000000164</v>
          </cell>
          <cell r="J393">
            <v>1.2268929999999969</v>
          </cell>
          <cell r="K393">
            <v>2.3655859299999999</v>
          </cell>
          <cell r="L393">
            <v>3.0576785800000001</v>
          </cell>
          <cell r="M393">
            <v>3.1683406499999998</v>
          </cell>
          <cell r="N393">
            <v>3.2609369100000003</v>
          </cell>
          <cell r="O393">
            <v>3.31481286</v>
          </cell>
        </row>
        <row r="394">
          <cell r="C394" t="str">
            <v>205-TCOther</v>
          </cell>
          <cell r="K394">
            <v>0</v>
          </cell>
          <cell r="L394">
            <v>0</v>
          </cell>
          <cell r="M394">
            <v>2.3781590000000002E-2</v>
          </cell>
          <cell r="N394">
            <v>4.4039879999999997E-2</v>
          </cell>
          <cell r="O394">
            <v>4.7366029999999996E-2</v>
          </cell>
        </row>
        <row r="395">
          <cell r="C395" t="str">
            <v>LTCUR</v>
          </cell>
          <cell r="D395">
            <v>0</v>
          </cell>
          <cell r="E395">
            <v>0</v>
          </cell>
          <cell r="F395">
            <v>0</v>
          </cell>
          <cell r="G395">
            <v>0</v>
          </cell>
          <cell r="H395">
            <v>0</v>
          </cell>
          <cell r="I395">
            <v>0</v>
          </cell>
          <cell r="J395">
            <v>0</v>
          </cell>
          <cell r="K395">
            <v>0</v>
          </cell>
          <cell r="L395">
            <v>0</v>
          </cell>
          <cell r="M395">
            <v>0</v>
          </cell>
          <cell r="N395">
            <v>0</v>
          </cell>
          <cell r="O395">
            <v>0</v>
          </cell>
        </row>
        <row r="396">
          <cell r="C396" t="str">
            <v>202-TCOther</v>
          </cell>
          <cell r="K396">
            <v>0</v>
          </cell>
          <cell r="L396">
            <v>0</v>
          </cell>
          <cell r="M396">
            <v>0</v>
          </cell>
          <cell r="N396">
            <v>0</v>
          </cell>
          <cell r="O396">
            <v>0</v>
          </cell>
        </row>
        <row r="397">
          <cell r="C397" t="str">
            <v>204-TCOther</v>
          </cell>
          <cell r="K397">
            <v>0</v>
          </cell>
          <cell r="L397">
            <v>0</v>
          </cell>
          <cell r="M397">
            <v>0</v>
          </cell>
          <cell r="N397">
            <v>0</v>
          </cell>
          <cell r="O397">
            <v>0</v>
          </cell>
        </row>
        <row r="398">
          <cell r="C398" t="str">
            <v>209-TCOther</v>
          </cell>
          <cell r="K398">
            <v>0</v>
          </cell>
          <cell r="L398">
            <v>0</v>
          </cell>
          <cell r="M398">
            <v>0</v>
          </cell>
          <cell r="N398">
            <v>0</v>
          </cell>
          <cell r="O398">
            <v>0</v>
          </cell>
        </row>
        <row r="399">
          <cell r="C399" t="str">
            <v>BCCP</v>
          </cell>
          <cell r="D399">
            <v>0.19419</v>
          </cell>
          <cell r="E399">
            <v>0.25448500000000002</v>
          </cell>
          <cell r="F399">
            <v>0.28886800000000001</v>
          </cell>
          <cell r="G399">
            <v>0.32532800000000001</v>
          </cell>
          <cell r="H399">
            <v>0.396594</v>
          </cell>
          <cell r="I399">
            <v>0.44864599999999999</v>
          </cell>
          <cell r="J399">
            <v>0.50358199999999997</v>
          </cell>
          <cell r="K399">
            <v>0.53186029000000001</v>
          </cell>
          <cell r="L399">
            <v>0.68190994999999999</v>
          </cell>
          <cell r="M399">
            <v>0.81405284</v>
          </cell>
          <cell r="N399">
            <v>0.93934931999999993</v>
          </cell>
          <cell r="O399">
            <v>1.0000281099999999</v>
          </cell>
        </row>
        <row r="400">
          <cell r="C400" t="str">
            <v>ICP</v>
          </cell>
          <cell r="D400">
            <v>4.3764999999999998E-2</v>
          </cell>
          <cell r="E400">
            <v>0.122116</v>
          </cell>
          <cell r="F400">
            <v>0.627521</v>
          </cell>
          <cell r="G400">
            <v>0.94645199999999996</v>
          </cell>
          <cell r="H400">
            <v>1.099966</v>
          </cell>
          <cell r="I400">
            <v>1.2403310000000001</v>
          </cell>
          <cell r="J400">
            <v>1.92608</v>
          </cell>
          <cell r="K400">
            <v>2.3307790399999999</v>
          </cell>
          <cell r="L400">
            <v>2.8053625299999996</v>
          </cell>
          <cell r="M400">
            <v>3.2565909899999932</v>
          </cell>
          <cell r="N400">
            <v>3.7487849300000002</v>
          </cell>
          <cell r="O400">
            <v>4.0720212699999996</v>
          </cell>
        </row>
        <row r="401">
          <cell r="C401" t="str">
            <v>TCP</v>
          </cell>
          <cell r="D401">
            <v>0.18712699999999999</v>
          </cell>
          <cell r="E401">
            <v>0.263542</v>
          </cell>
          <cell r="F401">
            <v>0.38337100000000002</v>
          </cell>
          <cell r="G401">
            <v>0.90484600000000004</v>
          </cell>
          <cell r="H401">
            <v>1.1816450000000001</v>
          </cell>
          <cell r="I401">
            <v>1.165605</v>
          </cell>
          <cell r="J401">
            <v>1.3902650000000001</v>
          </cell>
          <cell r="K401">
            <v>1.4114920099999999</v>
          </cell>
          <cell r="L401">
            <v>1.46454617</v>
          </cell>
          <cell r="M401">
            <v>1.47931521</v>
          </cell>
          <cell r="N401">
            <v>1.49582879</v>
          </cell>
          <cell r="O401">
            <v>1.2387328899999999</v>
          </cell>
        </row>
        <row r="402">
          <cell r="C402" t="str">
            <v>SCP</v>
          </cell>
          <cell r="D402">
            <v>6.6768999999999995E-2</v>
          </cell>
          <cell r="E402">
            <v>0.125417</v>
          </cell>
          <cell r="F402">
            <v>0.24116599999999999</v>
          </cell>
          <cell r="G402">
            <v>0.33880700000000002</v>
          </cell>
          <cell r="H402">
            <v>0.40349200000000002</v>
          </cell>
          <cell r="I402">
            <v>0.526613</v>
          </cell>
          <cell r="J402">
            <v>0.624085</v>
          </cell>
          <cell r="K402">
            <v>0.78377286999999995</v>
          </cell>
          <cell r="L402">
            <v>1.0308780399999999</v>
          </cell>
          <cell r="M402">
            <v>1.15141173</v>
          </cell>
          <cell r="N402">
            <v>1.71759715</v>
          </cell>
          <cell r="O402">
            <v>1.4968430100000001</v>
          </cell>
        </row>
        <row r="403">
          <cell r="C403" t="str">
            <v>BRC</v>
          </cell>
          <cell r="D403">
            <v>4.3108E-2</v>
          </cell>
          <cell r="E403">
            <v>9.0799000000000005E-2</v>
          </cell>
          <cell r="F403">
            <v>0.13846900000000001</v>
          </cell>
          <cell r="G403">
            <v>0.13247400000000001</v>
          </cell>
          <cell r="H403">
            <v>0.18052099999999999</v>
          </cell>
          <cell r="I403">
            <v>0.23922599999999999</v>
          </cell>
          <cell r="J403">
            <v>0.26436799999999999</v>
          </cell>
          <cell r="K403">
            <v>0.26889545000000004</v>
          </cell>
          <cell r="L403">
            <v>0.30040652000000001</v>
          </cell>
          <cell r="M403">
            <v>0.30904890000000002</v>
          </cell>
          <cell r="N403">
            <v>0.34662411999999998</v>
          </cell>
          <cell r="O403">
            <v>0.39570915999999995</v>
          </cell>
        </row>
        <row r="404">
          <cell r="C404" t="str">
            <v>SACP</v>
          </cell>
          <cell r="D404">
            <v>7.2319999999999997E-3</v>
          </cell>
          <cell r="E404">
            <v>1.1764E-2</v>
          </cell>
          <cell r="F404">
            <v>1.5381000000000001E-2</v>
          </cell>
          <cell r="G404">
            <v>2.0014000000000001E-2</v>
          </cell>
          <cell r="H404">
            <v>3.0217000000000001E-2</v>
          </cell>
          <cell r="I404">
            <v>5.6713E-2</v>
          </cell>
          <cell r="J404">
            <v>7.3994000000000004E-2</v>
          </cell>
          <cell r="K404">
            <v>0.14846307</v>
          </cell>
          <cell r="L404">
            <v>0.48851585999999997</v>
          </cell>
          <cell r="M404">
            <v>0.62583159999999993</v>
          </cell>
          <cell r="N404">
            <v>0.77649892000000009</v>
          </cell>
          <cell r="O404">
            <v>0.90437940000000006</v>
          </cell>
        </row>
        <row r="405">
          <cell r="C405" t="str">
            <v>HVIT</v>
          </cell>
          <cell r="D405">
            <v>0.102632</v>
          </cell>
          <cell r="E405">
            <v>0.25196600000000002</v>
          </cell>
          <cell r="F405">
            <v>0.379579</v>
          </cell>
          <cell r="G405">
            <v>0.45291799999999999</v>
          </cell>
          <cell r="H405">
            <v>0.70478600000000002</v>
          </cell>
          <cell r="I405">
            <v>1.7987390000000001</v>
          </cell>
          <cell r="J405">
            <v>2.179265</v>
          </cell>
          <cell r="K405">
            <v>2.303744</v>
          </cell>
          <cell r="L405">
            <v>2.4471807400000003</v>
          </cell>
          <cell r="M405">
            <v>2.5588288700000001</v>
          </cell>
          <cell r="N405">
            <v>2.6673258999999998</v>
          </cell>
          <cell r="O405">
            <v>2.8159056000000002</v>
          </cell>
        </row>
        <row r="406">
          <cell r="C406" t="str">
            <v>HPAS</v>
          </cell>
          <cell r="D406">
            <v>3.029E-3</v>
          </cell>
          <cell r="E406">
            <v>5.8240000000000002E-3</v>
          </cell>
          <cell r="F406">
            <v>1.9147999999999998E-2</v>
          </cell>
          <cell r="G406">
            <v>2.3455E-2</v>
          </cell>
          <cell r="H406">
            <v>4.4541999999999998E-2</v>
          </cell>
          <cell r="I406">
            <v>5.0189999999999999E-2</v>
          </cell>
          <cell r="J406">
            <v>8.9804999999999996E-2</v>
          </cell>
          <cell r="K406">
            <v>0.12140419000000001</v>
          </cell>
          <cell r="L406">
            <v>0.16752053</v>
          </cell>
          <cell r="M406">
            <v>0.22738823999999999</v>
          </cell>
          <cell r="N406">
            <v>0.29127065999999996</v>
          </cell>
          <cell r="O406">
            <v>0.31410167999999999</v>
          </cell>
        </row>
        <row r="407">
          <cell r="C407" t="str">
            <v>DC</v>
          </cell>
          <cell r="D407">
            <v>0.22745400000000016</v>
          </cell>
          <cell r="E407">
            <v>0.27224199999999987</v>
          </cell>
          <cell r="F407">
            <v>0.52215400000000001</v>
          </cell>
          <cell r="G407">
            <v>0.96307300000000007</v>
          </cell>
          <cell r="H407">
            <v>1.9306189999999992</v>
          </cell>
          <cell r="I407">
            <v>3.0308190000000002</v>
          </cell>
          <cell r="J407">
            <v>2.9823140000000006</v>
          </cell>
          <cell r="K407">
            <v>2.8341279799999999</v>
          </cell>
          <cell r="L407">
            <v>3.2890506299999998</v>
          </cell>
          <cell r="M407">
            <v>3.5158088700000003</v>
          </cell>
          <cell r="N407">
            <v>3.7065352900000001</v>
          </cell>
          <cell r="O407">
            <v>3.7721415299999999</v>
          </cell>
        </row>
        <row r="408">
          <cell r="C408" t="str">
            <v>206-TCOther</v>
          </cell>
          <cell r="K408">
            <v>0.39997453000000005</v>
          </cell>
          <cell r="L408">
            <v>0.62170082999999998</v>
          </cell>
          <cell r="M408">
            <v>0.81417773999999998</v>
          </cell>
          <cell r="N408">
            <v>1.1094952199999999</v>
          </cell>
          <cell r="O408">
            <v>1.5374014499999999</v>
          </cell>
        </row>
        <row r="409">
          <cell r="C409" t="str">
            <v>STCUR</v>
          </cell>
          <cell r="D409">
            <v>0</v>
          </cell>
          <cell r="E409">
            <v>0</v>
          </cell>
          <cell r="F409">
            <v>0</v>
          </cell>
          <cell r="G409">
            <v>0</v>
          </cell>
          <cell r="H409">
            <v>0</v>
          </cell>
          <cell r="I409">
            <v>0</v>
          </cell>
          <cell r="J409">
            <v>0</v>
          </cell>
          <cell r="K409">
            <v>0</v>
          </cell>
          <cell r="L409">
            <v>0</v>
          </cell>
          <cell r="M409">
            <v>0</v>
          </cell>
          <cell r="N409">
            <v>0</v>
          </cell>
          <cell r="O409">
            <v>0</v>
          </cell>
        </row>
        <row r="410">
          <cell r="C410">
            <v>10277</v>
          </cell>
          <cell r="D410">
            <v>0.35299999999999998</v>
          </cell>
          <cell r="E410">
            <v>1.6468589999999999</v>
          </cell>
          <cell r="F410">
            <v>1.0538529999999999</v>
          </cell>
          <cell r="G410">
            <v>1.1697789999999999</v>
          </cell>
          <cell r="H410">
            <v>1.589332</v>
          </cell>
          <cell r="I410">
            <v>3.9119999999999999</v>
          </cell>
          <cell r="J410">
            <v>5.0876429999999999</v>
          </cell>
          <cell r="K410">
            <v>2.2704971299999999</v>
          </cell>
          <cell r="L410">
            <v>2.3996875000000002</v>
          </cell>
          <cell r="M410">
            <v>2.4061275000000002</v>
          </cell>
          <cell r="N410">
            <v>2.4111968900000003</v>
          </cell>
          <cell r="O410">
            <v>3.8380058300000002</v>
          </cell>
        </row>
        <row r="411">
          <cell r="C411">
            <v>11062</v>
          </cell>
          <cell r="D411">
            <v>0.58099999999999996</v>
          </cell>
          <cell r="E411">
            <v>0.59263599999999994</v>
          </cell>
          <cell r="F411">
            <v>1.2116009999999999</v>
          </cell>
          <cell r="G411">
            <v>1.9779639999999998</v>
          </cell>
          <cell r="H411">
            <v>2.1315939999999998</v>
          </cell>
          <cell r="I411">
            <v>3.7690000000000001</v>
          </cell>
          <cell r="J411">
            <v>3.7134489999999998</v>
          </cell>
          <cell r="K411">
            <v>3.9204684199999997</v>
          </cell>
          <cell r="L411">
            <v>4.1948214200000002</v>
          </cell>
          <cell r="M411">
            <v>4.4787424299999996</v>
          </cell>
          <cell r="N411">
            <v>4.7559660800000003</v>
          </cell>
          <cell r="O411">
            <v>5.4593991700000002</v>
          </cell>
        </row>
        <row r="412">
          <cell r="C412" t="str">
            <v>12284</v>
          </cell>
        </row>
        <row r="413">
          <cell r="C413" t="str">
            <v>12945</v>
          </cell>
        </row>
        <row r="414">
          <cell r="C414">
            <v>12970</v>
          </cell>
          <cell r="D414">
            <v>0.58499999999999996</v>
          </cell>
          <cell r="E414">
            <v>1.2982669999999998</v>
          </cell>
          <cell r="F414">
            <v>1.8204229999999999</v>
          </cell>
          <cell r="G414">
            <v>2.2325919999999999</v>
          </cell>
          <cell r="H414">
            <v>2.7514819999999998</v>
          </cell>
          <cell r="I414">
            <v>2.99</v>
          </cell>
          <cell r="J414">
            <v>3.1298529999999998</v>
          </cell>
          <cell r="K414">
            <v>3.2370639700000003</v>
          </cell>
          <cell r="L414">
            <v>3.3903025599999999</v>
          </cell>
          <cell r="M414">
            <v>3.4648654100000003</v>
          </cell>
          <cell r="N414">
            <v>3.4672148100000002</v>
          </cell>
          <cell r="O414">
            <v>3.0143330000000002</v>
          </cell>
        </row>
        <row r="415">
          <cell r="C415">
            <v>12977</v>
          </cell>
          <cell r="D415">
            <v>0.107</v>
          </cell>
          <cell r="E415">
            <v>0.225856</v>
          </cell>
          <cell r="F415">
            <v>0.34681099999999998</v>
          </cell>
          <cell r="G415">
            <v>-0.89804200000000001</v>
          </cell>
          <cell r="H415">
            <v>-0.80650299999999997</v>
          </cell>
          <cell r="I415">
            <v>2.8000000000000001E-2</v>
          </cell>
          <cell r="J415">
            <v>0.91426299999999994</v>
          </cell>
          <cell r="K415">
            <v>2.7642906699999998</v>
          </cell>
          <cell r="L415">
            <v>4.1836563299999998</v>
          </cell>
          <cell r="M415">
            <v>10.660385369999998</v>
          </cell>
          <cell r="N415">
            <v>12.444381850000001</v>
          </cell>
          <cell r="O415">
            <v>13.53197568</v>
          </cell>
        </row>
        <row r="416">
          <cell r="C416">
            <v>12978</v>
          </cell>
          <cell r="D416">
            <v>5.0000000000000001E-3</v>
          </cell>
          <cell r="E416">
            <v>3.222E-3</v>
          </cell>
          <cell r="F416">
            <v>0.44603599999999999</v>
          </cell>
          <cell r="G416">
            <v>0.46296999999999999</v>
          </cell>
          <cell r="H416">
            <v>0.52123399999999998</v>
          </cell>
          <cell r="I416">
            <v>0.58899999999999997</v>
          </cell>
          <cell r="J416">
            <v>0.63093599999999994</v>
          </cell>
          <cell r="K416">
            <v>0.68314814000000001</v>
          </cell>
          <cell r="L416">
            <v>0.72432055000000006</v>
          </cell>
          <cell r="M416">
            <v>0.80461954000000002</v>
          </cell>
          <cell r="N416">
            <v>0.85074554000000002</v>
          </cell>
          <cell r="O416">
            <v>0.90810952</v>
          </cell>
        </row>
        <row r="417">
          <cell r="C417" t="str">
            <v>12979</v>
          </cell>
        </row>
        <row r="418">
          <cell r="C418">
            <v>13050</v>
          </cell>
          <cell r="D418">
            <v>-0.13800000000000001</v>
          </cell>
          <cell r="E418">
            <v>-0.143454</v>
          </cell>
          <cell r="F418">
            <v>-0.119251</v>
          </cell>
          <cell r="G418">
            <v>-0.124316</v>
          </cell>
          <cell r="H418">
            <v>-0.14099100000000001</v>
          </cell>
          <cell r="I418">
            <v>-3.5000000000000003E-2</v>
          </cell>
          <cell r="J418">
            <v>0.61515999999999993</v>
          </cell>
          <cell r="K418">
            <v>1.4931836000000001</v>
          </cell>
          <cell r="L418">
            <v>2.1994086899999998</v>
          </cell>
          <cell r="M418">
            <v>0.28419778000000001</v>
          </cell>
          <cell r="N418">
            <v>0.84452118999999992</v>
          </cell>
          <cell r="O418">
            <v>1.32741307</v>
          </cell>
        </row>
        <row r="419">
          <cell r="C419" t="str">
            <v>13055</v>
          </cell>
        </row>
        <row r="420">
          <cell r="C420">
            <v>13157</v>
          </cell>
          <cell r="D420">
            <v>3.7999999999999999E-2</v>
          </cell>
          <cell r="E420">
            <v>2.4424999999999999</v>
          </cell>
          <cell r="F420">
            <v>1.2581689999999999</v>
          </cell>
          <cell r="G420">
            <v>1.8341589999999999</v>
          </cell>
          <cell r="H420">
            <v>2.1748829999999999</v>
          </cell>
          <cell r="I420">
            <v>3.4239999999999999</v>
          </cell>
          <cell r="J420">
            <v>4.5816159999999995</v>
          </cell>
          <cell r="K420">
            <v>6.444466030000001</v>
          </cell>
          <cell r="L420">
            <v>8.2622333399999999</v>
          </cell>
          <cell r="M420">
            <v>7.9366297100000001</v>
          </cell>
          <cell r="N420">
            <v>14.461595470000001</v>
          </cell>
          <cell r="O420">
            <v>14.17347403</v>
          </cell>
        </row>
        <row r="421">
          <cell r="C421" t="str">
            <v>LCC - O</v>
          </cell>
          <cell r="D421">
            <v>0.98899999999999999</v>
          </cell>
          <cell r="E421">
            <v>1.7631079999999999</v>
          </cell>
          <cell r="F421">
            <v>2.9508179999999999</v>
          </cell>
          <cell r="G421">
            <v>4.2787579999999998</v>
          </cell>
          <cell r="H421">
            <v>5.4152849999999999</v>
          </cell>
          <cell r="I421">
            <v>5.2530000000000001</v>
          </cell>
          <cell r="J421">
            <v>5.8796569999999999</v>
          </cell>
          <cell r="K421">
            <v>7.1006847599999743</v>
          </cell>
          <cell r="L421">
            <v>9.3553535499999985</v>
          </cell>
          <cell r="M421">
            <v>9.2616581900000039</v>
          </cell>
          <cell r="N421">
            <v>10.910274319999969</v>
          </cell>
          <cell r="O421">
            <v>12.406720299999989</v>
          </cell>
        </row>
        <row r="422">
          <cell r="C422" t="str">
            <v>11211</v>
          </cell>
        </row>
        <row r="423">
          <cell r="C423">
            <v>12628</v>
          </cell>
          <cell r="D423">
            <v>0.12</v>
          </cell>
          <cell r="E423">
            <v>0.27307799999999999</v>
          </cell>
          <cell r="F423">
            <v>0.41043399999999997</v>
          </cell>
          <cell r="G423">
            <v>0.51308399999999998</v>
          </cell>
          <cell r="H423">
            <v>0.68532700000000002</v>
          </cell>
          <cell r="I423">
            <v>0.78400000000000003</v>
          </cell>
          <cell r="J423">
            <v>0.85834599999999994</v>
          </cell>
          <cell r="K423">
            <v>0.88118020999999902</v>
          </cell>
          <cell r="L423">
            <v>0.9859409799999993</v>
          </cell>
          <cell r="M423">
            <v>0.99906509999999993</v>
          </cell>
          <cell r="N423">
            <v>1.01705826</v>
          </cell>
          <cell r="O423">
            <v>1.0462479</v>
          </cell>
        </row>
        <row r="424">
          <cell r="C424" t="str">
            <v>13052</v>
          </cell>
          <cell r="D424">
            <v>0.34300000000000003</v>
          </cell>
          <cell r="E424">
            <v>0.63694299999999993</v>
          </cell>
          <cell r="F424">
            <v>0.99995099999999992</v>
          </cell>
          <cell r="G424">
            <v>1.319269</v>
          </cell>
          <cell r="H424">
            <v>1.503039</v>
          </cell>
          <cell r="I424">
            <v>2.0339999999999998</v>
          </cell>
          <cell r="J424">
            <v>2.1906680000000001</v>
          </cell>
          <cell r="K424">
            <v>2.2708049300000002</v>
          </cell>
          <cell r="L424">
            <v>2.3824579100000003</v>
          </cell>
          <cell r="M424">
            <v>2.3734155299999999</v>
          </cell>
          <cell r="N424">
            <v>2.4063211799999999</v>
          </cell>
          <cell r="O424">
            <v>2.5248946000000001</v>
          </cell>
        </row>
        <row r="425">
          <cell r="C425" t="str">
            <v>13068</v>
          </cell>
        </row>
        <row r="426">
          <cell r="C426" t="str">
            <v>13545</v>
          </cell>
          <cell r="D426">
            <v>7.0000000000000001E-3</v>
          </cell>
          <cell r="E426">
            <v>2.0163E-2</v>
          </cell>
          <cell r="F426">
            <v>0.33711999999999998</v>
          </cell>
          <cell r="G426">
            <v>0.36115199999999997</v>
          </cell>
          <cell r="H426">
            <v>0.38921999999999995</v>
          </cell>
          <cell r="I426">
            <v>0.40500000000000003</v>
          </cell>
          <cell r="J426">
            <v>0.42699799999999999</v>
          </cell>
          <cell r="K426">
            <v>0.46841094</v>
          </cell>
          <cell r="L426">
            <v>0.68665284999999998</v>
          </cell>
          <cell r="M426">
            <v>1.3818068600000002</v>
          </cell>
          <cell r="N426">
            <v>1.6758303400000001</v>
          </cell>
          <cell r="O426">
            <v>3.4325741600000002</v>
          </cell>
        </row>
        <row r="427">
          <cell r="C427" t="str">
            <v>13584</v>
          </cell>
        </row>
        <row r="428">
          <cell r="C428" t="str">
            <v>13585</v>
          </cell>
        </row>
        <row r="429">
          <cell r="C429">
            <v>13968</v>
          </cell>
          <cell r="D429">
            <v>1E-3</v>
          </cell>
          <cell r="E429">
            <v>1.1949999999999999E-3</v>
          </cell>
          <cell r="F429">
            <v>1.1949999999999999E-3</v>
          </cell>
          <cell r="G429">
            <v>1.1949999999999999E-3</v>
          </cell>
          <cell r="H429">
            <v>1.1949999999999999E-3</v>
          </cell>
          <cell r="I429">
            <v>1.9E-2</v>
          </cell>
          <cell r="J429">
            <v>2.7479E-2</v>
          </cell>
          <cell r="K429">
            <v>4.5351669999999997E-2</v>
          </cell>
          <cell r="L429">
            <v>5.1158189999999999E-2</v>
          </cell>
          <cell r="M429">
            <v>5.4402349999999995E-2</v>
          </cell>
          <cell r="N429">
            <v>5.5446849999999999E-2</v>
          </cell>
          <cell r="O429">
            <v>5.6994589999999998E-2</v>
          </cell>
        </row>
        <row r="430">
          <cell r="C430" t="str">
            <v>GCC - O</v>
          </cell>
          <cell r="D430">
            <v>-0.41699999999999998</v>
          </cell>
          <cell r="E430">
            <v>-7.7388999999999999E-2</v>
          </cell>
          <cell r="F430">
            <v>1.1760079999999999</v>
          </cell>
          <cell r="G430">
            <v>0.41114999999999996</v>
          </cell>
          <cell r="H430">
            <v>0.22355899999999998</v>
          </cell>
          <cell r="I430">
            <v>0.48299999999999998</v>
          </cell>
          <cell r="J430">
            <v>0.86307400000000001</v>
          </cell>
          <cell r="K430">
            <v>0.75134772000000438</v>
          </cell>
          <cell r="L430">
            <v>0.82473443999999629</v>
          </cell>
          <cell r="M430">
            <v>0.54213698000000365</v>
          </cell>
          <cell r="N430">
            <v>0.65533099000000661</v>
          </cell>
          <cell r="O430">
            <v>0.72020236999999998</v>
          </cell>
        </row>
        <row r="431">
          <cell r="C431" t="str">
            <v>8880</v>
          </cell>
          <cell r="D431">
            <v>1.2E-2</v>
          </cell>
          <cell r="E431">
            <v>2.7036999999999999E-2</v>
          </cell>
          <cell r="F431">
            <v>3.0595999999999998E-2</v>
          </cell>
          <cell r="G431">
            <v>3.7079999999999995E-2</v>
          </cell>
          <cell r="H431">
            <v>4.2208999999999997E-2</v>
          </cell>
          <cell r="I431">
            <v>4.2999999999999997E-2</v>
          </cell>
          <cell r="J431">
            <v>4.3042999999999998E-2</v>
          </cell>
          <cell r="K431">
            <v>4.3978690000000001E-2</v>
          </cell>
          <cell r="L431">
            <v>4.5267389999999998E-2</v>
          </cell>
          <cell r="M431">
            <v>4.5452769999999997E-2</v>
          </cell>
          <cell r="N431">
            <v>4.5625779999999998E-2</v>
          </cell>
          <cell r="O431">
            <v>4.5829689999999999E-2</v>
          </cell>
        </row>
        <row r="432">
          <cell r="C432">
            <v>10465</v>
          </cell>
          <cell r="D432">
            <v>0</v>
          </cell>
          <cell r="E432">
            <v>0</v>
          </cell>
          <cell r="F432">
            <v>0</v>
          </cell>
          <cell r="G432">
            <v>0</v>
          </cell>
          <cell r="H432">
            <v>0</v>
          </cell>
          <cell r="I432">
            <v>0</v>
          </cell>
          <cell r="J432">
            <v>0</v>
          </cell>
          <cell r="K432">
            <v>0</v>
          </cell>
          <cell r="L432">
            <v>5.4827000000000001E-4</v>
          </cell>
          <cell r="M432">
            <v>5.4827000000000001E-4</v>
          </cell>
          <cell r="N432">
            <v>5.4827000000000001E-4</v>
          </cell>
          <cell r="O432">
            <v>5.5999000000000001E-4</v>
          </cell>
        </row>
        <row r="433">
          <cell r="C433" t="str">
            <v>10492</v>
          </cell>
        </row>
        <row r="434">
          <cell r="C434">
            <v>11283</v>
          </cell>
          <cell r="D434">
            <v>3.2909999999999999</v>
          </cell>
          <cell r="E434">
            <v>5.0294029999999994</v>
          </cell>
          <cell r="F434">
            <v>6.5627930000000001</v>
          </cell>
          <cell r="G434">
            <v>9.8833649999999995</v>
          </cell>
          <cell r="H434">
            <v>10.711846</v>
          </cell>
          <cell r="I434">
            <v>11.987</v>
          </cell>
          <cell r="J434">
            <v>13.162716999999999</v>
          </cell>
          <cell r="K434">
            <v>14.18086072999999</v>
          </cell>
          <cell r="L434">
            <v>16.402101680000001</v>
          </cell>
          <cell r="M434">
            <v>17.681883980000006</v>
          </cell>
          <cell r="N434">
            <v>18.905936949999994</v>
          </cell>
          <cell r="O434">
            <v>19.932303689999991</v>
          </cell>
        </row>
        <row r="435">
          <cell r="C435">
            <v>11889</v>
          </cell>
          <cell r="D435">
            <v>0</v>
          </cell>
          <cell r="E435">
            <v>0</v>
          </cell>
          <cell r="F435">
            <v>0</v>
          </cell>
          <cell r="G435">
            <v>0</v>
          </cell>
          <cell r="H435">
            <v>0</v>
          </cell>
          <cell r="I435">
            <v>0</v>
          </cell>
          <cell r="J435">
            <v>0</v>
          </cell>
          <cell r="K435">
            <v>0</v>
          </cell>
          <cell r="L435">
            <v>0</v>
          </cell>
          <cell r="M435">
            <v>0</v>
          </cell>
          <cell r="N435">
            <v>0</v>
          </cell>
          <cell r="O435">
            <v>0</v>
          </cell>
        </row>
        <row r="436">
          <cell r="C436" t="str">
            <v>11909</v>
          </cell>
        </row>
        <row r="437">
          <cell r="C437">
            <v>11959</v>
          </cell>
          <cell r="D437">
            <v>1.123</v>
          </cell>
          <cell r="E437">
            <v>1.77555</v>
          </cell>
          <cell r="F437">
            <v>2.9997229999999999</v>
          </cell>
          <cell r="G437">
            <v>4.5778879999999997</v>
          </cell>
          <cell r="H437">
            <v>5.6033859999999995</v>
          </cell>
          <cell r="I437">
            <v>5.82</v>
          </cell>
          <cell r="J437">
            <v>6.8243079999999994</v>
          </cell>
          <cell r="K437">
            <v>7.1187694899999991</v>
          </cell>
          <cell r="L437">
            <v>8.0447770399999978</v>
          </cell>
          <cell r="M437">
            <v>8.2986550100000009</v>
          </cell>
          <cell r="N437">
            <v>8.9092115799999974</v>
          </cell>
          <cell r="O437">
            <v>9.2157806199999985</v>
          </cell>
        </row>
        <row r="438">
          <cell r="C438" t="str">
            <v>12232</v>
          </cell>
        </row>
        <row r="439">
          <cell r="C439">
            <v>12285</v>
          </cell>
          <cell r="D439">
            <v>0.41399999999999998</v>
          </cell>
          <cell r="E439">
            <v>0.29368899999999998</v>
          </cell>
          <cell r="F439">
            <v>0.28543999999999997</v>
          </cell>
          <cell r="G439">
            <v>0.34601699999999996</v>
          </cell>
          <cell r="H439">
            <v>0.44774399999999998</v>
          </cell>
          <cell r="I439">
            <v>0.66</v>
          </cell>
          <cell r="J439">
            <v>2.3329689999999998</v>
          </cell>
          <cell r="K439">
            <v>2.5963926099999997</v>
          </cell>
          <cell r="L439">
            <v>3.3974935899999998</v>
          </cell>
          <cell r="M439">
            <v>7.4460997100000013</v>
          </cell>
          <cell r="N439">
            <v>16.124266280000001</v>
          </cell>
          <cell r="O439">
            <v>16.806777150000002</v>
          </cell>
        </row>
        <row r="440">
          <cell r="C440">
            <v>12446</v>
          </cell>
          <cell r="D440">
            <v>0</v>
          </cell>
          <cell r="E440">
            <v>0</v>
          </cell>
          <cell r="F440">
            <v>0</v>
          </cell>
          <cell r="G440">
            <v>0</v>
          </cell>
          <cell r="H440">
            <v>0</v>
          </cell>
          <cell r="I440">
            <v>0</v>
          </cell>
          <cell r="J440">
            <v>0</v>
          </cell>
          <cell r="K440">
            <v>0</v>
          </cell>
          <cell r="L440">
            <v>0</v>
          </cell>
          <cell r="M440">
            <v>0</v>
          </cell>
          <cell r="N440">
            <v>0</v>
          </cell>
          <cell r="O440">
            <v>0</v>
          </cell>
        </row>
        <row r="441">
          <cell r="C441">
            <v>12686</v>
          </cell>
          <cell r="D441">
            <v>0</v>
          </cell>
          <cell r="E441">
            <v>1.0329999999999998E-3</v>
          </cell>
          <cell r="F441">
            <v>1.0329999999999998E-3</v>
          </cell>
          <cell r="G441">
            <v>2.1310000000000001E-3</v>
          </cell>
          <cell r="H441">
            <v>5.2829999999999995E-3</v>
          </cell>
          <cell r="I441">
            <v>8.0000000000000002E-3</v>
          </cell>
          <cell r="J441">
            <v>1.2532999999999999E-2</v>
          </cell>
          <cell r="K441">
            <v>2.4235369999999999E-2</v>
          </cell>
          <cell r="L441">
            <v>0.11183446000000001</v>
          </cell>
          <cell r="M441">
            <v>0.13633656</v>
          </cell>
          <cell r="N441">
            <v>0.26005274</v>
          </cell>
          <cell r="O441">
            <v>0.28607865000000005</v>
          </cell>
        </row>
        <row r="442">
          <cell r="C442" t="str">
            <v>13076</v>
          </cell>
        </row>
        <row r="443">
          <cell r="C443">
            <v>13090</v>
          </cell>
          <cell r="D443">
            <v>15.627000000000001</v>
          </cell>
          <cell r="E443">
            <v>19.188412</v>
          </cell>
          <cell r="F443">
            <v>25.812061999999997</v>
          </cell>
          <cell r="G443">
            <v>35.482332999999997</v>
          </cell>
          <cell r="H443">
            <v>45.367537999999996</v>
          </cell>
          <cell r="I443">
            <v>58.584000000000003</v>
          </cell>
          <cell r="J443">
            <v>62.513509999999997</v>
          </cell>
          <cell r="K443">
            <v>77.976449590000016</v>
          </cell>
          <cell r="L443">
            <v>97.398218190000009</v>
          </cell>
          <cell r="M443">
            <v>113.79363036999999</v>
          </cell>
          <cell r="N443">
            <v>127.09285553999999</v>
          </cell>
          <cell r="O443">
            <v>150.04349610999998</v>
          </cell>
        </row>
        <row r="444">
          <cell r="C444" t="str">
            <v>13109</v>
          </cell>
        </row>
        <row r="445">
          <cell r="C445" t="str">
            <v>13133</v>
          </cell>
        </row>
        <row r="446">
          <cell r="C446" t="str">
            <v>13135</v>
          </cell>
        </row>
        <row r="447">
          <cell r="C447">
            <v>13189</v>
          </cell>
          <cell r="D447">
            <v>0.128</v>
          </cell>
          <cell r="E447">
            <v>0.39390599999999998</v>
          </cell>
          <cell r="F447">
            <v>0.57162099999999993</v>
          </cell>
          <cell r="G447">
            <v>0.82439200000000001</v>
          </cell>
          <cell r="H447">
            <v>1.0418889999999998</v>
          </cell>
          <cell r="I447">
            <v>1.258</v>
          </cell>
          <cell r="J447">
            <v>1.314648</v>
          </cell>
          <cell r="K447">
            <v>1.2899857699999999</v>
          </cell>
          <cell r="L447">
            <v>1.1186387600000001</v>
          </cell>
          <cell r="M447">
            <v>1.1227612499999999</v>
          </cell>
          <cell r="N447">
            <v>1.12551701</v>
          </cell>
          <cell r="O447">
            <v>1.1303946200000001</v>
          </cell>
        </row>
        <row r="448">
          <cell r="C448">
            <v>13194</v>
          </cell>
          <cell r="D448">
            <v>1.1120000000000001</v>
          </cell>
          <cell r="E448">
            <v>2.7672809999999997</v>
          </cell>
          <cell r="F448">
            <v>3.8286469999999997</v>
          </cell>
          <cell r="G448">
            <v>5.2802889999999998</v>
          </cell>
          <cell r="H448">
            <v>6.3300789999999996</v>
          </cell>
          <cell r="I448">
            <v>7.0229999999999997</v>
          </cell>
          <cell r="J448">
            <v>7.3011729999999995</v>
          </cell>
          <cell r="K448">
            <v>6.8908448099999982</v>
          </cell>
          <cell r="L448">
            <v>7.664890129999999</v>
          </cell>
          <cell r="M448">
            <v>7.9463811499999988</v>
          </cell>
          <cell r="N448">
            <v>8.2731257999999972</v>
          </cell>
          <cell r="O448">
            <v>8.5478715399999974</v>
          </cell>
        </row>
        <row r="449">
          <cell r="C449">
            <v>13195</v>
          </cell>
          <cell r="D449">
            <v>-5.5E-2</v>
          </cell>
          <cell r="E449">
            <v>0.20526799999999998</v>
          </cell>
          <cell r="F449">
            <v>0.63420799999999999</v>
          </cell>
          <cell r="G449">
            <v>0.96781799999999996</v>
          </cell>
          <cell r="H449">
            <v>4.5333129999999997</v>
          </cell>
          <cell r="I449">
            <v>4.8390000000000004</v>
          </cell>
          <cell r="J449">
            <v>5.2998579999999995</v>
          </cell>
          <cell r="K449">
            <v>7.2948535699999972</v>
          </cell>
          <cell r="L449">
            <v>8.5670483500000021</v>
          </cell>
          <cell r="M449">
            <v>8.8481997099999976</v>
          </cell>
          <cell r="N449">
            <v>11.381874230000001</v>
          </cell>
          <cell r="O449">
            <v>13.830086470000005</v>
          </cell>
        </row>
        <row r="450">
          <cell r="C450">
            <v>13201</v>
          </cell>
          <cell r="D450">
            <v>1.9E-2</v>
          </cell>
          <cell r="E450">
            <v>4.6900999999999998E-2</v>
          </cell>
          <cell r="F450">
            <v>6.8470000000000003E-2</v>
          </cell>
          <cell r="G450">
            <v>0</v>
          </cell>
          <cell r="H450">
            <v>0</v>
          </cell>
          <cell r="I450">
            <v>0</v>
          </cell>
          <cell r="J450">
            <v>0</v>
          </cell>
          <cell r="K450">
            <v>0</v>
          </cell>
          <cell r="L450">
            <v>0</v>
          </cell>
          <cell r="M450">
            <v>0</v>
          </cell>
          <cell r="N450">
            <v>0</v>
          </cell>
          <cell r="O450">
            <v>0</v>
          </cell>
        </row>
        <row r="451">
          <cell r="C451">
            <v>13283</v>
          </cell>
          <cell r="D451">
            <v>0</v>
          </cell>
          <cell r="E451">
            <v>0</v>
          </cell>
          <cell r="F451">
            <v>0</v>
          </cell>
          <cell r="G451">
            <v>0</v>
          </cell>
          <cell r="H451">
            <v>0</v>
          </cell>
          <cell r="I451">
            <v>0</v>
          </cell>
          <cell r="J451">
            <v>0</v>
          </cell>
          <cell r="K451">
            <v>0</v>
          </cell>
          <cell r="L451">
            <v>0</v>
          </cell>
          <cell r="M451">
            <v>0</v>
          </cell>
          <cell r="N451">
            <v>0</v>
          </cell>
          <cell r="O451">
            <v>0</v>
          </cell>
        </row>
        <row r="452">
          <cell r="C452">
            <v>13301</v>
          </cell>
          <cell r="D452">
            <v>0.01</v>
          </cell>
          <cell r="E452">
            <v>1.7631999999999998E-2</v>
          </cell>
          <cell r="F452">
            <v>3.0019999999999998E-2</v>
          </cell>
          <cell r="G452">
            <v>6.3527E-2</v>
          </cell>
          <cell r="H452">
            <v>0.10788499999999999</v>
          </cell>
          <cell r="I452">
            <v>0.14099999999999999</v>
          </cell>
          <cell r="J452">
            <v>0.15782499999999999</v>
          </cell>
          <cell r="K452">
            <v>0.18750366000000002</v>
          </cell>
          <cell r="L452">
            <v>0.26131985000000002</v>
          </cell>
          <cell r="M452">
            <v>0.32283962999999999</v>
          </cell>
          <cell r="N452">
            <v>2.6583469200000001</v>
          </cell>
          <cell r="O452">
            <v>2.7943008700000003</v>
          </cell>
        </row>
        <row r="453">
          <cell r="C453">
            <v>13315</v>
          </cell>
          <cell r="D453">
            <v>1.0999999999999999E-2</v>
          </cell>
          <cell r="E453">
            <v>1.7942E-2</v>
          </cell>
          <cell r="F453">
            <v>8.695399999999999E-2</v>
          </cell>
          <cell r="G453">
            <v>0.15356400000000001</v>
          </cell>
          <cell r="H453">
            <v>0.24260399999999999</v>
          </cell>
          <cell r="I453">
            <v>0.33300000000000002</v>
          </cell>
          <cell r="J453">
            <v>0.44240199999999996</v>
          </cell>
          <cell r="K453">
            <v>0.50245118</v>
          </cell>
          <cell r="L453">
            <v>0.63589834999999995</v>
          </cell>
          <cell r="M453">
            <v>0.70027569999999995</v>
          </cell>
          <cell r="N453">
            <v>0.75427739000000005</v>
          </cell>
          <cell r="O453">
            <v>0.83267373</v>
          </cell>
        </row>
        <row r="454">
          <cell r="C454">
            <v>13383</v>
          </cell>
          <cell r="D454">
            <v>5.8999999999999997E-2</v>
          </cell>
          <cell r="E454">
            <v>4.1679000000000001E-2</v>
          </cell>
          <cell r="F454">
            <v>2.4673E-2</v>
          </cell>
          <cell r="G454">
            <v>0.10374399999999999</v>
          </cell>
          <cell r="H454">
            <v>0.12953799999999999</v>
          </cell>
          <cell r="I454">
            <v>0.13400000000000001</v>
          </cell>
          <cell r="J454">
            <v>0.13671700000000001</v>
          </cell>
          <cell r="K454">
            <v>0.45263967999999999</v>
          </cell>
          <cell r="L454">
            <v>0.52808573000000003</v>
          </cell>
          <cell r="M454">
            <v>0.58272685000000002</v>
          </cell>
          <cell r="N454">
            <v>0.71126858999999998</v>
          </cell>
          <cell r="O454">
            <v>0.75667963000000005</v>
          </cell>
        </row>
        <row r="455">
          <cell r="C455">
            <v>13504</v>
          </cell>
          <cell r="D455">
            <v>0.94799999999999995</v>
          </cell>
          <cell r="E455">
            <v>1.0541719999999999</v>
          </cell>
          <cell r="F455">
            <v>1.51206</v>
          </cell>
          <cell r="G455">
            <v>2.7897889999999999</v>
          </cell>
          <cell r="H455">
            <v>4.8639890000000001</v>
          </cell>
          <cell r="I455">
            <v>7.6849999999999996</v>
          </cell>
          <cell r="J455">
            <v>18.072019000000001</v>
          </cell>
          <cell r="K455">
            <v>18.970782750000005</v>
          </cell>
          <cell r="L455">
            <v>20.167958779999996</v>
          </cell>
          <cell r="M455">
            <v>20.972607419999999</v>
          </cell>
          <cell r="N455">
            <v>21.929724499999999</v>
          </cell>
          <cell r="O455">
            <v>23.579846139999997</v>
          </cell>
        </row>
        <row r="456">
          <cell r="C456">
            <v>13547</v>
          </cell>
          <cell r="D456">
            <v>3.879</v>
          </cell>
          <cell r="E456">
            <v>6.7839450000000001</v>
          </cell>
          <cell r="F456">
            <v>11.63674</v>
          </cell>
          <cell r="G456">
            <v>23.971229999999998</v>
          </cell>
          <cell r="H456">
            <v>27.070240999999999</v>
          </cell>
          <cell r="I456">
            <v>38.404000000000003</v>
          </cell>
          <cell r="J456">
            <v>40.611843</v>
          </cell>
          <cell r="K456">
            <v>49.581559419999998</v>
          </cell>
          <cell r="L456">
            <v>55.802981289999927</v>
          </cell>
          <cell r="M456">
            <v>64.431650789999978</v>
          </cell>
          <cell r="N456">
            <v>66.595644119999989</v>
          </cell>
          <cell r="O456">
            <v>68.094780059999948</v>
          </cell>
        </row>
        <row r="457">
          <cell r="C457">
            <v>13615</v>
          </cell>
          <cell r="D457">
            <v>8.1000000000000003E-2</v>
          </cell>
          <cell r="E457">
            <v>0.81203799999999993</v>
          </cell>
          <cell r="F457">
            <v>0.97201699999999991</v>
          </cell>
          <cell r="G457">
            <v>1.8092349999999999</v>
          </cell>
          <cell r="H457">
            <v>1.8243079999999998</v>
          </cell>
          <cell r="I457">
            <v>1.8819999999999999</v>
          </cell>
          <cell r="J457">
            <v>2.068918</v>
          </cell>
          <cell r="K457">
            <v>3.5512071400000003</v>
          </cell>
          <cell r="L457">
            <v>3.8177807700000002</v>
          </cell>
          <cell r="M457">
            <v>4.9437338099999995</v>
          </cell>
          <cell r="N457">
            <v>8.8356904599999986</v>
          </cell>
          <cell r="O457">
            <v>16.7732779</v>
          </cell>
        </row>
        <row r="458">
          <cell r="C458">
            <v>13658</v>
          </cell>
          <cell r="D458">
            <v>0.35699999999999998</v>
          </cell>
          <cell r="E458">
            <v>0.70005600000000001</v>
          </cell>
          <cell r="F458">
            <v>1.1555659999999999</v>
          </cell>
          <cell r="G458">
            <v>1.2137069999999999</v>
          </cell>
          <cell r="H458">
            <v>1.2810439999999998</v>
          </cell>
          <cell r="I458">
            <v>1.2809999999999999</v>
          </cell>
          <cell r="J458">
            <v>1.2818159999999998</v>
          </cell>
          <cell r="K458">
            <v>1.2818159199999999</v>
          </cell>
          <cell r="L458">
            <v>1.3692195700000001</v>
          </cell>
          <cell r="M458">
            <v>1.3692195700000001</v>
          </cell>
          <cell r="N458">
            <v>1.3692195700000001</v>
          </cell>
          <cell r="O458">
            <v>1.38416381</v>
          </cell>
        </row>
        <row r="459">
          <cell r="C459">
            <v>13661</v>
          </cell>
          <cell r="D459">
            <v>0.20499999999999999</v>
          </cell>
          <cell r="E459">
            <v>0.418516</v>
          </cell>
          <cell r="F459">
            <v>0.74605699999999997</v>
          </cell>
          <cell r="G459">
            <v>0.96256399999999998</v>
          </cell>
          <cell r="H459">
            <v>1.128125</v>
          </cell>
          <cell r="I459">
            <v>1.2070000000000001</v>
          </cell>
          <cell r="J459">
            <v>1.266346</v>
          </cell>
          <cell r="K459">
            <v>3.9263142499999999</v>
          </cell>
          <cell r="L459">
            <v>4.0856549500000003</v>
          </cell>
          <cell r="M459">
            <v>4.1386919300000002</v>
          </cell>
          <cell r="N459">
            <v>4.2253127699999995</v>
          </cell>
          <cell r="O459">
            <v>4.2828945199999993</v>
          </cell>
        </row>
        <row r="460">
          <cell r="C460">
            <v>13701</v>
          </cell>
          <cell r="D460">
            <v>0.55800000000000005</v>
          </cell>
          <cell r="E460">
            <v>1.167505</v>
          </cell>
          <cell r="F460">
            <v>2.775509</v>
          </cell>
          <cell r="G460">
            <v>5.121785</v>
          </cell>
          <cell r="H460">
            <v>4.6710560000000001</v>
          </cell>
          <cell r="I460">
            <v>6.1769999999999996</v>
          </cell>
          <cell r="J460">
            <v>8.4451169999999998</v>
          </cell>
          <cell r="K460">
            <v>9.9871142599999985</v>
          </cell>
          <cell r="L460">
            <v>14.857077369999994</v>
          </cell>
          <cell r="M460">
            <v>17.003753659999997</v>
          </cell>
          <cell r="N460">
            <v>19.096054260000027</v>
          </cell>
          <cell r="O460">
            <v>20.777345409999992</v>
          </cell>
        </row>
        <row r="461">
          <cell r="C461">
            <v>13912</v>
          </cell>
          <cell r="D461">
            <v>0.10100000000000001</v>
          </cell>
          <cell r="E461">
            <v>0.16362299999999999</v>
          </cell>
          <cell r="F461">
            <v>0.26143899999999998</v>
          </cell>
          <cell r="G461">
            <v>0.73595100000000002</v>
          </cell>
          <cell r="H461">
            <v>1.3451689999999998</v>
          </cell>
          <cell r="I461">
            <v>1.7310000000000001</v>
          </cell>
          <cell r="J461">
            <v>2.1322950000000001</v>
          </cell>
          <cell r="K461">
            <v>2.3539443599999998</v>
          </cell>
          <cell r="L461">
            <v>2.7912737500000002</v>
          </cell>
          <cell r="M461">
            <v>3.0490876</v>
          </cell>
          <cell r="N461">
            <v>3.3082822599999999</v>
          </cell>
          <cell r="O461">
            <v>3.36362228</v>
          </cell>
        </row>
        <row r="462">
          <cell r="C462" t="str">
            <v>13989</v>
          </cell>
          <cell r="D462">
            <v>3.0000000000000001E-3</v>
          </cell>
          <cell r="E462">
            <v>1.6711E-2</v>
          </cell>
          <cell r="F462">
            <v>6.1827E-2</v>
          </cell>
          <cell r="G462">
            <v>0.11032399999999999</v>
          </cell>
          <cell r="H462">
            <v>0.19078899999999999</v>
          </cell>
          <cell r="I462">
            <v>2.7450000000000001</v>
          </cell>
          <cell r="J462">
            <v>3.5096639999999999</v>
          </cell>
          <cell r="K462">
            <v>8.586489150000002</v>
          </cell>
          <cell r="L462">
            <v>10.732941230000007</v>
          </cell>
          <cell r="M462">
            <v>12.860988250000002</v>
          </cell>
          <cell r="N462">
            <v>13.465402450000006</v>
          </cell>
          <cell r="O462">
            <v>14.783782649999997</v>
          </cell>
        </row>
        <row r="463">
          <cell r="C463" t="str">
            <v>14180</v>
          </cell>
          <cell r="D463">
            <v>4.0000000000000001E-3</v>
          </cell>
          <cell r="E463">
            <v>6.3139999999999993E-3</v>
          </cell>
          <cell r="F463">
            <v>1.7037999999999998E-2</v>
          </cell>
          <cell r="G463">
            <v>2.1972999999999999E-2</v>
          </cell>
          <cell r="H463">
            <v>2.5833999999999999E-2</v>
          </cell>
          <cell r="I463">
            <v>2.9000000000000001E-2</v>
          </cell>
          <cell r="J463">
            <v>4.9165E-2</v>
          </cell>
          <cell r="K463">
            <v>6.3483070000000003E-2</v>
          </cell>
          <cell r="L463">
            <v>0.10844586000000001</v>
          </cell>
          <cell r="M463">
            <v>0.23688057999999998</v>
          </cell>
          <cell r="N463">
            <v>0.29943744999999999</v>
          </cell>
          <cell r="O463">
            <v>0.38286689000000002</v>
          </cell>
        </row>
        <row r="464">
          <cell r="C464">
            <v>14482</v>
          </cell>
          <cell r="D464">
            <v>2E-3</v>
          </cell>
          <cell r="E464">
            <v>6.9969999999999997E-3</v>
          </cell>
          <cell r="F464">
            <v>7.4089999999999998E-3</v>
          </cell>
          <cell r="G464">
            <v>1.6954E-2</v>
          </cell>
          <cell r="H464">
            <v>3.0109E-2</v>
          </cell>
          <cell r="I464">
            <v>5.0999999999999997E-2</v>
          </cell>
          <cell r="J464">
            <v>6.1509999999999995E-2</v>
          </cell>
          <cell r="K464">
            <v>9.3180100000000002E-2</v>
          </cell>
          <cell r="L464">
            <v>0.33016890000000004</v>
          </cell>
          <cell r="M464">
            <v>0.49727156</v>
          </cell>
          <cell r="N464">
            <v>0.55169833999999995</v>
          </cell>
          <cell r="O464">
            <v>0.61359160000000001</v>
          </cell>
        </row>
        <row r="465">
          <cell r="C465">
            <v>14624</v>
          </cell>
          <cell r="D465">
            <v>2.1000000000000001E-2</v>
          </cell>
          <cell r="E465">
            <v>2.3317999999999998E-2</v>
          </cell>
          <cell r="F465">
            <v>2.8375999999999998E-2</v>
          </cell>
          <cell r="G465">
            <v>3.0386E-2</v>
          </cell>
          <cell r="H465">
            <v>3.7393999999999997E-2</v>
          </cell>
          <cell r="I465">
            <v>0.04</v>
          </cell>
          <cell r="J465">
            <v>4.0175999999999996E-2</v>
          </cell>
          <cell r="K465">
            <v>4.1829059999999994E-2</v>
          </cell>
          <cell r="L465">
            <v>4.2096149999999999E-2</v>
          </cell>
          <cell r="M465">
            <v>4.2301940000000003E-2</v>
          </cell>
          <cell r="N465">
            <v>4.3227790000000002E-2</v>
          </cell>
          <cell r="O465">
            <v>4.4435879999999997E-2</v>
          </cell>
        </row>
        <row r="466">
          <cell r="C466">
            <v>14626</v>
          </cell>
          <cell r="D466">
            <v>1.7000000000000001E-2</v>
          </cell>
          <cell r="E466">
            <v>2.0677999999999998E-2</v>
          </cell>
          <cell r="F466">
            <v>3.0124999999999999E-2</v>
          </cell>
          <cell r="G466">
            <v>3.5943999999999997E-2</v>
          </cell>
          <cell r="H466">
            <v>4.5328E-2</v>
          </cell>
          <cell r="I466">
            <v>4.7E-2</v>
          </cell>
          <cell r="J466">
            <v>4.7542000000000001E-2</v>
          </cell>
          <cell r="K466">
            <v>5.6200079999999999E-2</v>
          </cell>
          <cell r="L466">
            <v>5.7933839999999993E-2</v>
          </cell>
          <cell r="M466">
            <v>6.3608129999999999E-2</v>
          </cell>
          <cell r="N466">
            <v>6.4958109999999999E-2</v>
          </cell>
          <cell r="O466">
            <v>6.5313209999999997E-2</v>
          </cell>
        </row>
        <row r="467">
          <cell r="C467" t="str">
            <v>14633</v>
          </cell>
          <cell r="D467">
            <v>0.21199999999999999</v>
          </cell>
          <cell r="E467">
            <v>0.53626499999999999</v>
          </cell>
          <cell r="F467">
            <v>0.92633299999999996</v>
          </cell>
          <cell r="G467">
            <v>1.359891</v>
          </cell>
          <cell r="H467">
            <v>1.7316669999999998</v>
          </cell>
          <cell r="I467">
            <v>2.266</v>
          </cell>
          <cell r="J467">
            <v>2.7246609999999998</v>
          </cell>
          <cell r="K467">
            <v>2.93952971</v>
          </cell>
          <cell r="L467">
            <v>3.2159502400000002</v>
          </cell>
          <cell r="M467">
            <v>3.2565469500000002</v>
          </cell>
          <cell r="N467">
            <v>3.28024242</v>
          </cell>
          <cell r="O467">
            <v>3.3521393799999997</v>
          </cell>
        </row>
        <row r="468">
          <cell r="C468">
            <v>14706</v>
          </cell>
          <cell r="D468">
            <v>6.0000000000000001E-3</v>
          </cell>
          <cell r="E468">
            <v>1.3144999999999999E-2</v>
          </cell>
          <cell r="F468">
            <v>3.4387000000000001E-2</v>
          </cell>
          <cell r="G468">
            <v>0.25057799999999997</v>
          </cell>
          <cell r="H468">
            <v>0.47284199999999998</v>
          </cell>
          <cell r="I468">
            <v>0.65500000000000003</v>
          </cell>
          <cell r="J468">
            <v>0.82076299999999991</v>
          </cell>
          <cell r="K468">
            <v>0.93763326000000002</v>
          </cell>
          <cell r="L468">
            <v>1.30685096</v>
          </cell>
          <cell r="M468">
            <v>1.5104932499999999</v>
          </cell>
          <cell r="N468">
            <v>1.7992372299999999</v>
          </cell>
          <cell r="O468">
            <v>2.4185108199999998</v>
          </cell>
        </row>
        <row r="469">
          <cell r="C469">
            <v>14809</v>
          </cell>
          <cell r="D469">
            <v>1.7999999999999999E-2</v>
          </cell>
          <cell r="E469">
            <v>2.9172E-2</v>
          </cell>
          <cell r="F469">
            <v>0.10622899999999999</v>
          </cell>
          <cell r="G469">
            <v>0.13789499999999999</v>
          </cell>
          <cell r="H469">
            <v>0.210673</v>
          </cell>
          <cell r="I469">
            <v>0.254</v>
          </cell>
          <cell r="J469">
            <v>0.35262099999999996</v>
          </cell>
          <cell r="K469">
            <v>0.47691184999999997</v>
          </cell>
          <cell r="L469">
            <v>0.70419323999999994</v>
          </cell>
          <cell r="M469">
            <v>0.95081910000000003</v>
          </cell>
          <cell r="N469">
            <v>1.06875444</v>
          </cell>
          <cell r="O469">
            <v>1.1798023799999999</v>
          </cell>
        </row>
        <row r="470">
          <cell r="C470">
            <v>14894</v>
          </cell>
          <cell r="D470">
            <v>3.3820000000000001</v>
          </cell>
          <cell r="E470">
            <v>8.2053130000000003</v>
          </cell>
          <cell r="F470">
            <v>10.668602999999999</v>
          </cell>
          <cell r="G470">
            <v>13.742094999999999</v>
          </cell>
          <cell r="H470">
            <v>15.895021</v>
          </cell>
          <cell r="I470">
            <v>18.193999999999999</v>
          </cell>
          <cell r="J470">
            <v>20.029972999999998</v>
          </cell>
          <cell r="K470">
            <v>22.06235216</v>
          </cell>
          <cell r="L470">
            <v>25.156894430000005</v>
          </cell>
          <cell r="M470">
            <v>26.939927320000002</v>
          </cell>
          <cell r="N470">
            <v>28.627684890000005</v>
          </cell>
          <cell r="O470">
            <v>29.847610810000003</v>
          </cell>
        </row>
        <row r="471">
          <cell r="C471">
            <v>15256</v>
          </cell>
          <cell r="D471">
            <v>0</v>
          </cell>
          <cell r="E471">
            <v>0</v>
          </cell>
          <cell r="F471">
            <v>0</v>
          </cell>
          <cell r="G471">
            <v>0</v>
          </cell>
          <cell r="H471">
            <v>0</v>
          </cell>
          <cell r="I471">
            <v>0</v>
          </cell>
          <cell r="J471">
            <v>0</v>
          </cell>
          <cell r="K471">
            <v>0</v>
          </cell>
          <cell r="L471">
            <v>0</v>
          </cell>
          <cell r="M471">
            <v>0</v>
          </cell>
          <cell r="N471">
            <v>0</v>
          </cell>
          <cell r="O471">
            <v>0</v>
          </cell>
        </row>
        <row r="472">
          <cell r="C472">
            <v>15257</v>
          </cell>
          <cell r="D472">
            <v>0</v>
          </cell>
          <cell r="E472">
            <v>0</v>
          </cell>
          <cell r="F472">
            <v>0</v>
          </cell>
          <cell r="G472">
            <v>0</v>
          </cell>
          <cell r="H472">
            <v>0</v>
          </cell>
          <cell r="I472">
            <v>0</v>
          </cell>
          <cell r="J472">
            <v>0</v>
          </cell>
          <cell r="K472">
            <v>0</v>
          </cell>
          <cell r="L472">
            <v>0</v>
          </cell>
          <cell r="M472">
            <v>0</v>
          </cell>
          <cell r="N472">
            <v>0</v>
          </cell>
          <cell r="O472">
            <v>0</v>
          </cell>
        </row>
        <row r="473">
          <cell r="C473">
            <v>15514</v>
          </cell>
          <cell r="D473">
            <v>0</v>
          </cell>
          <cell r="E473">
            <v>0</v>
          </cell>
          <cell r="F473">
            <v>0</v>
          </cell>
          <cell r="G473">
            <v>0</v>
          </cell>
          <cell r="H473">
            <v>0</v>
          </cell>
          <cell r="I473">
            <v>0</v>
          </cell>
          <cell r="J473">
            <v>0</v>
          </cell>
          <cell r="K473">
            <v>0</v>
          </cell>
          <cell r="L473">
            <v>0</v>
          </cell>
          <cell r="M473">
            <v>0</v>
          </cell>
          <cell r="N473">
            <v>0</v>
          </cell>
          <cell r="O473">
            <v>0</v>
          </cell>
        </row>
        <row r="474">
          <cell r="C474" t="str">
            <v>15555</v>
          </cell>
          <cell r="D474">
            <v>0.02</v>
          </cell>
          <cell r="E474">
            <v>2.6297999999999998E-2</v>
          </cell>
          <cell r="F474">
            <v>3.0438E-2</v>
          </cell>
          <cell r="G474">
            <v>3.3673999999999996E-2</v>
          </cell>
          <cell r="H474">
            <v>4.0760999999999999E-2</v>
          </cell>
          <cell r="I474">
            <v>4.2000000000000003E-2</v>
          </cell>
          <cell r="J474">
            <v>4.2293999999999998E-2</v>
          </cell>
          <cell r="K474">
            <v>4.2514010000000005E-2</v>
          </cell>
          <cell r="L474">
            <v>4.2765820000000003E-2</v>
          </cell>
          <cell r="M474">
            <v>4.2959839999999999E-2</v>
          </cell>
          <cell r="N474">
            <v>4.3140930000000001E-2</v>
          </cell>
          <cell r="O474">
            <v>4.335435E-2</v>
          </cell>
        </row>
        <row r="475">
          <cell r="C475" t="str">
            <v>DLS-O</v>
          </cell>
          <cell r="D475">
            <v>0.28699999999999998</v>
          </cell>
          <cell r="E475">
            <v>1.1778690000000001</v>
          </cell>
          <cell r="F475">
            <v>3.3143759999999998</v>
          </cell>
          <cell r="G475">
            <v>3.8197809999999999</v>
          </cell>
          <cell r="H475">
            <v>4.897939</v>
          </cell>
          <cell r="I475">
            <v>5.72</v>
          </cell>
          <cell r="J475">
            <v>16.094497</v>
          </cell>
          <cell r="K475">
            <v>17.519788490000014</v>
          </cell>
          <cell r="L475">
            <v>19.950326010000026</v>
          </cell>
          <cell r="M475">
            <v>29.006789450000028</v>
          </cell>
          <cell r="N475">
            <v>30.059020469999997</v>
          </cell>
          <cell r="O475">
            <v>42.588904249999949</v>
          </cell>
        </row>
        <row r="476">
          <cell r="C476">
            <v>10522</v>
          </cell>
          <cell r="D476">
            <v>2E-3</v>
          </cell>
          <cell r="E476">
            <v>4.7209999999999995E-3</v>
          </cell>
          <cell r="F476">
            <v>1.3117999999999999E-2</v>
          </cell>
          <cell r="G476">
            <v>5.5959999999999996E-2</v>
          </cell>
          <cell r="H476">
            <v>0.112219</v>
          </cell>
          <cell r="I476">
            <v>0.16400000000000001</v>
          </cell>
          <cell r="J476">
            <v>0.200872</v>
          </cell>
          <cell r="K476">
            <v>0.4047579</v>
          </cell>
          <cell r="L476">
            <v>0.74996467</v>
          </cell>
          <cell r="M476">
            <v>0.89368612000000003</v>
          </cell>
          <cell r="N476">
            <v>0.98762461000000001</v>
          </cell>
          <cell r="O476">
            <v>1.0855509699999999</v>
          </cell>
        </row>
        <row r="477">
          <cell r="C477" t="str">
            <v>11669</v>
          </cell>
          <cell r="D477">
            <v>1.0649999999999999</v>
          </cell>
          <cell r="E477">
            <v>1.2770089999999998</v>
          </cell>
          <cell r="F477">
            <v>1.2805879999999998</v>
          </cell>
          <cell r="G477">
            <v>1.2874809999999999</v>
          </cell>
          <cell r="H477">
            <v>1.3735329999999999</v>
          </cell>
          <cell r="I477">
            <v>1.3779999999999999</v>
          </cell>
          <cell r="J477">
            <v>1.377505</v>
          </cell>
          <cell r="K477">
            <v>1.3775050600000001</v>
          </cell>
          <cell r="L477">
            <v>1.3840092500000001</v>
          </cell>
          <cell r="M477">
            <v>1.3844326100000002</v>
          </cell>
          <cell r="N477">
            <v>1.4124997099999999</v>
          </cell>
          <cell r="O477">
            <v>1.4537051299999999</v>
          </cell>
        </row>
        <row r="478">
          <cell r="C478" t="str">
            <v>11671</v>
          </cell>
        </row>
        <row r="479">
          <cell r="C479">
            <v>11801</v>
          </cell>
          <cell r="D479">
            <v>7.5999999999999998E-2</v>
          </cell>
          <cell r="E479">
            <v>0.61285199999999995</v>
          </cell>
          <cell r="F479">
            <v>1.1319699999999999</v>
          </cell>
          <cell r="G479">
            <v>1.2190449999999999</v>
          </cell>
          <cell r="H479">
            <v>1.2457499999999999</v>
          </cell>
          <cell r="I479">
            <v>1.754</v>
          </cell>
          <cell r="J479">
            <v>1.7598479999999999</v>
          </cell>
          <cell r="K479">
            <v>1.7599824099999999</v>
          </cell>
          <cell r="L479">
            <v>1.78484394</v>
          </cell>
          <cell r="M479">
            <v>1.9128906399999999</v>
          </cell>
          <cell r="N479">
            <v>1.9133979999999999</v>
          </cell>
          <cell r="O479">
            <v>1.9090458799999999</v>
          </cell>
        </row>
        <row r="480">
          <cell r="C480" t="str">
            <v>11841</v>
          </cell>
        </row>
        <row r="481">
          <cell r="C481">
            <v>11922</v>
          </cell>
          <cell r="D481">
            <v>0.68899999999999995</v>
          </cell>
          <cell r="E481">
            <v>1.4762059999999999</v>
          </cell>
          <cell r="F481">
            <v>4.2075870000000002</v>
          </cell>
          <cell r="G481">
            <v>4.6971219999999994</v>
          </cell>
          <cell r="H481">
            <v>5.7508609999999996</v>
          </cell>
          <cell r="I481">
            <v>7.423</v>
          </cell>
          <cell r="J481">
            <v>8.0283300000000004</v>
          </cell>
          <cell r="K481">
            <v>8.5139174500000045</v>
          </cell>
          <cell r="L481">
            <v>9.4971174700000063</v>
          </cell>
          <cell r="M481">
            <v>9.8148146100000009</v>
          </cell>
          <cell r="N481">
            <v>11.181869110000006</v>
          </cell>
          <cell r="O481">
            <v>11.111169170000005</v>
          </cell>
        </row>
        <row r="482">
          <cell r="C482" t="str">
            <v>12035</v>
          </cell>
        </row>
        <row r="483">
          <cell r="C483">
            <v>12165</v>
          </cell>
          <cell r="D483">
            <v>0</v>
          </cell>
          <cell r="E483">
            <v>0</v>
          </cell>
          <cell r="F483">
            <v>1.1E-5</v>
          </cell>
          <cell r="G483">
            <v>2.1999999999999999E-5</v>
          </cell>
          <cell r="H483">
            <v>3.2999999999999996E-5</v>
          </cell>
          <cell r="I483">
            <v>0</v>
          </cell>
          <cell r="J483">
            <v>5.3999999999999998E-5</v>
          </cell>
          <cell r="K483">
            <v>6.2960000000000007E-5</v>
          </cell>
          <cell r="L483">
            <v>2.8377470000000002E-2</v>
          </cell>
          <cell r="M483">
            <v>0.12298128</v>
          </cell>
          <cell r="N483">
            <v>0.16943759</v>
          </cell>
          <cell r="O483">
            <v>0.21266654000000002</v>
          </cell>
        </row>
        <row r="484">
          <cell r="C484">
            <v>12690</v>
          </cell>
          <cell r="D484">
            <v>0.92700000000000005</v>
          </cell>
          <cell r="E484">
            <v>5.8281849999999995</v>
          </cell>
          <cell r="F484">
            <v>9.7989569999999997</v>
          </cell>
          <cell r="G484">
            <v>11.097719999999999</v>
          </cell>
          <cell r="H484">
            <v>13.943716999999999</v>
          </cell>
          <cell r="I484">
            <v>15.48</v>
          </cell>
          <cell r="J484">
            <v>15.395477</v>
          </cell>
          <cell r="K484">
            <v>15.862957780000009</v>
          </cell>
          <cell r="L484">
            <v>17.176702720000002</v>
          </cell>
          <cell r="M484">
            <v>17.548883439999994</v>
          </cell>
          <cell r="N484">
            <v>18.001178070000009</v>
          </cell>
          <cell r="O484">
            <v>19.428416010000007</v>
          </cell>
        </row>
        <row r="485">
          <cell r="C485" t="str">
            <v>12723</v>
          </cell>
        </row>
        <row r="486">
          <cell r="C486">
            <v>12833</v>
          </cell>
          <cell r="D486">
            <v>6.0000000000000001E-3</v>
          </cell>
          <cell r="E486">
            <v>8.5170000000000003E-3</v>
          </cell>
          <cell r="F486">
            <v>1.0886999999999999E-2</v>
          </cell>
          <cell r="G486">
            <v>1.2631E-2</v>
          </cell>
          <cell r="H486">
            <v>1.4809999999999999E-2</v>
          </cell>
          <cell r="I486">
            <v>1.6E-2</v>
          </cell>
          <cell r="J486">
            <v>1.7819999999999999E-2</v>
          </cell>
          <cell r="K486">
            <v>1.9008790000000001E-2</v>
          </cell>
          <cell r="L486">
            <v>2.486354E-2</v>
          </cell>
          <cell r="M486">
            <v>2.55914E-2</v>
          </cell>
          <cell r="N486">
            <v>2.8704509999999999E-2</v>
          </cell>
          <cell r="O486">
            <v>3.088788E-2</v>
          </cell>
        </row>
        <row r="487">
          <cell r="C487" t="str">
            <v>13144</v>
          </cell>
        </row>
        <row r="488">
          <cell r="C488">
            <v>13214</v>
          </cell>
          <cell r="D488">
            <v>0</v>
          </cell>
          <cell r="E488">
            <v>4.5829999999999994E-3</v>
          </cell>
          <cell r="F488">
            <v>2.3802E-2</v>
          </cell>
          <cell r="G488">
            <v>0.23488599999999998</v>
          </cell>
          <cell r="H488">
            <v>0.67110199999999998</v>
          </cell>
          <cell r="I488">
            <v>1.157</v>
          </cell>
          <cell r="J488">
            <v>2.3861919999999999</v>
          </cell>
          <cell r="K488">
            <v>3.4575522200000002</v>
          </cell>
          <cell r="L488">
            <v>4.2383144900000005</v>
          </cell>
          <cell r="M488">
            <v>5.0209724199999997</v>
          </cell>
          <cell r="N488">
            <v>6.07119608</v>
          </cell>
          <cell r="O488">
            <v>7.0698267699999979</v>
          </cell>
        </row>
        <row r="489">
          <cell r="C489" t="str">
            <v>13263</v>
          </cell>
          <cell r="D489">
            <v>0</v>
          </cell>
          <cell r="E489">
            <v>6.4399999999999993E-4</v>
          </cell>
          <cell r="F489">
            <v>5.6649999999999999E-3</v>
          </cell>
          <cell r="G489">
            <v>1.2466999999999999E-2</v>
          </cell>
          <cell r="H489">
            <v>1.6760000000000001E-2</v>
          </cell>
          <cell r="I489">
            <v>2.1999999999999999E-2</v>
          </cell>
          <cell r="J489">
            <v>2.4194E-2</v>
          </cell>
          <cell r="K489">
            <v>3.5093480000000003E-2</v>
          </cell>
          <cell r="L489">
            <v>6.0501589999999994E-2</v>
          </cell>
          <cell r="M489">
            <v>9.4790579999999999E-2</v>
          </cell>
          <cell r="N489">
            <v>0.37188621999999999</v>
          </cell>
          <cell r="O489">
            <v>0.39696752000000002</v>
          </cell>
        </row>
        <row r="490">
          <cell r="C490" t="str">
            <v>13272</v>
          </cell>
          <cell r="D490">
            <v>1.7000000000000001E-2</v>
          </cell>
          <cell r="E490">
            <v>4.0156999999999998E-2</v>
          </cell>
          <cell r="F490">
            <v>6.3805000000000001E-2</v>
          </cell>
          <cell r="G490">
            <v>0.10111099999999999</v>
          </cell>
          <cell r="H490">
            <v>0.12636</v>
          </cell>
          <cell r="I490">
            <v>0.13800000000000001</v>
          </cell>
          <cell r="J490">
            <v>0.147006</v>
          </cell>
          <cell r="K490">
            <v>0.15271610999999999</v>
          </cell>
          <cell r="L490">
            <v>0.17445542999999999</v>
          </cell>
          <cell r="M490">
            <v>0.17689197000000001</v>
          </cell>
          <cell r="N490">
            <v>0.18621001999999998</v>
          </cell>
          <cell r="O490">
            <v>0.19483222</v>
          </cell>
        </row>
        <row r="491">
          <cell r="C491" t="str">
            <v>13280</v>
          </cell>
        </row>
        <row r="492">
          <cell r="C492">
            <v>13322</v>
          </cell>
          <cell r="D492">
            <v>6.0000000000000001E-3</v>
          </cell>
          <cell r="E492">
            <v>6.5680000000000001E-3</v>
          </cell>
          <cell r="F492">
            <v>8.4749999999999999E-3</v>
          </cell>
          <cell r="G492">
            <v>8.650999999999999E-3</v>
          </cell>
          <cell r="H492">
            <v>9.3289999999999988E-3</v>
          </cell>
          <cell r="I492">
            <v>1.6E-2</v>
          </cell>
          <cell r="J492">
            <v>1.8598E-2</v>
          </cell>
          <cell r="K492">
            <v>2.053518E-2</v>
          </cell>
          <cell r="L492">
            <v>5.2814269999999996E-2</v>
          </cell>
          <cell r="M492">
            <v>6.0074000000000002E-2</v>
          </cell>
          <cell r="N492">
            <v>0.48910946</v>
          </cell>
          <cell r="O492">
            <v>0.91923648000000002</v>
          </cell>
        </row>
        <row r="493">
          <cell r="C493">
            <v>13339</v>
          </cell>
          <cell r="D493">
            <v>2E-3</v>
          </cell>
          <cell r="E493">
            <v>2.3419999999999999E-3</v>
          </cell>
          <cell r="F493">
            <v>4.6389999999999999E-3</v>
          </cell>
          <cell r="G493">
            <v>3.7239999999999999E-3</v>
          </cell>
          <cell r="H493">
            <v>4.7609999999999996E-3</v>
          </cell>
          <cell r="I493">
            <v>8.9999999999999993E-3</v>
          </cell>
          <cell r="J493">
            <v>1.1906E-2</v>
          </cell>
          <cell r="K493">
            <v>0</v>
          </cell>
          <cell r="L493">
            <v>0</v>
          </cell>
          <cell r="M493">
            <v>0</v>
          </cell>
          <cell r="N493">
            <v>0</v>
          </cell>
          <cell r="O493">
            <v>0</v>
          </cell>
        </row>
        <row r="494">
          <cell r="C494">
            <v>13341</v>
          </cell>
          <cell r="D494">
            <v>0</v>
          </cell>
          <cell r="E494">
            <v>0</v>
          </cell>
          <cell r="F494">
            <v>0</v>
          </cell>
          <cell r="G494">
            <v>0</v>
          </cell>
          <cell r="H494">
            <v>0</v>
          </cell>
          <cell r="I494">
            <v>0</v>
          </cell>
          <cell r="J494">
            <v>0</v>
          </cell>
          <cell r="K494">
            <v>1.2096839999999999E-2</v>
          </cell>
          <cell r="L494">
            <v>1.3511809999999999E-2</v>
          </cell>
          <cell r="M494">
            <v>1.3518850000000001E-2</v>
          </cell>
          <cell r="N494">
            <v>1.3846260000000001E-2</v>
          </cell>
          <cell r="O494">
            <v>1.426145E-2</v>
          </cell>
        </row>
        <row r="495">
          <cell r="C495" t="str">
            <v>13343</v>
          </cell>
          <cell r="D495">
            <v>0.29099999999999998</v>
          </cell>
          <cell r="E495">
            <v>1.2666739999999999</v>
          </cell>
          <cell r="F495">
            <v>1.534084</v>
          </cell>
          <cell r="G495">
            <v>1.8989859999999998</v>
          </cell>
          <cell r="H495">
            <v>2.8082819999999997</v>
          </cell>
          <cell r="I495">
            <v>4.4829999999999997</v>
          </cell>
          <cell r="J495">
            <v>6.95031</v>
          </cell>
          <cell r="K495">
            <v>8.2818989700000003</v>
          </cell>
          <cell r="L495">
            <v>9.9759838199999979</v>
          </cell>
          <cell r="M495">
            <v>12.23657367</v>
          </cell>
          <cell r="N495">
            <v>14.703510410000002</v>
          </cell>
          <cell r="O495">
            <v>16.742350869999992</v>
          </cell>
        </row>
        <row r="496">
          <cell r="C496">
            <v>13397</v>
          </cell>
          <cell r="D496">
            <v>8.9999999999999993E-3</v>
          </cell>
          <cell r="E496">
            <v>1.2003999999999999E-2</v>
          </cell>
          <cell r="F496">
            <v>1.3229999999999999E-2</v>
          </cell>
          <cell r="G496">
            <v>1.7027999999999998E-2</v>
          </cell>
          <cell r="H496">
            <v>2.3153999999999997E-2</v>
          </cell>
          <cell r="I496">
            <v>2.7E-2</v>
          </cell>
          <cell r="J496">
            <v>2.7644999999999999E-2</v>
          </cell>
          <cell r="K496">
            <v>2.7964019999999999E-2</v>
          </cell>
          <cell r="L496">
            <v>3.437871E-2</v>
          </cell>
          <cell r="M496">
            <v>3.4554429999999997E-2</v>
          </cell>
          <cell r="N496">
            <v>3.4892819999999998E-2</v>
          </cell>
          <cell r="O496">
            <v>3.8467029999999999E-2</v>
          </cell>
        </row>
        <row r="497">
          <cell r="C497">
            <v>13424</v>
          </cell>
          <cell r="D497">
            <v>3.0000000000000001E-3</v>
          </cell>
          <cell r="E497">
            <v>3.6339999999999996E-3</v>
          </cell>
          <cell r="F497">
            <v>4.5139999999999998E-3</v>
          </cell>
          <cell r="G497">
            <v>4.5439999999999994E-3</v>
          </cell>
          <cell r="H497">
            <v>5.0869999999999995E-3</v>
          </cell>
          <cell r="I497">
            <v>5.0000000000000001E-3</v>
          </cell>
          <cell r="J497">
            <v>5.1529999999999996E-3</v>
          </cell>
          <cell r="K497">
            <v>5.1794900000000001E-3</v>
          </cell>
          <cell r="L497">
            <v>5.20945E-3</v>
          </cell>
          <cell r="M497">
            <v>5.23253E-3</v>
          </cell>
          <cell r="N497">
            <v>5.2540699999999996E-3</v>
          </cell>
          <cell r="O497">
            <v>5.2794599999999997E-3</v>
          </cell>
        </row>
        <row r="498">
          <cell r="C498">
            <v>13445</v>
          </cell>
          <cell r="D498">
            <v>1.4E-2</v>
          </cell>
          <cell r="E498">
            <v>1.9460999999999999E-2</v>
          </cell>
          <cell r="F498">
            <v>9.5401E-2</v>
          </cell>
          <cell r="G498">
            <v>0.10868899999999999</v>
          </cell>
          <cell r="H498">
            <v>-5.3281999999999996E-2</v>
          </cell>
          <cell r="I498">
            <v>0.875</v>
          </cell>
          <cell r="J498">
            <v>0.85889599999999999</v>
          </cell>
          <cell r="K498">
            <v>0.92059694999999997</v>
          </cell>
          <cell r="L498">
            <v>1.0575733999999999</v>
          </cell>
          <cell r="M498">
            <v>2.41310709</v>
          </cell>
          <cell r="N498">
            <v>2.6054053399999999</v>
          </cell>
          <cell r="O498">
            <v>2.9121830899999996</v>
          </cell>
        </row>
        <row r="499">
          <cell r="C499">
            <v>13446</v>
          </cell>
          <cell r="D499">
            <v>0</v>
          </cell>
          <cell r="E499">
            <v>0</v>
          </cell>
          <cell r="F499">
            <v>1.6099999999999998E-4</v>
          </cell>
          <cell r="G499">
            <v>3.2199999999999997E-4</v>
          </cell>
          <cell r="H499">
            <v>4.8299999999999998E-4</v>
          </cell>
          <cell r="I499">
            <v>1E-3</v>
          </cell>
          <cell r="J499">
            <v>8.0399999999999992E-4</v>
          </cell>
          <cell r="K499">
            <v>9.3139000000000004E-4</v>
          </cell>
          <cell r="L499">
            <v>1.0765799999999999E-3</v>
          </cell>
          <cell r="M499">
            <v>1.0765799999999999E-3</v>
          </cell>
          <cell r="N499">
            <v>1.2928599999999998E-3</v>
          </cell>
          <cell r="O499">
            <v>1.41592E-3</v>
          </cell>
        </row>
        <row r="500">
          <cell r="C500">
            <v>13469</v>
          </cell>
          <cell r="D500">
            <v>0.40300000000000002</v>
          </cell>
          <cell r="E500">
            <v>0.71598200000000001</v>
          </cell>
          <cell r="F500">
            <v>0.812944</v>
          </cell>
          <cell r="G500">
            <v>0.92302699999999993</v>
          </cell>
          <cell r="H500">
            <v>1.058338</v>
          </cell>
          <cell r="I500">
            <v>1.103</v>
          </cell>
          <cell r="J500">
            <v>1.1565570000000001</v>
          </cell>
          <cell r="K500">
            <v>0.75844095999999994</v>
          </cell>
          <cell r="L500">
            <v>0.91113971999999999</v>
          </cell>
          <cell r="M500">
            <v>1.00377432</v>
          </cell>
          <cell r="N500">
            <v>1.04677921</v>
          </cell>
          <cell r="O500">
            <v>1.1025228999999999</v>
          </cell>
        </row>
        <row r="501">
          <cell r="C501" t="str">
            <v>13519</v>
          </cell>
          <cell r="D501">
            <v>1.6E-2</v>
          </cell>
          <cell r="E501">
            <v>0.101564</v>
          </cell>
          <cell r="F501">
            <v>0.175235</v>
          </cell>
          <cell r="G501">
            <v>5.0884089999999995</v>
          </cell>
          <cell r="H501">
            <v>5.2016260000000001</v>
          </cell>
          <cell r="I501">
            <v>5.4870000000000001</v>
          </cell>
          <cell r="J501">
            <v>5.7396500000000001</v>
          </cell>
          <cell r="K501">
            <v>5.9575094599999989</v>
          </cell>
          <cell r="L501">
            <v>6.5118670500000002</v>
          </cell>
          <cell r="M501">
            <v>6.8009433799999988</v>
          </cell>
          <cell r="N501">
            <v>7.1689333999999993</v>
          </cell>
          <cell r="O501">
            <v>7.5557332799999992</v>
          </cell>
        </row>
        <row r="502">
          <cell r="C502" t="str">
            <v>13530</v>
          </cell>
        </row>
        <row r="503">
          <cell r="C503" t="str">
            <v>13532</v>
          </cell>
        </row>
        <row r="504">
          <cell r="C504" t="str">
            <v>13648</v>
          </cell>
          <cell r="D504">
            <v>2E-3</v>
          </cell>
          <cell r="E504">
            <v>2.3189999999999999E-3</v>
          </cell>
          <cell r="F504">
            <v>3.6319999999999998E-3</v>
          </cell>
          <cell r="G504">
            <v>5.6080000000000001E-3</v>
          </cell>
          <cell r="H504">
            <v>9.6080000000000002E-3</v>
          </cell>
          <cell r="I504">
            <v>0.01</v>
          </cell>
          <cell r="J504">
            <v>2.6287999999999999E-2</v>
          </cell>
          <cell r="K504">
            <v>2.670939E-2</v>
          </cell>
          <cell r="L504">
            <v>2.816312E-2</v>
          </cell>
          <cell r="M504">
            <v>2.8537730000000001E-2</v>
          </cell>
          <cell r="N504">
            <v>2.9998150000000001E-2</v>
          </cell>
          <cell r="O504">
            <v>4.1483309999999995E-2</v>
          </cell>
        </row>
        <row r="505">
          <cell r="C505" t="str">
            <v>13657</v>
          </cell>
        </row>
        <row r="506">
          <cell r="C506" t="str">
            <v>13831</v>
          </cell>
          <cell r="D506">
            <v>1.2999999999999999E-2</v>
          </cell>
          <cell r="E506">
            <v>1.6600999999999998E-2</v>
          </cell>
          <cell r="F506">
            <v>1.6924999999999999E-2</v>
          </cell>
          <cell r="G506">
            <v>1.9781999999999998E-2</v>
          </cell>
          <cell r="H506">
            <v>4.2221999999999996E-2</v>
          </cell>
          <cell r="I506">
            <v>5.6000000000000001E-2</v>
          </cell>
          <cell r="J506">
            <v>0.34564299999999998</v>
          </cell>
          <cell r="K506">
            <v>0.57847822999999998</v>
          </cell>
          <cell r="L506">
            <v>1.1712228</v>
          </cell>
          <cell r="M506">
            <v>6.4175917400000024</v>
          </cell>
          <cell r="N506">
            <v>6.9798542999999995</v>
          </cell>
          <cell r="O506">
            <v>7.4108031099999998</v>
          </cell>
        </row>
        <row r="507">
          <cell r="C507" t="str">
            <v>13941</v>
          </cell>
          <cell r="D507">
            <v>0.47199999999999998</v>
          </cell>
          <cell r="E507">
            <v>0.54522899999999996</v>
          </cell>
          <cell r="F507">
            <v>0.80345199999999994</v>
          </cell>
          <cell r="G507">
            <v>0.94194</v>
          </cell>
          <cell r="H507">
            <v>1.847942</v>
          </cell>
          <cell r="I507">
            <v>1.792</v>
          </cell>
          <cell r="J507">
            <v>2.2851909999999998</v>
          </cell>
          <cell r="K507">
            <v>2.5018868400000001</v>
          </cell>
          <cell r="L507">
            <v>2.8657246400000003</v>
          </cell>
          <cell r="M507">
            <v>3.02436755</v>
          </cell>
          <cell r="N507">
            <v>3.1337965299999997</v>
          </cell>
          <cell r="O507">
            <v>4.5496679699999998</v>
          </cell>
        </row>
        <row r="508">
          <cell r="C508" t="str">
            <v>13943</v>
          </cell>
          <cell r="D508">
            <v>6.0000000000000001E-3</v>
          </cell>
          <cell r="E508">
            <v>3.4655999999999999E-2</v>
          </cell>
          <cell r="F508">
            <v>7.6242999999999991E-2</v>
          </cell>
          <cell r="G508">
            <v>0.78350900000000001</v>
          </cell>
          <cell r="H508">
            <v>0.90077999999999991</v>
          </cell>
          <cell r="I508">
            <v>1.016</v>
          </cell>
          <cell r="J508">
            <v>1.188431</v>
          </cell>
          <cell r="K508">
            <v>1.4642303400000001</v>
          </cell>
          <cell r="L508">
            <v>1.7502621599999999</v>
          </cell>
          <cell r="M508">
            <v>2.24885</v>
          </cell>
          <cell r="N508">
            <v>2.8675066299999998</v>
          </cell>
          <cell r="O508">
            <v>3.2425353700000001</v>
          </cell>
        </row>
        <row r="509">
          <cell r="C509" t="str">
            <v>14017</v>
          </cell>
        </row>
        <row r="510">
          <cell r="C510" t="str">
            <v>14020</v>
          </cell>
        </row>
        <row r="511">
          <cell r="C511" t="str">
            <v>14045</v>
          </cell>
          <cell r="D511">
            <v>7.0000000000000001E-3</v>
          </cell>
          <cell r="E511">
            <v>2.1717999999999998E-2</v>
          </cell>
          <cell r="F511">
            <v>2.6712999999999997E-2</v>
          </cell>
          <cell r="G511">
            <v>3.2902000000000001E-2</v>
          </cell>
          <cell r="H511">
            <v>4.7005999999999999E-2</v>
          </cell>
          <cell r="I511">
            <v>5.6000000000000001E-2</v>
          </cell>
          <cell r="J511">
            <v>0.78952</v>
          </cell>
          <cell r="K511">
            <v>0.89696766999999999</v>
          </cell>
          <cell r="L511">
            <v>0.99985282999999991</v>
          </cell>
          <cell r="M511">
            <v>1.1841577599999999</v>
          </cell>
          <cell r="N511">
            <v>1.25513827</v>
          </cell>
          <cell r="O511">
            <v>1.3925725200000001</v>
          </cell>
        </row>
        <row r="512">
          <cell r="C512">
            <v>14094</v>
          </cell>
          <cell r="D512">
            <v>0.28100000000000003</v>
          </cell>
          <cell r="E512">
            <v>0.33303499999999997</v>
          </cell>
          <cell r="F512">
            <v>0.96194899999999994</v>
          </cell>
          <cell r="G512">
            <v>1.175656</v>
          </cell>
          <cell r="H512">
            <v>1.1098759999999999</v>
          </cell>
          <cell r="I512">
            <v>1.121</v>
          </cell>
          <cell r="J512">
            <v>0.82470100000000002</v>
          </cell>
          <cell r="K512">
            <v>0.84227041000000002</v>
          </cell>
          <cell r="L512">
            <v>0.91660246000000001</v>
          </cell>
          <cell r="M512">
            <v>0.86205096999999997</v>
          </cell>
          <cell r="N512">
            <v>0.87041895999999996</v>
          </cell>
          <cell r="O512">
            <v>-0.19535201999999999</v>
          </cell>
        </row>
        <row r="513">
          <cell r="C513">
            <v>14129</v>
          </cell>
          <cell r="D513">
            <v>0.67900000000000005</v>
          </cell>
          <cell r="E513">
            <v>1.6244019999999999</v>
          </cell>
          <cell r="F513">
            <v>2.8585149999999997</v>
          </cell>
          <cell r="G513">
            <v>3.6630509999999998</v>
          </cell>
          <cell r="H513">
            <v>4.2902110000000002</v>
          </cell>
          <cell r="I513">
            <v>5.2789999999999999</v>
          </cell>
          <cell r="J513">
            <v>5.5824679999999995</v>
          </cell>
          <cell r="K513">
            <v>5.8330813599999995</v>
          </cell>
          <cell r="L513">
            <v>6.3761386699999987</v>
          </cell>
          <cell r="M513">
            <v>6.5599735599999978</v>
          </cell>
          <cell r="N513">
            <v>6.7804268999999975</v>
          </cell>
          <cell r="O513">
            <v>6.8202008299999992</v>
          </cell>
        </row>
        <row r="514">
          <cell r="C514">
            <v>14197</v>
          </cell>
          <cell r="D514">
            <v>0</v>
          </cell>
        </row>
        <row r="515">
          <cell r="C515">
            <v>14221</v>
          </cell>
          <cell r="D515">
            <v>0</v>
          </cell>
          <cell r="E515">
            <v>6.5529999999999998E-3</v>
          </cell>
          <cell r="F515">
            <v>6.9129999999999999E-3</v>
          </cell>
          <cell r="G515">
            <v>2.0746000000000001E-2</v>
          </cell>
          <cell r="H515">
            <v>6.3381999999999994E-2</v>
          </cell>
          <cell r="I515">
            <v>0.14299999999999999</v>
          </cell>
          <cell r="J515">
            <v>0.185361</v>
          </cell>
          <cell r="K515">
            <v>0.23003787000000001</v>
          </cell>
          <cell r="L515">
            <v>0.28303200000000001</v>
          </cell>
          <cell r="M515">
            <v>0.38358995000000001</v>
          </cell>
          <cell r="N515">
            <v>0.47417289000000001</v>
          </cell>
          <cell r="O515">
            <v>0.64181218999999989</v>
          </cell>
        </row>
        <row r="516">
          <cell r="C516">
            <v>14278</v>
          </cell>
          <cell r="D516">
            <v>8.0000000000000002E-3</v>
          </cell>
          <cell r="E516">
            <v>1.3840999999999999E-2</v>
          </cell>
          <cell r="F516">
            <v>2.4263999999999997E-2</v>
          </cell>
          <cell r="G516">
            <v>2.4732999999999998E-2</v>
          </cell>
          <cell r="H516">
            <v>2.8014999999999998E-2</v>
          </cell>
          <cell r="I516">
            <v>4.9000000000000002E-2</v>
          </cell>
          <cell r="J516">
            <v>5.6044999999999998E-2</v>
          </cell>
          <cell r="K516">
            <v>5.7351279999999998E-2</v>
          </cell>
          <cell r="L516">
            <v>6.2564010000000003E-2</v>
          </cell>
          <cell r="M516">
            <v>6.3728939999999998E-2</v>
          </cell>
          <cell r="N516">
            <v>6.4816189999999996E-2</v>
          </cell>
          <cell r="O516">
            <v>6.6390470000000007E-2</v>
          </cell>
        </row>
        <row r="517">
          <cell r="C517" t="str">
            <v>14468</v>
          </cell>
          <cell r="D517">
            <v>1E-3</v>
          </cell>
          <cell r="E517">
            <v>9.9169999999999987E-3</v>
          </cell>
          <cell r="F517">
            <v>2.4507999999999999E-2</v>
          </cell>
          <cell r="G517">
            <v>4.2682999999999999E-2</v>
          </cell>
          <cell r="H517">
            <v>5.5551999999999997E-2</v>
          </cell>
          <cell r="I517">
            <v>5.8999999999999997E-2</v>
          </cell>
          <cell r="J517">
            <v>6.5820000000000004E-2</v>
          </cell>
          <cell r="K517">
            <v>9.4104679999999996E-2</v>
          </cell>
          <cell r="L517">
            <v>0.83632106000000006</v>
          </cell>
          <cell r="M517">
            <v>1.54854376</v>
          </cell>
          <cell r="N517">
            <v>1.6145309999999999</v>
          </cell>
          <cell r="O517">
            <v>1.64219359</v>
          </cell>
        </row>
        <row r="518">
          <cell r="C518" t="str">
            <v>14473</v>
          </cell>
        </row>
        <row r="519">
          <cell r="C519">
            <v>14517</v>
          </cell>
          <cell r="D519">
            <v>0.124</v>
          </cell>
          <cell r="E519">
            <v>0.20600499999999999</v>
          </cell>
          <cell r="F519">
            <v>0.24171999999999999</v>
          </cell>
          <cell r="G519">
            <v>0.56090099999999998</v>
          </cell>
          <cell r="H519">
            <v>0.67575299999999994</v>
          </cell>
          <cell r="I519">
            <v>0.84599999999999997</v>
          </cell>
          <cell r="J519">
            <v>0.91132099999999994</v>
          </cell>
          <cell r="K519">
            <v>0.93682310999999996</v>
          </cell>
          <cell r="L519">
            <v>1.0038864999999999</v>
          </cell>
          <cell r="M519">
            <v>0.80166888000000003</v>
          </cell>
          <cell r="N519">
            <v>0.82470498999999997</v>
          </cell>
          <cell r="O519">
            <v>0.84148299999999998</v>
          </cell>
        </row>
        <row r="520">
          <cell r="C520">
            <v>14667</v>
          </cell>
          <cell r="D520">
            <v>4.0000000000000001E-3</v>
          </cell>
          <cell r="E520">
            <v>1.1099999999999999E-2</v>
          </cell>
          <cell r="F520">
            <v>1.2067999999999999E-2</v>
          </cell>
          <cell r="G520">
            <v>1.4863999999999999E-2</v>
          </cell>
          <cell r="H520">
            <v>1.9518000000000001E-2</v>
          </cell>
          <cell r="I520">
            <v>2.7E-2</v>
          </cell>
          <cell r="J520">
            <v>3.2572999999999998E-2</v>
          </cell>
          <cell r="K520">
            <v>3.8540199999999997E-2</v>
          </cell>
          <cell r="L520">
            <v>5.6315160000000003E-2</v>
          </cell>
          <cell r="M520">
            <v>6.1165949999999997E-2</v>
          </cell>
          <cell r="N520">
            <v>6.3131629999999994E-2</v>
          </cell>
          <cell r="O520">
            <v>6.5274570000000004E-2</v>
          </cell>
        </row>
        <row r="521">
          <cell r="C521">
            <v>14675</v>
          </cell>
          <cell r="D521">
            <v>0</v>
          </cell>
          <cell r="E521">
            <v>0</v>
          </cell>
          <cell r="F521">
            <v>0</v>
          </cell>
          <cell r="G521">
            <v>0</v>
          </cell>
          <cell r="H521">
            <v>0</v>
          </cell>
          <cell r="I521">
            <v>0</v>
          </cell>
          <cell r="J521">
            <v>0</v>
          </cell>
          <cell r="K521">
            <v>0</v>
          </cell>
          <cell r="L521">
            <v>0</v>
          </cell>
          <cell r="M521">
            <v>0</v>
          </cell>
          <cell r="N521">
            <v>0</v>
          </cell>
          <cell r="O521">
            <v>0</v>
          </cell>
        </row>
        <row r="522">
          <cell r="C522">
            <v>14677</v>
          </cell>
          <cell r="D522">
            <v>0</v>
          </cell>
          <cell r="E522">
            <v>0</v>
          </cell>
          <cell r="F522">
            <v>0</v>
          </cell>
          <cell r="G522">
            <v>0</v>
          </cell>
          <cell r="H522">
            <v>0</v>
          </cell>
          <cell r="I522">
            <v>0</v>
          </cell>
          <cell r="J522">
            <v>0</v>
          </cell>
          <cell r="K522">
            <v>0</v>
          </cell>
          <cell r="L522">
            <v>0</v>
          </cell>
          <cell r="M522">
            <v>0</v>
          </cell>
          <cell r="N522">
            <v>0</v>
          </cell>
          <cell r="O522">
            <v>0</v>
          </cell>
        </row>
        <row r="523">
          <cell r="C523">
            <v>14832</v>
          </cell>
          <cell r="D523">
            <v>1E-3</v>
          </cell>
          <cell r="E523">
            <v>2.519E-3</v>
          </cell>
          <cell r="F523">
            <v>1.3713999999999999E-2</v>
          </cell>
          <cell r="G523">
            <v>0</v>
          </cell>
          <cell r="H523">
            <v>0</v>
          </cell>
          <cell r="I523">
            <v>0</v>
          </cell>
          <cell r="J523">
            <v>0</v>
          </cell>
          <cell r="K523">
            <v>0</v>
          </cell>
          <cell r="L523">
            <v>0</v>
          </cell>
          <cell r="M523">
            <v>0</v>
          </cell>
          <cell r="N523">
            <v>0</v>
          </cell>
          <cell r="O523">
            <v>0</v>
          </cell>
        </row>
        <row r="524">
          <cell r="C524">
            <v>15002</v>
          </cell>
          <cell r="D524">
            <v>0</v>
          </cell>
          <cell r="E524">
            <v>1.7E-5</v>
          </cell>
          <cell r="F524">
            <v>2.4999999999999998E-5</v>
          </cell>
          <cell r="G524">
            <v>2.983E-3</v>
          </cell>
          <cell r="H524">
            <v>3.9199999999999999E-3</v>
          </cell>
          <cell r="I524">
            <v>5.0000000000000001E-3</v>
          </cell>
          <cell r="J524">
            <v>1.1696999999999999E-2</v>
          </cell>
          <cell r="K524">
            <v>1.364394E-2</v>
          </cell>
          <cell r="L524">
            <v>2.0184839999999999E-2</v>
          </cell>
          <cell r="M524">
            <v>5.4570420000000001E-2</v>
          </cell>
          <cell r="N524">
            <v>6.4688579999999996E-2</v>
          </cell>
          <cell r="O524">
            <v>7.745877000000001E-2</v>
          </cell>
        </row>
        <row r="525">
          <cell r="C525" t="str">
            <v>RRLS-O</v>
          </cell>
          <cell r="D525">
            <v>3.1779999999999999</v>
          </cell>
          <cell r="E525">
            <v>2.4833259999999999</v>
          </cell>
          <cell r="F525">
            <v>3.784195</v>
          </cell>
          <cell r="G525">
            <v>5.2371349999999994</v>
          </cell>
          <cell r="H525">
            <v>5.8926669999999994</v>
          </cell>
          <cell r="I525">
            <v>8.3800000000000008</v>
          </cell>
          <cell r="J525">
            <v>9.5363729999999993</v>
          </cell>
          <cell r="K525">
            <v>10.236552159999976</v>
          </cell>
          <cell r="L525">
            <v>11.983881840000008</v>
          </cell>
          <cell r="M525">
            <v>13.091812329999978</v>
          </cell>
          <cell r="N525">
            <v>14.767777749999976</v>
          </cell>
          <cell r="O525">
            <v>16.463970289999967</v>
          </cell>
        </row>
        <row r="526">
          <cell r="C526" t="str">
            <v>12043</v>
          </cell>
          <cell r="D526">
            <v>0.128</v>
          </cell>
          <cell r="E526">
            <v>0.257158</v>
          </cell>
          <cell r="F526">
            <v>0.47713699999999998</v>
          </cell>
          <cell r="G526">
            <v>1.058597</v>
          </cell>
          <cell r="H526">
            <v>1.9440149999999998</v>
          </cell>
          <cell r="I526">
            <v>2.153</v>
          </cell>
          <cell r="J526">
            <v>2.8659919999999999</v>
          </cell>
          <cell r="K526">
            <v>3.1403634500000002</v>
          </cell>
          <cell r="L526">
            <v>3.75649188</v>
          </cell>
          <cell r="M526">
            <v>4.2034255300000005</v>
          </cell>
          <cell r="N526">
            <v>4.5875709900000006</v>
          </cell>
          <cell r="O526">
            <v>4.7831531700000003</v>
          </cell>
        </row>
        <row r="527">
          <cell r="C527" t="str">
            <v>12555</v>
          </cell>
        </row>
        <row r="528">
          <cell r="C528" t="str">
            <v>12627</v>
          </cell>
        </row>
        <row r="529">
          <cell r="C529" t="str">
            <v>13347</v>
          </cell>
        </row>
        <row r="530">
          <cell r="C530" t="str">
            <v>13587</v>
          </cell>
          <cell r="D530">
            <v>0.01</v>
          </cell>
          <cell r="E530">
            <v>3.0540999999999999E-2</v>
          </cell>
          <cell r="F530">
            <v>4.4920999999999996E-2</v>
          </cell>
          <cell r="G530">
            <v>6.6539000000000001E-2</v>
          </cell>
          <cell r="H530">
            <v>0.10654699999999999</v>
          </cell>
          <cell r="I530">
            <v>0.123</v>
          </cell>
          <cell r="J530">
            <v>0.21005799999999999</v>
          </cell>
          <cell r="K530">
            <v>0.25320227000000001</v>
          </cell>
          <cell r="L530">
            <v>0.34228764</v>
          </cell>
          <cell r="M530">
            <v>0.35236706000000001</v>
          </cell>
          <cell r="N530">
            <v>0.36617192999999998</v>
          </cell>
          <cell r="O530">
            <v>0.40802556000000001</v>
          </cell>
        </row>
        <row r="531">
          <cell r="C531" t="str">
            <v>13894</v>
          </cell>
        </row>
        <row r="532">
          <cell r="C532">
            <v>14165</v>
          </cell>
          <cell r="D532">
            <v>0.26200000000000001</v>
          </cell>
          <cell r="E532">
            <v>0.52556199999999997</v>
          </cell>
          <cell r="F532">
            <v>1.015042</v>
          </cell>
          <cell r="G532">
            <v>1.4205349999999999</v>
          </cell>
          <cell r="H532">
            <v>1.8286119999999999</v>
          </cell>
          <cell r="I532">
            <v>2.278</v>
          </cell>
          <cell r="J532">
            <v>2.5679509999999999</v>
          </cell>
          <cell r="K532">
            <v>2.8673877200000004</v>
          </cell>
          <cell r="L532">
            <v>3.4417719099999999</v>
          </cell>
          <cell r="M532">
            <v>3.5892404099999999</v>
          </cell>
          <cell r="N532">
            <v>3.5987411000000002</v>
          </cell>
          <cell r="O532">
            <v>3.6553079900000003</v>
          </cell>
        </row>
        <row r="533">
          <cell r="C533">
            <v>14190</v>
          </cell>
          <cell r="D533">
            <v>0.31900000000000001</v>
          </cell>
          <cell r="E533">
            <v>0.63388099999999992</v>
          </cell>
          <cell r="F533">
            <v>0.96553699999999998</v>
          </cell>
          <cell r="G533">
            <v>1.093035</v>
          </cell>
          <cell r="H533">
            <v>1.2211779999999999</v>
          </cell>
          <cell r="I533">
            <v>1.3480000000000001</v>
          </cell>
          <cell r="J533">
            <v>1.4224669999999999</v>
          </cell>
          <cell r="K533">
            <v>1.4632076200000002</v>
          </cell>
          <cell r="L533">
            <v>1.61593706</v>
          </cell>
          <cell r="M533">
            <v>1.6425618100000001</v>
          </cell>
          <cell r="N533">
            <v>1.6425618100000001</v>
          </cell>
          <cell r="O533">
            <v>1.6571475200000001</v>
          </cell>
        </row>
        <row r="534">
          <cell r="C534" t="str">
            <v>RRT - O</v>
          </cell>
          <cell r="D534">
            <v>0.21299999999999999</v>
          </cell>
          <cell r="E534">
            <v>0.48018899999999998</v>
          </cell>
          <cell r="F534">
            <v>0.74622899999999992</v>
          </cell>
          <cell r="G534">
            <v>0.91354299999999999</v>
          </cell>
          <cell r="H534">
            <v>1.3861479999999999</v>
          </cell>
          <cell r="I534">
            <v>1.73</v>
          </cell>
          <cell r="J534">
            <v>1.9893299999999998</v>
          </cell>
          <cell r="K534">
            <v>2.15959053</v>
          </cell>
          <cell r="L534">
            <v>2.8198601000000001</v>
          </cell>
          <cell r="M534">
            <v>3.1280563300000064</v>
          </cell>
          <cell r="N534">
            <v>3.6164725000000097</v>
          </cell>
          <cell r="O534">
            <v>4.0417013400000057</v>
          </cell>
        </row>
        <row r="535">
          <cell r="C535" t="str">
            <v>AFR</v>
          </cell>
          <cell r="D535">
            <v>2E-3</v>
          </cell>
          <cell r="E535">
            <v>1.0291E-2</v>
          </cell>
          <cell r="F535">
            <v>1.2433E-2</v>
          </cell>
          <cell r="G535">
            <v>1.3640999999999999E-2</v>
          </cell>
          <cell r="H535">
            <v>2.2924E-2</v>
          </cell>
          <cell r="I535">
            <v>2.3E-2</v>
          </cell>
          <cell r="J535">
            <v>2.3306999999999998E-2</v>
          </cell>
          <cell r="K535">
            <v>2.3306669999999998E-2</v>
          </cell>
          <cell r="L535">
            <v>2.3436439999999999E-2</v>
          </cell>
          <cell r="M535">
            <v>2.3436439999999999E-2</v>
          </cell>
          <cell r="N535">
            <v>2.3436439999999999E-2</v>
          </cell>
          <cell r="O535">
            <v>2.3407279999999999E-2</v>
          </cell>
        </row>
        <row r="536">
          <cell r="C536" t="str">
            <v>ANFENC</v>
          </cell>
          <cell r="D536">
            <v>2E-3</v>
          </cell>
          <cell r="E536">
            <v>2.539E-3</v>
          </cell>
          <cell r="F536">
            <v>2.6069999999999999E-3</v>
          </cell>
          <cell r="G536">
            <v>2.676E-3</v>
          </cell>
          <cell r="H536">
            <v>2.8839999999999998E-3</v>
          </cell>
          <cell r="I536">
            <v>3.0000000000000001E-3</v>
          </cell>
          <cell r="J536">
            <v>3.0230000000000001E-3</v>
          </cell>
          <cell r="K536">
            <v>3.07771E-3</v>
          </cell>
          <cell r="L536">
            <v>3.1403400000000001E-3</v>
          </cell>
          <cell r="M536">
            <v>3.1885999999999998E-3</v>
          </cell>
          <cell r="N536">
            <v>3.2336399999999999E-3</v>
          </cell>
          <cell r="O536">
            <v>3.2867299999999999E-3</v>
          </cell>
        </row>
        <row r="537">
          <cell r="C537" t="str">
            <v>CAPBANK</v>
          </cell>
          <cell r="D537">
            <v>-5.0000000000000001E-3</v>
          </cell>
          <cell r="E537">
            <v>-4.0379999999999999E-3</v>
          </cell>
          <cell r="F537">
            <v>9.8999999999999999E-4</v>
          </cell>
          <cell r="G537">
            <v>7.8440000000000003E-3</v>
          </cell>
          <cell r="H537">
            <v>8.6529999999999992E-3</v>
          </cell>
          <cell r="I537">
            <v>-8.0000000000000002E-3</v>
          </cell>
          <cell r="J537">
            <v>-8.0949999999999998E-3</v>
          </cell>
          <cell r="K537">
            <v>-8.0902300000000003E-3</v>
          </cell>
          <cell r="L537">
            <v>-8.0869700000000006E-3</v>
          </cell>
          <cell r="M537">
            <v>-8.0827399999999997E-3</v>
          </cell>
          <cell r="N537">
            <v>-8.0787900000000006E-3</v>
          </cell>
          <cell r="O537">
            <v>-8.0727100000000003E-3</v>
          </cell>
        </row>
        <row r="538">
          <cell r="C538" t="str">
            <v>CATHR</v>
          </cell>
          <cell r="D538">
            <v>0.32500000000000001</v>
          </cell>
          <cell r="E538">
            <v>0.34700199999999998</v>
          </cell>
          <cell r="F538">
            <v>0.37962799999999997</v>
          </cell>
          <cell r="G538">
            <v>0.430004</v>
          </cell>
          <cell r="H538">
            <v>0.498886</v>
          </cell>
          <cell r="I538">
            <v>0.52700000000000002</v>
          </cell>
          <cell r="J538">
            <v>0.55621100000000001</v>
          </cell>
          <cell r="K538">
            <v>0.56811968999999995</v>
          </cell>
          <cell r="L538">
            <v>0.60809429000000004</v>
          </cell>
          <cell r="M538">
            <v>0.61575287000000001</v>
          </cell>
          <cell r="N538">
            <v>0.62412000000000001</v>
          </cell>
          <cell r="O538">
            <v>0.68161799000000001</v>
          </cell>
        </row>
        <row r="539">
          <cell r="C539" t="str">
            <v>CblMonitor</v>
          </cell>
          <cell r="D539">
            <v>3.0000000000000001E-3</v>
          </cell>
          <cell r="E539">
            <v>6.0269999999999994E-3</v>
          </cell>
          <cell r="F539">
            <v>9.0399999999999994E-3</v>
          </cell>
          <cell r="G539">
            <v>1.2052999999999999E-2</v>
          </cell>
          <cell r="H539">
            <v>1.5066999999999999E-2</v>
          </cell>
          <cell r="I539">
            <v>1.7999999999999999E-2</v>
          </cell>
          <cell r="J539">
            <v>2.1093000000000001E-2</v>
          </cell>
          <cell r="K539">
            <v>2.3472759999999999E-2</v>
          </cell>
          <cell r="L539">
            <v>2.619229E-2</v>
          </cell>
          <cell r="M539">
            <v>2.619229E-2</v>
          </cell>
          <cell r="N539">
            <v>3.0243409999999998E-2</v>
          </cell>
          <cell r="O539">
            <v>3.2548359999999998E-2</v>
          </cell>
        </row>
        <row r="540">
          <cell r="C540" t="str">
            <v>CSWITCH</v>
          </cell>
          <cell r="D540">
            <v>3.2000000000000001E-2</v>
          </cell>
          <cell r="E540">
            <v>6.9324999999999998E-2</v>
          </cell>
          <cell r="F540">
            <v>0.13842699999999999</v>
          </cell>
          <cell r="G540">
            <v>0.226352</v>
          </cell>
          <cell r="H540">
            <v>0.30250299999999997</v>
          </cell>
          <cell r="I540">
            <v>0.40300000000000002</v>
          </cell>
          <cell r="J540">
            <v>0.46286299999999997</v>
          </cell>
          <cell r="K540">
            <v>0.48836309</v>
          </cell>
          <cell r="L540">
            <v>0.72193088999999999</v>
          </cell>
          <cell r="M540">
            <v>0.95472213000000006</v>
          </cell>
          <cell r="N540">
            <v>0.97563610000000001</v>
          </cell>
          <cell r="O540">
            <v>1.0046863100000001</v>
          </cell>
        </row>
        <row r="541">
          <cell r="C541" t="str">
            <v>D9HUPGR</v>
          </cell>
        </row>
        <row r="542">
          <cell r="C542" t="str">
            <v>DELUG</v>
          </cell>
          <cell r="D542">
            <v>0.01</v>
          </cell>
          <cell r="E542">
            <v>2.4993999999999999E-2</v>
          </cell>
          <cell r="F542">
            <v>4.0308999999999998E-2</v>
          </cell>
          <cell r="G542">
            <v>0.16721899999999998</v>
          </cell>
          <cell r="H542">
            <v>0.24735799999999999</v>
          </cell>
          <cell r="I542">
            <v>0.36899999999999999</v>
          </cell>
          <cell r="J542">
            <v>0.53576099999999993</v>
          </cell>
          <cell r="K542">
            <v>0.59026098999999999</v>
          </cell>
          <cell r="L542">
            <v>0.80826565000000006</v>
          </cell>
          <cell r="M542">
            <v>0.85059207999999942</v>
          </cell>
          <cell r="N542">
            <v>0.92437124999999998</v>
          </cell>
          <cell r="O542">
            <v>1.0420636599999999</v>
          </cell>
        </row>
        <row r="543">
          <cell r="C543" t="str">
            <v>DETECT</v>
          </cell>
          <cell r="D543">
            <v>5.0000000000000001E-3</v>
          </cell>
          <cell r="E543">
            <v>3.5152999999999997E-2</v>
          </cell>
          <cell r="F543">
            <v>0.164462</v>
          </cell>
          <cell r="G543">
            <v>0.178984</v>
          </cell>
          <cell r="H543">
            <v>0.21499499999999999</v>
          </cell>
          <cell r="I543">
            <v>0.245</v>
          </cell>
          <cell r="J543">
            <v>0.26950199999999996</v>
          </cell>
          <cell r="K543">
            <v>0.27956221000000003</v>
          </cell>
          <cell r="L543">
            <v>0.30078208000000001</v>
          </cell>
          <cell r="M543">
            <v>0.30440821999999995</v>
          </cell>
          <cell r="N543">
            <v>0.31303854999999997</v>
          </cell>
          <cell r="O543">
            <v>0.33030615999999996</v>
          </cell>
        </row>
        <row r="544">
          <cell r="C544" t="str">
            <v>DFR</v>
          </cell>
          <cell r="D544">
            <v>2E-3</v>
          </cell>
          <cell r="E544">
            <v>3.4956999999999995E-2</v>
          </cell>
          <cell r="F544">
            <v>5.4716999999999995E-2</v>
          </cell>
          <cell r="G544">
            <v>6.962299999999999E-2</v>
          </cell>
          <cell r="H544">
            <v>0.181753</v>
          </cell>
          <cell r="I544">
            <v>0.22800000000000001</v>
          </cell>
          <cell r="J544">
            <v>0.24038499999999999</v>
          </cell>
          <cell r="K544">
            <v>0.24181554</v>
          </cell>
          <cell r="L544">
            <v>0.24695337000000001</v>
          </cell>
          <cell r="M544">
            <v>0.27695720000000001</v>
          </cell>
          <cell r="N544">
            <v>0.29274422999999999</v>
          </cell>
          <cell r="O544">
            <v>0.33508739000000004</v>
          </cell>
        </row>
        <row r="545">
          <cell r="C545" t="str">
            <v>FDRPR</v>
          </cell>
          <cell r="D545">
            <v>5.5E-2</v>
          </cell>
          <cell r="E545">
            <v>0.11057199999999999</v>
          </cell>
          <cell r="F545">
            <v>0.15922600000000001</v>
          </cell>
          <cell r="G545">
            <v>0.18348699999999998</v>
          </cell>
          <cell r="H545">
            <v>0.17302399999999998</v>
          </cell>
          <cell r="I545">
            <v>0.17599999999999999</v>
          </cell>
          <cell r="J545">
            <v>0.200406</v>
          </cell>
          <cell r="K545">
            <v>0.21071229999999999</v>
          </cell>
          <cell r="L545">
            <v>0.24483948</v>
          </cell>
          <cell r="M545">
            <v>0.25647682999999999</v>
          </cell>
          <cell r="N545">
            <v>0.28310446</v>
          </cell>
          <cell r="O545">
            <v>0.35946725000000002</v>
          </cell>
        </row>
        <row r="546">
          <cell r="C546" t="str">
            <v>FOOT</v>
          </cell>
          <cell r="D546">
            <v>0</v>
          </cell>
          <cell r="E546">
            <v>0</v>
          </cell>
          <cell r="F546">
            <v>0</v>
          </cell>
          <cell r="G546">
            <v>0</v>
          </cell>
          <cell r="H546">
            <v>0</v>
          </cell>
          <cell r="I546">
            <v>0</v>
          </cell>
          <cell r="J546">
            <v>0</v>
          </cell>
          <cell r="K546">
            <v>0</v>
          </cell>
          <cell r="L546">
            <v>0</v>
          </cell>
          <cell r="M546">
            <v>0</v>
          </cell>
          <cell r="N546">
            <v>0</v>
          </cell>
          <cell r="O546">
            <v>0</v>
          </cell>
        </row>
        <row r="547">
          <cell r="C547" t="str">
            <v>GAREPL</v>
          </cell>
          <cell r="D547">
            <v>7.0000000000000001E-3</v>
          </cell>
          <cell r="E547">
            <v>2.3925999999999999E-2</v>
          </cell>
          <cell r="F547">
            <v>3.4908000000000002E-2</v>
          </cell>
          <cell r="G547">
            <v>0.123774</v>
          </cell>
          <cell r="H547">
            <v>0.200935</v>
          </cell>
          <cell r="I547">
            <v>0.21</v>
          </cell>
          <cell r="J547">
            <v>0.22496099999999999</v>
          </cell>
          <cell r="K547">
            <v>0.23001895</v>
          </cell>
          <cell r="L547">
            <v>0.25299255999999998</v>
          </cell>
          <cell r="M547">
            <v>0.25405626999999997</v>
          </cell>
          <cell r="N547">
            <v>0.26099823</v>
          </cell>
          <cell r="O547">
            <v>0.26980218</v>
          </cell>
        </row>
        <row r="548">
          <cell r="C548" t="str">
            <v>GRND</v>
          </cell>
          <cell r="D548">
            <v>0.17</v>
          </cell>
          <cell r="E548">
            <v>0.229431</v>
          </cell>
          <cell r="F548">
            <v>0.276084</v>
          </cell>
          <cell r="G548">
            <v>0.33243</v>
          </cell>
          <cell r="H548">
            <v>0.37440399999999996</v>
          </cell>
          <cell r="I548">
            <v>0.432</v>
          </cell>
          <cell r="J548">
            <v>0.45510099999999998</v>
          </cell>
          <cell r="K548">
            <v>0.47764686000000001</v>
          </cell>
          <cell r="L548">
            <v>0.53268099000000002</v>
          </cell>
          <cell r="M548">
            <v>0.54491643999999995</v>
          </cell>
          <cell r="N548">
            <v>0.56833605000000009</v>
          </cell>
          <cell r="O548">
            <v>0.59184837999999995</v>
          </cell>
        </row>
        <row r="549">
          <cell r="C549" t="str">
            <v>HUB</v>
          </cell>
          <cell r="D549">
            <v>0.71799999999999997</v>
          </cell>
          <cell r="E549">
            <v>1.127513</v>
          </cell>
          <cell r="F549">
            <v>1.925735</v>
          </cell>
          <cell r="G549">
            <v>2.5038079999999998</v>
          </cell>
          <cell r="H549">
            <v>3.386053</v>
          </cell>
          <cell r="I549">
            <v>4.0179999999999998</v>
          </cell>
          <cell r="J549">
            <v>4.6997960000000001</v>
          </cell>
          <cell r="K549">
            <v>5.2227548200000005</v>
          </cell>
          <cell r="L549">
            <v>6.3751813800000043</v>
          </cell>
          <cell r="M549">
            <v>7.04120188</v>
          </cell>
          <cell r="N549">
            <v>7.5033752100000095</v>
          </cell>
          <cell r="O549">
            <v>8.0885803099999976</v>
          </cell>
        </row>
        <row r="550">
          <cell r="C550" t="str">
            <v>HVAC</v>
          </cell>
          <cell r="D550">
            <v>1.4999999999999999E-2</v>
          </cell>
          <cell r="E550">
            <v>1.5488999999999999E-2</v>
          </cell>
          <cell r="F550">
            <v>2.9106E-2</v>
          </cell>
          <cell r="G550">
            <v>4.3969999999999995E-2</v>
          </cell>
          <cell r="H550">
            <v>6.6749000000000003E-2</v>
          </cell>
          <cell r="I550">
            <v>9.4E-2</v>
          </cell>
          <cell r="J550">
            <v>0.235654</v>
          </cell>
          <cell r="K550">
            <v>0.26594000000000001</v>
          </cell>
          <cell r="L550">
            <v>0.32830877000000003</v>
          </cell>
          <cell r="M550">
            <v>0.43794823999999999</v>
          </cell>
          <cell r="N550">
            <v>0.50055479999999997</v>
          </cell>
          <cell r="O550">
            <v>0.58864342000000003</v>
          </cell>
        </row>
        <row r="551">
          <cell r="C551" t="str">
            <v>IED Syn</v>
          </cell>
          <cell r="D551">
            <v>2E-3</v>
          </cell>
          <cell r="E551">
            <v>2.1849999999999999E-3</v>
          </cell>
          <cell r="F551">
            <v>2.1849999999999999E-3</v>
          </cell>
          <cell r="G551">
            <v>2.2559999999999998E-3</v>
          </cell>
          <cell r="H551">
            <v>2.3140000000000001E-3</v>
          </cell>
          <cell r="I551">
            <v>2E-3</v>
          </cell>
          <cell r="J551">
            <v>2.3140000000000001E-3</v>
          </cell>
          <cell r="K551">
            <v>2.3144699999999999E-3</v>
          </cell>
          <cell r="L551">
            <v>2.4201000000000001E-3</v>
          </cell>
          <cell r="M551">
            <v>2.4201000000000001E-3</v>
          </cell>
          <cell r="N551">
            <v>2.4201000000000001E-3</v>
          </cell>
          <cell r="O551">
            <v>2.4340900000000003E-3</v>
          </cell>
        </row>
        <row r="552">
          <cell r="C552" t="str">
            <v>Insulators</v>
          </cell>
          <cell r="D552">
            <v>0</v>
          </cell>
          <cell r="E552">
            <v>0</v>
          </cell>
          <cell r="F552">
            <v>0</v>
          </cell>
          <cell r="G552">
            <v>0</v>
          </cell>
          <cell r="H552">
            <v>0</v>
          </cell>
          <cell r="I552">
            <v>0</v>
          </cell>
          <cell r="J552">
            <v>0</v>
          </cell>
          <cell r="K552">
            <v>0</v>
          </cell>
          <cell r="L552">
            <v>0</v>
          </cell>
          <cell r="M552">
            <v>0</v>
          </cell>
          <cell r="N552">
            <v>0</v>
          </cell>
          <cell r="O552">
            <v>0</v>
          </cell>
        </row>
        <row r="553">
          <cell r="C553" t="str">
            <v>LCC</v>
          </cell>
          <cell r="D553">
            <v>0</v>
          </cell>
          <cell r="E553">
            <v>0</v>
          </cell>
          <cell r="F553">
            <v>0</v>
          </cell>
          <cell r="G553">
            <v>0</v>
          </cell>
          <cell r="H553">
            <v>0</v>
          </cell>
          <cell r="I553">
            <v>0</v>
          </cell>
          <cell r="J553">
            <v>0</v>
          </cell>
          <cell r="K553">
            <v>0</v>
          </cell>
          <cell r="L553">
            <v>0</v>
          </cell>
          <cell r="M553">
            <v>0</v>
          </cell>
          <cell r="N553">
            <v>0</v>
          </cell>
          <cell r="O553">
            <v>0</v>
          </cell>
        </row>
        <row r="554">
          <cell r="C554" t="str">
            <v>mDRAIN</v>
          </cell>
          <cell r="D554">
            <v>0</v>
          </cell>
          <cell r="E554">
            <v>0</v>
          </cell>
          <cell r="F554">
            <v>0</v>
          </cell>
          <cell r="G554">
            <v>0</v>
          </cell>
          <cell r="H554">
            <v>0</v>
          </cell>
          <cell r="I554">
            <v>0</v>
          </cell>
          <cell r="J554">
            <v>0</v>
          </cell>
          <cell r="K554">
            <v>0</v>
          </cell>
          <cell r="L554">
            <v>0</v>
          </cell>
          <cell r="M554">
            <v>0</v>
          </cell>
          <cell r="N554">
            <v>0</v>
          </cell>
          <cell r="O554">
            <v>0</v>
          </cell>
        </row>
        <row r="555">
          <cell r="C555" t="str">
            <v>mSPILL</v>
          </cell>
          <cell r="D555">
            <v>0</v>
          </cell>
          <cell r="E555">
            <v>0</v>
          </cell>
          <cell r="F555">
            <v>0</v>
          </cell>
          <cell r="G555">
            <v>0</v>
          </cell>
          <cell r="H555">
            <v>0</v>
          </cell>
          <cell r="I555">
            <v>0</v>
          </cell>
          <cell r="J555">
            <v>0</v>
          </cell>
          <cell r="K555">
            <v>0</v>
          </cell>
          <cell r="L555">
            <v>0</v>
          </cell>
          <cell r="M555">
            <v>0</v>
          </cell>
          <cell r="N555">
            <v>0</v>
          </cell>
          <cell r="O555">
            <v>0</v>
          </cell>
        </row>
        <row r="556">
          <cell r="C556" t="str">
            <v>OCB</v>
          </cell>
          <cell r="D556">
            <v>0.23899999999999999</v>
          </cell>
          <cell r="E556">
            <v>0.46069499999999997</v>
          </cell>
          <cell r="F556">
            <v>0.65974599999999994</v>
          </cell>
          <cell r="G556">
            <v>1.2480039999999999</v>
          </cell>
          <cell r="H556">
            <v>1.835175</v>
          </cell>
          <cell r="I556">
            <v>2.1339999999999999</v>
          </cell>
          <cell r="J556">
            <v>2.3306169999999997</v>
          </cell>
          <cell r="K556">
            <v>2.5426982400000004</v>
          </cell>
          <cell r="L556">
            <v>2.9677200799999999</v>
          </cell>
          <cell r="M556">
            <v>3.3660517900000002</v>
          </cell>
          <cell r="N556">
            <v>3.8667602400000001</v>
          </cell>
          <cell r="O556">
            <v>5.2507433700000004</v>
          </cell>
        </row>
        <row r="557">
          <cell r="C557" t="str">
            <v>PCT-BOX</v>
          </cell>
          <cell r="D557">
            <v>0</v>
          </cell>
          <cell r="E557">
            <v>0</v>
          </cell>
          <cell r="F557">
            <v>0</v>
          </cell>
          <cell r="G557">
            <v>0</v>
          </cell>
          <cell r="H557">
            <v>0</v>
          </cell>
          <cell r="I557">
            <v>0</v>
          </cell>
          <cell r="J557">
            <v>0</v>
          </cell>
          <cell r="K557">
            <v>0</v>
          </cell>
          <cell r="L557">
            <v>0</v>
          </cell>
          <cell r="M557">
            <v>0</v>
          </cell>
          <cell r="N557">
            <v>0</v>
          </cell>
          <cell r="O557">
            <v>0</v>
          </cell>
        </row>
        <row r="558">
          <cell r="C558" t="str">
            <v>POTH</v>
          </cell>
          <cell r="D558">
            <v>1.2E-2</v>
          </cell>
          <cell r="E558">
            <v>3.8129999999999997E-2</v>
          </cell>
          <cell r="F558">
            <v>0.114049</v>
          </cell>
          <cell r="G558">
            <v>0.14475499999999999</v>
          </cell>
          <cell r="H558">
            <v>0.176229</v>
          </cell>
          <cell r="I558">
            <v>0.188</v>
          </cell>
          <cell r="J558">
            <v>0.190197</v>
          </cell>
          <cell r="K558">
            <v>0.19247325000000001</v>
          </cell>
          <cell r="L558">
            <v>0.21240682999999999</v>
          </cell>
          <cell r="M558">
            <v>0.22057246</v>
          </cell>
          <cell r="N558">
            <v>0.22501814000000001</v>
          </cell>
          <cell r="O558">
            <v>0.23280889000000002</v>
          </cell>
        </row>
        <row r="559">
          <cell r="C559" t="str">
            <v>PROTRP</v>
          </cell>
          <cell r="D559">
            <v>0.28499999999999998</v>
          </cell>
          <cell r="E559">
            <v>0.57171799999999995</v>
          </cell>
          <cell r="F559">
            <v>1.0158119999999999</v>
          </cell>
          <cell r="G559">
            <v>1.778583</v>
          </cell>
          <cell r="H559">
            <v>3.4122109999999997</v>
          </cell>
          <cell r="I559">
            <v>3.9049999999999998</v>
          </cell>
          <cell r="J559">
            <v>4.0977639999999997</v>
          </cell>
          <cell r="K559">
            <v>5.0897063400000002</v>
          </cell>
          <cell r="L559">
            <v>6.1374064599999931</v>
          </cell>
          <cell r="M559">
            <v>6.455041480000026</v>
          </cell>
          <cell r="N559">
            <v>6.8611144800000199</v>
          </cell>
          <cell r="O559">
            <v>7.4223375900000077</v>
          </cell>
        </row>
        <row r="560">
          <cell r="C560" t="str">
            <v>PTONER</v>
          </cell>
          <cell r="D560">
            <v>4.2999999999999997E-2</v>
          </cell>
          <cell r="E560">
            <v>0.30946399999999996</v>
          </cell>
          <cell r="F560">
            <v>0.58803300000000003</v>
          </cell>
          <cell r="G560">
            <v>1.3340989999999999</v>
          </cell>
          <cell r="H560">
            <v>1.9146219999999998</v>
          </cell>
          <cell r="I560">
            <v>2.2509999999999999</v>
          </cell>
          <cell r="J560">
            <v>2.5617769999999997</v>
          </cell>
          <cell r="K560">
            <v>2.8862630400000002</v>
          </cell>
          <cell r="L560">
            <v>3.3417532799999998</v>
          </cell>
          <cell r="M560">
            <v>3.5404183900000001</v>
          </cell>
          <cell r="N560">
            <v>3.91886855</v>
          </cell>
          <cell r="O560">
            <v>4.2554112899999996</v>
          </cell>
        </row>
        <row r="561">
          <cell r="C561" t="str">
            <v>RODGAP</v>
          </cell>
          <cell r="D561">
            <v>2E-3</v>
          </cell>
          <cell r="E561">
            <v>7.3669999999999994E-3</v>
          </cell>
          <cell r="F561">
            <v>8.6649999999999991E-3</v>
          </cell>
          <cell r="G561">
            <v>8.7159999999999998E-3</v>
          </cell>
          <cell r="H561">
            <v>2.9128999999999999E-2</v>
          </cell>
          <cell r="I561">
            <v>3.5999999999999997E-2</v>
          </cell>
          <cell r="J561">
            <v>4.5790999999999998E-2</v>
          </cell>
          <cell r="K561">
            <v>5.0596699999999994E-2</v>
          </cell>
          <cell r="L561">
            <v>6.6361730000000049E-2</v>
          </cell>
          <cell r="M561">
            <v>7.8423039999999999E-2</v>
          </cell>
          <cell r="N561">
            <v>0.10256819</v>
          </cell>
          <cell r="O561">
            <v>0.12139441000000001</v>
          </cell>
        </row>
        <row r="562">
          <cell r="C562" t="str">
            <v>ROADS</v>
          </cell>
          <cell r="D562">
            <v>0.09</v>
          </cell>
          <cell r="E562">
            <v>0.20352299999999998</v>
          </cell>
          <cell r="F562">
            <v>0.40027499999999999</v>
          </cell>
          <cell r="G562">
            <v>0.62633799999999995</v>
          </cell>
          <cell r="H562">
            <v>0.81960699999999997</v>
          </cell>
          <cell r="I562">
            <v>1.0660000000000001</v>
          </cell>
          <cell r="J562">
            <v>1.4193639999999998</v>
          </cell>
          <cell r="K562">
            <v>1.54597841</v>
          </cell>
          <cell r="L562">
            <v>2.1573711000000002</v>
          </cell>
          <cell r="M562">
            <v>2.5363942100000001</v>
          </cell>
          <cell r="N562">
            <v>2.8431160699999998</v>
          </cell>
          <cell r="O562">
            <v>3.0691822200000001</v>
          </cell>
        </row>
        <row r="563">
          <cell r="C563" t="str">
            <v>RTU</v>
          </cell>
          <cell r="D563">
            <v>0.92400000000000004</v>
          </cell>
          <cell r="E563">
            <v>1.75898</v>
          </cell>
          <cell r="F563">
            <v>2.5242230000000001</v>
          </cell>
          <cell r="G563">
            <v>4.2256279999999995</v>
          </cell>
          <cell r="H563">
            <v>5.2699859999999994</v>
          </cell>
          <cell r="I563">
            <v>6.0259999999999998</v>
          </cell>
          <cell r="J563">
            <v>6.6023369999999995</v>
          </cell>
          <cell r="K563">
            <v>7.3264291200000038</v>
          </cell>
          <cell r="L563">
            <v>8.2883197100000032</v>
          </cell>
          <cell r="M563">
            <v>8.8839639599999902</v>
          </cell>
          <cell r="N563">
            <v>9.5844992799999922</v>
          </cell>
          <cell r="O563">
            <v>10.244167559999976</v>
          </cell>
        </row>
        <row r="564">
          <cell r="C564" t="str">
            <v>SCADA</v>
          </cell>
          <cell r="D564">
            <v>0</v>
          </cell>
          <cell r="E564">
            <v>2.05E-4</v>
          </cell>
          <cell r="F564">
            <v>3.0800000000000001E-4</v>
          </cell>
          <cell r="G564">
            <v>4.1099999999999996E-4</v>
          </cell>
          <cell r="H564">
            <v>5.13E-4</v>
          </cell>
          <cell r="I564">
            <v>8.9999999999999993E-3</v>
          </cell>
          <cell r="J564">
            <v>1.6761999999999999E-2</v>
          </cell>
          <cell r="K564">
            <v>8.2535440000000002E-2</v>
          </cell>
          <cell r="L564">
            <v>9.130278E-2</v>
          </cell>
          <cell r="M564">
            <v>9.6916160000000001E-2</v>
          </cell>
          <cell r="N564">
            <v>0.10272814999999999</v>
          </cell>
          <cell r="O564">
            <v>0.10925225999999999</v>
          </cell>
        </row>
        <row r="565">
          <cell r="C565" t="str">
            <v>SER</v>
          </cell>
          <cell r="D565">
            <v>3.0000000000000001E-3</v>
          </cell>
          <cell r="E565">
            <v>4.2054999999999995E-2</v>
          </cell>
          <cell r="F565">
            <v>7.2530999999999998E-2</v>
          </cell>
          <cell r="G565">
            <v>0.11400399999999999</v>
          </cell>
          <cell r="H565">
            <v>0.12595499999999998</v>
          </cell>
          <cell r="I565">
            <v>0.15</v>
          </cell>
          <cell r="J565">
            <v>0.153861</v>
          </cell>
          <cell r="K565">
            <v>0.16198140999999999</v>
          </cell>
          <cell r="L565">
            <v>0.43373771999999999</v>
          </cell>
          <cell r="M565">
            <v>0.44350956000000002</v>
          </cell>
          <cell r="N565">
            <v>0.45194280999999997</v>
          </cell>
          <cell r="O565">
            <v>0.58984808999999994</v>
          </cell>
        </row>
        <row r="566">
          <cell r="C566" t="str">
            <v>SERA</v>
          </cell>
          <cell r="D566">
            <v>0.311</v>
          </cell>
          <cell r="E566">
            <v>0.31911200000000001</v>
          </cell>
          <cell r="F566">
            <v>0.321577</v>
          </cell>
          <cell r="G566">
            <v>0.32392899999999997</v>
          </cell>
          <cell r="H566">
            <v>0.32816499999999998</v>
          </cell>
          <cell r="I566">
            <v>0.33</v>
          </cell>
          <cell r="J566">
            <v>0.33249899999999999</v>
          </cell>
          <cell r="K566">
            <v>0.33420968000000001</v>
          </cell>
          <cell r="L566">
            <v>0.46549319</v>
          </cell>
          <cell r="M566">
            <v>0.57927399000000002</v>
          </cell>
          <cell r="N566">
            <v>0.58080997000000001</v>
          </cell>
          <cell r="O566">
            <v>0.71172469999999999</v>
          </cell>
        </row>
        <row r="567">
          <cell r="C567" t="str">
            <v>SHIELDW</v>
          </cell>
          <cell r="D567">
            <v>0.05</v>
          </cell>
          <cell r="E567">
            <v>6.0994E-2</v>
          </cell>
          <cell r="F567">
            <v>0.170594</v>
          </cell>
          <cell r="G567">
            <v>0.33622099999999999</v>
          </cell>
          <cell r="H567">
            <v>0.50907599999999997</v>
          </cell>
          <cell r="I567">
            <v>0.66500000000000004</v>
          </cell>
          <cell r="J567">
            <v>0.80277699999999996</v>
          </cell>
          <cell r="K567">
            <v>0.95267919999999995</v>
          </cell>
          <cell r="L567">
            <v>1.0268999999999999</v>
          </cell>
          <cell r="M567">
            <v>1.0337101800000001</v>
          </cell>
          <cell r="N567">
            <v>1.0424565299999999</v>
          </cell>
          <cell r="O567">
            <v>1.0643925700000001</v>
          </cell>
        </row>
        <row r="568">
          <cell r="C568" t="str">
            <v>SMGENS</v>
          </cell>
          <cell r="D568">
            <v>-3.21E-4</v>
          </cell>
          <cell r="E568">
            <v>2.63E-4</v>
          </cell>
          <cell r="F568">
            <v>1.663E-3</v>
          </cell>
          <cell r="G568">
            <v>7.1369999999999992E-3</v>
          </cell>
          <cell r="H568">
            <v>8.6199999999999992E-3</v>
          </cell>
          <cell r="I568">
            <v>8.9999999999999993E-3</v>
          </cell>
          <cell r="J568">
            <v>8.8240000000000002E-3</v>
          </cell>
          <cell r="K568">
            <v>7.3106899999999999E-3</v>
          </cell>
          <cell r="L568">
            <v>9.2462399999999993E-3</v>
          </cell>
          <cell r="M568">
            <v>1.379232E-2</v>
          </cell>
          <cell r="N568">
            <v>1.4173659999999999E-2</v>
          </cell>
          <cell r="O568">
            <v>1.456732E-2</v>
          </cell>
        </row>
        <row r="569">
          <cell r="C569" t="str">
            <v>SPREPL</v>
          </cell>
          <cell r="D569">
            <v>0</v>
          </cell>
          <cell r="E569">
            <v>0</v>
          </cell>
          <cell r="F569">
            <v>6.6010000000000001E-3</v>
          </cell>
          <cell r="G569">
            <v>1.1644999999999999E-2</v>
          </cell>
          <cell r="H569">
            <v>1.4381E-2</v>
          </cell>
          <cell r="I569">
            <v>0.02</v>
          </cell>
          <cell r="J569">
            <v>2.5044E-2</v>
          </cell>
          <cell r="K569">
            <v>4.1887929999999997E-2</v>
          </cell>
          <cell r="L569">
            <v>5.3590169999999999E-2</v>
          </cell>
          <cell r="M569">
            <v>6.3449099999999994E-2</v>
          </cell>
          <cell r="N569">
            <v>6.3667689999999999E-2</v>
          </cell>
          <cell r="O569">
            <v>6.3961760000000006E-2</v>
          </cell>
        </row>
        <row r="570">
          <cell r="C570" t="str">
            <v>SSMETER</v>
          </cell>
          <cell r="D570">
            <v>0</v>
          </cell>
          <cell r="E570">
            <v>6.6399999999999999E-4</v>
          </cell>
          <cell r="F570">
            <v>6.8659999999999997E-3</v>
          </cell>
          <cell r="G570">
            <v>6.8659999999999997E-3</v>
          </cell>
          <cell r="H570">
            <v>6.202E-3</v>
          </cell>
          <cell r="I570">
            <v>6.0000000000000001E-3</v>
          </cell>
          <cell r="J570">
            <v>6.202E-3</v>
          </cell>
          <cell r="K570">
            <v>6.2016700000000003E-3</v>
          </cell>
          <cell r="L570">
            <v>6.2016700000000003E-3</v>
          </cell>
          <cell r="M570">
            <v>6.2016700000000003E-3</v>
          </cell>
          <cell r="N570">
            <v>6.2016700000000003E-3</v>
          </cell>
          <cell r="O570">
            <v>6.2016700000000003E-3</v>
          </cell>
        </row>
        <row r="571">
          <cell r="C571" t="str">
            <v>SSUB</v>
          </cell>
          <cell r="D571">
            <v>0.14099999999999999</v>
          </cell>
          <cell r="E571">
            <v>0.29705899999999996</v>
          </cell>
          <cell r="F571">
            <v>0.52992899999999998</v>
          </cell>
          <cell r="G571">
            <v>0.61248799999999992</v>
          </cell>
          <cell r="H571">
            <v>0.88358700000000001</v>
          </cell>
          <cell r="I571">
            <v>1.2529999999999999</v>
          </cell>
          <cell r="J571">
            <v>1.400487</v>
          </cell>
          <cell r="K571">
            <v>1.5255701399999999</v>
          </cell>
          <cell r="L571">
            <v>1.7684500700000001</v>
          </cell>
          <cell r="M571">
            <v>1.8513708</v>
          </cell>
          <cell r="N571">
            <v>1.9810003</v>
          </cell>
          <cell r="O571">
            <v>2.1640831600000001</v>
          </cell>
        </row>
        <row r="572">
          <cell r="C572" t="str">
            <v>SSUD</v>
          </cell>
          <cell r="D572">
            <v>4.7E-2</v>
          </cell>
          <cell r="E572">
            <v>6.7753999999999995E-2</v>
          </cell>
          <cell r="F572">
            <v>0.228161</v>
          </cell>
          <cell r="G572">
            <v>0.31079200000000001</v>
          </cell>
          <cell r="H572">
            <v>0.41561299999999995</v>
          </cell>
          <cell r="I572">
            <v>0.55900000000000005</v>
          </cell>
          <cell r="J572">
            <v>0.71687199999999995</v>
          </cell>
          <cell r="K572">
            <v>0.82136580000000003</v>
          </cell>
          <cell r="L572">
            <v>1.0457523900000001</v>
          </cell>
          <cell r="M572">
            <v>1.1192669199999998</v>
          </cell>
          <cell r="N572">
            <v>1.2710905400000001</v>
          </cell>
          <cell r="O572">
            <v>1.3070344599999999</v>
          </cell>
        </row>
        <row r="573">
          <cell r="C573" t="str">
            <v>STSTR</v>
          </cell>
          <cell r="D573">
            <v>0</v>
          </cell>
          <cell r="E573">
            <v>0</v>
          </cell>
          <cell r="F573">
            <v>-3.6000000000000001E-5</v>
          </cell>
          <cell r="G573">
            <v>-3.6000000000000001E-5</v>
          </cell>
          <cell r="H573">
            <v>0</v>
          </cell>
          <cell r="I573">
            <v>0</v>
          </cell>
          <cell r="J573">
            <v>0</v>
          </cell>
          <cell r="K573">
            <v>0</v>
          </cell>
          <cell r="L573">
            <v>0</v>
          </cell>
          <cell r="M573">
            <v>0</v>
          </cell>
          <cell r="N573">
            <v>0</v>
          </cell>
          <cell r="O573">
            <v>0</v>
          </cell>
        </row>
        <row r="574">
          <cell r="C574" t="str">
            <v>TeleProt</v>
          </cell>
          <cell r="D574">
            <v>0</v>
          </cell>
          <cell r="E574">
            <v>0</v>
          </cell>
          <cell r="F574">
            <v>0</v>
          </cell>
          <cell r="G574">
            <v>0</v>
          </cell>
          <cell r="H574">
            <v>0</v>
          </cell>
          <cell r="I574">
            <v>0</v>
          </cell>
          <cell r="J574">
            <v>0</v>
          </cell>
          <cell r="K574">
            <v>0</v>
          </cell>
          <cell r="L574">
            <v>0</v>
          </cell>
          <cell r="M574">
            <v>0</v>
          </cell>
          <cell r="N574">
            <v>0</v>
          </cell>
          <cell r="O574">
            <v>0</v>
          </cell>
        </row>
        <row r="575">
          <cell r="C575" t="str">
            <v>TEP</v>
          </cell>
          <cell r="D575">
            <v>0</v>
          </cell>
          <cell r="E575">
            <v>0</v>
          </cell>
          <cell r="F575">
            <v>0</v>
          </cell>
          <cell r="G575">
            <v>0</v>
          </cell>
          <cell r="H575">
            <v>0</v>
          </cell>
          <cell r="I575">
            <v>5.8999999999999997E-2</v>
          </cell>
          <cell r="J575">
            <v>5.9066999999999995E-2</v>
          </cell>
          <cell r="K575">
            <v>0</v>
          </cell>
          <cell r="L575">
            <v>0</v>
          </cell>
          <cell r="M575">
            <v>0</v>
          </cell>
          <cell r="N575">
            <v>0</v>
          </cell>
          <cell r="O575">
            <v>0</v>
          </cell>
        </row>
        <row r="576">
          <cell r="C576" t="str">
            <v>TOPROT</v>
          </cell>
          <cell r="D576">
            <v>3.0000000000000001E-3</v>
          </cell>
          <cell r="E576">
            <v>6.8239999999999993E-3</v>
          </cell>
          <cell r="F576">
            <v>1.0236E-2</v>
          </cell>
          <cell r="G576">
            <v>1.3647999999999999E-2</v>
          </cell>
          <cell r="H576">
            <v>1.7059999999999999E-2</v>
          </cell>
          <cell r="I576">
            <v>2.3E-2</v>
          </cell>
          <cell r="J576">
            <v>0.420568</v>
          </cell>
          <cell r="K576">
            <v>0</v>
          </cell>
          <cell r="L576">
            <v>0</v>
          </cell>
          <cell r="M576">
            <v>0</v>
          </cell>
          <cell r="N576">
            <v>0</v>
          </cell>
          <cell r="O576">
            <v>0</v>
          </cell>
        </row>
        <row r="577">
          <cell r="C577" t="str">
            <v>TRANSF (TC)</v>
          </cell>
          <cell r="D577">
            <v>2.8000000000000001E-2</v>
          </cell>
          <cell r="E577">
            <v>1.4328909999999999</v>
          </cell>
          <cell r="F577">
            <v>6.1351109999999993</v>
          </cell>
          <cell r="G577">
            <v>8.3349770000000003</v>
          </cell>
          <cell r="H577">
            <v>10.143239999999999</v>
          </cell>
          <cell r="I577">
            <v>7.1438368200000006</v>
          </cell>
          <cell r="J577">
            <v>7.4239929999999994</v>
          </cell>
          <cell r="K577">
            <v>10.269086630000002</v>
          </cell>
          <cell r="L577">
            <v>12.418527429999976</v>
          </cell>
          <cell r="M577">
            <v>13.295480469999998</v>
          </cell>
          <cell r="N577">
            <v>13.607086470000013</v>
          </cell>
          <cell r="O577">
            <v>13.949129590000002</v>
          </cell>
        </row>
        <row r="578">
          <cell r="C578" t="str">
            <v>TTP</v>
          </cell>
          <cell r="D578">
            <v>1.2999999999999999E-3</v>
          </cell>
          <cell r="E578">
            <v>2.3799999999999997E-3</v>
          </cell>
          <cell r="F578">
            <v>2.9159999999999998E-3</v>
          </cell>
          <cell r="G578">
            <v>2.9649999999999998E-3</v>
          </cell>
          <cell r="H578">
            <v>2.5964999999999998E-2</v>
          </cell>
          <cell r="I578">
            <v>2.5999999999999999E-2</v>
          </cell>
          <cell r="J578">
            <v>2.5970999999999998E-2</v>
          </cell>
          <cell r="K578">
            <v>2.5971370000000001E-2</v>
          </cell>
          <cell r="L578">
            <v>2.5971370000000001E-2</v>
          </cell>
          <cell r="M578">
            <v>2.5971370000000001E-2</v>
          </cell>
          <cell r="N578">
            <v>2.5971370000000001E-2</v>
          </cell>
          <cell r="O578">
            <v>2.5971370000000001E-2</v>
          </cell>
        </row>
        <row r="579">
          <cell r="C579" t="str">
            <v>WPOLE</v>
          </cell>
          <cell r="D579">
            <v>0.97099999999999997</v>
          </cell>
          <cell r="E579">
            <v>2.1310199999999999</v>
          </cell>
          <cell r="F579">
            <v>3.6108189999999998</v>
          </cell>
          <cell r="G579">
            <v>4.0432030000000001</v>
          </cell>
          <cell r="H579">
            <v>5.4027189999999994</v>
          </cell>
          <cell r="I579">
            <v>6.4420000000000002</v>
          </cell>
          <cell r="J579">
            <v>6.9729190000000001</v>
          </cell>
          <cell r="K579">
            <v>8.0011665099999991</v>
          </cell>
          <cell r="L579">
            <v>9.7675712900000029</v>
          </cell>
          <cell r="M579">
            <v>10.766731940000003</v>
          </cell>
          <cell r="N579">
            <v>11.688217659999998</v>
          </cell>
          <cell r="O579">
            <v>14.259282089999999</v>
          </cell>
        </row>
        <row r="580">
          <cell r="C580" t="str">
            <v>203-TCOther</v>
          </cell>
          <cell r="K580">
            <v>2.8498369999999999E-2</v>
          </cell>
          <cell r="L580">
            <v>2.2393000000000001E-3</v>
          </cell>
          <cell r="M580">
            <v>2.2393000000000001E-3</v>
          </cell>
          <cell r="N580">
            <v>0.13594729</v>
          </cell>
          <cell r="O580">
            <v>5.72230097</v>
          </cell>
        </row>
        <row r="581">
          <cell r="C581" t="str">
            <v>ECSADJ</v>
          </cell>
          <cell r="D581">
            <v>1.2150000000019645E-3</v>
          </cell>
          <cell r="E581">
            <v>-9.0000000199097485E-6</v>
          </cell>
          <cell r="F581">
            <v>4.0000001604312274E-6</v>
          </cell>
          <cell r="G581">
            <v>2.9999999924257281E-6</v>
          </cell>
          <cell r="H581">
            <v>-9.9999999747524271E-6</v>
          </cell>
          <cell r="I581">
            <v>-9.6699999994598329E-4</v>
          </cell>
          <cell r="J581">
            <v>2.9999999924257281E-6</v>
          </cell>
          <cell r="K581">
            <v>0</v>
          </cell>
          <cell r="L581">
            <v>0</v>
          </cell>
          <cell r="M581">
            <v>0</v>
          </cell>
          <cell r="N581">
            <v>0</v>
          </cell>
          <cell r="O581">
            <v>0</v>
          </cell>
        </row>
        <row r="582">
          <cell r="C582" t="str">
            <v>ETCUR</v>
          </cell>
          <cell r="D582">
            <v>0</v>
          </cell>
          <cell r="E582">
            <v>0</v>
          </cell>
          <cell r="F582">
            <v>0</v>
          </cell>
          <cell r="G582">
            <v>0</v>
          </cell>
          <cell r="H582">
            <v>0</v>
          </cell>
          <cell r="I582">
            <v>0</v>
          </cell>
          <cell r="J582">
            <v>0</v>
          </cell>
          <cell r="K582">
            <v>0</v>
          </cell>
          <cell r="L582">
            <v>0</v>
          </cell>
          <cell r="M582">
            <v>0</v>
          </cell>
          <cell r="N582">
            <v>0</v>
          </cell>
          <cell r="O582">
            <v>0</v>
          </cell>
        </row>
        <row r="583">
          <cell r="C583" t="str">
            <v>213-TC1XX</v>
          </cell>
          <cell r="K583">
            <v>0.29094395000000001</v>
          </cell>
          <cell r="L583">
            <v>0.29094395000000001</v>
          </cell>
          <cell r="M583">
            <v>0.29094395000000001</v>
          </cell>
          <cell r="N583">
            <v>0.29094395000000001</v>
          </cell>
          <cell r="O583">
            <v>0.29077534999999999</v>
          </cell>
        </row>
        <row r="584">
          <cell r="C584" t="str">
            <v>213-TC2XX</v>
          </cell>
          <cell r="K584">
            <v>5.4059000000000003E-2</v>
          </cell>
          <cell r="L584">
            <v>5.55205E-2</v>
          </cell>
          <cell r="M584">
            <v>5.6646519999999999E-2</v>
          </cell>
          <cell r="N584">
            <v>5.7697470000000001E-2</v>
          </cell>
          <cell r="O584">
            <v>5.8910290000000004E-2</v>
          </cell>
        </row>
        <row r="585">
          <cell r="C585" t="str">
            <v>213-TC3XX</v>
          </cell>
          <cell r="K585">
            <v>2.9916000000000002E-2</v>
          </cell>
          <cell r="L585">
            <v>2.9915580000000001E-2</v>
          </cell>
          <cell r="M585">
            <v>2.9915580000000001E-2</v>
          </cell>
          <cell r="N585">
            <v>2.9915580000000001E-2</v>
          </cell>
          <cell r="O585">
            <v>2.9915580000000001E-2</v>
          </cell>
        </row>
        <row r="586">
          <cell r="C586" t="str">
            <v>213-TC4XX</v>
          </cell>
          <cell r="K586">
            <v>0</v>
          </cell>
          <cell r="L586">
            <v>0</v>
          </cell>
          <cell r="M586">
            <v>0</v>
          </cell>
          <cell r="N586">
            <v>0</v>
          </cell>
          <cell r="O586">
            <v>0</v>
          </cell>
        </row>
        <row r="587">
          <cell r="C587" t="str">
            <v>213-TCOther</v>
          </cell>
          <cell r="K587">
            <v>0.10820383</v>
          </cell>
          <cell r="L587">
            <v>0.10820383</v>
          </cell>
          <cell r="M587">
            <v>0.10820383</v>
          </cell>
          <cell r="N587">
            <v>0.10820383</v>
          </cell>
          <cell r="O587">
            <v>0.10820383</v>
          </cell>
        </row>
        <row r="588">
          <cell r="C588" t="str">
            <v>214-TC1XX</v>
          </cell>
          <cell r="K588">
            <v>0</v>
          </cell>
          <cell r="L588">
            <v>0</v>
          </cell>
          <cell r="M588">
            <v>0</v>
          </cell>
          <cell r="N588">
            <v>0</v>
          </cell>
          <cell r="O588">
            <v>0</v>
          </cell>
        </row>
        <row r="589">
          <cell r="C589" t="str">
            <v>214-TC2XX</v>
          </cell>
          <cell r="K589">
            <v>0</v>
          </cell>
          <cell r="L589">
            <v>0</v>
          </cell>
          <cell r="M589">
            <v>0</v>
          </cell>
          <cell r="N589">
            <v>0</v>
          </cell>
          <cell r="O589">
            <v>0</v>
          </cell>
        </row>
        <row r="590">
          <cell r="C590" t="str">
            <v>214-TC3XX</v>
          </cell>
          <cell r="K590">
            <v>0</v>
          </cell>
          <cell r="L590">
            <v>0</v>
          </cell>
          <cell r="M590">
            <v>0</v>
          </cell>
          <cell r="N590">
            <v>0</v>
          </cell>
          <cell r="O590">
            <v>0</v>
          </cell>
        </row>
        <row r="591">
          <cell r="C591" t="str">
            <v>214-TC4XX</v>
          </cell>
          <cell r="K591">
            <v>0</v>
          </cell>
          <cell r="L591">
            <v>0</v>
          </cell>
          <cell r="M591">
            <v>0</v>
          </cell>
          <cell r="N591">
            <v>0</v>
          </cell>
          <cell r="O591">
            <v>0</v>
          </cell>
        </row>
        <row r="592">
          <cell r="C592" t="str">
            <v>214-TCOther</v>
          </cell>
          <cell r="K592">
            <v>0</v>
          </cell>
          <cell r="L592">
            <v>0</v>
          </cell>
          <cell r="M592">
            <v>0</v>
          </cell>
          <cell r="N592">
            <v>0</v>
          </cell>
          <cell r="O592">
            <v>0</v>
          </cell>
        </row>
        <row r="593">
          <cell r="C593" t="str">
            <v>216-TC1XX</v>
          </cell>
          <cell r="K593">
            <v>0</v>
          </cell>
          <cell r="L593">
            <v>0</v>
          </cell>
          <cell r="M593">
            <v>0</v>
          </cell>
          <cell r="N593">
            <v>0</v>
          </cell>
          <cell r="O593">
            <v>0</v>
          </cell>
        </row>
        <row r="594">
          <cell r="C594" t="str">
            <v>216-TC2XX</v>
          </cell>
          <cell r="K594">
            <v>0</v>
          </cell>
          <cell r="L594">
            <v>0</v>
          </cell>
          <cell r="M594">
            <v>0</v>
          </cell>
          <cell r="N594">
            <v>0</v>
          </cell>
          <cell r="O594">
            <v>0</v>
          </cell>
        </row>
        <row r="595">
          <cell r="C595" t="str">
            <v>216-TC3XX</v>
          </cell>
          <cell r="K595">
            <v>0</v>
          </cell>
          <cell r="L595">
            <v>0</v>
          </cell>
          <cell r="M595">
            <v>0</v>
          </cell>
          <cell r="N595">
            <v>0</v>
          </cell>
          <cell r="O595">
            <v>0</v>
          </cell>
        </row>
        <row r="596">
          <cell r="C596" t="str">
            <v>216-TC4XX</v>
          </cell>
          <cell r="K596">
            <v>0</v>
          </cell>
          <cell r="L596">
            <v>0</v>
          </cell>
          <cell r="M596">
            <v>0</v>
          </cell>
          <cell r="N596">
            <v>0</v>
          </cell>
          <cell r="O596">
            <v>0</v>
          </cell>
        </row>
        <row r="597">
          <cell r="C597" t="str">
            <v>216-TCOther</v>
          </cell>
          <cell r="K597">
            <v>0</v>
          </cell>
          <cell r="L597">
            <v>0</v>
          </cell>
          <cell r="M597">
            <v>0</v>
          </cell>
          <cell r="N597">
            <v>0</v>
          </cell>
          <cell r="O597">
            <v>0</v>
          </cell>
        </row>
        <row r="598">
          <cell r="C598" t="str">
            <v>CDM-TC</v>
          </cell>
          <cell r="D598">
            <v>0</v>
          </cell>
          <cell r="E598">
            <v>0</v>
          </cell>
          <cell r="F598">
            <v>0</v>
          </cell>
          <cell r="G598">
            <v>0</v>
          </cell>
          <cell r="H598">
            <v>0</v>
          </cell>
          <cell r="I598">
            <v>0</v>
          </cell>
          <cell r="J598">
            <v>0</v>
          </cell>
          <cell r="K598">
            <v>0</v>
          </cell>
          <cell r="L598">
            <v>0</v>
          </cell>
          <cell r="M598">
            <v>0</v>
          </cell>
          <cell r="N598">
            <v>0</v>
          </cell>
          <cell r="O598">
            <v>4.6820669999999995E-2</v>
          </cell>
        </row>
        <row r="599">
          <cell r="C599" t="str">
            <v>TC-SP222</v>
          </cell>
          <cell r="K599">
            <v>0</v>
          </cell>
          <cell r="L599">
            <v>0</v>
          </cell>
          <cell r="M599">
            <v>0</v>
          </cell>
          <cell r="N599">
            <v>0</v>
          </cell>
          <cell r="O599">
            <v>0</v>
          </cell>
        </row>
        <row r="600">
          <cell r="C600" t="str">
            <v>TC-SP223</v>
          </cell>
          <cell r="K600">
            <v>0</v>
          </cell>
          <cell r="L600">
            <v>0</v>
          </cell>
          <cell r="M600">
            <v>0</v>
          </cell>
          <cell r="N600">
            <v>0</v>
          </cell>
          <cell r="O600">
            <v>0</v>
          </cell>
        </row>
        <row r="601">
          <cell r="C601" t="str">
            <v>TC-SP224</v>
          </cell>
          <cell r="K601">
            <v>0</v>
          </cell>
          <cell r="L601">
            <v>0</v>
          </cell>
          <cell r="M601">
            <v>0</v>
          </cell>
          <cell r="N601">
            <v>0</v>
          </cell>
          <cell r="O601">
            <v>0</v>
          </cell>
        </row>
        <row r="602">
          <cell r="C602" t="str">
            <v>OTHCP-TC</v>
          </cell>
          <cell r="D602">
            <v>0</v>
          </cell>
          <cell r="E602">
            <v>0</v>
          </cell>
          <cell r="F602">
            <v>0</v>
          </cell>
          <cell r="G602">
            <v>0</v>
          </cell>
          <cell r="H602">
            <v>0</v>
          </cell>
          <cell r="I602">
            <v>0</v>
          </cell>
          <cell r="J602">
            <v>0</v>
          </cell>
          <cell r="K602">
            <v>0</v>
          </cell>
          <cell r="L602">
            <v>0</v>
          </cell>
          <cell r="M602">
            <v>0</v>
          </cell>
          <cell r="N602">
            <v>0</v>
          </cell>
          <cell r="O602">
            <v>0</v>
          </cell>
        </row>
        <row r="603">
          <cell r="C603" t="str">
            <v>13839</v>
          </cell>
          <cell r="D603">
            <v>0</v>
          </cell>
          <cell r="E603">
            <v>0</v>
          </cell>
          <cell r="F603">
            <v>0</v>
          </cell>
          <cell r="G603">
            <v>0</v>
          </cell>
          <cell r="H603">
            <v>0</v>
          </cell>
          <cell r="I603">
            <v>0</v>
          </cell>
          <cell r="J603">
            <v>0</v>
          </cell>
          <cell r="K603">
            <v>0</v>
          </cell>
          <cell r="L603">
            <v>0</v>
          </cell>
          <cell r="M603">
            <v>0</v>
          </cell>
          <cell r="N603">
            <v>0</v>
          </cell>
          <cell r="O603">
            <v>0</v>
          </cell>
        </row>
        <row r="604">
          <cell r="C604" t="str">
            <v>14166</v>
          </cell>
          <cell r="D604">
            <v>0</v>
          </cell>
          <cell r="E604">
            <v>0</v>
          </cell>
          <cell r="F604">
            <v>0</v>
          </cell>
          <cell r="G604">
            <v>0.148062</v>
          </cell>
          <cell r="H604">
            <v>0.148062</v>
          </cell>
          <cell r="I604">
            <v>0.148062</v>
          </cell>
          <cell r="J604">
            <v>0.148062</v>
          </cell>
          <cell r="K604">
            <v>0</v>
          </cell>
          <cell r="L604">
            <v>0</v>
          </cell>
          <cell r="M604">
            <v>0</v>
          </cell>
          <cell r="N604">
            <v>0</v>
          </cell>
          <cell r="O604">
            <v>0</v>
          </cell>
        </row>
        <row r="605">
          <cell r="C605" t="str">
            <v>14494</v>
          </cell>
          <cell r="D605">
            <v>3.3799999999999998E-4</v>
          </cell>
          <cell r="E605">
            <v>6.7599999999999995E-4</v>
          </cell>
          <cell r="F605">
            <v>1.0150000000000001E-3</v>
          </cell>
          <cell r="G605">
            <v>1.353E-3</v>
          </cell>
          <cell r="H605">
            <v>1.691E-3</v>
          </cell>
          <cell r="I605">
            <v>2.029E-3</v>
          </cell>
          <cell r="J605">
            <v>2.029E-3</v>
          </cell>
          <cell r="K605">
            <v>0</v>
          </cell>
          <cell r="L605">
            <v>0</v>
          </cell>
          <cell r="M605">
            <v>0</v>
          </cell>
          <cell r="N605">
            <v>0</v>
          </cell>
          <cell r="O605">
            <v>0</v>
          </cell>
        </row>
        <row r="606">
          <cell r="C606" t="str">
            <v>14602</v>
          </cell>
          <cell r="D606">
            <v>0</v>
          </cell>
          <cell r="E606">
            <v>1.8090000000000001E-3</v>
          </cell>
          <cell r="F606">
            <v>2.2064E-2</v>
          </cell>
          <cell r="G606">
            <v>2.2064E-2</v>
          </cell>
          <cell r="H606">
            <v>1.9894999999999999E-2</v>
          </cell>
          <cell r="I606">
            <v>1.9894999999999999E-2</v>
          </cell>
          <cell r="J606">
            <v>1.9894999999999999E-2</v>
          </cell>
          <cell r="K606">
            <v>0</v>
          </cell>
          <cell r="L606">
            <v>0</v>
          </cell>
          <cell r="M606">
            <v>0</v>
          </cell>
          <cell r="N606">
            <v>0</v>
          </cell>
          <cell r="O606">
            <v>0</v>
          </cell>
        </row>
        <row r="607">
          <cell r="C607" t="str">
            <v>14642</v>
          </cell>
          <cell r="D607">
            <v>2.1150000000000001E-3</v>
          </cell>
          <cell r="E607">
            <v>4.2290000000000001E-3</v>
          </cell>
          <cell r="F607">
            <v>6.3439999999999998E-3</v>
          </cell>
          <cell r="G607">
            <v>6.3439999999999998E-3</v>
          </cell>
          <cell r="H607">
            <v>6.3439999999999998E-3</v>
          </cell>
          <cell r="I607">
            <v>6.3439999999999998E-3</v>
          </cell>
          <cell r="J607">
            <v>6.3439999999999998E-3</v>
          </cell>
          <cell r="K607">
            <v>0</v>
          </cell>
          <cell r="L607">
            <v>0</v>
          </cell>
          <cell r="M607">
            <v>0</v>
          </cell>
          <cell r="N607">
            <v>0</v>
          </cell>
          <cell r="O607">
            <v>0</v>
          </cell>
        </row>
        <row r="608">
          <cell r="C608" t="str">
            <v>14728</v>
          </cell>
          <cell r="D608">
            <v>0</v>
          </cell>
          <cell r="E608">
            <v>0</v>
          </cell>
          <cell r="F608">
            <v>0</v>
          </cell>
          <cell r="G608">
            <v>0</v>
          </cell>
          <cell r="H608">
            <v>0</v>
          </cell>
          <cell r="I608">
            <v>0</v>
          </cell>
          <cell r="J608">
            <v>0</v>
          </cell>
          <cell r="K608">
            <v>0</v>
          </cell>
          <cell r="L608">
            <v>0</v>
          </cell>
          <cell r="M608">
            <v>0</v>
          </cell>
          <cell r="N608">
            <v>0</v>
          </cell>
          <cell r="O608">
            <v>0</v>
          </cell>
        </row>
        <row r="609">
          <cell r="C609" t="str">
            <v>15299</v>
          </cell>
          <cell r="D609">
            <v>3.4900000000000003E-4</v>
          </cell>
          <cell r="E609">
            <v>6.9700000000000003E-4</v>
          </cell>
          <cell r="F609">
            <v>1.0460000000000001E-3</v>
          </cell>
          <cell r="G609">
            <v>1.395E-3</v>
          </cell>
          <cell r="H609">
            <v>1.743E-3</v>
          </cell>
          <cell r="I609">
            <v>2.0920000000000001E-3</v>
          </cell>
          <cell r="J609">
            <v>2.0920000000000001E-3</v>
          </cell>
          <cell r="K609">
            <v>0</v>
          </cell>
          <cell r="L609">
            <v>0</v>
          </cell>
          <cell r="M609">
            <v>0</v>
          </cell>
          <cell r="N609">
            <v>0</v>
          </cell>
          <cell r="O609">
            <v>0</v>
          </cell>
        </row>
        <row r="610">
          <cell r="C610" t="str">
            <v>15540</v>
          </cell>
          <cell r="D610">
            <v>1.5989999999999999E-3</v>
          </cell>
          <cell r="E610">
            <v>3.1979999999999999E-3</v>
          </cell>
          <cell r="F610">
            <v>1.0470999999999999E-2</v>
          </cell>
          <cell r="G610">
            <v>1.0470999999999999E-2</v>
          </cell>
          <cell r="H610">
            <v>1.209E-2</v>
          </cell>
          <cell r="I610">
            <v>1.3709000000000001E-2</v>
          </cell>
          <cell r="J610">
            <v>1.5328E-2</v>
          </cell>
          <cell r="K610">
            <v>0</v>
          </cell>
          <cell r="L610">
            <v>0</v>
          </cell>
          <cell r="M610">
            <v>0</v>
          </cell>
          <cell r="N610">
            <v>0</v>
          </cell>
          <cell r="O610">
            <v>0</v>
          </cell>
        </row>
        <row r="611">
          <cell r="C611">
            <v>15587</v>
          </cell>
          <cell r="D611">
            <v>0</v>
          </cell>
          <cell r="E611">
            <v>0</v>
          </cell>
          <cell r="F611">
            <v>0</v>
          </cell>
          <cell r="G611">
            <v>0</v>
          </cell>
          <cell r="H611">
            <v>0</v>
          </cell>
          <cell r="I611">
            <v>0</v>
          </cell>
          <cell r="J611">
            <v>0</v>
          </cell>
          <cell r="K611">
            <v>0</v>
          </cell>
          <cell r="L611">
            <v>0</v>
          </cell>
          <cell r="M611">
            <v>0</v>
          </cell>
          <cell r="N611">
            <v>0</v>
          </cell>
          <cell r="O611">
            <v>0</v>
          </cell>
        </row>
        <row r="612">
          <cell r="C612" t="str">
            <v>Man-AMTC</v>
          </cell>
          <cell r="D612">
            <v>-4.0100000000000031E-4</v>
          </cell>
          <cell r="E612">
            <v>1.3391E-2</v>
          </cell>
          <cell r="F612">
            <v>0.26106000000000001</v>
          </cell>
          <cell r="G612">
            <v>0.28831099999999998</v>
          </cell>
          <cell r="H612">
            <v>0.28817500000000001</v>
          </cell>
          <cell r="I612">
            <v>0.28786899999999999</v>
          </cell>
          <cell r="J612">
            <v>0.28825000000000001</v>
          </cell>
          <cell r="K612">
            <v>0</v>
          </cell>
          <cell r="L612">
            <v>0</v>
          </cell>
          <cell r="M612">
            <v>0</v>
          </cell>
          <cell r="N612">
            <v>0</v>
          </cell>
          <cell r="O612">
            <v>0</v>
          </cell>
        </row>
        <row r="613">
          <cell r="C613" t="str">
            <v>TREC</v>
          </cell>
          <cell r="D613">
            <v>0.522621</v>
          </cell>
          <cell r="E613">
            <v>0.72253100000000003</v>
          </cell>
          <cell r="F613">
            <v>1.043857</v>
          </cell>
          <cell r="G613">
            <v>1.4245570000000001</v>
          </cell>
          <cell r="H613">
            <v>1.621529</v>
          </cell>
          <cell r="I613">
            <v>2.3937330000000001</v>
          </cell>
          <cell r="J613">
            <v>3.2041780000000002</v>
          </cell>
          <cell r="K613">
            <v>3.7247810000000001</v>
          </cell>
          <cell r="L613">
            <v>3.87839935</v>
          </cell>
          <cell r="M613">
            <v>4.50642341</v>
          </cell>
          <cell r="N613">
            <v>6.2453107199999947</v>
          </cell>
          <cell r="O613">
            <v>7.595474169999993</v>
          </cell>
        </row>
        <row r="614">
          <cell r="C614" t="str">
            <v>OU-TC</v>
          </cell>
          <cell r="D614">
            <v>3.732046</v>
          </cell>
          <cell r="E614">
            <v>11.582992000000001</v>
          </cell>
          <cell r="F614">
            <v>9.3630010000000006</v>
          </cell>
          <cell r="G614">
            <v>10.962356</v>
          </cell>
          <cell r="H614">
            <v>9.262537</v>
          </cell>
          <cell r="I614">
            <v>7.5666200000000003</v>
          </cell>
          <cell r="J614">
            <v>11.905167</v>
          </cell>
          <cell r="K614">
            <v>15.752000000000001</v>
          </cell>
          <cell r="L614">
            <v>0.32398199999999999</v>
          </cell>
          <cell r="M614">
            <v>1.7103605697978661</v>
          </cell>
          <cell r="N614">
            <v>2.8083912433822897</v>
          </cell>
          <cell r="O614">
            <v>0</v>
          </cell>
        </row>
        <row r="615">
          <cell r="C615" t="str">
            <v>BU215cap</v>
          </cell>
          <cell r="D615">
            <v>0</v>
          </cell>
          <cell r="E615">
            <v>0</v>
          </cell>
          <cell r="F615">
            <v>0</v>
          </cell>
          <cell r="G615">
            <v>0</v>
          </cell>
          <cell r="H615">
            <v>0</v>
          </cell>
          <cell r="I615">
            <v>0</v>
          </cell>
          <cell r="J615">
            <v>0</v>
          </cell>
          <cell r="K615">
            <v>0</v>
          </cell>
          <cell r="L615">
            <v>0</v>
          </cell>
          <cell r="M615">
            <v>0</v>
          </cell>
          <cell r="N615">
            <v>0</v>
          </cell>
          <cell r="O615">
            <v>0</v>
          </cell>
        </row>
        <row r="616">
          <cell r="C616" t="str">
            <v>IMS-TC</v>
          </cell>
          <cell r="D616">
            <v>0</v>
          </cell>
          <cell r="E616">
            <v>0</v>
          </cell>
          <cell r="F616">
            <v>0</v>
          </cell>
          <cell r="G616">
            <v>0</v>
          </cell>
          <cell r="H616">
            <v>0</v>
          </cell>
          <cell r="I616">
            <v>0</v>
          </cell>
          <cell r="J616">
            <v>0</v>
          </cell>
          <cell r="K616">
            <v>0</v>
          </cell>
          <cell r="L616">
            <v>0</v>
          </cell>
          <cell r="M616">
            <v>0</v>
          </cell>
          <cell r="N616">
            <v>0</v>
          </cell>
          <cell r="O616">
            <v>0</v>
          </cell>
        </row>
        <row r="617">
          <cell r="C617" t="str">
            <v>TCGO</v>
          </cell>
          <cell r="D617">
            <v>1.7075450000000001</v>
          </cell>
          <cell r="E617">
            <v>4.0070930000000002</v>
          </cell>
          <cell r="F617">
            <v>9.6468720000000001</v>
          </cell>
          <cell r="G617">
            <v>17.011626000000003</v>
          </cell>
          <cell r="H617">
            <v>19.716462000000003</v>
          </cell>
          <cell r="I617">
            <v>23.307246000000003</v>
          </cell>
          <cell r="J617">
            <v>23.614254000000003</v>
          </cell>
          <cell r="K617">
            <v>25.209042</v>
          </cell>
          <cell r="L617">
            <v>27.002286490000003</v>
          </cell>
          <cell r="M617">
            <v>27.781412480000004</v>
          </cell>
          <cell r="N617">
            <v>30.518438409999998</v>
          </cell>
          <cell r="O617">
            <v>33.330362199999996</v>
          </cell>
        </row>
        <row r="618">
          <cell r="C618" t="str">
            <v>CSETC</v>
          </cell>
          <cell r="D618">
            <v>0</v>
          </cell>
          <cell r="E618">
            <v>0</v>
          </cell>
          <cell r="F618">
            <v>0</v>
          </cell>
          <cell r="G618">
            <v>0</v>
          </cell>
          <cell r="H618">
            <v>0</v>
          </cell>
          <cell r="I618">
            <v>0</v>
          </cell>
          <cell r="J618">
            <v>0</v>
          </cell>
          <cell r="K618">
            <v>0</v>
          </cell>
          <cell r="L618">
            <v>0</v>
          </cell>
          <cell r="M618">
            <v>0</v>
          </cell>
          <cell r="N618">
            <v>0</v>
          </cell>
          <cell r="O618">
            <v>0</v>
          </cell>
        </row>
        <row r="619">
          <cell r="C619" t="str">
            <v>TempTC</v>
          </cell>
          <cell r="D619">
            <v>7.1470000000000006E-2</v>
          </cell>
          <cell r="E619">
            <v>0.35830200000000001</v>
          </cell>
          <cell r="F619">
            <v>1.252302</v>
          </cell>
          <cell r="G619">
            <v>1.4115800000000001</v>
          </cell>
          <cell r="H619">
            <v>3.3100529999999999</v>
          </cell>
          <cell r="I619">
            <v>3.4283399999999999</v>
          </cell>
          <cell r="J619">
            <v>3.9601329999999999</v>
          </cell>
          <cell r="K619">
            <v>4.0314220000000001</v>
          </cell>
          <cell r="L619">
            <v>4.2238358099999997</v>
          </cell>
          <cell r="M619">
            <v>4.8792584100000003</v>
          </cell>
          <cell r="N619">
            <v>6.1898809599999991</v>
          </cell>
          <cell r="O619">
            <v>7.8341715799999951</v>
          </cell>
        </row>
        <row r="620">
          <cell r="C620" t="str">
            <v>CFS-TC</v>
          </cell>
          <cell r="D620">
            <v>0</v>
          </cell>
          <cell r="E620">
            <v>0</v>
          </cell>
          <cell r="F620">
            <v>0</v>
          </cell>
          <cell r="G620">
            <v>0</v>
          </cell>
          <cell r="H620">
            <v>0</v>
          </cell>
          <cell r="I620">
            <v>0</v>
          </cell>
          <cell r="J620">
            <v>0</v>
          </cell>
          <cell r="K620">
            <v>0</v>
          </cell>
          <cell r="L620">
            <v>0</v>
          </cell>
          <cell r="M620">
            <v>0</v>
          </cell>
          <cell r="N620">
            <v>0</v>
          </cell>
          <cell r="O620">
            <v>0</v>
          </cell>
        </row>
        <row r="621">
          <cell r="C621" t="str">
            <v>Ops-TC</v>
          </cell>
          <cell r="D621">
            <v>0</v>
          </cell>
          <cell r="E621">
            <v>0</v>
          </cell>
          <cell r="F621">
            <v>0</v>
          </cell>
          <cell r="G621">
            <v>0</v>
          </cell>
          <cell r="H621">
            <v>0</v>
          </cell>
          <cell r="I621">
            <v>0</v>
          </cell>
          <cell r="J621">
            <v>0</v>
          </cell>
          <cell r="K621">
            <v>0</v>
          </cell>
          <cell r="L621">
            <v>0</v>
          </cell>
          <cell r="M621">
            <v>0</v>
          </cell>
          <cell r="N621">
            <v>0</v>
          </cell>
          <cell r="O621">
            <v>0</v>
          </cell>
        </row>
        <row r="622">
          <cell r="C622" t="str">
            <v>TAA-TC</v>
          </cell>
          <cell r="D622">
            <v>9.1590000000000005E-3</v>
          </cell>
          <cell r="E622">
            <v>0</v>
          </cell>
          <cell r="F622">
            <v>1.2738849999999999</v>
          </cell>
          <cell r="G622">
            <v>1.1681939999999997</v>
          </cell>
          <cell r="H622">
            <v>1.149127</v>
          </cell>
          <cell r="I622">
            <v>-1.9251819999999999</v>
          </cell>
          <cell r="J622">
            <v>-1.1270519999999999</v>
          </cell>
          <cell r="K622">
            <v>-1.351761709999999</v>
          </cell>
          <cell r="L622">
            <v>-0.49730071160009992</v>
          </cell>
          <cell r="M622">
            <v>-1.120241</v>
          </cell>
          <cell r="N622">
            <v>-1.120242</v>
          </cell>
          <cell r="O622">
            <v>-1.120242</v>
          </cell>
        </row>
        <row r="623">
          <cell r="C623" t="str">
            <v>TCErrors</v>
          </cell>
          <cell r="D623">
            <v>0</v>
          </cell>
          <cell r="E623">
            <v>0</v>
          </cell>
          <cell r="F623">
            <v>0</v>
          </cell>
          <cell r="G623">
            <v>0</v>
          </cell>
          <cell r="H623">
            <v>0</v>
          </cell>
          <cell r="I623">
            <v>0</v>
          </cell>
          <cell r="J623">
            <v>0</v>
          </cell>
          <cell r="K623">
            <v>0</v>
          </cell>
          <cell r="L623">
            <v>0</v>
          </cell>
          <cell r="M623">
            <v>0</v>
          </cell>
          <cell r="N623">
            <v>0</v>
          </cell>
          <cell r="O623">
            <v>0</v>
          </cell>
        </row>
        <row r="624">
          <cell r="C624" t="str">
            <v>TCOther</v>
          </cell>
          <cell r="D624">
            <v>0</v>
          </cell>
          <cell r="E624">
            <v>0</v>
          </cell>
          <cell r="F624">
            <v>0</v>
          </cell>
          <cell r="G624">
            <v>0</v>
          </cell>
          <cell r="H624">
            <v>0</v>
          </cell>
          <cell r="I624">
            <v>0</v>
          </cell>
          <cell r="J624">
            <v>0</v>
          </cell>
          <cell r="K624">
            <v>0</v>
          </cell>
          <cell r="L624">
            <v>0</v>
          </cell>
          <cell r="M624">
            <v>0</v>
          </cell>
          <cell r="N624">
            <v>0</v>
          </cell>
          <cell r="O624">
            <v>0</v>
          </cell>
        </row>
        <row r="625">
          <cell r="C625" t="str">
            <v>Plug-TC</v>
          </cell>
          <cell r="D625">
            <v>0</v>
          </cell>
          <cell r="E625">
            <v>0</v>
          </cell>
          <cell r="F625">
            <v>0</v>
          </cell>
          <cell r="G625">
            <v>0</v>
          </cell>
          <cell r="H625">
            <v>0</v>
          </cell>
          <cell r="I625">
            <v>0</v>
          </cell>
          <cell r="J625">
            <v>0</v>
          </cell>
          <cell r="K625">
            <v>0</v>
          </cell>
          <cell r="L625">
            <v>0</v>
          </cell>
          <cell r="M625">
            <v>0</v>
          </cell>
          <cell r="N625">
            <v>0</v>
          </cell>
          <cell r="O625">
            <v>0</v>
          </cell>
        </row>
        <row r="626">
          <cell r="C626" t="str">
            <v>MFA-T</v>
          </cell>
          <cell r="D626">
            <v>0</v>
          </cell>
          <cell r="E626">
            <v>0</v>
          </cell>
          <cell r="F626">
            <v>0</v>
          </cell>
          <cell r="G626">
            <v>0</v>
          </cell>
          <cell r="H626">
            <v>0</v>
          </cell>
          <cell r="I626">
            <v>0</v>
          </cell>
          <cell r="J626">
            <v>0</v>
          </cell>
          <cell r="K626">
            <v>0</v>
          </cell>
          <cell r="L626">
            <v>0</v>
          </cell>
          <cell r="M626">
            <v>0</v>
          </cell>
          <cell r="N626">
            <v>0</v>
          </cell>
          <cell r="O626">
            <v>0</v>
          </cell>
        </row>
        <row r="627">
          <cell r="C627" t="str">
            <v>OPS-CAP-T</v>
          </cell>
          <cell r="D627">
            <v>-2.4869599999999999E-3</v>
          </cell>
          <cell r="E627">
            <v>4.3052800000000007E-3</v>
          </cell>
          <cell r="F627">
            <v>4.3052800000000007E-3</v>
          </cell>
          <cell r="G627">
            <v>4.3052800000000007E-3</v>
          </cell>
          <cell r="H627">
            <v>4.3052800000000007E-3</v>
          </cell>
          <cell r="I627">
            <v>5.9248000000000009E-3</v>
          </cell>
          <cell r="J627">
            <v>4.3052800000000007E-3</v>
          </cell>
          <cell r="K627">
            <v>4.3052800000000007E-3</v>
          </cell>
          <cell r="L627">
            <v>4.3052800000000007E-3</v>
          </cell>
          <cell r="M627">
            <v>4.3052800000000007E-3</v>
          </cell>
          <cell r="N627">
            <v>4.3052800000000007E-3</v>
          </cell>
          <cell r="O627">
            <v>4.3052800000000007E-3</v>
          </cell>
        </row>
        <row r="628">
          <cell r="C628" t="str">
            <v>IMS-CAP-T</v>
          </cell>
          <cell r="D628">
            <v>2.6780320000000003E-2</v>
          </cell>
          <cell r="E628">
            <v>0.36827896000000004</v>
          </cell>
          <cell r="F628">
            <v>0.64198960000000005</v>
          </cell>
          <cell r="G628">
            <v>1.3495456800000001</v>
          </cell>
          <cell r="H628">
            <v>1.5891103200000001</v>
          </cell>
          <cell r="I628">
            <v>1.7733380000000003</v>
          </cell>
          <cell r="J628">
            <v>1.7901262400000002</v>
          </cell>
          <cell r="K628">
            <v>2.0311480000000004</v>
          </cell>
          <cell r="L628">
            <v>2.3362731952</v>
          </cell>
          <cell r="M628">
            <v>3.0454338879999998</v>
          </cell>
          <cell r="N628">
            <v>3.205131048000001</v>
          </cell>
          <cell r="O628">
            <v>5.3023549656000011</v>
          </cell>
        </row>
        <row r="629">
          <cell r="C629" t="str">
            <v>CSE-CAP-T</v>
          </cell>
          <cell r="D629">
            <v>5.8452800000000004E-3</v>
          </cell>
          <cell r="E629">
            <v>4.2505680000000004E-2</v>
          </cell>
          <cell r="F629">
            <v>0</v>
          </cell>
          <cell r="G629">
            <v>0</v>
          </cell>
          <cell r="H629">
            <v>0</v>
          </cell>
          <cell r="I629">
            <v>0</v>
          </cell>
          <cell r="J629">
            <v>0</v>
          </cell>
          <cell r="K629">
            <v>0</v>
          </cell>
          <cell r="L629">
            <v>0</v>
          </cell>
          <cell r="M629">
            <v>0</v>
          </cell>
          <cell r="N629">
            <v>0</v>
          </cell>
          <cell r="O629">
            <v>0</v>
          </cell>
        </row>
        <row r="630">
          <cell r="C630" t="str">
            <v>CNRST-T</v>
          </cell>
          <cell r="D630">
            <v>4.492302640000001</v>
          </cell>
          <cell r="E630">
            <v>8.7396080800000018</v>
          </cell>
          <cell r="F630">
            <v>14.195041840000002</v>
          </cell>
          <cell r="G630">
            <v>17.966341679999999</v>
          </cell>
          <cell r="H630">
            <v>22.321138560000001</v>
          </cell>
          <cell r="I630">
            <v>28.286395760000001</v>
          </cell>
          <cell r="J630">
            <v>33.492856320000001</v>
          </cell>
          <cell r="K630">
            <v>38.529831200000004</v>
          </cell>
          <cell r="L630">
            <v>45.630358194400017</v>
          </cell>
          <cell r="M630">
            <v>48.078646543200009</v>
          </cell>
          <cell r="N630">
            <v>49.513332752800004</v>
          </cell>
          <cell r="O630">
            <v>50.820285353600006</v>
          </cell>
        </row>
        <row r="631">
          <cell r="C631" t="str">
            <v>CCGO</v>
          </cell>
          <cell r="D631">
            <v>0</v>
          </cell>
          <cell r="E631">
            <v>0</v>
          </cell>
          <cell r="F631">
            <v>0</v>
          </cell>
          <cell r="G631">
            <v>0</v>
          </cell>
          <cell r="H631">
            <v>0</v>
          </cell>
          <cell r="I631">
            <v>0</v>
          </cell>
          <cell r="J631">
            <v>0</v>
          </cell>
          <cell r="K631">
            <v>0</v>
          </cell>
          <cell r="L631">
            <v>0</v>
          </cell>
          <cell r="M631">
            <v>0</v>
          </cell>
          <cell r="N631">
            <v>0</v>
          </cell>
          <cell r="O631">
            <v>0</v>
          </cell>
        </row>
        <row r="632">
          <cell r="C632" t="str">
            <v>FRE-CAP-T</v>
          </cell>
          <cell r="D632">
            <v>3.1399200000000002E-2</v>
          </cell>
          <cell r="E632">
            <v>3.2520880000000002E-2</v>
          </cell>
          <cell r="F632">
            <v>-1.8165061600000003</v>
          </cell>
          <cell r="G632">
            <v>-1.5568498400000002</v>
          </cell>
          <cell r="H632">
            <v>-1.2312350400000003</v>
          </cell>
          <cell r="I632">
            <v>-1.15089296</v>
          </cell>
          <cell r="J632">
            <v>-1.13072624</v>
          </cell>
          <cell r="K632">
            <v>-1.011066</v>
          </cell>
          <cell r="L632">
            <v>-0.99930224800000012</v>
          </cell>
          <cell r="M632">
            <v>-0.62118603680000006</v>
          </cell>
          <cell r="N632">
            <v>-0.30636408880000054</v>
          </cell>
          <cell r="O632">
            <v>5.1080511383999934</v>
          </cell>
        </row>
        <row r="633">
          <cell r="C633" t="str">
            <v>CORPADJ-T</v>
          </cell>
          <cell r="D633">
            <v>0</v>
          </cell>
          <cell r="E633">
            <v>0</v>
          </cell>
          <cell r="F633">
            <v>0</v>
          </cell>
          <cell r="G633">
            <v>0</v>
          </cell>
          <cell r="H633">
            <v>0</v>
          </cell>
          <cell r="I633">
            <v>0</v>
          </cell>
          <cell r="J633">
            <v>0</v>
          </cell>
          <cell r="K633">
            <v>0</v>
          </cell>
          <cell r="L633">
            <v>0</v>
          </cell>
          <cell r="M633">
            <v>0</v>
          </cell>
          <cell r="N633">
            <v>0</v>
          </cell>
          <cell r="O633">
            <v>0</v>
          </cell>
        </row>
        <row r="634">
          <cell r="C634" t="str">
            <v>T&amp;WE-T</v>
          </cell>
          <cell r="D634">
            <v>0.34094352</v>
          </cell>
          <cell r="E634">
            <v>0</v>
          </cell>
          <cell r="F634">
            <v>0.61148135999999997</v>
          </cell>
          <cell r="G634">
            <v>1.01171736</v>
          </cell>
          <cell r="H634">
            <v>1.8884661599999999</v>
          </cell>
          <cell r="I634">
            <v>2.8173885599999999</v>
          </cell>
          <cell r="J634">
            <v>3.6077045087999995</v>
          </cell>
          <cell r="K634">
            <v>4.1400624288000003</v>
          </cell>
          <cell r="L634">
            <v>6.2689827239999998</v>
          </cell>
          <cell r="M634">
            <v>7.0209141888</v>
          </cell>
          <cell r="N634">
            <v>8.9695543488000009</v>
          </cell>
          <cell r="O634">
            <v>11.164859308800001</v>
          </cell>
        </row>
        <row r="635">
          <cell r="C635" t="str">
            <v>SE-T</v>
          </cell>
          <cell r="D635">
            <v>-0.44306340000000005</v>
          </cell>
          <cell r="E635">
            <v>0</v>
          </cell>
          <cell r="F635">
            <v>-0.22304874</v>
          </cell>
          <cell r="G635">
            <v>-0.1521555</v>
          </cell>
          <cell r="H635">
            <v>-4.5116889999999944E-2</v>
          </cell>
          <cell r="I635">
            <v>0.28577069000000005</v>
          </cell>
          <cell r="J635">
            <v>0.41937318210000002</v>
          </cell>
          <cell r="K635">
            <v>0.55373699349999983</v>
          </cell>
          <cell r="L635">
            <v>0.70782330959999995</v>
          </cell>
          <cell r="M635">
            <v>0.83236754209999997</v>
          </cell>
          <cell r="N635">
            <v>2.3233865220999999</v>
          </cell>
          <cell r="O635">
            <v>2.6453137620999998</v>
          </cell>
        </row>
        <row r="636">
          <cell r="C636" t="str">
            <v>Tools-T</v>
          </cell>
          <cell r="D636">
            <v>0</v>
          </cell>
          <cell r="E636">
            <v>0</v>
          </cell>
          <cell r="F636">
            <v>3.7877839999999996E-2</v>
          </cell>
          <cell r="G636">
            <v>5.0858250000000001E-2</v>
          </cell>
          <cell r="H636">
            <v>5.0858250000000001E-2</v>
          </cell>
          <cell r="I636">
            <v>7.1342160000000002E-2</v>
          </cell>
          <cell r="J636">
            <v>0.12793004389999998</v>
          </cell>
          <cell r="K636">
            <v>0.15780886050000001</v>
          </cell>
          <cell r="L636">
            <v>0.16788924730000043</v>
          </cell>
          <cell r="M636">
            <v>0.17065226389999999</v>
          </cell>
          <cell r="N636">
            <v>0.18252714389999999</v>
          </cell>
          <cell r="O636">
            <v>0.18453653389999999</v>
          </cell>
        </row>
        <row r="637">
          <cell r="C637" t="str">
            <v>OPS-MFA-T</v>
          </cell>
          <cell r="D637">
            <v>0</v>
          </cell>
          <cell r="E637">
            <v>0</v>
          </cell>
          <cell r="F637">
            <v>0</v>
          </cell>
          <cell r="G637">
            <v>0</v>
          </cell>
          <cell r="H637">
            <v>0</v>
          </cell>
          <cell r="I637">
            <v>0</v>
          </cell>
          <cell r="J637">
            <v>0</v>
          </cell>
          <cell r="K637">
            <v>0</v>
          </cell>
          <cell r="L637">
            <v>0</v>
          </cell>
          <cell r="M637">
            <v>0</v>
          </cell>
          <cell r="N637">
            <v>0</v>
          </cell>
          <cell r="O637">
            <v>0</v>
          </cell>
        </row>
        <row r="638">
          <cell r="C638" t="str">
            <v>IMS-MFA-T</v>
          </cell>
          <cell r="D638">
            <v>0.26514272999999999</v>
          </cell>
          <cell r="E638">
            <v>0</v>
          </cell>
          <cell r="F638">
            <v>0.58079497999999996</v>
          </cell>
          <cell r="G638">
            <v>0.54216593000000002</v>
          </cell>
          <cell r="H638">
            <v>0.83740135000000004</v>
          </cell>
          <cell r="I638">
            <v>1.14262051</v>
          </cell>
          <cell r="J638">
            <v>1.3081984255999999</v>
          </cell>
          <cell r="K638">
            <v>1.2960557975</v>
          </cell>
          <cell r="L638">
            <v>1.7748055253000001</v>
          </cell>
          <cell r="M638">
            <v>1.6860595238</v>
          </cell>
          <cell r="N638">
            <v>2.4966550178000002</v>
          </cell>
          <cell r="O638">
            <v>3.9503652456000005</v>
          </cell>
        </row>
        <row r="639">
          <cell r="C639" t="str">
            <v>CSE-MFA-T</v>
          </cell>
          <cell r="D639">
            <v>0</v>
          </cell>
          <cell r="E639">
            <v>0</v>
          </cell>
          <cell r="F639">
            <v>0</v>
          </cell>
          <cell r="G639">
            <v>0</v>
          </cell>
          <cell r="H639">
            <v>0</v>
          </cell>
          <cell r="I639">
            <v>0</v>
          </cell>
          <cell r="J639">
            <v>0</v>
          </cell>
          <cell r="K639">
            <v>0</v>
          </cell>
          <cell r="L639">
            <v>0</v>
          </cell>
          <cell r="M639">
            <v>0</v>
          </cell>
          <cell r="N639">
            <v>0</v>
          </cell>
          <cell r="O639">
            <v>0</v>
          </cell>
        </row>
        <row r="640">
          <cell r="C640" t="str">
            <v>CS-MFA-T</v>
          </cell>
          <cell r="D640">
            <v>0</v>
          </cell>
          <cell r="E640">
            <v>0</v>
          </cell>
          <cell r="F640">
            <v>0</v>
          </cell>
          <cell r="G640">
            <v>0</v>
          </cell>
          <cell r="H640">
            <v>0</v>
          </cell>
          <cell r="I640">
            <v>0</v>
          </cell>
          <cell r="J640">
            <v>0</v>
          </cell>
          <cell r="K640">
            <v>0.24327175179999999</v>
          </cell>
          <cell r="L640">
            <v>0</v>
          </cell>
          <cell r="M640">
            <v>0.24327175179999999</v>
          </cell>
          <cell r="N640">
            <v>7.9281017799999992E-2</v>
          </cell>
          <cell r="O640">
            <v>0</v>
          </cell>
        </row>
        <row r="641">
          <cell r="C641" t="str">
            <v>LBSS-MFA-T</v>
          </cell>
          <cell r="D641">
            <v>2.322258E-2</v>
          </cell>
          <cell r="E641">
            <v>0</v>
          </cell>
          <cell r="F641">
            <v>6.253533E-2</v>
          </cell>
          <cell r="G641">
            <v>7.663288E-2</v>
          </cell>
          <cell r="H641">
            <v>7.663288E-2</v>
          </cell>
          <cell r="I641">
            <v>8.9076219999999998E-2</v>
          </cell>
          <cell r="J641">
            <v>9.7142374999999989E-2</v>
          </cell>
          <cell r="K641">
            <v>9.7142374999999989E-2</v>
          </cell>
          <cell r="L641">
            <v>9.7142374999999989E-2</v>
          </cell>
          <cell r="M641">
            <v>0.28906040500000002</v>
          </cell>
          <cell r="N641">
            <v>0.28906040500000002</v>
          </cell>
          <cell r="O641">
            <v>0.45587761499999996</v>
          </cell>
        </row>
        <row r="642">
          <cell r="C642" t="str">
            <v>CorpAdj-MFA-T</v>
          </cell>
          <cell r="D642">
            <v>0</v>
          </cell>
          <cell r="E642">
            <v>0</v>
          </cell>
          <cell r="F642">
            <v>0</v>
          </cell>
          <cell r="G642">
            <v>0</v>
          </cell>
          <cell r="H642">
            <v>0</v>
          </cell>
          <cell r="I642">
            <v>0</v>
          </cell>
          <cell r="J642">
            <v>0</v>
          </cell>
          <cell r="K642">
            <v>0</v>
          </cell>
          <cell r="L642">
            <v>0</v>
          </cell>
          <cell r="M642">
            <v>0</v>
          </cell>
          <cell r="N642">
            <v>0</v>
          </cell>
          <cell r="O642">
            <v>0</v>
          </cell>
        </row>
        <row r="651">
          <cell r="F651">
            <v>3.4341413299999886</v>
          </cell>
        </row>
        <row r="652">
          <cell r="F652">
            <v>72.927183000000014</v>
          </cell>
        </row>
        <row r="653">
          <cell r="D653">
            <v>55.954988090000015</v>
          </cell>
          <cell r="E653">
            <v>90.986199120000023</v>
          </cell>
          <cell r="F653">
            <v>139.60885867000002</v>
          </cell>
          <cell r="G653">
            <v>193.85309627999999</v>
          </cell>
          <cell r="H653">
            <v>241.13827913</v>
          </cell>
          <cell r="I653">
            <v>289.74409125999989</v>
          </cell>
          <cell r="J653">
            <v>341.65498060460004</v>
          </cell>
          <cell r="K653">
            <v>391.61789791083595</v>
          </cell>
          <cell r="L653">
            <v>446.12356434879996</v>
          </cell>
          <cell r="M653">
            <v>493.70185910102356</v>
          </cell>
          <cell r="N653">
            <v>538.51369216963496</v>
          </cell>
          <cell r="O653">
            <v>606.04949915700001</v>
          </cell>
        </row>
        <row r="654">
          <cell r="D654">
            <v>1</v>
          </cell>
        </row>
        <row r="655">
          <cell r="C655" t="str">
            <v xml:space="preserve">Investment </v>
          </cell>
          <cell r="D655" t="str">
            <v>Jan</v>
          </cell>
          <cell r="E655" t="str">
            <v>Feb</v>
          </cell>
          <cell r="F655" t="str">
            <v>Mar</v>
          </cell>
          <cell r="G655" t="str">
            <v>Apr</v>
          </cell>
          <cell r="H655" t="str">
            <v>May</v>
          </cell>
          <cell r="I655" t="str">
            <v>Jun</v>
          </cell>
          <cell r="J655" t="str">
            <v>Jul</v>
          </cell>
          <cell r="K655" t="str">
            <v>Aug</v>
          </cell>
          <cell r="L655" t="str">
            <v>Sep</v>
          </cell>
          <cell r="M655" t="str">
            <v>Oct</v>
          </cell>
          <cell r="N655" t="str">
            <v>Nov</v>
          </cell>
          <cell r="O655" t="str">
            <v>Dec</v>
          </cell>
        </row>
        <row r="657">
          <cell r="C657" t="str">
            <v>DCL01</v>
          </cell>
          <cell r="D657">
            <v>1.1830000000000001</v>
          </cell>
          <cell r="E657">
            <v>2.5019999999999998</v>
          </cell>
          <cell r="F657">
            <v>4.3289999999999997</v>
          </cell>
          <cell r="G657">
            <v>5.883</v>
          </cell>
          <cell r="H657">
            <v>8.1969999999999992</v>
          </cell>
          <cell r="I657">
            <v>10.842000000000001</v>
          </cell>
          <cell r="J657">
            <v>13.007999999999999</v>
          </cell>
          <cell r="K657">
            <v>14.75304065000001</v>
          </cell>
          <cell r="L657">
            <v>16.166444939999998</v>
          </cell>
          <cell r="M657">
            <v>16.806300420000014</v>
          </cell>
          <cell r="N657">
            <v>18.311977030000001</v>
          </cell>
          <cell r="O657">
            <v>19.824557350000006</v>
          </cell>
        </row>
        <row r="658">
          <cell r="C658" t="str">
            <v>DCL02</v>
          </cell>
          <cell r="D658">
            <v>-0.14399999999999999</v>
          </cell>
          <cell r="E658">
            <v>-2.4E-2</v>
          </cell>
          <cell r="F658">
            <v>5.7000000000000002E-2</v>
          </cell>
          <cell r="G658">
            <v>0.32200000000000001</v>
          </cell>
          <cell r="H658">
            <v>0.51300000000000001</v>
          </cell>
          <cell r="I658">
            <v>0.67500000000000004</v>
          </cell>
          <cell r="J658">
            <v>0.84699999999999998</v>
          </cell>
          <cell r="K658">
            <v>1.0790491</v>
          </cell>
          <cell r="L658">
            <v>1.1948722199999999</v>
          </cell>
          <cell r="M658">
            <v>1.36910927</v>
          </cell>
          <cell r="N658">
            <v>1.3755938000000001</v>
          </cell>
          <cell r="O658">
            <v>1.6412570200000001</v>
          </cell>
        </row>
        <row r="659">
          <cell r="C659" t="str">
            <v>DCL03</v>
          </cell>
          <cell r="D659">
            <v>0.94399999999999995</v>
          </cell>
          <cell r="E659">
            <v>1.31</v>
          </cell>
          <cell r="F659">
            <v>1.784</v>
          </cell>
          <cell r="G659">
            <v>2.2450000000000001</v>
          </cell>
          <cell r="H659">
            <v>3.3380000000000001</v>
          </cell>
          <cell r="I659">
            <v>3.915</v>
          </cell>
          <cell r="J659">
            <v>4.6219999999999999</v>
          </cell>
          <cell r="K659">
            <v>5.1388562100000001</v>
          </cell>
          <cell r="L659">
            <v>5.6083552300000026</v>
          </cell>
          <cell r="M659">
            <v>6.0396674600000022</v>
          </cell>
          <cell r="N659">
            <v>6.2895756600000032</v>
          </cell>
          <cell r="O659">
            <v>6.7772685200000007</v>
          </cell>
        </row>
        <row r="660">
          <cell r="C660" t="str">
            <v>DCL04</v>
          </cell>
          <cell r="D660">
            <v>0.129</v>
          </cell>
          <cell r="E660">
            <v>0.28899999999999998</v>
          </cell>
          <cell r="F660">
            <v>0.59399999999999997</v>
          </cell>
          <cell r="G660">
            <v>0.78800000000000003</v>
          </cell>
          <cell r="H660">
            <v>1.103</v>
          </cell>
          <cell r="I660">
            <v>1.3240000000000001</v>
          </cell>
          <cell r="J660">
            <v>1.484</v>
          </cell>
          <cell r="K660">
            <v>1.5966845700000001</v>
          </cell>
          <cell r="L660">
            <v>1.7098828000000001</v>
          </cell>
          <cell r="M660">
            <v>2.7096241000000001</v>
          </cell>
          <cell r="N660">
            <v>2.9327718999999997</v>
          </cell>
          <cell r="O660">
            <v>3.1094422499999999</v>
          </cell>
        </row>
        <row r="661">
          <cell r="C661" t="str">
            <v>DCL05</v>
          </cell>
          <cell r="D661">
            <v>5.1150000000000002</v>
          </cell>
          <cell r="E661">
            <v>7.6139999999999999</v>
          </cell>
          <cell r="F661">
            <v>10.587</v>
          </cell>
          <cell r="G661">
            <v>12.406000000000001</v>
          </cell>
          <cell r="H661">
            <v>16.936</v>
          </cell>
          <cell r="I661">
            <v>21.95</v>
          </cell>
          <cell r="J661">
            <v>28.292999999999999</v>
          </cell>
          <cell r="K661">
            <v>33.617280859999994</v>
          </cell>
          <cell r="L661">
            <v>40.813469099999992</v>
          </cell>
          <cell r="M661">
            <v>44.624002119999993</v>
          </cell>
          <cell r="N661">
            <v>50.257899979999998</v>
          </cell>
          <cell r="O661">
            <v>56.298006819999998</v>
          </cell>
        </row>
        <row r="662">
          <cell r="C662" t="str">
            <v>DCL06</v>
          </cell>
          <cell r="D662">
            <v>1.3089999999999999</v>
          </cell>
          <cell r="E662">
            <v>2.36</v>
          </cell>
          <cell r="F662">
            <v>3.7429999999999999</v>
          </cell>
          <cell r="G662">
            <v>5.7210000000000001</v>
          </cell>
          <cell r="H662">
            <v>7.476</v>
          </cell>
          <cell r="I662">
            <v>8.8849999999999998</v>
          </cell>
          <cell r="J662">
            <v>9.3800000000000008</v>
          </cell>
          <cell r="K662">
            <v>10.291729409999991</v>
          </cell>
          <cell r="L662">
            <v>12.684762930000007</v>
          </cell>
          <cell r="M662">
            <v>14.217375900000043</v>
          </cell>
          <cell r="N662">
            <v>15.867875400000008</v>
          </cell>
          <cell r="O662">
            <v>17.564489670000025</v>
          </cell>
        </row>
        <row r="663">
          <cell r="C663" t="str">
            <v>DCL07</v>
          </cell>
          <cell r="D663">
            <v>1.444</v>
          </cell>
          <cell r="E663">
            <v>2.052</v>
          </cell>
          <cell r="F663">
            <v>2.89</v>
          </cell>
          <cell r="G663">
            <v>3.9380000000000002</v>
          </cell>
          <cell r="H663">
            <v>5.5949999999999998</v>
          </cell>
          <cell r="I663">
            <v>7.6340000000000003</v>
          </cell>
          <cell r="J663">
            <v>10.57</v>
          </cell>
          <cell r="K663">
            <v>12.814061070000001</v>
          </cell>
          <cell r="L663">
            <v>14.993491149999981</v>
          </cell>
          <cell r="M663">
            <v>16.509411280000005</v>
          </cell>
          <cell r="N663">
            <v>17.972871579999985</v>
          </cell>
          <cell r="O663">
            <v>19.765892549999997</v>
          </cell>
        </row>
        <row r="664">
          <cell r="C664" t="str">
            <v>DCL08</v>
          </cell>
          <cell r="D664">
            <v>0.34799999999999998</v>
          </cell>
          <cell r="E664">
            <v>0.57999999999999996</v>
          </cell>
          <cell r="F664">
            <v>0.92100000000000004</v>
          </cell>
          <cell r="G664">
            <v>1.4259999999999999</v>
          </cell>
          <cell r="H664">
            <v>2.0209999999999999</v>
          </cell>
          <cell r="I664">
            <v>2.8159999999999998</v>
          </cell>
          <cell r="J664">
            <v>3.5870000000000002</v>
          </cell>
          <cell r="K664">
            <v>4.0509074600000003</v>
          </cell>
          <cell r="L664">
            <v>4.6728518799999943</v>
          </cell>
          <cell r="M664">
            <v>5.0677748099999995</v>
          </cell>
          <cell r="N664">
            <v>5.4536011299999965</v>
          </cell>
          <cell r="O664">
            <v>6.1737886599999952</v>
          </cell>
        </row>
        <row r="665">
          <cell r="C665" t="str">
            <v>DCL09</v>
          </cell>
          <cell r="D665">
            <v>5.343</v>
          </cell>
          <cell r="E665">
            <v>6.2160000000000002</v>
          </cell>
          <cell r="F665">
            <v>8.1539999999999999</v>
          </cell>
          <cell r="G665">
            <v>10.343999999999999</v>
          </cell>
          <cell r="H665">
            <v>12.411</v>
          </cell>
          <cell r="I665">
            <v>13.757</v>
          </cell>
          <cell r="J665">
            <v>14.186</v>
          </cell>
          <cell r="K665">
            <v>19.390865290000008</v>
          </cell>
          <cell r="L665">
            <v>20.986381770000037</v>
          </cell>
          <cell r="M665">
            <v>22.202722780000034</v>
          </cell>
          <cell r="N665">
            <v>23.587623660000045</v>
          </cell>
          <cell r="O665">
            <v>26.390780560000017</v>
          </cell>
        </row>
        <row r="666">
          <cell r="C666" t="str">
            <v>DCL10</v>
          </cell>
          <cell r="D666">
            <v>0.86299999999999999</v>
          </cell>
          <cell r="E666">
            <v>3.4670000000000001</v>
          </cell>
          <cell r="F666">
            <v>6.8620000000000001</v>
          </cell>
          <cell r="G666">
            <v>9.3379999999999992</v>
          </cell>
          <cell r="H666">
            <v>11.776999999999999</v>
          </cell>
          <cell r="I666">
            <v>14.362</v>
          </cell>
          <cell r="J666">
            <v>17.123000000000001</v>
          </cell>
          <cell r="K666">
            <v>17.58136586000003</v>
          </cell>
          <cell r="L666">
            <v>20.454054959999993</v>
          </cell>
          <cell r="M666">
            <v>23.388142870000021</v>
          </cell>
          <cell r="N666">
            <v>26.664766600000004</v>
          </cell>
          <cell r="O666">
            <v>28.165440869999969</v>
          </cell>
        </row>
        <row r="667">
          <cell r="C667" t="str">
            <v>DCL11</v>
          </cell>
          <cell r="D667">
            <v>3.3000000000000002E-2</v>
          </cell>
          <cell r="E667">
            <v>8.4000000000000005E-2</v>
          </cell>
          <cell r="F667">
            <v>9.0999999999999998E-2</v>
          </cell>
          <cell r="G667">
            <v>0.10100000000000001</v>
          </cell>
          <cell r="H667">
            <v>0.106</v>
          </cell>
          <cell r="I667">
            <v>0.11799999999999999</v>
          </cell>
          <cell r="J667">
            <v>0.13800000000000001</v>
          </cell>
          <cell r="K667">
            <v>0.17761782000000001</v>
          </cell>
          <cell r="L667">
            <v>0.26362124999999997</v>
          </cell>
          <cell r="M667">
            <v>0.33307429999999999</v>
          </cell>
          <cell r="N667">
            <v>0.48957534000000003</v>
          </cell>
          <cell r="O667">
            <v>0.41910889000000001</v>
          </cell>
        </row>
        <row r="668">
          <cell r="C668" t="str">
            <v>DCL12</v>
          </cell>
          <cell r="D668">
            <v>0.32200000000000001</v>
          </cell>
          <cell r="E668">
            <v>0.503</v>
          </cell>
          <cell r="F668">
            <v>0.61699999999999999</v>
          </cell>
          <cell r="G668">
            <v>0.69899999999999995</v>
          </cell>
          <cell r="H668">
            <v>0.84399999999999997</v>
          </cell>
          <cell r="I668">
            <v>0.92700000000000005</v>
          </cell>
          <cell r="J668">
            <v>1.0449999999999999</v>
          </cell>
          <cell r="K668">
            <v>0.87403827000000001</v>
          </cell>
          <cell r="L668">
            <v>1.4184511000000002</v>
          </cell>
          <cell r="M668">
            <v>1.5264584800000001</v>
          </cell>
          <cell r="N668">
            <v>1.6046623200000001</v>
          </cell>
          <cell r="O668">
            <v>1.3639951299999999</v>
          </cell>
        </row>
        <row r="669">
          <cell r="C669" t="str">
            <v>DCL15</v>
          </cell>
          <cell r="D669">
            <v>0.38200000000000001</v>
          </cell>
          <cell r="E669">
            <v>0.115</v>
          </cell>
          <cell r="F669">
            <v>0.501</v>
          </cell>
          <cell r="G669">
            <v>1.3660000000000001</v>
          </cell>
          <cell r="H669">
            <v>9.2999999999999999E-2</v>
          </cell>
          <cell r="I669">
            <v>0.35599999999999998</v>
          </cell>
          <cell r="J669">
            <v>0.27800000000000002</v>
          </cell>
          <cell r="K669">
            <v>0.85981066999999933</v>
          </cell>
          <cell r="L669">
            <v>0.45519748999999998</v>
          </cell>
          <cell r="M669">
            <v>1.2927428799999998</v>
          </cell>
          <cell r="N669">
            <v>-0.33201228999999932</v>
          </cell>
          <cell r="O669">
            <v>0.26971621999999995</v>
          </cell>
        </row>
        <row r="670">
          <cell r="C670" t="str">
            <v>DCL18</v>
          </cell>
          <cell r="D670">
            <v>2.5939999999999999</v>
          </cell>
          <cell r="E670">
            <v>6.383</v>
          </cell>
          <cell r="F670">
            <v>11.215999999999999</v>
          </cell>
          <cell r="G670">
            <v>16.846</v>
          </cell>
          <cell r="H670">
            <v>20.885000000000002</v>
          </cell>
          <cell r="I670">
            <v>25.532</v>
          </cell>
          <cell r="J670">
            <v>28.533000000000001</v>
          </cell>
          <cell r="K670">
            <v>31.861054330000002</v>
          </cell>
          <cell r="L670">
            <v>36.401946620000004</v>
          </cell>
          <cell r="M670">
            <v>41.35374070000001</v>
          </cell>
          <cell r="N670">
            <v>45.789003470000033</v>
          </cell>
          <cell r="O670">
            <v>50.886871320000026</v>
          </cell>
        </row>
        <row r="671">
          <cell r="C671" t="str">
            <v>DCL19</v>
          </cell>
          <cell r="D671">
            <v>0.48299999999999998</v>
          </cell>
          <cell r="E671">
            <v>1.88</v>
          </cell>
          <cell r="F671">
            <v>3.52</v>
          </cell>
          <cell r="G671">
            <v>5.3019999999999996</v>
          </cell>
          <cell r="H671">
            <v>6.923</v>
          </cell>
          <cell r="I671">
            <v>9.4960000000000004</v>
          </cell>
          <cell r="J671">
            <v>11.79</v>
          </cell>
          <cell r="K671">
            <v>13.539706639999997</v>
          </cell>
          <cell r="L671">
            <v>16.790196709999996</v>
          </cell>
          <cell r="M671">
            <v>19.760406780000004</v>
          </cell>
          <cell r="N671">
            <v>22.095082190000003</v>
          </cell>
          <cell r="O671">
            <v>23.910147869999996</v>
          </cell>
        </row>
        <row r="672">
          <cell r="C672" t="str">
            <v>DCL27</v>
          </cell>
          <cell r="D672">
            <v>0.65900000000000003</v>
          </cell>
          <cell r="E672">
            <v>1.333</v>
          </cell>
          <cell r="F672">
            <v>2.1779999999999999</v>
          </cell>
          <cell r="G672">
            <v>2.7109999999999999</v>
          </cell>
          <cell r="H672">
            <v>3.585</v>
          </cell>
          <cell r="I672">
            <v>4.4379999999999997</v>
          </cell>
          <cell r="J672">
            <v>5.0540000000000003</v>
          </cell>
          <cell r="K672">
            <v>5.8584412799999921</v>
          </cell>
          <cell r="L672">
            <v>6.582719419999985</v>
          </cell>
          <cell r="M672">
            <v>7.073543459999998</v>
          </cell>
          <cell r="N672">
            <v>6.9693970999999904</v>
          </cell>
          <cell r="O672">
            <v>8.4741725999999939</v>
          </cell>
        </row>
        <row r="673">
          <cell r="C673" t="str">
            <v>DCL28</v>
          </cell>
          <cell r="D673">
            <v>2E-3</v>
          </cell>
          <cell r="E673">
            <v>-4.0000000000000001E-3</v>
          </cell>
          <cell r="F673">
            <v>-1E-3</v>
          </cell>
          <cell r="G673">
            <v>0</v>
          </cell>
          <cell r="H673">
            <v>6.0000000000000001E-3</v>
          </cell>
          <cell r="I673">
            <v>7.0000000000000001E-3</v>
          </cell>
          <cell r="J673">
            <v>8.9999999999999993E-3</v>
          </cell>
          <cell r="K673">
            <v>9.1616399999999987E-3</v>
          </cell>
          <cell r="L673">
            <v>8.9011100000000003E-3</v>
          </cell>
          <cell r="M673">
            <v>8.9011100000000003E-3</v>
          </cell>
          <cell r="N673">
            <v>8.9011100000000003E-3</v>
          </cell>
          <cell r="O673">
            <v>8.6477199999999994E-3</v>
          </cell>
        </row>
        <row r="674">
          <cell r="C674" t="str">
            <v>DCL29</v>
          </cell>
          <cell r="D674">
            <v>1.9115709999999972</v>
          </cell>
          <cell r="E674">
            <v>4.1837000000000018</v>
          </cell>
          <cell r="F674">
            <v>7.2276210000000063</v>
          </cell>
          <cell r="G674">
            <v>10.238724000000005</v>
          </cell>
          <cell r="H674">
            <v>13.904077000000015</v>
          </cell>
          <cell r="I674">
            <v>18.981768000000017</v>
          </cell>
          <cell r="J674">
            <v>22.834666999999996</v>
          </cell>
          <cell r="K674">
            <v>28.121812859999999</v>
          </cell>
          <cell r="L674">
            <v>31.184455490000015</v>
          </cell>
          <cell r="M674">
            <v>33.980826940000064</v>
          </cell>
          <cell r="N674">
            <v>36.81017179000002</v>
          </cell>
          <cell r="O674">
            <v>40.171796190000038</v>
          </cell>
        </row>
        <row r="675">
          <cell r="C675" t="str">
            <v>205-DCOther</v>
          </cell>
          <cell r="K675">
            <v>1.423691E-2</v>
          </cell>
          <cell r="L675">
            <v>0.13725224</v>
          </cell>
          <cell r="M675">
            <v>-0.42415801000000003</v>
          </cell>
          <cell r="N675">
            <v>0.34514128999999999</v>
          </cell>
          <cell r="O675">
            <v>0.57780083000000004</v>
          </cell>
        </row>
        <row r="676">
          <cell r="C676" t="str">
            <v>LDCUR</v>
          </cell>
          <cell r="D676">
            <v>0</v>
          </cell>
          <cell r="E676">
            <v>0</v>
          </cell>
          <cell r="F676">
            <v>0</v>
          </cell>
          <cell r="G676">
            <v>0</v>
          </cell>
          <cell r="H676">
            <v>0</v>
          </cell>
          <cell r="I676">
            <v>0</v>
          </cell>
          <cell r="J676">
            <v>0</v>
          </cell>
          <cell r="K676">
            <v>0</v>
          </cell>
          <cell r="L676">
            <v>0</v>
          </cell>
          <cell r="M676">
            <v>0</v>
          </cell>
          <cell r="N676">
            <v>0</v>
          </cell>
          <cell r="O676">
            <v>0</v>
          </cell>
        </row>
        <row r="677">
          <cell r="C677" t="str">
            <v>202-DCOther</v>
          </cell>
          <cell r="K677">
            <v>0</v>
          </cell>
          <cell r="L677">
            <v>0</v>
          </cell>
          <cell r="M677">
            <v>0</v>
          </cell>
          <cell r="N677">
            <v>0</v>
          </cell>
          <cell r="O677">
            <v>0</v>
          </cell>
        </row>
        <row r="678">
          <cell r="C678" t="str">
            <v>204-DCOther</v>
          </cell>
          <cell r="K678">
            <v>0</v>
          </cell>
          <cell r="L678">
            <v>0</v>
          </cell>
          <cell r="M678">
            <v>0</v>
          </cell>
          <cell r="N678">
            <v>0</v>
          </cell>
          <cell r="O678">
            <v>0</v>
          </cell>
        </row>
        <row r="679">
          <cell r="C679" t="str">
            <v>209 - DC</v>
          </cell>
          <cell r="K679">
            <v>0</v>
          </cell>
          <cell r="L679">
            <v>0</v>
          </cell>
          <cell r="M679">
            <v>0</v>
          </cell>
          <cell r="N679">
            <v>0</v>
          </cell>
          <cell r="O679">
            <v>0</v>
          </cell>
        </row>
        <row r="680">
          <cell r="C680" t="str">
            <v>DSR</v>
          </cell>
          <cell r="D680">
            <v>0.53365899999999999</v>
          </cell>
          <cell r="E680">
            <v>0.80735500000000004</v>
          </cell>
          <cell r="F680">
            <v>1.0995410000000001</v>
          </cell>
          <cell r="G680">
            <v>1.7074609999999999</v>
          </cell>
          <cell r="H680">
            <v>2.3435679999999999</v>
          </cell>
          <cell r="I680">
            <v>3.1538879999999998</v>
          </cell>
          <cell r="J680">
            <v>3.9483419999999998</v>
          </cell>
          <cell r="K680">
            <v>4.8806049500000004</v>
          </cell>
          <cell r="L680">
            <v>5.7178437000000022</v>
          </cell>
          <cell r="M680">
            <v>6.5037662500000017</v>
          </cell>
          <cell r="N680">
            <v>6.9217762500000033</v>
          </cell>
          <cell r="O680">
            <v>7.2487595500000088</v>
          </cell>
        </row>
        <row r="681">
          <cell r="C681" t="str">
            <v>MUS</v>
          </cell>
          <cell r="D681">
            <v>5.4094999999999997E-2</v>
          </cell>
          <cell r="E681">
            <v>0.120507</v>
          </cell>
          <cell r="F681">
            <v>0.46355800000000003</v>
          </cell>
          <cell r="G681">
            <v>0.52746499999999996</v>
          </cell>
          <cell r="H681">
            <v>0.57401500000000005</v>
          </cell>
          <cell r="I681">
            <v>0.58737700000000004</v>
          </cell>
          <cell r="J681">
            <v>0.67958499999999999</v>
          </cell>
          <cell r="K681">
            <v>0.76729177000000004</v>
          </cell>
          <cell r="L681">
            <v>0.93686031000000003</v>
          </cell>
          <cell r="M681">
            <v>1.3235590800000001</v>
          </cell>
          <cell r="N681">
            <v>1.4676672099999999</v>
          </cell>
          <cell r="O681">
            <v>1.5459846699999999</v>
          </cell>
        </row>
        <row r="682">
          <cell r="C682" t="str">
            <v>MCP</v>
          </cell>
          <cell r="D682">
            <v>7.6619000000000007E-2</v>
          </cell>
          <cell r="E682">
            <v>0.37829200000000002</v>
          </cell>
          <cell r="F682">
            <v>0.47323300000000001</v>
          </cell>
          <cell r="G682">
            <v>0.65778700000000001</v>
          </cell>
          <cell r="H682">
            <v>0.85680000000000001</v>
          </cell>
          <cell r="I682">
            <v>1.024373</v>
          </cell>
          <cell r="J682">
            <v>1.0717220000000001</v>
          </cell>
          <cell r="K682">
            <v>1.1698902900000001</v>
          </cell>
          <cell r="L682">
            <v>1.2148655900000001</v>
          </cell>
          <cell r="M682">
            <v>1.3529830300000001</v>
          </cell>
          <cell r="N682">
            <v>1.62166674</v>
          </cell>
          <cell r="O682">
            <v>1.7366695599999999</v>
          </cell>
        </row>
        <row r="683">
          <cell r="C683" t="str">
            <v>DSD</v>
          </cell>
          <cell r="D683">
            <v>0.15015100000000003</v>
          </cell>
          <cell r="E683">
            <v>0.76768600000000009</v>
          </cell>
          <cell r="F683">
            <v>1.0228169999999999</v>
          </cell>
          <cell r="G683">
            <v>0.90692100000000053</v>
          </cell>
          <cell r="H683">
            <v>1.1011410000000001</v>
          </cell>
          <cell r="I683">
            <v>1.2389099999999997</v>
          </cell>
          <cell r="J683">
            <v>1.4429480000000003</v>
          </cell>
          <cell r="K683">
            <v>2.0838841599999998</v>
          </cell>
          <cell r="L683">
            <v>2.4315972700000001</v>
          </cell>
          <cell r="M683">
            <v>2.9332174200000001</v>
          </cell>
          <cell r="N683">
            <v>5.0966708399999918</v>
          </cell>
          <cell r="O683">
            <v>5.4808205800000005</v>
          </cell>
        </row>
        <row r="684">
          <cell r="C684" t="str">
            <v>206-DCOther</v>
          </cell>
          <cell r="K684">
            <v>0</v>
          </cell>
          <cell r="L684">
            <v>3.5924209999999998E-2</v>
          </cell>
          <cell r="M684">
            <v>0.11577303</v>
          </cell>
          <cell r="N684">
            <v>0</v>
          </cell>
          <cell r="O684">
            <v>0</v>
          </cell>
        </row>
        <row r="685">
          <cell r="C685" t="str">
            <v>SDCUR</v>
          </cell>
          <cell r="D685">
            <v>0</v>
          </cell>
          <cell r="E685">
            <v>0</v>
          </cell>
          <cell r="F685">
            <v>0</v>
          </cell>
          <cell r="G685">
            <v>0</v>
          </cell>
          <cell r="H685">
            <v>0</v>
          </cell>
          <cell r="I685">
            <v>0</v>
          </cell>
          <cell r="J685">
            <v>0</v>
          </cell>
          <cell r="K685">
            <v>0</v>
          </cell>
          <cell r="L685">
            <v>0</v>
          </cell>
          <cell r="M685">
            <v>0</v>
          </cell>
          <cell r="N685">
            <v>0</v>
          </cell>
          <cell r="O685">
            <v>0</v>
          </cell>
        </row>
        <row r="686">
          <cell r="C686">
            <v>10075</v>
          </cell>
          <cell r="D686">
            <v>1.611E-3</v>
          </cell>
          <cell r="E686">
            <v>2.431E-3</v>
          </cell>
          <cell r="F686">
            <v>3.0539999999999999E-3</v>
          </cell>
          <cell r="G686">
            <v>3.209E-3</v>
          </cell>
          <cell r="H686">
            <v>3.5949999999999997E-3</v>
          </cell>
          <cell r="I686">
            <v>3.7520000000000001E-3</v>
          </cell>
          <cell r="J686">
            <v>3.9099999999999994E-3</v>
          </cell>
          <cell r="K686">
            <v>4.0337400000000001E-3</v>
          </cell>
          <cell r="L686">
            <v>4.4796999999999997E-3</v>
          </cell>
          <cell r="M686">
            <v>4.5902099999999999E-3</v>
          </cell>
          <cell r="N686">
            <v>4.6933599999999997E-3</v>
          </cell>
          <cell r="O686">
            <v>4.9254600000000004E-3</v>
          </cell>
        </row>
        <row r="687">
          <cell r="C687">
            <v>10725</v>
          </cell>
          <cell r="D687">
            <v>0</v>
          </cell>
          <cell r="E687">
            <v>0</v>
          </cell>
          <cell r="F687">
            <v>0</v>
          </cell>
          <cell r="G687">
            <v>0</v>
          </cell>
          <cell r="H687">
            <v>0</v>
          </cell>
          <cell r="I687">
            <v>0</v>
          </cell>
          <cell r="J687">
            <v>0</v>
          </cell>
          <cell r="K687">
            <v>0</v>
          </cell>
          <cell r="L687">
            <v>0</v>
          </cell>
          <cell r="M687">
            <v>0</v>
          </cell>
          <cell r="N687">
            <v>0</v>
          </cell>
          <cell r="O687">
            <v>0</v>
          </cell>
        </row>
        <row r="688">
          <cell r="C688">
            <v>11835</v>
          </cell>
          <cell r="D688">
            <v>2.7900000000000001E-4</v>
          </cell>
          <cell r="E688">
            <v>-1.7425E-2</v>
          </cell>
          <cell r="F688">
            <v>-1.6157999999999999E-2</v>
          </cell>
          <cell r="G688">
            <v>-1.6466999999999999E-2</v>
          </cell>
          <cell r="H688">
            <v>8.8676999999999992E-2</v>
          </cell>
          <cell r="I688">
            <v>0.23244799999999999</v>
          </cell>
          <cell r="J688">
            <v>0.44396599999999997</v>
          </cell>
          <cell r="K688">
            <v>0.66337732999999999</v>
          </cell>
          <cell r="L688">
            <v>0.72749326000000003</v>
          </cell>
          <cell r="M688">
            <v>0.76410918000000005</v>
          </cell>
          <cell r="N688">
            <v>0.79950057999999991</v>
          </cell>
          <cell r="O688">
            <v>0.90071931999999999</v>
          </cell>
        </row>
        <row r="689">
          <cell r="C689">
            <v>13179</v>
          </cell>
          <cell r="D689">
            <v>0.27337800000000001</v>
          </cell>
          <cell r="E689">
            <v>0.483852</v>
          </cell>
          <cell r="F689">
            <v>0.24182899999999999</v>
          </cell>
          <cell r="G689">
            <v>0.25018699999999999</v>
          </cell>
          <cell r="H689">
            <v>7.1579999999999994E-3</v>
          </cell>
          <cell r="I689">
            <v>0.282665</v>
          </cell>
          <cell r="J689">
            <v>0.11434699999999999</v>
          </cell>
          <cell r="K689">
            <v>0.40733970000000003</v>
          </cell>
          <cell r="L689">
            <v>0.44342931000000002</v>
          </cell>
          <cell r="M689">
            <v>0.47027526000000003</v>
          </cell>
          <cell r="N689">
            <v>0.50861246999999998</v>
          </cell>
          <cell r="O689">
            <v>0.64034787000000004</v>
          </cell>
        </row>
        <row r="690">
          <cell r="C690">
            <v>13506</v>
          </cell>
          <cell r="D690">
            <v>1.3320000000000001E-3</v>
          </cell>
          <cell r="E690">
            <v>1.4239999999999999E-3</v>
          </cell>
          <cell r="F690">
            <v>2.575E-3</v>
          </cell>
          <cell r="G690">
            <v>2.6719999999999999E-3</v>
          </cell>
          <cell r="H690">
            <v>3.088E-3</v>
          </cell>
          <cell r="I690">
            <v>3.1849999999999999E-3</v>
          </cell>
          <cell r="J690">
            <v>3.297E-3</v>
          </cell>
          <cell r="K690">
            <v>3.3961799999999999E-3</v>
          </cell>
          <cell r="L690">
            <v>3.7851899999999999E-3</v>
          </cell>
          <cell r="M690">
            <v>3.8736300000000003E-3</v>
          </cell>
          <cell r="N690">
            <v>3.9561700000000002E-3</v>
          </cell>
          <cell r="O690">
            <v>4.1553299999999996E-3</v>
          </cell>
        </row>
        <row r="691">
          <cell r="C691">
            <v>13884</v>
          </cell>
          <cell r="D691">
            <v>9.9999999999999995E-7</v>
          </cell>
          <cell r="E691">
            <v>9.9999999999999995E-7</v>
          </cell>
          <cell r="F691">
            <v>1.9999999999999999E-6</v>
          </cell>
          <cell r="G691">
            <v>3.0000000000000001E-6</v>
          </cell>
          <cell r="H691">
            <v>3.0000000000000001E-6</v>
          </cell>
          <cell r="I691">
            <v>0</v>
          </cell>
          <cell r="J691">
            <v>1.3419999999999999E-3</v>
          </cell>
          <cell r="K691">
            <v>1.34815E-3</v>
          </cell>
          <cell r="L691">
            <v>1.35545E-3</v>
          </cell>
          <cell r="M691">
            <v>1.36108E-3</v>
          </cell>
          <cell r="N691">
            <v>1.36633E-3</v>
          </cell>
          <cell r="O691">
            <v>3.0417500000000002E-3</v>
          </cell>
        </row>
        <row r="692">
          <cell r="C692">
            <v>13964</v>
          </cell>
          <cell r="D692">
            <v>1.299E-3</v>
          </cell>
          <cell r="E692">
            <v>5.7719999999999994E-3</v>
          </cell>
          <cell r="F692">
            <v>2.3455E-2</v>
          </cell>
          <cell r="G692">
            <v>3.7887999999999998E-2</v>
          </cell>
          <cell r="H692">
            <v>0.16725099999999998</v>
          </cell>
          <cell r="I692">
            <v>0.386156</v>
          </cell>
          <cell r="J692">
            <v>0.63541700000000001</v>
          </cell>
          <cell r="K692">
            <v>0.91446512000000002</v>
          </cell>
          <cell r="L692">
            <v>0.99436214000000001</v>
          </cell>
          <cell r="M692">
            <v>1.0117354199999999</v>
          </cell>
          <cell r="N692">
            <v>1.0246960000000001</v>
          </cell>
          <cell r="O692">
            <v>1.11971091</v>
          </cell>
        </row>
        <row r="693">
          <cell r="C693">
            <v>14188</v>
          </cell>
          <cell r="D693">
            <v>4.2490000000000002E-3</v>
          </cell>
          <cell r="E693">
            <v>9.7140000000000004E-3</v>
          </cell>
          <cell r="F693">
            <v>2.5661E-2</v>
          </cell>
          <cell r="G693">
            <v>2.6976E-2</v>
          </cell>
          <cell r="H693">
            <v>2.9777999999999999E-2</v>
          </cell>
          <cell r="I693">
            <v>3.0158999999999998E-2</v>
          </cell>
          <cell r="J693">
            <v>3.0540999999999999E-2</v>
          </cell>
          <cell r="K693">
            <v>3.0842330000000001E-2</v>
          </cell>
          <cell r="L693">
            <v>3.404737E-2</v>
          </cell>
          <cell r="M693">
            <v>3.4323769999999997E-2</v>
          </cell>
          <cell r="N693">
            <v>3.6092920000000001E-2</v>
          </cell>
          <cell r="O693">
            <v>4.1403089999999997E-2</v>
          </cell>
        </row>
        <row r="694">
          <cell r="C694">
            <v>14250</v>
          </cell>
          <cell r="D694">
            <v>9.129E-3</v>
          </cell>
          <cell r="E694">
            <v>1.0404E-2</v>
          </cell>
          <cell r="F694">
            <v>1.6059999999999998E-2</v>
          </cell>
          <cell r="G694">
            <v>2.8941999999999999E-2</v>
          </cell>
          <cell r="H694">
            <v>4.8409000000000001E-2</v>
          </cell>
          <cell r="I694">
            <v>0</v>
          </cell>
          <cell r="J694">
            <v>7.3797000000000001E-2</v>
          </cell>
          <cell r="K694">
            <v>8.2295989999999999E-2</v>
          </cell>
          <cell r="L694">
            <v>9.9165050000000005E-2</v>
          </cell>
          <cell r="M694">
            <v>0.11966114999999999</v>
          </cell>
          <cell r="N694">
            <v>0.20284147</v>
          </cell>
          <cell r="O694">
            <v>0.33813310999999996</v>
          </cell>
        </row>
        <row r="695">
          <cell r="C695">
            <v>14454</v>
          </cell>
          <cell r="D695">
            <v>0.124084</v>
          </cell>
          <cell r="E695">
            <v>0.17609999999999998</v>
          </cell>
          <cell r="F695">
            <v>0.23646699999999998</v>
          </cell>
          <cell r="G695">
            <v>0.248888</v>
          </cell>
          <cell r="H695">
            <v>0.27428799999999998</v>
          </cell>
          <cell r="I695">
            <v>0.29230800000000001</v>
          </cell>
          <cell r="J695">
            <v>0.35289799999999999</v>
          </cell>
          <cell r="K695">
            <v>0.46031353999999997</v>
          </cell>
          <cell r="L695">
            <v>1.04791295</v>
          </cell>
          <cell r="M695">
            <v>1.2138418200000001</v>
          </cell>
          <cell r="N695">
            <v>1.5251801299999999</v>
          </cell>
          <cell r="O695">
            <v>1.6233790400000001</v>
          </cell>
        </row>
        <row r="696">
          <cell r="C696">
            <v>15411</v>
          </cell>
          <cell r="D696">
            <v>1.4012E-2</v>
          </cell>
          <cell r="E696">
            <v>3.7983999999999997E-2</v>
          </cell>
          <cell r="F696">
            <v>0.19329499999999999</v>
          </cell>
          <cell r="G696">
            <v>0.267179</v>
          </cell>
          <cell r="H696">
            <v>0.322378</v>
          </cell>
          <cell r="I696">
            <v>0.35656900000000002</v>
          </cell>
          <cell r="J696">
            <v>0.37038599999999999</v>
          </cell>
          <cell r="K696">
            <v>0.38386747999999998</v>
          </cell>
          <cell r="L696">
            <v>0.42821725999999999</v>
          </cell>
          <cell r="M696">
            <v>0.45337093000000001</v>
          </cell>
          <cell r="N696">
            <v>0.46667319000000002</v>
          </cell>
          <cell r="O696">
            <v>0.4922801</v>
          </cell>
        </row>
        <row r="697">
          <cell r="C697">
            <v>15412</v>
          </cell>
          <cell r="D697">
            <v>7.1000000000000005E-5</v>
          </cell>
          <cell r="E697">
            <v>9.8999999999999999E-4</v>
          </cell>
          <cell r="F697">
            <v>2.7230999999999998E-2</v>
          </cell>
          <cell r="G697">
            <v>3.7150999999999997E-2</v>
          </cell>
          <cell r="H697">
            <v>7.4163999999999994E-2</v>
          </cell>
          <cell r="I697">
            <v>0.22805900000000001</v>
          </cell>
          <cell r="J697">
            <v>0.26330199999999998</v>
          </cell>
          <cell r="K697">
            <v>0.31073012999999999</v>
          </cell>
          <cell r="L697">
            <v>0.36212828999999996</v>
          </cell>
          <cell r="M697">
            <v>0.38130347999999997</v>
          </cell>
          <cell r="N697">
            <v>0.43264981000000002</v>
          </cell>
          <cell r="O697">
            <v>0.52987969999999995</v>
          </cell>
        </row>
        <row r="698">
          <cell r="C698">
            <v>15511</v>
          </cell>
          <cell r="D698">
            <v>0</v>
          </cell>
          <cell r="E698">
            <v>0</v>
          </cell>
          <cell r="F698">
            <v>0</v>
          </cell>
          <cell r="G698">
            <v>0</v>
          </cell>
          <cell r="H698">
            <v>0</v>
          </cell>
          <cell r="I698">
            <v>0</v>
          </cell>
          <cell r="J698">
            <v>0</v>
          </cell>
          <cell r="K698">
            <v>0</v>
          </cell>
          <cell r="L698">
            <v>0</v>
          </cell>
          <cell r="M698">
            <v>0</v>
          </cell>
          <cell r="N698">
            <v>0</v>
          </cell>
          <cell r="O698">
            <v>0</v>
          </cell>
        </row>
        <row r="699">
          <cell r="C699">
            <v>15582</v>
          </cell>
          <cell r="D699">
            <v>0</v>
          </cell>
          <cell r="E699">
            <v>0</v>
          </cell>
          <cell r="F699">
            <v>0</v>
          </cell>
          <cell r="G699">
            <v>0</v>
          </cell>
          <cell r="H699">
            <v>0</v>
          </cell>
          <cell r="I699">
            <v>0</v>
          </cell>
          <cell r="J699">
            <v>0</v>
          </cell>
          <cell r="K699">
            <v>0</v>
          </cell>
          <cell r="L699">
            <v>0</v>
          </cell>
          <cell r="M699">
            <v>0</v>
          </cell>
          <cell r="N699">
            <v>0</v>
          </cell>
          <cell r="O699">
            <v>0</v>
          </cell>
        </row>
        <row r="700">
          <cell r="C700">
            <v>15583</v>
          </cell>
          <cell r="D700">
            <v>0</v>
          </cell>
          <cell r="E700">
            <v>0</v>
          </cell>
          <cell r="F700">
            <v>0</v>
          </cell>
          <cell r="G700">
            <v>0</v>
          </cell>
          <cell r="H700">
            <v>0</v>
          </cell>
          <cell r="I700">
            <v>0</v>
          </cell>
          <cell r="J700">
            <v>0</v>
          </cell>
          <cell r="K700">
            <v>0</v>
          </cell>
          <cell r="L700">
            <v>0</v>
          </cell>
          <cell r="M700">
            <v>0</v>
          </cell>
          <cell r="N700">
            <v>0</v>
          </cell>
          <cell r="O700">
            <v>0</v>
          </cell>
        </row>
        <row r="701">
          <cell r="C701">
            <v>15584</v>
          </cell>
          <cell r="D701">
            <v>0</v>
          </cell>
          <cell r="E701">
            <v>0</v>
          </cell>
          <cell r="F701">
            <v>0</v>
          </cell>
          <cell r="G701">
            <v>0</v>
          </cell>
          <cell r="H701">
            <v>0</v>
          </cell>
          <cell r="I701">
            <v>0</v>
          </cell>
          <cell r="J701">
            <v>0</v>
          </cell>
          <cell r="K701">
            <v>0</v>
          </cell>
          <cell r="L701">
            <v>0</v>
          </cell>
          <cell r="M701">
            <v>0</v>
          </cell>
          <cell r="N701">
            <v>0</v>
          </cell>
          <cell r="O701">
            <v>0</v>
          </cell>
        </row>
        <row r="702">
          <cell r="C702">
            <v>15590</v>
          </cell>
          <cell r="D702">
            <v>0</v>
          </cell>
          <cell r="E702">
            <v>0</v>
          </cell>
          <cell r="F702">
            <v>0</v>
          </cell>
          <cell r="G702">
            <v>0</v>
          </cell>
          <cell r="H702">
            <v>0</v>
          </cell>
          <cell r="I702">
            <v>0</v>
          </cell>
          <cell r="J702">
            <v>0</v>
          </cell>
          <cell r="K702">
            <v>0</v>
          </cell>
          <cell r="L702">
            <v>0</v>
          </cell>
          <cell r="M702">
            <v>0</v>
          </cell>
          <cell r="N702">
            <v>0</v>
          </cell>
          <cell r="O702">
            <v>0</v>
          </cell>
        </row>
        <row r="703">
          <cell r="C703">
            <v>15591</v>
          </cell>
          <cell r="D703">
            <v>0</v>
          </cell>
          <cell r="E703">
            <v>0</v>
          </cell>
          <cell r="F703">
            <v>0</v>
          </cell>
          <cell r="G703">
            <v>0</v>
          </cell>
          <cell r="H703">
            <v>0</v>
          </cell>
          <cell r="I703">
            <v>0</v>
          </cell>
          <cell r="J703">
            <v>0</v>
          </cell>
          <cell r="K703">
            <v>0</v>
          </cell>
          <cell r="L703">
            <v>0</v>
          </cell>
          <cell r="M703">
            <v>0</v>
          </cell>
          <cell r="N703">
            <v>0</v>
          </cell>
          <cell r="O703">
            <v>0</v>
          </cell>
        </row>
        <row r="704">
          <cell r="C704">
            <v>15592</v>
          </cell>
          <cell r="D704">
            <v>0</v>
          </cell>
          <cell r="E704">
            <v>0</v>
          </cell>
          <cell r="F704">
            <v>0</v>
          </cell>
          <cell r="G704">
            <v>0</v>
          </cell>
          <cell r="H704">
            <v>0</v>
          </cell>
          <cell r="I704">
            <v>0</v>
          </cell>
          <cell r="J704">
            <v>0</v>
          </cell>
          <cell r="K704">
            <v>0</v>
          </cell>
          <cell r="L704">
            <v>0</v>
          </cell>
          <cell r="M704">
            <v>0</v>
          </cell>
          <cell r="N704">
            <v>0</v>
          </cell>
          <cell r="O704">
            <v>0</v>
          </cell>
        </row>
        <row r="705">
          <cell r="C705" t="str">
            <v>TRANSF (DC)</v>
          </cell>
          <cell r="D705">
            <v>0.41367500000000001</v>
          </cell>
          <cell r="E705">
            <v>0.37285299999999999</v>
          </cell>
          <cell r="F705">
            <v>0.45249200000000001</v>
          </cell>
          <cell r="G705">
            <v>0.77837400000000001</v>
          </cell>
          <cell r="H705">
            <v>0.80434899999999998</v>
          </cell>
          <cell r="I705">
            <v>1.2250639999999999</v>
          </cell>
          <cell r="J705">
            <v>1.2535769999999999</v>
          </cell>
          <cell r="K705">
            <v>1.2595463200000001</v>
          </cell>
          <cell r="L705">
            <v>1.2897872800000001</v>
          </cell>
          <cell r="M705">
            <v>1.31217812</v>
          </cell>
          <cell r="N705">
            <v>1.3260907099999999</v>
          </cell>
          <cell r="O705">
            <v>0.94382460999999995</v>
          </cell>
        </row>
        <row r="706">
          <cell r="C706" t="str">
            <v>WRM</v>
          </cell>
          <cell r="D706">
            <v>6.3714999999999994E-2</v>
          </cell>
          <cell r="E706">
            <v>1.2739579999999999</v>
          </cell>
          <cell r="F706">
            <v>2.5041599999999997</v>
          </cell>
          <cell r="G706">
            <v>3.6837249999999999</v>
          </cell>
          <cell r="H706">
            <v>5.0847169999999995</v>
          </cell>
          <cell r="I706">
            <v>6.4008460000000005</v>
          </cell>
          <cell r="J706">
            <v>6.9775349999999996</v>
          </cell>
          <cell r="K706">
            <v>7.4521243199999985</v>
          </cell>
          <cell r="L706">
            <v>8.8126768600000052</v>
          </cell>
          <cell r="M706">
            <v>9.5696331800000021</v>
          </cell>
          <cell r="N706">
            <v>10.201900460000031</v>
          </cell>
          <cell r="O706">
            <v>11.268683309999989</v>
          </cell>
        </row>
        <row r="707">
          <cell r="C707" t="str">
            <v>EDCO</v>
          </cell>
          <cell r="D707">
            <v>-0.44646500000000006</v>
          </cell>
          <cell r="E707">
            <v>0.44252800000000025</v>
          </cell>
          <cell r="F707">
            <v>0.88729000000000058</v>
          </cell>
          <cell r="G707">
            <v>0.54344599999999943</v>
          </cell>
          <cell r="H707">
            <v>2.354533</v>
          </cell>
          <cell r="I707">
            <v>3.0053469999999987</v>
          </cell>
          <cell r="J707">
            <v>4.1200240000000008</v>
          </cell>
          <cell r="K707">
            <v>4.6942036700000003</v>
          </cell>
          <cell r="L707">
            <v>5.6244603899999968</v>
          </cell>
          <cell r="M707">
            <v>5.2852788899999883</v>
          </cell>
          <cell r="N707">
            <v>6.1035962399999892</v>
          </cell>
          <cell r="O707">
            <v>7.8311732999999935</v>
          </cell>
        </row>
        <row r="708">
          <cell r="C708" t="str">
            <v>203-DCOther</v>
          </cell>
          <cell r="K708">
            <v>-3.882348E-2</v>
          </cell>
          <cell r="L708">
            <v>-2.735808E-2</v>
          </cell>
          <cell r="M708">
            <v>-3.6195160000000004E-2</v>
          </cell>
          <cell r="N708">
            <v>-2.150753E-2</v>
          </cell>
          <cell r="O708">
            <v>2.7133459999999998E-2</v>
          </cell>
        </row>
        <row r="709">
          <cell r="C709" t="str">
            <v>EDCUR</v>
          </cell>
          <cell r="D709">
            <v>0</v>
          </cell>
          <cell r="E709">
            <v>0</v>
          </cell>
          <cell r="F709">
            <v>0</v>
          </cell>
          <cell r="G709">
            <v>0</v>
          </cell>
          <cell r="H709">
            <v>0</v>
          </cell>
          <cell r="I709">
            <v>0</v>
          </cell>
          <cell r="J709">
            <v>0</v>
          </cell>
          <cell r="K709">
            <v>0</v>
          </cell>
          <cell r="L709">
            <v>0</v>
          </cell>
          <cell r="M709">
            <v>0</v>
          </cell>
          <cell r="N709">
            <v>0</v>
          </cell>
          <cell r="O709">
            <v>0</v>
          </cell>
        </row>
        <row r="710">
          <cell r="C710" t="str">
            <v>213-DC1XX</v>
          </cell>
        </row>
        <row r="711">
          <cell r="C711" t="str">
            <v>213-DC2XX</v>
          </cell>
        </row>
        <row r="712">
          <cell r="C712" t="str">
            <v>213-DC3XX</v>
          </cell>
        </row>
        <row r="713">
          <cell r="C713" t="str">
            <v>213-DC4XX</v>
          </cell>
        </row>
        <row r="714">
          <cell r="C714" t="str">
            <v>213-DCOther</v>
          </cell>
        </row>
        <row r="715">
          <cell r="C715" t="str">
            <v>214-DC1XX</v>
          </cell>
        </row>
        <row r="716">
          <cell r="C716" t="str">
            <v>214-DC2XX</v>
          </cell>
        </row>
        <row r="717">
          <cell r="C717" t="str">
            <v>214-DC3XX</v>
          </cell>
        </row>
        <row r="718">
          <cell r="C718" t="str">
            <v>214-DC4XX</v>
          </cell>
        </row>
        <row r="719">
          <cell r="C719" t="str">
            <v>214-DCOther</v>
          </cell>
        </row>
        <row r="720">
          <cell r="C720" t="str">
            <v>216-DC1XX</v>
          </cell>
        </row>
        <row r="721">
          <cell r="C721" t="str">
            <v>216-DC2XX</v>
          </cell>
        </row>
        <row r="722">
          <cell r="C722" t="str">
            <v>216-DC3XX</v>
          </cell>
        </row>
        <row r="723">
          <cell r="C723" t="str">
            <v>216-DC4XX</v>
          </cell>
        </row>
        <row r="724">
          <cell r="C724" t="str">
            <v>216-DCOther</v>
          </cell>
        </row>
        <row r="725">
          <cell r="C725" t="str">
            <v>220 - DC</v>
          </cell>
          <cell r="D725">
            <v>0</v>
          </cell>
          <cell r="E725">
            <v>0</v>
          </cell>
          <cell r="F725">
            <v>0</v>
          </cell>
          <cell r="G725">
            <v>0</v>
          </cell>
          <cell r="H725">
            <v>0</v>
          </cell>
          <cell r="I725">
            <v>0</v>
          </cell>
          <cell r="J725">
            <v>0</v>
          </cell>
          <cell r="K725">
            <v>0</v>
          </cell>
          <cell r="L725">
            <v>0</v>
          </cell>
          <cell r="M725">
            <v>0</v>
          </cell>
          <cell r="N725">
            <v>0</v>
          </cell>
          <cell r="O725">
            <v>0</v>
          </cell>
        </row>
        <row r="726">
          <cell r="C726" t="str">
            <v>222 - DC</v>
          </cell>
        </row>
        <row r="727">
          <cell r="C727" t="str">
            <v>223 - DC</v>
          </cell>
          <cell r="D727">
            <v>25.171282000000001</v>
          </cell>
          <cell r="E727">
            <v>33.105632</v>
          </cell>
          <cell r="F727">
            <v>47.620944000000001</v>
          </cell>
          <cell r="G727">
            <v>69.238764000000003</v>
          </cell>
          <cell r="H727">
            <v>80.780246000000005</v>
          </cell>
          <cell r="I727">
            <v>84.950294999999997</v>
          </cell>
          <cell r="J727">
            <v>100.14048200000001</v>
          </cell>
          <cell r="K727">
            <v>110.37485599999999</v>
          </cell>
          <cell r="L727">
            <v>117.85807903000001</v>
          </cell>
          <cell r="M727">
            <v>129.99541842000002</v>
          </cell>
          <cell r="N727">
            <v>136.51455086000001</v>
          </cell>
          <cell r="O727">
            <v>147.75211899999999</v>
          </cell>
        </row>
        <row r="728">
          <cell r="C728" t="str">
            <v>224 - DC</v>
          </cell>
        </row>
        <row r="729">
          <cell r="C729" t="str">
            <v>225 - DC</v>
          </cell>
        </row>
        <row r="730">
          <cell r="C730" t="str">
            <v>13970</v>
          </cell>
          <cell r="D730">
            <v>0</v>
          </cell>
          <cell r="E730">
            <v>0</v>
          </cell>
          <cell r="F730">
            <v>0</v>
          </cell>
          <cell r="G730">
            <v>0</v>
          </cell>
          <cell r="H730">
            <v>0</v>
          </cell>
          <cell r="I730">
            <v>0</v>
          </cell>
          <cell r="J730">
            <v>0</v>
          </cell>
          <cell r="K730">
            <v>0</v>
          </cell>
          <cell r="L730">
            <v>0</v>
          </cell>
          <cell r="M730">
            <v>0</v>
          </cell>
          <cell r="N730">
            <v>0</v>
          </cell>
          <cell r="O730">
            <v>0</v>
          </cell>
        </row>
        <row r="731">
          <cell r="C731" t="str">
            <v>14025</v>
          </cell>
          <cell r="D731">
            <v>0</v>
          </cell>
          <cell r="E731">
            <v>0</v>
          </cell>
          <cell r="F731">
            <v>0</v>
          </cell>
          <cell r="G731">
            <v>0</v>
          </cell>
          <cell r="H731">
            <v>0</v>
          </cell>
          <cell r="I731">
            <v>0</v>
          </cell>
          <cell r="J731">
            <v>0</v>
          </cell>
          <cell r="K731">
            <v>0</v>
          </cell>
          <cell r="L731">
            <v>0</v>
          </cell>
          <cell r="M731">
            <v>0</v>
          </cell>
          <cell r="N731">
            <v>0</v>
          </cell>
          <cell r="O731">
            <v>0</v>
          </cell>
        </row>
        <row r="732">
          <cell r="C732">
            <v>15585</v>
          </cell>
          <cell r="D732">
            <v>0</v>
          </cell>
          <cell r="E732">
            <v>0</v>
          </cell>
          <cell r="F732">
            <v>0</v>
          </cell>
          <cell r="G732">
            <v>0</v>
          </cell>
          <cell r="H732">
            <v>0</v>
          </cell>
          <cell r="I732">
            <v>0</v>
          </cell>
          <cell r="J732">
            <v>0</v>
          </cell>
          <cell r="K732">
            <v>0</v>
          </cell>
          <cell r="L732">
            <v>0</v>
          </cell>
          <cell r="M732">
            <v>0</v>
          </cell>
          <cell r="N732">
            <v>0</v>
          </cell>
          <cell r="O732">
            <v>0</v>
          </cell>
        </row>
        <row r="733">
          <cell r="C733">
            <v>15586</v>
          </cell>
          <cell r="D733">
            <v>0</v>
          </cell>
          <cell r="E733">
            <v>0</v>
          </cell>
          <cell r="F733">
            <v>0</v>
          </cell>
          <cell r="G733">
            <v>0</v>
          </cell>
          <cell r="H733">
            <v>0</v>
          </cell>
          <cell r="I733">
            <v>0</v>
          </cell>
          <cell r="J733">
            <v>0</v>
          </cell>
          <cell r="K733">
            <v>0</v>
          </cell>
          <cell r="L733">
            <v>0</v>
          </cell>
          <cell r="M733">
            <v>0</v>
          </cell>
          <cell r="N733">
            <v>0</v>
          </cell>
          <cell r="O733">
            <v>0</v>
          </cell>
        </row>
        <row r="734">
          <cell r="C734" t="str">
            <v>13807</v>
          </cell>
          <cell r="D734">
            <v>0</v>
          </cell>
          <cell r="E734">
            <v>0</v>
          </cell>
          <cell r="F734">
            <v>0</v>
          </cell>
          <cell r="G734">
            <v>0</v>
          </cell>
          <cell r="H734">
            <v>0</v>
          </cell>
          <cell r="I734">
            <v>0</v>
          </cell>
          <cell r="J734">
            <v>0</v>
          </cell>
          <cell r="K734">
            <v>0</v>
          </cell>
          <cell r="L734">
            <v>0</v>
          </cell>
          <cell r="M734">
            <v>0</v>
          </cell>
          <cell r="N734">
            <v>0</v>
          </cell>
          <cell r="O734">
            <v>0</v>
          </cell>
        </row>
        <row r="735">
          <cell r="C735" t="str">
            <v>Man-AMDC</v>
          </cell>
          <cell r="D735">
            <v>-2.8200000000211389E-4</v>
          </cell>
          <cell r="E735">
            <v>3.680000000017003E-4</v>
          </cell>
          <cell r="F735">
            <v>5.6000000000722139E-5</v>
          </cell>
          <cell r="G735">
            <v>0</v>
          </cell>
          <cell r="H735">
            <v>0</v>
          </cell>
          <cell r="I735">
            <v>0</v>
          </cell>
          <cell r="J735">
            <v>0</v>
          </cell>
          <cell r="K735">
            <v>0</v>
          </cell>
          <cell r="L735">
            <v>0</v>
          </cell>
          <cell r="M735">
            <v>0</v>
          </cell>
          <cell r="N735">
            <v>0</v>
          </cell>
          <cell r="O735">
            <v>0</v>
          </cell>
        </row>
        <row r="736">
          <cell r="C736" t="str">
            <v>OU-DC</v>
          </cell>
          <cell r="D736">
            <v>1.926296</v>
          </cell>
          <cell r="E736">
            <v>4.7702070000000001</v>
          </cell>
          <cell r="F736">
            <v>4.190747</v>
          </cell>
          <cell r="G736">
            <v>5.1664380000000003</v>
          </cell>
          <cell r="H736">
            <v>3.107065</v>
          </cell>
          <cell r="I736">
            <v>-0.31485000000000002</v>
          </cell>
          <cell r="J736">
            <v>-1.103008</v>
          </cell>
          <cell r="K736">
            <v>-0.63141797206416406</v>
          </cell>
          <cell r="L736">
            <v>-3.6909800000000001</v>
          </cell>
          <cell r="M736">
            <v>-3.6736658291767044</v>
          </cell>
          <cell r="N736">
            <v>-5.1005231329649803</v>
          </cell>
          <cell r="O736">
            <v>0</v>
          </cell>
        </row>
        <row r="737">
          <cell r="C737" t="str">
            <v>215 - DC</v>
          </cell>
          <cell r="D737">
            <v>3.8441999999999997E-2</v>
          </cell>
          <cell r="E737">
            <v>6.7735000000000004E-2</v>
          </cell>
          <cell r="F737">
            <v>3.7471459999999999</v>
          </cell>
          <cell r="G737">
            <v>3.4830489999999998</v>
          </cell>
          <cell r="H737">
            <v>3.332776</v>
          </cell>
          <cell r="I737">
            <v>3.961052</v>
          </cell>
          <cell r="J737">
            <v>4.0425620000000002</v>
          </cell>
          <cell r="K737">
            <v>4.3464239999999998</v>
          </cell>
          <cell r="L737">
            <v>4.56021594</v>
          </cell>
          <cell r="M737">
            <v>4.6180532200000002</v>
          </cell>
          <cell r="N737">
            <v>5.2943576200000004</v>
          </cell>
          <cell r="O737">
            <v>6.1536906999999994</v>
          </cell>
        </row>
        <row r="738">
          <cell r="C738" t="str">
            <v>212 - DC</v>
          </cell>
          <cell r="D738">
            <v>2.2100000000000001E-4</v>
          </cell>
          <cell r="E738">
            <v>2.4499999999999999E-4</v>
          </cell>
          <cell r="F738">
            <v>0.17738399999999999</v>
          </cell>
          <cell r="G738">
            <v>0.184782</v>
          </cell>
          <cell r="H738">
            <v>0.2626</v>
          </cell>
          <cell r="I738">
            <v>0.342362</v>
          </cell>
          <cell r="J738">
            <v>0.43581500000000001</v>
          </cell>
          <cell r="K738">
            <v>0.55369999999999997</v>
          </cell>
          <cell r="L738">
            <v>0.60696976999999996</v>
          </cell>
          <cell r="M738">
            <v>0.71756045999999996</v>
          </cell>
          <cell r="N738">
            <v>2.3252550099999998</v>
          </cell>
          <cell r="O738">
            <v>2.5409605600000003</v>
          </cell>
        </row>
        <row r="739">
          <cell r="C739" t="str">
            <v>211 - DC</v>
          </cell>
          <cell r="D739">
            <v>6.5010999999999999E-2</v>
          </cell>
          <cell r="E739">
            <v>0.10535700000000001</v>
          </cell>
          <cell r="F739">
            <v>0.141347</v>
          </cell>
          <cell r="G739">
            <v>0.41557500000000003</v>
          </cell>
          <cell r="H739">
            <v>0.461787</v>
          </cell>
          <cell r="I739">
            <v>1.2761560000000001</v>
          </cell>
          <cell r="J739">
            <v>1.436099</v>
          </cell>
          <cell r="K739">
            <v>1.5005580000000001</v>
          </cell>
          <cell r="L739">
            <v>1.89947971</v>
          </cell>
          <cell r="M739">
            <v>2.5591250299999997</v>
          </cell>
          <cell r="N739">
            <v>1.26427091</v>
          </cell>
          <cell r="O739">
            <v>1.67820014</v>
          </cell>
        </row>
        <row r="740">
          <cell r="C740" t="str">
            <v>CSEDC</v>
          </cell>
          <cell r="D740">
            <v>0</v>
          </cell>
          <cell r="E740">
            <v>0</v>
          </cell>
          <cell r="F740">
            <v>0</v>
          </cell>
          <cell r="G740">
            <v>0</v>
          </cell>
          <cell r="H740">
            <v>0</v>
          </cell>
          <cell r="I740">
            <v>0</v>
          </cell>
          <cell r="J740">
            <v>0</v>
          </cell>
          <cell r="K740">
            <v>0</v>
          </cell>
          <cell r="L740">
            <v>0</v>
          </cell>
          <cell r="M740">
            <v>0</v>
          </cell>
          <cell r="N740">
            <v>0</v>
          </cell>
          <cell r="O740">
            <v>0</v>
          </cell>
        </row>
        <row r="741">
          <cell r="C741" t="str">
            <v>OTHCP-DC</v>
          </cell>
          <cell r="D741">
            <v>0</v>
          </cell>
          <cell r="E741">
            <v>0</v>
          </cell>
          <cell r="F741">
            <v>0</v>
          </cell>
          <cell r="G741">
            <v>0</v>
          </cell>
          <cell r="H741">
            <v>0</v>
          </cell>
          <cell r="I741">
            <v>0</v>
          </cell>
          <cell r="J741">
            <v>0</v>
          </cell>
          <cell r="K741">
            <v>0</v>
          </cell>
          <cell r="L741">
            <v>0</v>
          </cell>
          <cell r="M741">
            <v>0</v>
          </cell>
          <cell r="N741">
            <v>0</v>
          </cell>
          <cell r="O741">
            <v>0</v>
          </cell>
        </row>
        <row r="742">
          <cell r="C742" t="str">
            <v>221 - DC</v>
          </cell>
          <cell r="D742">
            <v>0</v>
          </cell>
          <cell r="E742">
            <v>0</v>
          </cell>
          <cell r="F742">
            <v>0</v>
          </cell>
          <cell r="G742">
            <v>0</v>
          </cell>
          <cell r="H742">
            <v>0</v>
          </cell>
          <cell r="I742">
            <v>0</v>
          </cell>
          <cell r="J742">
            <v>0</v>
          </cell>
          <cell r="K742">
            <v>0</v>
          </cell>
          <cell r="L742">
            <v>0</v>
          </cell>
          <cell r="M742">
            <v>0</v>
          </cell>
          <cell r="N742">
            <v>0</v>
          </cell>
          <cell r="O742">
            <v>0</v>
          </cell>
        </row>
        <row r="743">
          <cell r="C743" t="str">
            <v>Ops-DC</v>
          </cell>
          <cell r="D743">
            <v>0</v>
          </cell>
          <cell r="E743">
            <v>0</v>
          </cell>
          <cell r="F743">
            <v>0</v>
          </cell>
          <cell r="G743">
            <v>0</v>
          </cell>
          <cell r="H743">
            <v>0</v>
          </cell>
          <cell r="I743">
            <v>0</v>
          </cell>
          <cell r="J743">
            <v>0</v>
          </cell>
          <cell r="K743">
            <v>0</v>
          </cell>
          <cell r="L743">
            <v>0</v>
          </cell>
          <cell r="M743">
            <v>0</v>
          </cell>
          <cell r="N743">
            <v>0</v>
          </cell>
          <cell r="O743">
            <v>0</v>
          </cell>
        </row>
        <row r="744">
          <cell r="C744" t="str">
            <v>TAA-DC</v>
          </cell>
          <cell r="D744">
            <v>0.105946</v>
          </cell>
          <cell r="E744">
            <v>0</v>
          </cell>
          <cell r="F744">
            <v>-1.9734289999999994</v>
          </cell>
          <cell r="G744">
            <v>-1.8487169999999997</v>
          </cell>
          <cell r="H744">
            <v>-1.6791720000000001</v>
          </cell>
          <cell r="I744">
            <v>1.315631</v>
          </cell>
          <cell r="J744">
            <v>1.284343</v>
          </cell>
          <cell r="K744">
            <v>1.0114276699999989</v>
          </cell>
          <cell r="L744">
            <v>1.7791475915999979</v>
          </cell>
          <cell r="M744">
            <v>2.639694</v>
          </cell>
          <cell r="N744">
            <v>1.289693</v>
          </cell>
          <cell r="O744">
            <v>1.289693</v>
          </cell>
        </row>
        <row r="745">
          <cell r="C745" t="str">
            <v>DCErrors</v>
          </cell>
          <cell r="D745">
            <v>0</v>
          </cell>
          <cell r="E745">
            <v>0</v>
          </cell>
          <cell r="F745">
            <v>0</v>
          </cell>
          <cell r="G745">
            <v>0</v>
          </cell>
          <cell r="H745">
            <v>0</v>
          </cell>
          <cell r="I745">
            <v>0</v>
          </cell>
          <cell r="J745">
            <v>0</v>
          </cell>
          <cell r="K745">
            <v>8.9937999999999997E-4</v>
          </cell>
          <cell r="L745">
            <v>0</v>
          </cell>
          <cell r="M745">
            <v>0</v>
          </cell>
          <cell r="N745">
            <v>0</v>
          </cell>
          <cell r="O745">
            <v>0</v>
          </cell>
        </row>
        <row r="746">
          <cell r="C746" t="str">
            <v>DCOther</v>
          </cell>
          <cell r="D746">
            <v>0</v>
          </cell>
          <cell r="E746">
            <v>0</v>
          </cell>
          <cell r="F746">
            <v>0</v>
          </cell>
          <cell r="G746">
            <v>0</v>
          </cell>
          <cell r="H746">
            <v>0</v>
          </cell>
          <cell r="I746">
            <v>0</v>
          </cell>
          <cell r="J746">
            <v>0</v>
          </cell>
          <cell r="K746">
            <v>0</v>
          </cell>
          <cell r="L746">
            <v>0</v>
          </cell>
          <cell r="M746">
            <v>0</v>
          </cell>
          <cell r="N746">
            <v>0</v>
          </cell>
          <cell r="O746">
            <v>0</v>
          </cell>
        </row>
        <row r="747">
          <cell r="C747" t="str">
            <v>Plug-DC</v>
          </cell>
          <cell r="D747">
            <v>0</v>
          </cell>
          <cell r="E747">
            <v>0</v>
          </cell>
          <cell r="F747">
            <v>0</v>
          </cell>
          <cell r="G747">
            <v>0</v>
          </cell>
          <cell r="H747">
            <v>0</v>
          </cell>
          <cell r="I747">
            <v>0</v>
          </cell>
          <cell r="J747">
            <v>0</v>
          </cell>
          <cell r="K747">
            <v>0</v>
          </cell>
          <cell r="L747">
            <v>0</v>
          </cell>
          <cell r="M747">
            <v>0</v>
          </cell>
          <cell r="N747">
            <v>0</v>
          </cell>
          <cell r="O747">
            <v>0</v>
          </cell>
        </row>
        <row r="748">
          <cell r="C748" t="str">
            <v>MFA-D</v>
          </cell>
          <cell r="D748">
            <v>0</v>
          </cell>
          <cell r="E748">
            <v>0</v>
          </cell>
          <cell r="F748">
            <v>0</v>
          </cell>
          <cell r="G748">
            <v>0</v>
          </cell>
          <cell r="H748">
            <v>0</v>
          </cell>
          <cell r="I748">
            <v>0</v>
          </cell>
          <cell r="J748">
            <v>0</v>
          </cell>
          <cell r="K748">
            <v>0</v>
          </cell>
          <cell r="L748">
            <v>0</v>
          </cell>
          <cell r="M748">
            <v>0</v>
          </cell>
          <cell r="N748">
            <v>0</v>
          </cell>
          <cell r="O748">
            <v>0</v>
          </cell>
        </row>
        <row r="749">
          <cell r="C749" t="str">
            <v>OPS-CAP-D</v>
          </cell>
          <cell r="D749">
            <v>-1.9540399999999998E-3</v>
          </cell>
          <cell r="E749">
            <v>3.3827200000000001E-3</v>
          </cell>
          <cell r="F749">
            <v>3.3827200000000001E-3</v>
          </cell>
          <cell r="G749">
            <v>3.3827200000000001E-3</v>
          </cell>
          <cell r="H749">
            <v>3.3827200000000001E-3</v>
          </cell>
          <cell r="I749">
            <v>4.6552000000000008E-3</v>
          </cell>
          <cell r="J749">
            <v>3.3827200000000001E-3</v>
          </cell>
          <cell r="K749">
            <v>3.3827200000000001E-3</v>
          </cell>
          <cell r="L749">
            <v>3.3827200000000001E-3</v>
          </cell>
          <cell r="M749">
            <v>3.3827200000000001E-3</v>
          </cell>
          <cell r="N749">
            <v>3.3827200000000001E-3</v>
          </cell>
          <cell r="O749">
            <v>3.3827200000000001E-3</v>
          </cell>
        </row>
        <row r="750">
          <cell r="C750" t="str">
            <v>IMS-CAP-D</v>
          </cell>
          <cell r="D750">
            <v>2.104168E-2</v>
          </cell>
          <cell r="E750">
            <v>0.28936204000000004</v>
          </cell>
          <cell r="F750">
            <v>0.50442039999999999</v>
          </cell>
          <cell r="G750">
            <v>1.06035732</v>
          </cell>
          <cell r="H750">
            <v>1.2485866800000001</v>
          </cell>
          <cell r="I750">
            <v>1.393337</v>
          </cell>
          <cell r="J750">
            <v>1.4065277600000001</v>
          </cell>
          <cell r="K750">
            <v>1.5959020000000002</v>
          </cell>
          <cell r="L750">
            <v>1.8356432247999999</v>
          </cell>
          <cell r="M750">
            <v>2.3928409119999996</v>
          </cell>
          <cell r="N750">
            <v>2.5183172520000006</v>
          </cell>
          <cell r="O750">
            <v>4.1661360444000008</v>
          </cell>
        </row>
        <row r="751">
          <cell r="C751" t="str">
            <v>CSE-CAP-D</v>
          </cell>
          <cell r="D751">
            <v>4.5927199999999998E-3</v>
          </cell>
          <cell r="E751">
            <v>3.3397320000000001E-2</v>
          </cell>
          <cell r="F751">
            <v>0</v>
          </cell>
          <cell r="G751">
            <v>0</v>
          </cell>
          <cell r="H751">
            <v>0</v>
          </cell>
          <cell r="I751">
            <v>0</v>
          </cell>
          <cell r="J751">
            <v>0</v>
          </cell>
          <cell r="K751">
            <v>0</v>
          </cell>
          <cell r="L751">
            <v>0</v>
          </cell>
          <cell r="M751">
            <v>0</v>
          </cell>
          <cell r="N751">
            <v>0</v>
          </cell>
          <cell r="O751">
            <v>0</v>
          </cell>
        </row>
        <row r="752">
          <cell r="C752" t="str">
            <v>CNRST-D</v>
          </cell>
          <cell r="D752">
            <v>3.5296663600000002</v>
          </cell>
          <cell r="E752">
            <v>6.8668349200000005</v>
          </cell>
          <cell r="F752">
            <v>11.153247160000001</v>
          </cell>
          <cell r="G752">
            <v>14.116411319999999</v>
          </cell>
          <cell r="H752">
            <v>17.53803744</v>
          </cell>
          <cell r="I752">
            <v>22.225025240000001</v>
          </cell>
          <cell r="J752">
            <v>26.31581568</v>
          </cell>
          <cell r="K752">
            <v>30.273438799999997</v>
          </cell>
          <cell r="L752">
            <v>35.852424295600009</v>
          </cell>
          <cell r="M752">
            <v>37.776079426800003</v>
          </cell>
          <cell r="N752">
            <v>38.9033328772</v>
          </cell>
          <cell r="O752">
            <v>39.930224206399998</v>
          </cell>
        </row>
        <row r="753">
          <cell r="C753" t="str">
            <v>CCGO-D</v>
          </cell>
          <cell r="D753">
            <v>0</v>
          </cell>
          <cell r="E753">
            <v>0</v>
          </cell>
          <cell r="F753">
            <v>0</v>
          </cell>
          <cell r="G753">
            <v>0</v>
          </cell>
          <cell r="H753">
            <v>0</v>
          </cell>
          <cell r="I753">
            <v>0</v>
          </cell>
          <cell r="J753">
            <v>0</v>
          </cell>
          <cell r="K753">
            <v>0</v>
          </cell>
          <cell r="L753">
            <v>0</v>
          </cell>
          <cell r="M753">
            <v>0</v>
          </cell>
          <cell r="N753">
            <v>0</v>
          </cell>
          <cell r="O753">
            <v>0</v>
          </cell>
        </row>
        <row r="754">
          <cell r="C754" t="str">
            <v>FRE-CAP-D</v>
          </cell>
          <cell r="D754">
            <v>2.46708E-2</v>
          </cell>
          <cell r="E754">
            <v>2.5552120000000001E-2</v>
          </cell>
          <cell r="F754">
            <v>-1.42725484</v>
          </cell>
          <cell r="G754">
            <v>-1.2232391599999999</v>
          </cell>
          <cell r="H754">
            <v>-0.96739896000000014</v>
          </cell>
          <cell r="I754">
            <v>-0.90427303999999997</v>
          </cell>
          <cell r="J754">
            <v>-0.88842776000000001</v>
          </cell>
          <cell r="K754">
            <v>-0.79440900000000003</v>
          </cell>
          <cell r="L754">
            <v>-0.785166052</v>
          </cell>
          <cell r="M754">
            <v>-0.48807474320000005</v>
          </cell>
          <cell r="N754">
            <v>-0.24071464120000041</v>
          </cell>
          <cell r="O754">
            <v>4.0134687515999943</v>
          </cell>
        </row>
        <row r="755">
          <cell r="C755" t="str">
            <v>CORPADJ-D</v>
          </cell>
          <cell r="D755">
            <v>0</v>
          </cell>
          <cell r="E755">
            <v>0</v>
          </cell>
          <cell r="F755">
            <v>0</v>
          </cell>
          <cell r="G755">
            <v>0</v>
          </cell>
          <cell r="H755">
            <v>0</v>
          </cell>
          <cell r="I755">
            <v>0</v>
          </cell>
          <cell r="J755">
            <v>0</v>
          </cell>
          <cell r="K755">
            <v>0</v>
          </cell>
          <cell r="L755">
            <v>0</v>
          </cell>
          <cell r="M755">
            <v>0</v>
          </cell>
          <cell r="N755">
            <v>0</v>
          </cell>
          <cell r="O755">
            <v>0</v>
          </cell>
        </row>
        <row r="756">
          <cell r="C756" t="str">
            <v>T&amp;WE-D</v>
          </cell>
          <cell r="D756">
            <v>1.0796544800000001</v>
          </cell>
          <cell r="E756">
            <v>0</v>
          </cell>
          <cell r="F756">
            <v>1.9363576400000002</v>
          </cell>
          <cell r="G756">
            <v>3.2037716399999998</v>
          </cell>
          <cell r="H756">
            <v>5.9801428400000001</v>
          </cell>
          <cell r="I756">
            <v>8.921730440000001</v>
          </cell>
          <cell r="J756">
            <v>11.4243976112</v>
          </cell>
          <cell r="K756">
            <v>13.1101976912</v>
          </cell>
          <cell r="L756">
            <v>19.851778625999998</v>
          </cell>
          <cell r="M756">
            <v>22.232894931200001</v>
          </cell>
          <cell r="N756">
            <v>28.403588771200003</v>
          </cell>
          <cell r="O756">
            <v>35.355387811200004</v>
          </cell>
        </row>
        <row r="757">
          <cell r="C757" t="str">
            <v>SE-D</v>
          </cell>
          <cell r="D757">
            <v>-0.58731659999999997</v>
          </cell>
          <cell r="E757">
            <v>0</v>
          </cell>
          <cell r="F757">
            <v>-0.29566925999999999</v>
          </cell>
          <cell r="G757">
            <v>-0.20169449999999997</v>
          </cell>
          <cell r="H757">
            <v>-5.9806109999999926E-2</v>
          </cell>
          <cell r="I757">
            <v>0.37881231000000004</v>
          </cell>
          <cell r="J757">
            <v>0.55591328789999994</v>
          </cell>
          <cell r="K757">
            <v>0.73402345649999967</v>
          </cell>
          <cell r="L757">
            <v>0.9382774103999999</v>
          </cell>
          <cell r="M757">
            <v>1.1033709278999999</v>
          </cell>
          <cell r="N757">
            <v>3.0798379478999993</v>
          </cell>
          <cell r="O757">
            <v>3.5065787078999997</v>
          </cell>
        </row>
        <row r="758">
          <cell r="C758" t="str">
            <v>Tools-D</v>
          </cell>
          <cell r="D758">
            <v>0</v>
          </cell>
          <cell r="E758">
            <v>0</v>
          </cell>
          <cell r="F758">
            <v>5.0210159999999997E-2</v>
          </cell>
          <cell r="G758">
            <v>6.7416749999999998E-2</v>
          </cell>
          <cell r="H758">
            <v>6.7416749999999998E-2</v>
          </cell>
          <cell r="I758">
            <v>9.4569839999999988E-2</v>
          </cell>
          <cell r="J758">
            <v>0.16958168609999996</v>
          </cell>
          <cell r="K758">
            <v>0.20918848949999999</v>
          </cell>
          <cell r="L758">
            <v>0.22255086270000055</v>
          </cell>
          <cell r="M758">
            <v>0.22621346609999995</v>
          </cell>
          <cell r="N758">
            <v>0.24195458609999998</v>
          </cell>
          <cell r="O758">
            <v>0.24461819609999996</v>
          </cell>
        </row>
        <row r="759">
          <cell r="C759" t="str">
            <v>OPS-MFA-D</v>
          </cell>
          <cell r="D759">
            <v>0</v>
          </cell>
          <cell r="E759">
            <v>0</v>
          </cell>
          <cell r="F759">
            <v>0</v>
          </cell>
          <cell r="G759">
            <v>0</v>
          </cell>
          <cell r="H759">
            <v>0</v>
          </cell>
          <cell r="I759">
            <v>0</v>
          </cell>
          <cell r="J759">
            <v>0</v>
          </cell>
          <cell r="K759">
            <v>0</v>
          </cell>
          <cell r="L759">
            <v>0</v>
          </cell>
          <cell r="M759">
            <v>0</v>
          </cell>
          <cell r="N759">
            <v>0</v>
          </cell>
          <cell r="O759">
            <v>0</v>
          </cell>
        </row>
        <row r="760">
          <cell r="C760" t="str">
            <v>IMS-MFA-D</v>
          </cell>
          <cell r="D760">
            <v>0.35146826999999997</v>
          </cell>
          <cell r="E760">
            <v>0</v>
          </cell>
          <cell r="F760">
            <v>0.76989101999999998</v>
          </cell>
          <cell r="G760">
            <v>0.71868506999999993</v>
          </cell>
          <cell r="H760">
            <v>1.1100436499999999</v>
          </cell>
          <cell r="I760">
            <v>1.5146364899999998</v>
          </cell>
          <cell r="J760">
            <v>1.7341234943999999</v>
          </cell>
          <cell r="K760">
            <v>1.7180274524999999</v>
          </cell>
          <cell r="L760">
            <v>2.3526491847000002</v>
          </cell>
          <cell r="M760">
            <v>2.2350091362</v>
          </cell>
          <cell r="N760">
            <v>3.3095194422000001</v>
          </cell>
          <cell r="O760">
            <v>5.2365306744</v>
          </cell>
        </row>
        <row r="761">
          <cell r="C761" t="str">
            <v>CSE-MFA-D</v>
          </cell>
          <cell r="D761">
            <v>0</v>
          </cell>
          <cell r="E761">
            <v>0</v>
          </cell>
          <cell r="F761">
            <v>0</v>
          </cell>
          <cell r="G761">
            <v>0</v>
          </cell>
          <cell r="H761">
            <v>0</v>
          </cell>
          <cell r="I761">
            <v>0</v>
          </cell>
          <cell r="J761">
            <v>0</v>
          </cell>
          <cell r="K761">
            <v>0</v>
          </cell>
          <cell r="L761">
            <v>0</v>
          </cell>
          <cell r="M761">
            <v>0</v>
          </cell>
          <cell r="N761">
            <v>0</v>
          </cell>
          <cell r="O761">
            <v>0</v>
          </cell>
        </row>
        <row r="762">
          <cell r="C762" t="str">
            <v>CS-MFA-D</v>
          </cell>
          <cell r="D762">
            <v>0</v>
          </cell>
          <cell r="E762">
            <v>0</v>
          </cell>
          <cell r="F762">
            <v>0</v>
          </cell>
          <cell r="G762">
            <v>0</v>
          </cell>
          <cell r="H762">
            <v>0</v>
          </cell>
          <cell r="I762">
            <v>0</v>
          </cell>
          <cell r="J762">
            <v>0</v>
          </cell>
          <cell r="K762">
            <v>0.32247650819999996</v>
          </cell>
          <cell r="L762">
            <v>0</v>
          </cell>
          <cell r="M762">
            <v>0.32247650819999996</v>
          </cell>
          <cell r="N762">
            <v>0.10509344219999998</v>
          </cell>
          <cell r="O762">
            <v>0</v>
          </cell>
        </row>
        <row r="763">
          <cell r="C763" t="str">
            <v>LBSS-MFA-D</v>
          </cell>
          <cell r="D763">
            <v>3.0783419999999995E-2</v>
          </cell>
          <cell r="E763">
            <v>0</v>
          </cell>
          <cell r="F763">
            <v>8.2895669999999991E-2</v>
          </cell>
          <cell r="G763">
            <v>0.10158312</v>
          </cell>
          <cell r="H763">
            <v>0.10158312</v>
          </cell>
          <cell r="I763">
            <v>0.11807777999999999</v>
          </cell>
          <cell r="J763">
            <v>0.12877012499999999</v>
          </cell>
          <cell r="K763">
            <v>0.12877012499999999</v>
          </cell>
          <cell r="L763">
            <v>0.12877012499999999</v>
          </cell>
          <cell r="M763">
            <v>0.38317309499999996</v>
          </cell>
          <cell r="N763">
            <v>0.38317309499999996</v>
          </cell>
          <cell r="O763">
            <v>0.60430288499999996</v>
          </cell>
        </row>
        <row r="764">
          <cell r="C764" t="str">
            <v>CorpAdj-MFA-D</v>
          </cell>
          <cell r="D764">
            <v>0</v>
          </cell>
          <cell r="E764">
            <v>0</v>
          </cell>
          <cell r="F764">
            <v>0</v>
          </cell>
          <cell r="G764">
            <v>0</v>
          </cell>
          <cell r="H764">
            <v>0</v>
          </cell>
          <cell r="I764">
            <v>0</v>
          </cell>
          <cell r="J764">
            <v>0</v>
          </cell>
          <cell r="K764">
            <v>0</v>
          </cell>
          <cell r="L764">
            <v>0</v>
          </cell>
          <cell r="M764">
            <v>0</v>
          </cell>
          <cell r="N764">
            <v>0</v>
          </cell>
          <cell r="O764">
            <v>0</v>
          </cell>
        </row>
        <row r="775">
          <cell r="D775">
            <v>18.855653</v>
          </cell>
          <cell r="E775">
            <v>35.524450000000002</v>
          </cell>
          <cell r="F775">
            <v>62.452254000000011</v>
          </cell>
          <cell r="G775">
            <v>78.028435999999999</v>
          </cell>
          <cell r="H775">
            <v>98.552364000000011</v>
          </cell>
          <cell r="I775">
            <v>125.95390099999996</v>
          </cell>
          <cell r="J775">
            <v>139.49713700000001</v>
          </cell>
          <cell r="K775">
            <v>203.69728614000005</v>
          </cell>
          <cell r="L775">
            <v>229.83145855000001</v>
          </cell>
          <cell r="M775">
            <v>257.64555087000002</v>
          </cell>
          <cell r="N775">
            <v>278.81819823000001</v>
          </cell>
          <cell r="O775">
            <v>312.79430112000006</v>
          </cell>
        </row>
        <row r="776">
          <cell r="D776">
            <v>1</v>
          </cell>
        </row>
        <row r="777">
          <cell r="C777" t="str">
            <v>Investment</v>
          </cell>
          <cell r="D777" t="str">
            <v>Jan</v>
          </cell>
          <cell r="E777" t="str">
            <v>Feb</v>
          </cell>
          <cell r="F777" t="str">
            <v>Mar</v>
          </cell>
          <cell r="G777" t="str">
            <v>Apr</v>
          </cell>
          <cell r="H777" t="str">
            <v>May</v>
          </cell>
          <cell r="I777" t="str">
            <v>Jun</v>
          </cell>
          <cell r="J777" t="str">
            <v>Jul</v>
          </cell>
          <cell r="K777" t="str">
            <v>Aug</v>
          </cell>
          <cell r="L777" t="str">
            <v>Sep</v>
          </cell>
          <cell r="M777" t="str">
            <v>Oct</v>
          </cell>
          <cell r="N777" t="str">
            <v>Nov</v>
          </cell>
          <cell r="O777" t="str">
            <v>Dec</v>
          </cell>
        </row>
        <row r="779">
          <cell r="C779" t="str">
            <v>OHREC-M</v>
          </cell>
          <cell r="D779">
            <v>-0.14258499999999999</v>
          </cell>
          <cell r="E779">
            <v>-0.289885</v>
          </cell>
          <cell r="F779">
            <v>-0.44068400000000002</v>
          </cell>
          <cell r="G779">
            <v>-0.61067199999999999</v>
          </cell>
          <cell r="H779">
            <v>-0.75812100000000004</v>
          </cell>
          <cell r="I779">
            <v>-0.88536499999999996</v>
          </cell>
          <cell r="J779">
            <v>-0.963839</v>
          </cell>
          <cell r="K779">
            <v>-0.963839</v>
          </cell>
          <cell r="L779">
            <v>-0.963839</v>
          </cell>
          <cell r="M779">
            <v>-0.963839</v>
          </cell>
          <cell r="N779">
            <v>-0.963839</v>
          </cell>
          <cell r="O779">
            <v>-0.963839</v>
          </cell>
        </row>
        <row r="780">
          <cell r="C780" t="str">
            <v>OHREC-C</v>
          </cell>
          <cell r="D780">
            <v>-0.76939299999999999</v>
          </cell>
          <cell r="E780">
            <v>-1.572408</v>
          </cell>
          <cell r="F780">
            <v>-2.736326</v>
          </cell>
          <cell r="G780">
            <v>-3.5467710000000001</v>
          </cell>
          <cell r="H780">
            <v>-4.3658570000000001</v>
          </cell>
          <cell r="I780">
            <v>-5.6661520000000003</v>
          </cell>
          <cell r="J780">
            <v>-6.5049060000000001</v>
          </cell>
          <cell r="K780">
            <v>-7.5023860300000003</v>
          </cell>
          <cell r="L780">
            <v>-8.87391036</v>
          </cell>
          <cell r="M780">
            <v>-9.5260956799999992</v>
          </cell>
          <cell r="N780">
            <v>-9.8763909699999992</v>
          </cell>
          <cell r="O780">
            <v>-11.510352079999999</v>
          </cell>
        </row>
        <row r="781">
          <cell r="C781" t="str">
            <v>ERROPS</v>
          </cell>
          <cell r="D781">
            <v>8.8599999999999996E-4</v>
          </cell>
          <cell r="E781">
            <v>2.5140000000000002E-3</v>
          </cell>
          <cell r="F781">
            <v>8.5990000000000007E-3</v>
          </cell>
          <cell r="G781">
            <v>8.5990000000000007E-3</v>
          </cell>
          <cell r="H781">
            <v>-1.2905E-2</v>
          </cell>
          <cell r="I781">
            <v>8.5990000000000007E-3</v>
          </cell>
          <cell r="J781">
            <v>9.1739999999999999E-3</v>
          </cell>
          <cell r="K781">
            <v>9.1739999999999999E-3</v>
          </cell>
          <cell r="L781">
            <v>9.1739999999999999E-3</v>
          </cell>
          <cell r="M781">
            <v>9.1739999999999999E-3</v>
          </cell>
          <cell r="N781">
            <v>9.1739999999999999E-3</v>
          </cell>
          <cell r="O781">
            <v>9.1739999999999999E-3</v>
          </cell>
        </row>
        <row r="782">
          <cell r="C782" t="str">
            <v>AMPP</v>
          </cell>
          <cell r="D782">
            <v>0.30598799999999998</v>
          </cell>
          <cell r="E782">
            <v>0.49879000000000001</v>
          </cell>
          <cell r="F782">
            <v>0.80000800000000005</v>
          </cell>
          <cell r="G782">
            <v>0.95327600000000001</v>
          </cell>
          <cell r="H782">
            <v>1.1997310000000001</v>
          </cell>
          <cell r="I782">
            <v>1.4800329999999999</v>
          </cell>
          <cell r="J782">
            <v>1.774135</v>
          </cell>
          <cell r="K782">
            <v>2.1544184</v>
          </cell>
          <cell r="L782">
            <v>2.5060499300000001</v>
          </cell>
          <cell r="M782">
            <v>2.8242993100000002</v>
          </cell>
          <cell r="N782">
            <v>3.14127475</v>
          </cell>
          <cell r="O782">
            <v>3.5314828899999999</v>
          </cell>
        </row>
        <row r="783">
          <cell r="C783" t="str">
            <v>WRKPGM</v>
          </cell>
          <cell r="D783">
            <v>0.22486100000000001</v>
          </cell>
          <cell r="E783">
            <v>0.45028200000000002</v>
          </cell>
          <cell r="F783">
            <v>0.68324399999999996</v>
          </cell>
          <cell r="G783">
            <v>0.941195</v>
          </cell>
          <cell r="H783">
            <v>1.1409750000000001</v>
          </cell>
          <cell r="I783">
            <v>1.366158</v>
          </cell>
          <cell r="J783">
            <v>1.604843</v>
          </cell>
          <cell r="K783">
            <v>1.8091902799999999</v>
          </cell>
          <cell r="L783">
            <v>2.0087715400000001</v>
          </cell>
          <cell r="M783">
            <v>2.2356488400000001</v>
          </cell>
          <cell r="N783">
            <v>2.5978934100000002</v>
          </cell>
          <cell r="O783">
            <v>3.1102384600000001</v>
          </cell>
        </row>
        <row r="784">
          <cell r="C784" t="str">
            <v>SVPO</v>
          </cell>
          <cell r="D784">
            <v>0.104591</v>
          </cell>
          <cell r="E784">
            <v>0.57513899999999996</v>
          </cell>
          <cell r="F784">
            <v>1.09632</v>
          </cell>
          <cell r="G784">
            <v>4.8062680000000002</v>
          </cell>
          <cell r="H784">
            <v>5.1093130000000002</v>
          </cell>
          <cell r="I784">
            <v>5.1939510000000002</v>
          </cell>
          <cell r="J784">
            <v>5.2983840000000004</v>
          </cell>
          <cell r="K784">
            <v>5.3978489000000005</v>
          </cell>
          <cell r="L784">
            <v>5.5158457400000005</v>
          </cell>
          <cell r="M784">
            <v>5.6120313400000006</v>
          </cell>
          <cell r="N784">
            <v>5.654929880000001</v>
          </cell>
          <cell r="O784">
            <v>5.5344672700000013</v>
          </cell>
        </row>
        <row r="785">
          <cell r="C785" t="str">
            <v>CP</v>
          </cell>
          <cell r="M785">
            <v>0.26028559000000001</v>
          </cell>
          <cell r="N785">
            <v>0.34035316999999998</v>
          </cell>
          <cell r="O785">
            <v>0.52453517000000005</v>
          </cell>
        </row>
        <row r="786">
          <cell r="C786" t="str">
            <v>BI</v>
          </cell>
          <cell r="D786">
            <v>1.359397</v>
          </cell>
          <cell r="E786">
            <v>2.9984220000000001</v>
          </cell>
          <cell r="F786">
            <v>4.5869109999999997</v>
          </cell>
          <cell r="G786">
            <v>6.2644510000000002</v>
          </cell>
          <cell r="H786">
            <v>7.4954270000000003</v>
          </cell>
          <cell r="I786">
            <v>9.2557259999999992</v>
          </cell>
          <cell r="J786">
            <v>11.103073999999999</v>
          </cell>
          <cell r="K786">
            <v>12.707025219999998</v>
          </cell>
          <cell r="L786">
            <v>14.279433749999999</v>
          </cell>
          <cell r="M786">
            <v>15.640830129999999</v>
          </cell>
          <cell r="N786">
            <v>16.418308539999998</v>
          </cell>
          <cell r="O786">
            <v>11.820230729999999</v>
          </cell>
        </row>
        <row r="787">
          <cell r="C787" t="str">
            <v>DD</v>
          </cell>
          <cell r="D787">
            <v>2.3968E-2</v>
          </cell>
          <cell r="E787">
            <v>9.6262E-2</v>
          </cell>
          <cell r="F787">
            <v>0.202214</v>
          </cell>
          <cell r="G787">
            <v>0.27512999999999999</v>
          </cell>
          <cell r="H787">
            <v>0.39356200000000002</v>
          </cell>
          <cell r="I787">
            <v>0.51704399999999995</v>
          </cell>
          <cell r="J787">
            <v>0.61092000000000002</v>
          </cell>
          <cell r="K787">
            <v>0.70332777999999996</v>
          </cell>
          <cell r="L787">
            <v>0.79099626999999995</v>
          </cell>
          <cell r="M787">
            <v>0.8666444499999999</v>
          </cell>
          <cell r="N787">
            <v>0.93560355999999989</v>
          </cell>
          <cell r="O787">
            <v>1.10329126</v>
          </cell>
        </row>
        <row r="788">
          <cell r="C788" t="str">
            <v>STR</v>
          </cell>
          <cell r="D788">
            <v>6.8358000000000002E-2</v>
          </cell>
          <cell r="E788">
            <v>0.13072700000000001</v>
          </cell>
          <cell r="F788">
            <v>0.230827</v>
          </cell>
          <cell r="G788">
            <v>0.33268500000000001</v>
          </cell>
          <cell r="H788">
            <v>0.30717299999999997</v>
          </cell>
          <cell r="I788">
            <v>0.38442900000000002</v>
          </cell>
          <cell r="J788">
            <v>0.44882</v>
          </cell>
          <cell r="K788">
            <v>0.52963464000000005</v>
          </cell>
          <cell r="L788">
            <v>0.60370235000000005</v>
          </cell>
          <cell r="M788">
            <v>0.69052442000000003</v>
          </cell>
          <cell r="N788">
            <v>0.78656095000000004</v>
          </cell>
          <cell r="O788">
            <v>0.85200832000000004</v>
          </cell>
        </row>
        <row r="789">
          <cell r="C789" t="str">
            <v>SI</v>
          </cell>
          <cell r="D789">
            <v>1.867265</v>
          </cell>
          <cell r="E789">
            <v>4.2539749999999996</v>
          </cell>
          <cell r="F789">
            <v>6.7597550000000002</v>
          </cell>
          <cell r="G789">
            <v>9.3610159999999993</v>
          </cell>
          <cell r="H789">
            <v>12.090078999999999</v>
          </cell>
          <cell r="I789">
            <v>15.072226000000001</v>
          </cell>
          <cell r="J789">
            <v>17.894634</v>
          </cell>
          <cell r="K789">
            <v>20.82618501</v>
          </cell>
          <cell r="L789">
            <v>23.69089336</v>
          </cell>
          <cell r="M789">
            <v>24.94931528</v>
          </cell>
          <cell r="N789">
            <v>25.07407092</v>
          </cell>
          <cell r="O789">
            <v>25.244321880000001</v>
          </cell>
        </row>
        <row r="790">
          <cell r="C790" t="str">
            <v>STDS</v>
          </cell>
          <cell r="M790">
            <v>1.1163499999999999E-3</v>
          </cell>
          <cell r="N790">
            <v>6.8313810000000003E-2</v>
          </cell>
          <cell r="O790">
            <v>0.13695473999999999</v>
          </cell>
        </row>
        <row r="791">
          <cell r="C791" t="str">
            <v>SIP</v>
          </cell>
          <cell r="M791">
            <v>0.42541054</v>
          </cell>
          <cell r="N791">
            <v>1.4947711400000001</v>
          </cell>
          <cell r="O791">
            <v>2.73116257</v>
          </cell>
        </row>
        <row r="792">
          <cell r="C792" t="str">
            <v>TSD</v>
          </cell>
          <cell r="M792">
            <v>0.99543683999999999</v>
          </cell>
          <cell r="N792">
            <v>2.0624222200000002</v>
          </cell>
          <cell r="O792">
            <v>3.3709396700000003</v>
          </cell>
        </row>
        <row r="793">
          <cell r="C793" t="str">
            <v>OTHCOM</v>
          </cell>
          <cell r="K793">
            <v>0</v>
          </cell>
          <cell r="L793">
            <v>0</v>
          </cell>
          <cell r="M793">
            <v>0</v>
          </cell>
          <cell r="N793">
            <v>0</v>
          </cell>
          <cell r="O793">
            <v>0</v>
          </cell>
        </row>
        <row r="794">
          <cell r="C794" t="str">
            <v>CORPADJ - O</v>
          </cell>
          <cell r="D794">
            <v>3.5490810000000002</v>
          </cell>
          <cell r="E794">
            <v>2.4829189999999999</v>
          </cell>
          <cell r="F794">
            <v>7.2191029999999996</v>
          </cell>
          <cell r="G794">
            <v>0.18887100000000001</v>
          </cell>
          <cell r="H794">
            <v>1.2622739999999999</v>
          </cell>
          <cell r="I794">
            <v>4.957586</v>
          </cell>
          <cell r="J794">
            <v>-1.6492150000000001</v>
          </cell>
          <cell r="K794">
            <v>-7.9818530000000001</v>
          </cell>
          <cell r="L794">
            <v>-8.7085212700000003</v>
          </cell>
          <cell r="M794">
            <v>-8.9699077100000011</v>
          </cell>
          <cell r="N794">
            <v>-9.6985700700000006</v>
          </cell>
          <cell r="O794">
            <v>-7.7074128300000009</v>
          </cell>
        </row>
        <row r="795">
          <cell r="C795" t="str">
            <v>CORP-ERR</v>
          </cell>
          <cell r="D795">
            <v>7.9705999999999999E-2</v>
          </cell>
          <cell r="E795">
            <v>7.6702000000000006E-2</v>
          </cell>
          <cell r="F795">
            <v>0.15833700000000001</v>
          </cell>
          <cell r="G795">
            <v>0.16689399999999999</v>
          </cell>
          <cell r="H795">
            <v>0.184169</v>
          </cell>
          <cell r="I795">
            <v>0.201268</v>
          </cell>
          <cell r="J795">
            <v>0.22295899999999999</v>
          </cell>
          <cell r="K795">
            <v>0.35288410000000003</v>
          </cell>
          <cell r="L795">
            <v>0.40504562000000005</v>
          </cell>
          <cell r="M795">
            <v>0.47606427000000007</v>
          </cell>
          <cell r="N795">
            <v>0.54391823000000006</v>
          </cell>
          <cell r="O795">
            <v>7.594851000000008E-2</v>
          </cell>
        </row>
        <row r="796">
          <cell r="C796" t="str">
            <v>HOI</v>
          </cell>
          <cell r="D796">
            <v>0.40402500000000002</v>
          </cell>
          <cell r="E796">
            <v>0.80805000000000005</v>
          </cell>
          <cell r="F796">
            <v>1.212075</v>
          </cell>
          <cell r="G796">
            <v>1.6161000000000001</v>
          </cell>
          <cell r="H796">
            <v>2.0201250000000002</v>
          </cell>
          <cell r="I796">
            <v>2.42415</v>
          </cell>
          <cell r="J796">
            <v>2.8281749999999999</v>
          </cell>
          <cell r="K796">
            <v>3.2321999999999997</v>
          </cell>
          <cell r="L796">
            <v>3.6362249999999996</v>
          </cell>
          <cell r="M796">
            <v>4.0402499999999995</v>
          </cell>
          <cell r="N796">
            <v>4.4442749999999993</v>
          </cell>
          <cell r="O796">
            <v>4.8482999999999992</v>
          </cell>
        </row>
        <row r="797">
          <cell r="C797" t="str">
            <v>FIN-TAX</v>
          </cell>
          <cell r="D797">
            <v>0.14796799999999999</v>
          </cell>
          <cell r="E797">
            <v>0.25985000000000003</v>
          </cell>
          <cell r="F797">
            <v>0.40921999999999997</v>
          </cell>
          <cell r="G797">
            <v>0.50733300000000003</v>
          </cell>
          <cell r="H797">
            <v>0.60833199999999998</v>
          </cell>
          <cell r="I797">
            <v>0.79747400000000002</v>
          </cell>
          <cell r="J797">
            <v>0.90024999999999999</v>
          </cell>
          <cell r="K797">
            <v>1.00791414</v>
          </cell>
          <cell r="L797">
            <v>1.12976787</v>
          </cell>
          <cell r="M797">
            <v>1.2387187799999999</v>
          </cell>
          <cell r="N797">
            <v>1.33524719</v>
          </cell>
          <cell r="O797">
            <v>1.4597577100000001</v>
          </cell>
        </row>
        <row r="798">
          <cell r="C798" t="str">
            <v>FIN-PF</v>
          </cell>
          <cell r="K798">
            <v>0.7981079499999999</v>
          </cell>
          <cell r="L798">
            <v>3.5619999999999541E-3</v>
          </cell>
          <cell r="M798">
            <v>-1.7888000000000046E-2</v>
          </cell>
          <cell r="N798">
            <v>-1.7888000000000046E-2</v>
          </cell>
          <cell r="O798">
            <v>-1.7888000000000046E-2</v>
          </cell>
        </row>
        <row r="799">
          <cell r="C799" t="str">
            <v>FIN-TR</v>
          </cell>
          <cell r="D799">
            <v>9.4420000000000007E-3</v>
          </cell>
          <cell r="E799">
            <v>0.32967800000000003</v>
          </cell>
          <cell r="F799">
            <v>0.427562</v>
          </cell>
          <cell r="G799">
            <v>0.92237899999999995</v>
          </cell>
          <cell r="H799">
            <v>1.1286369999999999</v>
          </cell>
          <cell r="I799">
            <v>1.3700079999999999</v>
          </cell>
          <cell r="J799">
            <v>1.7224219999999999</v>
          </cell>
          <cell r="K799">
            <v>1.8630653699999999</v>
          </cell>
          <cell r="L799">
            <v>1.4694175899999999</v>
          </cell>
          <cell r="M799">
            <v>1.6378129100000001</v>
          </cell>
          <cell r="N799">
            <v>2.1090175200000001</v>
          </cell>
          <cell r="O799">
            <v>2.8691914299999999</v>
          </cell>
        </row>
        <row r="800">
          <cell r="C800" t="str">
            <v>FIN-CC</v>
          </cell>
          <cell r="D800">
            <v>1.4758180000000001</v>
          </cell>
          <cell r="E800">
            <v>3.688923</v>
          </cell>
          <cell r="F800">
            <v>6.3015879999999997</v>
          </cell>
          <cell r="G800">
            <v>8.261965</v>
          </cell>
          <cell r="H800">
            <v>11.069286999999999</v>
          </cell>
          <cell r="I800">
            <v>13.629405</v>
          </cell>
          <cell r="J800">
            <v>15.853081</v>
          </cell>
          <cell r="K800">
            <v>17.045297219999998</v>
          </cell>
          <cell r="L800">
            <v>19.923779659999997</v>
          </cell>
          <cell r="M800">
            <v>22.203292439999998</v>
          </cell>
          <cell r="N800">
            <v>24.261765019999999</v>
          </cell>
          <cell r="O800">
            <v>26.29769473</v>
          </cell>
        </row>
        <row r="801">
          <cell r="C801" t="str">
            <v>CRA-SUP</v>
          </cell>
          <cell r="D801">
            <v>0.142183</v>
          </cell>
          <cell r="E801">
            <v>0.27143899999999999</v>
          </cell>
          <cell r="F801">
            <v>0.41930400000000001</v>
          </cell>
          <cell r="K801">
            <v>5.1665300000000004E-2</v>
          </cell>
          <cell r="L801">
            <v>5.1665300000000004E-2</v>
          </cell>
          <cell r="M801">
            <v>5.1665300000000004E-2</v>
          </cell>
          <cell r="N801">
            <v>5.1665300000000004E-2</v>
          </cell>
          <cell r="O801">
            <v>5.1665300000000004E-2</v>
          </cell>
        </row>
        <row r="802">
          <cell r="C802" t="str">
            <v>CRA-SVPO</v>
          </cell>
          <cell r="D802">
            <v>0.24152399999999999</v>
          </cell>
          <cell r="E802">
            <v>0.29381800000000002</v>
          </cell>
          <cell r="F802">
            <v>0.36694900000000003</v>
          </cell>
          <cell r="G802">
            <v>0.41491600000000001</v>
          </cell>
          <cell r="H802">
            <v>0.47017700000000001</v>
          </cell>
          <cell r="I802">
            <v>0.54244099999999995</v>
          </cell>
          <cell r="J802">
            <v>0.58983300000000005</v>
          </cell>
          <cell r="K802">
            <v>0.64204763000000009</v>
          </cell>
          <cell r="L802">
            <v>0.7009818000000001</v>
          </cell>
          <cell r="M802">
            <v>0.7526994600000001</v>
          </cell>
          <cell r="N802">
            <v>0.79931173000000011</v>
          </cell>
          <cell r="O802">
            <v>0.85822129000000014</v>
          </cell>
        </row>
        <row r="803">
          <cell r="C803" t="str">
            <v>CRA-ABOR</v>
          </cell>
          <cell r="D803">
            <v>4.4735999999999998E-2</v>
          </cell>
          <cell r="E803">
            <v>7.8752000000000003E-2</v>
          </cell>
          <cell r="F803">
            <v>0.123996</v>
          </cell>
          <cell r="G803">
            <v>0.15230299999999999</v>
          </cell>
          <cell r="H803">
            <v>0.183809</v>
          </cell>
          <cell r="I803">
            <v>0.24126800000000001</v>
          </cell>
          <cell r="J803">
            <v>0.27249600000000002</v>
          </cell>
          <cell r="K803">
            <v>0.29899159000000003</v>
          </cell>
          <cell r="L803">
            <v>0.33800470000000005</v>
          </cell>
          <cell r="M803">
            <v>0.37603157000000004</v>
          </cell>
          <cell r="N803">
            <v>0.42108637000000004</v>
          </cell>
          <cell r="O803">
            <v>0.49203788000000004</v>
          </cell>
        </row>
        <row r="804">
          <cell r="C804" t="str">
            <v>CRA-CC</v>
          </cell>
          <cell r="D804">
            <v>0.33420299999999997</v>
          </cell>
          <cell r="E804">
            <v>0.63668800000000003</v>
          </cell>
          <cell r="F804">
            <v>1.436785</v>
          </cell>
          <cell r="G804">
            <v>1.783838</v>
          </cell>
          <cell r="H804">
            <v>2.3857910000000002</v>
          </cell>
          <cell r="I804">
            <v>2.9204460000000001</v>
          </cell>
          <cell r="J804">
            <v>3.5179390000000001</v>
          </cell>
          <cell r="K804">
            <v>3.8787986999999999</v>
          </cell>
          <cell r="L804">
            <v>4.2885387899999996</v>
          </cell>
          <cell r="M804">
            <v>5.2962329499999994</v>
          </cell>
          <cell r="N804">
            <v>4.4705710699999992</v>
          </cell>
          <cell r="O804">
            <v>5.3500914899999996</v>
          </cell>
        </row>
        <row r="805">
          <cell r="C805" t="str">
            <v>FIN-SUP</v>
          </cell>
          <cell r="E805">
            <v>-5.6600999999999999E-2</v>
          </cell>
          <cell r="F805">
            <v>-3.3599999999999998E-4</v>
          </cell>
          <cell r="G805">
            <v>-6.9999999999999994E-5</v>
          </cell>
          <cell r="H805">
            <v>-3.3599999999999998E-4</v>
          </cell>
          <cell r="I805">
            <v>-3.3500000000000001E-4</v>
          </cell>
          <cell r="J805">
            <v>-8.0000000000000007E-5</v>
          </cell>
          <cell r="K805">
            <v>-1.5999999999999847E-7</v>
          </cell>
          <cell r="L805">
            <v>-1.3999999999999847E-7</v>
          </cell>
          <cell r="M805">
            <v>-1.3999999999999847E-7</v>
          </cell>
          <cell r="N805">
            <v>-1.3999999999999847E-7</v>
          </cell>
          <cell r="O805">
            <v>-1.3999999999999847E-7</v>
          </cell>
        </row>
        <row r="806">
          <cell r="C806" t="str">
            <v>FIN-CM</v>
          </cell>
          <cell r="D806">
            <v>6.2992999999999993E-2</v>
          </cell>
          <cell r="E806">
            <v>0.23430500000000001</v>
          </cell>
          <cell r="F806">
            <v>0.50921499999999997</v>
          </cell>
          <cell r="G806">
            <v>1.7985000000000001E-2</v>
          </cell>
          <cell r="H806">
            <v>7.4040999999999996E-2</v>
          </cell>
          <cell r="I806">
            <v>0.77998599999999996</v>
          </cell>
          <cell r="J806">
            <v>1.0008859999999999</v>
          </cell>
          <cell r="K806">
            <v>1.3607119399999998</v>
          </cell>
          <cell r="L806">
            <v>1.9194409599999998</v>
          </cell>
          <cell r="M806">
            <v>2.7506109999999997</v>
          </cell>
          <cell r="N806">
            <v>2.7304354599999998</v>
          </cell>
          <cell r="O806">
            <v>3.0264887299999996</v>
          </cell>
        </row>
        <row r="807">
          <cell r="C807" t="str">
            <v>CRA-REG</v>
          </cell>
          <cell r="D807">
            <v>0.72454300000000005</v>
          </cell>
          <cell r="E807">
            <v>1.252524</v>
          </cell>
          <cell r="F807">
            <v>3.8289499999999999</v>
          </cell>
          <cell r="G807">
            <v>4.4974239999999996</v>
          </cell>
          <cell r="H807">
            <v>4.9910589999999999</v>
          </cell>
          <cell r="I807">
            <v>8.1748379999999994</v>
          </cell>
          <cell r="J807">
            <v>8.8926739999999995</v>
          </cell>
          <cell r="K807">
            <v>9.522559489999999</v>
          </cell>
          <cell r="L807">
            <v>12.764124679999998</v>
          </cell>
          <cell r="M807">
            <v>13.577713559999998</v>
          </cell>
          <cell r="N807">
            <v>14.181450489999998</v>
          </cell>
          <cell r="O807">
            <v>17.219636329999997</v>
          </cell>
        </row>
        <row r="808">
          <cell r="C808" t="str">
            <v>CRA-RE</v>
          </cell>
          <cell r="D808">
            <v>0.48065799999999997</v>
          </cell>
          <cell r="E808">
            <v>1.0860920000000001</v>
          </cell>
          <cell r="F808">
            <v>2.080829</v>
          </cell>
          <cell r="G808">
            <v>2.795083</v>
          </cell>
          <cell r="H808">
            <v>3.3975840000000002</v>
          </cell>
          <cell r="I808">
            <v>4.1382459999999996</v>
          </cell>
          <cell r="J808">
            <v>4.6495410000000001</v>
          </cell>
          <cell r="K808">
            <v>5.4012191999999999</v>
          </cell>
          <cell r="L808">
            <v>6.3044582399999998</v>
          </cell>
          <cell r="M808">
            <v>7.11392545</v>
          </cell>
          <cell r="N808">
            <v>7.0314573899999999</v>
          </cell>
          <cell r="O808">
            <v>7.8463690999999995</v>
          </cell>
        </row>
        <row r="809">
          <cell r="C809" t="str">
            <v>CRA-MPCE</v>
          </cell>
          <cell r="N809">
            <v>0.13994426000000001</v>
          </cell>
          <cell r="O809">
            <v>0.32390077000000006</v>
          </cell>
        </row>
        <row r="810">
          <cell r="C810" t="str">
            <v>CS-IMIT</v>
          </cell>
          <cell r="D810">
            <v>0.259293</v>
          </cell>
          <cell r="E810">
            <v>0.56186400000000003</v>
          </cell>
          <cell r="F810">
            <v>0.91300400000000004</v>
          </cell>
          <cell r="G810">
            <v>3.0133730000000001</v>
          </cell>
          <cell r="H810">
            <v>4.4334340000000001</v>
          </cell>
          <cell r="I810">
            <v>6.1820880000000002</v>
          </cell>
          <cell r="J810">
            <v>7.0664210000000001</v>
          </cell>
          <cell r="K810">
            <v>7.6950122900000002</v>
          </cell>
          <cell r="L810">
            <v>8.6628289699999996</v>
          </cell>
          <cell r="M810">
            <v>9.4157123499999997</v>
          </cell>
          <cell r="N810">
            <v>11.15157527</v>
          </cell>
          <cell r="O810">
            <v>18.132060710000001</v>
          </cell>
        </row>
        <row r="811">
          <cell r="C811" t="str">
            <v>FIN-CSE</v>
          </cell>
          <cell r="D811">
            <v>0.28010000000000002</v>
          </cell>
          <cell r="E811">
            <v>0.49456600000000001</v>
          </cell>
          <cell r="F811">
            <v>1.069925</v>
          </cell>
          <cell r="K811">
            <v>0</v>
          </cell>
          <cell r="L811">
            <v>0</v>
          </cell>
          <cell r="M811">
            <v>0</v>
          </cell>
          <cell r="N811">
            <v>0</v>
          </cell>
          <cell r="O811">
            <v>0</v>
          </cell>
        </row>
        <row r="812">
          <cell r="C812" t="str">
            <v>CS-HR</v>
          </cell>
          <cell r="D812">
            <v>0.88644900000000004</v>
          </cell>
          <cell r="E812">
            <v>1.920345</v>
          </cell>
          <cell r="F812">
            <v>3.1527810000000001</v>
          </cell>
          <cell r="G812">
            <v>4.5248229999999996</v>
          </cell>
          <cell r="H812">
            <v>5.2042299999999999</v>
          </cell>
          <cell r="I812">
            <v>6.392226</v>
          </cell>
          <cell r="J812">
            <v>7.2544310000000003</v>
          </cell>
          <cell r="K812">
            <v>8.2747230399999996</v>
          </cell>
          <cell r="L812">
            <v>9.4114619600000005</v>
          </cell>
          <cell r="M812">
            <v>10.675844470000001</v>
          </cell>
          <cell r="N812">
            <v>11.949082520000001</v>
          </cell>
          <cell r="O812">
            <v>13.117101160000001</v>
          </cell>
        </row>
        <row r="813">
          <cell r="C813" t="str">
            <v>CS-SVPO</v>
          </cell>
          <cell r="D813">
            <v>0.227434</v>
          </cell>
          <cell r="E813">
            <v>0.308006</v>
          </cell>
          <cell r="F813">
            <v>0.61049100000000001</v>
          </cell>
          <cell r="G813">
            <v>0.67684</v>
          </cell>
          <cell r="H813">
            <v>0.76472899999999999</v>
          </cell>
          <cell r="I813">
            <v>0.86984600000000001</v>
          </cell>
          <cell r="J813">
            <v>0.94238599999999995</v>
          </cell>
          <cell r="K813">
            <v>1.1058728099999999</v>
          </cell>
          <cell r="L813">
            <v>1.19804226</v>
          </cell>
          <cell r="M813">
            <v>1.26978649</v>
          </cell>
          <cell r="N813">
            <v>1.3442280200000001</v>
          </cell>
          <cell r="O813">
            <v>1.4707657000000001</v>
          </cell>
        </row>
        <row r="814">
          <cell r="C814" t="str">
            <v>CS-LR</v>
          </cell>
          <cell r="D814">
            <v>9.5890000000000003E-2</v>
          </cell>
          <cell r="E814">
            <v>0.1719</v>
          </cell>
          <cell r="F814">
            <v>0.268121</v>
          </cell>
          <cell r="G814">
            <v>0.33616499999999999</v>
          </cell>
          <cell r="H814">
            <v>0.405163</v>
          </cell>
          <cell r="I814">
            <v>0.51621799999999995</v>
          </cell>
          <cell r="J814">
            <v>0.58902299999999996</v>
          </cell>
          <cell r="K814">
            <v>0.67178298999999997</v>
          </cell>
          <cell r="L814">
            <v>0.76135467000000001</v>
          </cell>
          <cell r="M814">
            <v>0.82724160000000002</v>
          </cell>
          <cell r="N814">
            <v>0.89447670000000001</v>
          </cell>
          <cell r="O814">
            <v>0.98646423000000005</v>
          </cell>
        </row>
        <row r="815">
          <cell r="C815" t="str">
            <v>CS-CORPSEC</v>
          </cell>
          <cell r="D815">
            <v>0.225387</v>
          </cell>
          <cell r="E815">
            <v>0.37877699999999997</v>
          </cell>
          <cell r="F815">
            <v>0.61816300000000002</v>
          </cell>
          <cell r="G815">
            <v>0.66906200000000005</v>
          </cell>
          <cell r="H815">
            <v>0.82802200000000004</v>
          </cell>
          <cell r="I815">
            <v>0.88935699999999995</v>
          </cell>
          <cell r="J815">
            <v>1.0059419999999999</v>
          </cell>
          <cell r="K815">
            <v>1.4035440699999999</v>
          </cell>
          <cell r="L815">
            <v>1.6130700299999998</v>
          </cell>
          <cell r="M815">
            <v>1.7516587699999997</v>
          </cell>
          <cell r="N815">
            <v>1.8981786799999998</v>
          </cell>
          <cell r="O815">
            <v>2.0736177299999996</v>
          </cell>
        </row>
        <row r="816">
          <cell r="C816" t="str">
            <v>EXTREL</v>
          </cell>
          <cell r="D816">
            <v>0.15576200000000001</v>
          </cell>
          <cell r="E816">
            <v>0.230601</v>
          </cell>
          <cell r="F816">
            <v>0.321884</v>
          </cell>
          <cell r="G816">
            <v>0.38442999999999999</v>
          </cell>
          <cell r="H816">
            <v>0.44639499999999999</v>
          </cell>
          <cell r="I816">
            <v>0.53597899999999998</v>
          </cell>
          <cell r="J816">
            <v>0.88115299999999996</v>
          </cell>
          <cell r="K816">
            <v>0.91290371999999997</v>
          </cell>
          <cell r="L816">
            <v>0.94948639000000001</v>
          </cell>
          <cell r="M816">
            <v>0.97807354999999996</v>
          </cell>
          <cell r="N816">
            <v>1.04824758</v>
          </cell>
          <cell r="O816">
            <v>1.1687867199999999</v>
          </cell>
        </row>
        <row r="817">
          <cell r="C817" t="str">
            <v>AUDIT</v>
          </cell>
          <cell r="D817">
            <v>0.22103800000000001</v>
          </cell>
          <cell r="E817">
            <v>0.42074899999999998</v>
          </cell>
          <cell r="F817">
            <v>0.69772500000000004</v>
          </cell>
          <cell r="G817">
            <v>0.90158199999999999</v>
          </cell>
          <cell r="H817">
            <v>1.1161129999999999</v>
          </cell>
          <cell r="I817">
            <v>1.3897619999999999</v>
          </cell>
          <cell r="J817">
            <v>1.5871679999999999</v>
          </cell>
          <cell r="K817">
            <v>1.8221333899999999</v>
          </cell>
          <cell r="L817">
            <v>2.06379614</v>
          </cell>
          <cell r="M817">
            <v>2.2752872399999999</v>
          </cell>
          <cell r="N817">
            <v>2.47860893</v>
          </cell>
          <cell r="O817">
            <v>2.7323877599999999</v>
          </cell>
        </row>
        <row r="818">
          <cell r="C818" t="str">
            <v>BUSTRF</v>
          </cell>
          <cell r="D818">
            <v>0.30084699999999998</v>
          </cell>
          <cell r="E818">
            <v>0.48892600000000003</v>
          </cell>
          <cell r="F818">
            <v>0.64146199999999998</v>
          </cell>
          <cell r="G818">
            <v>0.77844999999999998</v>
          </cell>
          <cell r="H818">
            <v>0.84373699999999996</v>
          </cell>
          <cell r="I818">
            <v>1.0012970000000001</v>
          </cell>
          <cell r="J818">
            <v>1.089917</v>
          </cell>
          <cell r="K818">
            <v>2.2494548600000002</v>
          </cell>
          <cell r="L818">
            <v>1.3890665800000002</v>
          </cell>
          <cell r="M818">
            <v>1.3890665800000002</v>
          </cell>
          <cell r="N818">
            <v>1.3890665800000002</v>
          </cell>
          <cell r="O818">
            <v>1.3890665800000002</v>
          </cell>
        </row>
        <row r="819">
          <cell r="C819" t="str">
            <v>GCS</v>
          </cell>
          <cell r="D819">
            <v>0.24645300000000001</v>
          </cell>
          <cell r="E819">
            <v>0.96194900000000005</v>
          </cell>
          <cell r="F819">
            <v>1.612787</v>
          </cell>
          <cell r="G819">
            <v>1.66736</v>
          </cell>
          <cell r="H819">
            <v>2.158855</v>
          </cell>
          <cell r="I819">
            <v>2.8046760000000002</v>
          </cell>
          <cell r="J819">
            <v>3.3354970000000002</v>
          </cell>
          <cell r="K819">
            <v>3.9377506700000002</v>
          </cell>
          <cell r="L819">
            <v>4.57227841</v>
          </cell>
          <cell r="M819">
            <v>5.0028726600000004</v>
          </cell>
          <cell r="N819">
            <v>5.5010433400000007</v>
          </cell>
          <cell r="O819">
            <v>6.6475561800000005</v>
          </cell>
        </row>
        <row r="820">
          <cell r="C820" t="str">
            <v>ALLOC_OUT</v>
          </cell>
          <cell r="D820">
            <v>-0.160464</v>
          </cell>
          <cell r="E820">
            <v>-0.32092799999999999</v>
          </cell>
          <cell r="F820">
            <v>-0.59302999999999995</v>
          </cell>
          <cell r="G820">
            <v>-0.753494</v>
          </cell>
          <cell r="H820">
            <v>-1.025596</v>
          </cell>
          <cell r="I820">
            <v>-1.1860599999999999</v>
          </cell>
          <cell r="J820">
            <v>-1.3215650000000001</v>
          </cell>
          <cell r="K820">
            <v>-1.4603030000000001</v>
          </cell>
          <cell r="L820">
            <v>-1.75413101</v>
          </cell>
          <cell r="M820">
            <v>-1.9395542400000001</v>
          </cell>
          <cell r="N820">
            <v>-2.0782922400000001</v>
          </cell>
          <cell r="O820">
            <v>-2.37212025</v>
          </cell>
        </row>
        <row r="821">
          <cell r="C821" t="str">
            <v>LBSS - OM&amp;A</v>
          </cell>
          <cell r="D821">
            <v>0.17594699999999999</v>
          </cell>
          <cell r="E821">
            <v>0.373556</v>
          </cell>
          <cell r="F821">
            <v>0.57553500000000002</v>
          </cell>
          <cell r="G821">
            <v>0.62607400000000002</v>
          </cell>
          <cell r="H821">
            <v>0.88185199999999997</v>
          </cell>
          <cell r="I821">
            <v>1.040583</v>
          </cell>
          <cell r="J821">
            <v>1.2327030000000001</v>
          </cell>
          <cell r="K821">
            <v>1.2381550000000001</v>
          </cell>
          <cell r="L821">
            <v>1.2243553800000002</v>
          </cell>
          <cell r="M821">
            <v>1.2083780800000001</v>
          </cell>
          <cell r="N821">
            <v>1.2134540800000002</v>
          </cell>
          <cell r="O821">
            <v>1.7636514000000001</v>
          </cell>
        </row>
        <row r="822">
          <cell r="C822" t="str">
            <v>LARP</v>
          </cell>
          <cell r="K822">
            <v>0</v>
          </cell>
          <cell r="L822">
            <v>0</v>
          </cell>
          <cell r="M822">
            <v>0</v>
          </cell>
          <cell r="N822">
            <v>0</v>
          </cell>
          <cell r="O822">
            <v>0</v>
          </cell>
        </row>
        <row r="823">
          <cell r="C823" t="str">
            <v>FACIL</v>
          </cell>
          <cell r="D823">
            <v>3.0210710000000001</v>
          </cell>
          <cell r="E823">
            <v>7.2078329999999999</v>
          </cell>
          <cell r="F823">
            <v>11.242172</v>
          </cell>
          <cell r="G823">
            <v>14.803053999999999</v>
          </cell>
          <cell r="H823">
            <v>18.728435999999999</v>
          </cell>
          <cell r="I823">
            <v>21.921446</v>
          </cell>
          <cell r="J823">
            <v>25.166323999999999</v>
          </cell>
          <cell r="K823">
            <v>28.170538000000001</v>
          </cell>
          <cell r="L823">
            <v>31.260767080000001</v>
          </cell>
          <cell r="M823">
            <v>34.23020064</v>
          </cell>
          <cell r="N823">
            <v>38.480305399999999</v>
          </cell>
          <cell r="O823">
            <v>40.975504950000001</v>
          </cell>
        </row>
        <row r="824">
          <cell r="C824" t="str">
            <v>PC-1101</v>
          </cell>
          <cell r="K824">
            <v>39.869816</v>
          </cell>
          <cell r="L824">
            <v>45.692863440000004</v>
          </cell>
          <cell r="M824">
            <v>52.466467600000001</v>
          </cell>
          <cell r="N824">
            <v>56.38259343</v>
          </cell>
          <cell r="O824">
            <v>62.237061259999997</v>
          </cell>
        </row>
        <row r="825">
          <cell r="C825" t="str">
            <v>PC-1104</v>
          </cell>
          <cell r="K825">
            <v>4.0061731600000003</v>
          </cell>
          <cell r="L825">
            <v>4.50296232</v>
          </cell>
          <cell r="M825">
            <v>4.9997514799999996</v>
          </cell>
          <cell r="N825">
            <v>5.4965406399999992</v>
          </cell>
          <cell r="O825">
            <v>5.9933297999999988</v>
          </cell>
        </row>
        <row r="826">
          <cell r="C826" t="str">
            <v>PC-4019</v>
          </cell>
          <cell r="K826">
            <v>4.2514686900000003</v>
          </cell>
          <cell r="L826">
            <v>4.3232084500000001</v>
          </cell>
          <cell r="M826">
            <v>4.3609584699999999</v>
          </cell>
          <cell r="N826">
            <v>4.6268394600000002</v>
          </cell>
          <cell r="O826">
            <v>6.7711470400000007</v>
          </cell>
        </row>
        <row r="827">
          <cell r="C827" t="str">
            <v>PC-4023</v>
          </cell>
          <cell r="K827">
            <v>8.3332899200000004</v>
          </cell>
          <cell r="L827">
            <v>8.6613689899999997</v>
          </cell>
          <cell r="M827">
            <v>8.9564883900000005</v>
          </cell>
          <cell r="N827">
            <v>9.3275789000000007</v>
          </cell>
          <cell r="O827">
            <v>12.079030210000001</v>
          </cell>
        </row>
        <row r="828">
          <cell r="C828" t="str">
            <v>PC-4059</v>
          </cell>
          <cell r="K828">
            <v>-3.93610646</v>
          </cell>
          <cell r="L828">
            <v>-4.0025321700000003</v>
          </cell>
          <cell r="M828">
            <v>-4.0374858900000001</v>
          </cell>
          <cell r="N828">
            <v>-4.0374858900000001</v>
          </cell>
          <cell r="O828">
            <v>-6.2691419699999997</v>
          </cell>
        </row>
        <row r="829">
          <cell r="C829" t="str">
            <v>IMS - OM&amp;A</v>
          </cell>
          <cell r="D829">
            <v>0.193079</v>
          </cell>
          <cell r="E829">
            <v>0.454067</v>
          </cell>
          <cell r="F829">
            <v>0.71717699999999995</v>
          </cell>
          <cell r="G829">
            <v>1.0859749999999999</v>
          </cell>
          <cell r="H829">
            <v>1.553072</v>
          </cell>
          <cell r="I829">
            <v>2.142096</v>
          </cell>
          <cell r="J829">
            <v>3.424715</v>
          </cell>
          <cell r="K829">
            <v>3.4766587499999999</v>
          </cell>
          <cell r="L829">
            <v>3.9872900499999999</v>
          </cell>
          <cell r="M829">
            <v>5.5252057299999997</v>
          </cell>
          <cell r="N829">
            <v>6.0568548</v>
          </cell>
          <cell r="O829">
            <v>7.9430878199999997</v>
          </cell>
        </row>
        <row r="830">
          <cell r="C830" t="str">
            <v>CSE - OM&amp;A</v>
          </cell>
          <cell r="D830">
            <v>4.0273999999999997E-2</v>
          </cell>
          <cell r="E830">
            <v>0.14521700000000001</v>
          </cell>
          <cell r="F830">
            <v>0.117243</v>
          </cell>
          <cell r="G830">
            <v>1.4263E-2</v>
          </cell>
          <cell r="H830">
            <v>4.4899000000000001E-2</v>
          </cell>
          <cell r="I830">
            <v>3.5770000000000003E-2</v>
          </cell>
          <cell r="J830">
            <v>9.4789999999999996E-3</v>
          </cell>
          <cell r="K830">
            <v>9.4789999999999996E-3</v>
          </cell>
          <cell r="L830">
            <v>9.4789999999999996E-3</v>
          </cell>
          <cell r="M830">
            <v>9.4789999999999996E-3</v>
          </cell>
          <cell r="N830">
            <v>9.4789999999999996E-3</v>
          </cell>
          <cell r="O830">
            <v>9.4789999999999996E-3</v>
          </cell>
        </row>
        <row r="831">
          <cell r="C831" t="str">
            <v>BT</v>
          </cell>
          <cell r="D831">
            <v>2.1143429999999999</v>
          </cell>
          <cell r="E831">
            <v>3.1703299999999999</v>
          </cell>
          <cell r="F831">
            <v>4.8076619999999997</v>
          </cell>
          <cell r="G831">
            <v>6.5945299999999998</v>
          </cell>
          <cell r="H831">
            <v>8.0662210000000005</v>
          </cell>
          <cell r="I831">
            <v>9.7429179999999995</v>
          </cell>
          <cell r="J831">
            <v>11.187578999999999</v>
          </cell>
          <cell r="K831">
            <v>12.53863061</v>
          </cell>
          <cell r="L831">
            <v>14.4694906</v>
          </cell>
          <cell r="M831">
            <v>15.962719610000001</v>
          </cell>
          <cell r="N831">
            <v>18.069885030000002</v>
          </cell>
          <cell r="O831">
            <v>20.365669710000002</v>
          </cell>
        </row>
        <row r="832">
          <cell r="C832" t="str">
            <v>CNRST-M</v>
          </cell>
          <cell r="D832">
            <v>0.11263400000000001</v>
          </cell>
          <cell r="E832">
            <v>0.46430100000000002</v>
          </cell>
          <cell r="F832">
            <v>1.064632</v>
          </cell>
          <cell r="G832">
            <v>2.5957509999999999</v>
          </cell>
          <cell r="H832">
            <v>3.7284760000000001</v>
          </cell>
          <cell r="I832">
            <v>4.7722689999999997</v>
          </cell>
          <cell r="J832">
            <v>5.9697639999999996</v>
          </cell>
          <cell r="K832">
            <v>5.9821199599999995</v>
          </cell>
          <cell r="L832">
            <v>7.041342629999999</v>
          </cell>
          <cell r="M832">
            <v>7.769394039999999</v>
          </cell>
          <cell r="N832">
            <v>7.0688047999999988</v>
          </cell>
          <cell r="O832">
            <v>7.0911771999999988</v>
          </cell>
        </row>
        <row r="833">
          <cell r="C833" t="str">
            <v>OTHCP-M</v>
          </cell>
          <cell r="K833">
            <v>0</v>
          </cell>
          <cell r="L833">
            <v>0</v>
          </cell>
          <cell r="M833">
            <v>0</v>
          </cell>
          <cell r="N833">
            <v>0</v>
          </cell>
          <cell r="O833">
            <v>0</v>
          </cell>
        </row>
        <row r="840">
          <cell r="D840">
            <v>9.192693000000002</v>
          </cell>
          <cell r="E840">
            <v>16.405748000000003</v>
          </cell>
          <cell r="F840">
            <v>26.871952</v>
          </cell>
          <cell r="G840">
            <v>37.139235999999997</v>
          </cell>
          <cell r="H840">
            <v>50.513548999999998</v>
          </cell>
          <cell r="I840">
            <v>67.067535000000007</v>
          </cell>
          <cell r="J840">
            <v>80.566994740000013</v>
          </cell>
          <cell r="K840">
            <v>93.343294930000013</v>
          </cell>
          <cell r="L840">
            <v>116.38858800000003</v>
          </cell>
          <cell r="M840">
            <v>126.93689173000003</v>
          </cell>
          <cell r="N840">
            <v>143.46435493999999</v>
          </cell>
          <cell r="O840">
            <v>172.6965792</v>
          </cell>
        </row>
        <row r="841">
          <cell r="D841">
            <v>1</v>
          </cell>
        </row>
        <row r="842">
          <cell r="C842" t="str">
            <v>Investment</v>
          </cell>
          <cell r="D842" t="str">
            <v>Jan</v>
          </cell>
          <cell r="E842" t="str">
            <v>Feb</v>
          </cell>
          <cell r="F842" t="str">
            <v>Mar</v>
          </cell>
          <cell r="G842" t="str">
            <v>Apr</v>
          </cell>
          <cell r="H842" t="str">
            <v>May</v>
          </cell>
          <cell r="I842" t="str">
            <v>Jun</v>
          </cell>
          <cell r="J842" t="str">
            <v>Jul</v>
          </cell>
          <cell r="K842" t="str">
            <v>Aug</v>
          </cell>
          <cell r="L842" t="str">
            <v>Sep</v>
          </cell>
          <cell r="M842" t="str">
            <v>Oct</v>
          </cell>
          <cell r="N842" t="str">
            <v>Nov</v>
          </cell>
          <cell r="O842" t="str">
            <v>Dec</v>
          </cell>
        </row>
        <row r="844">
          <cell r="C844" t="str">
            <v>OPS-CAP</v>
          </cell>
          <cell r="D844">
            <v>-4.4409999999999996E-3</v>
          </cell>
          <cell r="E844">
            <v>7.6880000000000004E-3</v>
          </cell>
          <cell r="F844">
            <v>7.6880000000000004E-3</v>
          </cell>
          <cell r="G844">
            <v>7.6880000000000004E-3</v>
          </cell>
          <cell r="H844">
            <v>7.6880000000000004E-3</v>
          </cell>
          <cell r="I844">
            <v>1.0580000000000001E-2</v>
          </cell>
          <cell r="J844">
            <v>7.6880000000000004E-3</v>
          </cell>
          <cell r="K844">
            <v>7.6880000000000004E-3</v>
          </cell>
          <cell r="L844">
            <v>7.6880000000000004E-3</v>
          </cell>
          <cell r="M844">
            <v>7.6880000000000004E-3</v>
          </cell>
          <cell r="N844">
            <v>7.6880000000000004E-3</v>
          </cell>
          <cell r="O844">
            <v>7.6880000000000004E-3</v>
          </cell>
        </row>
        <row r="845">
          <cell r="C845" t="str">
            <v>IMS-CAP</v>
          </cell>
          <cell r="D845">
            <v>4.7822000000000003E-2</v>
          </cell>
          <cell r="E845">
            <v>0.65764100000000003</v>
          </cell>
          <cell r="F845">
            <v>1.1464099999999999</v>
          </cell>
          <cell r="G845">
            <v>2.4099029999999999</v>
          </cell>
          <cell r="H845">
            <v>2.8376969999999999</v>
          </cell>
          <cell r="I845">
            <v>3.1666750000000001</v>
          </cell>
          <cell r="J845">
            <v>3.1966540000000001</v>
          </cell>
          <cell r="K845">
            <v>3.6270500000000001</v>
          </cell>
          <cell r="L845">
            <v>4.1719164199999996</v>
          </cell>
          <cell r="M845">
            <v>5.4382747999999994</v>
          </cell>
          <cell r="N845">
            <v>5.7234483000000012</v>
          </cell>
          <cell r="O845">
            <v>9.468491010000001</v>
          </cell>
        </row>
        <row r="846">
          <cell r="C846" t="str">
            <v>CSE - CAP</v>
          </cell>
          <cell r="D846">
            <v>1.0437999999999999E-2</v>
          </cell>
          <cell r="E846">
            <v>7.5902999999999998E-2</v>
          </cell>
          <cell r="F846">
            <v>0</v>
          </cell>
          <cell r="G846">
            <v>0</v>
          </cell>
          <cell r="H846">
            <v>0</v>
          </cell>
          <cell r="I846">
            <v>0</v>
          </cell>
          <cell r="J846">
            <v>0</v>
          </cell>
          <cell r="K846">
            <v>0</v>
          </cell>
          <cell r="L846">
            <v>0</v>
          </cell>
          <cell r="M846">
            <v>0</v>
          </cell>
          <cell r="N846">
            <v>0</v>
          </cell>
          <cell r="O846">
            <v>0</v>
          </cell>
        </row>
        <row r="847">
          <cell r="C847" t="str">
            <v>CNRST-C</v>
          </cell>
          <cell r="D847">
            <v>8.0219690000000003</v>
          </cell>
          <cell r="E847">
            <v>15.606443000000001</v>
          </cell>
          <cell r="F847">
            <v>25.348289000000001</v>
          </cell>
          <cell r="G847">
            <v>32.082752999999997</v>
          </cell>
          <cell r="H847">
            <v>39.859175999999998</v>
          </cell>
          <cell r="I847">
            <v>50.511420999999999</v>
          </cell>
          <cell r="J847">
            <v>59.808672000000001</v>
          </cell>
          <cell r="K847">
            <v>68.803269999999998</v>
          </cell>
          <cell r="L847">
            <v>81.482782490000019</v>
          </cell>
          <cell r="M847">
            <v>85.854725970000004</v>
          </cell>
          <cell r="N847">
            <v>88.416665629999997</v>
          </cell>
          <cell r="O847">
            <v>90.750509559999998</v>
          </cell>
        </row>
        <row r="848">
          <cell r="C848" t="str">
            <v>CCGO</v>
          </cell>
          <cell r="D848">
            <v>0</v>
          </cell>
          <cell r="E848">
            <v>0</v>
          </cell>
          <cell r="F848">
            <v>0</v>
          </cell>
          <cell r="G848">
            <v>0</v>
          </cell>
          <cell r="H848">
            <v>0</v>
          </cell>
          <cell r="I848">
            <v>0</v>
          </cell>
          <cell r="J848">
            <v>0</v>
          </cell>
          <cell r="K848">
            <v>0</v>
          </cell>
          <cell r="L848">
            <v>0</v>
          </cell>
          <cell r="M848">
            <v>0</v>
          </cell>
          <cell r="N848">
            <v>0</v>
          </cell>
          <cell r="O848">
            <v>0</v>
          </cell>
        </row>
        <row r="849">
          <cell r="C849" t="str">
            <v>FRE-CAP</v>
          </cell>
          <cell r="D849">
            <v>5.6070000000000002E-2</v>
          </cell>
          <cell r="E849">
            <v>5.8073E-2</v>
          </cell>
          <cell r="F849">
            <v>-3.2437610000000001</v>
          </cell>
          <cell r="G849">
            <v>-2.7800889999999998</v>
          </cell>
          <cell r="H849">
            <v>-2.1986340000000002</v>
          </cell>
          <cell r="I849">
            <v>-2.0551659999999998</v>
          </cell>
          <cell r="J849">
            <v>-2.0191539999999999</v>
          </cell>
          <cell r="K849">
            <v>-1.8054749999999999</v>
          </cell>
          <cell r="L849">
            <v>-1.7844683000000001</v>
          </cell>
          <cell r="M849">
            <v>-1.1092607800000001</v>
          </cell>
          <cell r="N849">
            <v>-0.54707873000000096</v>
          </cell>
          <cell r="O849">
            <v>9.1215198899999876</v>
          </cell>
        </row>
        <row r="850">
          <cell r="C850" t="str">
            <v>CORPADJ - C</v>
          </cell>
          <cell r="D850">
            <v>0</v>
          </cell>
          <cell r="E850">
            <v>0</v>
          </cell>
          <cell r="F850">
            <v>0</v>
          </cell>
          <cell r="G850">
            <v>0</v>
          </cell>
          <cell r="H850">
            <v>0</v>
          </cell>
          <cell r="I850">
            <v>0</v>
          </cell>
          <cell r="J850">
            <v>0</v>
          </cell>
          <cell r="K850">
            <v>0</v>
          </cell>
          <cell r="L850">
            <v>0</v>
          </cell>
          <cell r="M850">
            <v>0</v>
          </cell>
          <cell r="N850">
            <v>0</v>
          </cell>
          <cell r="O850">
            <v>0</v>
          </cell>
        </row>
        <row r="851">
          <cell r="C851" t="str">
            <v>T&amp;WE</v>
          </cell>
          <cell r="D851">
            <v>1.420598</v>
          </cell>
          <cell r="E851">
            <v>0</v>
          </cell>
          <cell r="F851">
            <v>2.5478390000000002</v>
          </cell>
          <cell r="G851">
            <v>4.2154889999999998</v>
          </cell>
          <cell r="H851">
            <v>7.8686090000000002</v>
          </cell>
          <cell r="I851">
            <v>11.739119000000001</v>
          </cell>
          <cell r="J851">
            <v>15.032102119999999</v>
          </cell>
          <cell r="K851">
            <v>17.25026012</v>
          </cell>
          <cell r="L851">
            <v>26.120761349999999</v>
          </cell>
          <cell r="M851">
            <v>29.25380912</v>
          </cell>
          <cell r="N851">
            <v>37.373143120000002</v>
          </cell>
          <cell r="O851">
            <v>46.520247120000001</v>
          </cell>
        </row>
        <row r="852">
          <cell r="C852" t="str">
            <v>SE</v>
          </cell>
          <cell r="D852">
            <v>-1.0303800000000001</v>
          </cell>
          <cell r="E852">
            <v>0</v>
          </cell>
          <cell r="F852">
            <v>-0.51871800000000001</v>
          </cell>
          <cell r="G852">
            <v>-0.35385</v>
          </cell>
          <cell r="H852">
            <v>-0.10492299999999988</v>
          </cell>
          <cell r="I852">
            <v>0.66458300000000015</v>
          </cell>
          <cell r="J852">
            <v>0.97528647000000002</v>
          </cell>
          <cell r="K852">
            <v>1.2877604499999995</v>
          </cell>
          <cell r="L852">
            <v>1.64610072</v>
          </cell>
          <cell r="M852">
            <v>1.93573847</v>
          </cell>
          <cell r="N852">
            <v>5.4032244699999996</v>
          </cell>
          <cell r="O852">
            <v>6.1518924699999999</v>
          </cell>
        </row>
        <row r="853">
          <cell r="C853" t="str">
            <v>Tools</v>
          </cell>
          <cell r="D853">
            <v>0</v>
          </cell>
          <cell r="E853">
            <v>0</v>
          </cell>
          <cell r="F853">
            <v>8.8088E-2</v>
          </cell>
          <cell r="G853">
            <v>0.11827500000000001</v>
          </cell>
          <cell r="H853">
            <v>0.11827500000000001</v>
          </cell>
          <cell r="I853">
            <v>0.165912</v>
          </cell>
          <cell r="J853">
            <v>0.29751172999999997</v>
          </cell>
          <cell r="K853">
            <v>0.36699735</v>
          </cell>
          <cell r="L853">
            <v>0.39044011000000101</v>
          </cell>
          <cell r="M853">
            <v>0.39686572999999997</v>
          </cell>
          <cell r="N853">
            <v>0.42448173</v>
          </cell>
          <cell r="O853">
            <v>0.42915472999999998</v>
          </cell>
        </row>
        <row r="854">
          <cell r="C854" t="str">
            <v>OPS-MFA</v>
          </cell>
          <cell r="D854">
            <v>0</v>
          </cell>
          <cell r="E854">
            <v>0</v>
          </cell>
          <cell r="F854">
            <v>0</v>
          </cell>
          <cell r="G854">
            <v>0</v>
          </cell>
          <cell r="H854">
            <v>0</v>
          </cell>
          <cell r="I854">
            <v>0</v>
          </cell>
          <cell r="J854">
            <v>0</v>
          </cell>
          <cell r="K854">
            <v>0</v>
          </cell>
          <cell r="L854">
            <v>0</v>
          </cell>
          <cell r="M854">
            <v>0</v>
          </cell>
          <cell r="N854">
            <v>0</v>
          </cell>
          <cell r="O854">
            <v>0</v>
          </cell>
        </row>
        <row r="855">
          <cell r="C855" t="str">
            <v>IMS-MFA</v>
          </cell>
          <cell r="D855">
            <v>0.61661100000000002</v>
          </cell>
          <cell r="E855">
            <v>0</v>
          </cell>
          <cell r="F855">
            <v>1.3506860000000001</v>
          </cell>
          <cell r="G855">
            <v>1.2608509999999999</v>
          </cell>
          <cell r="H855">
            <v>1.9474450000000001</v>
          </cell>
          <cell r="I855">
            <v>2.657257</v>
          </cell>
          <cell r="J855">
            <v>3.04232192</v>
          </cell>
          <cell r="K855">
            <v>3.0140832500000001</v>
          </cell>
          <cell r="L855">
            <v>4.1274547100000003</v>
          </cell>
          <cell r="M855">
            <v>3.92106866</v>
          </cell>
          <cell r="N855">
            <v>5.8061744600000003</v>
          </cell>
          <cell r="O855">
            <v>9.1868959200000013</v>
          </cell>
        </row>
        <row r="856">
          <cell r="C856" t="str">
            <v>CSE-MFA</v>
          </cell>
          <cell r="D856">
            <v>0</v>
          </cell>
          <cell r="E856">
            <v>0</v>
          </cell>
          <cell r="F856">
            <v>0</v>
          </cell>
          <cell r="G856">
            <v>0</v>
          </cell>
          <cell r="H856">
            <v>0</v>
          </cell>
          <cell r="I856">
            <v>0</v>
          </cell>
          <cell r="J856">
            <v>0</v>
          </cell>
          <cell r="K856">
            <v>0</v>
          </cell>
          <cell r="L856">
            <v>0</v>
          </cell>
          <cell r="M856">
            <v>0</v>
          </cell>
          <cell r="N856">
            <v>0</v>
          </cell>
          <cell r="O856">
            <v>0</v>
          </cell>
        </row>
        <row r="857">
          <cell r="C857" t="str">
            <v>CS-MFA</v>
          </cell>
          <cell r="D857">
            <v>0</v>
          </cell>
          <cell r="E857">
            <v>0</v>
          </cell>
          <cell r="F857">
            <v>0</v>
          </cell>
          <cell r="G857">
            <v>0</v>
          </cell>
          <cell r="H857">
            <v>0</v>
          </cell>
          <cell r="I857">
            <v>0</v>
          </cell>
          <cell r="J857">
            <v>0</v>
          </cell>
          <cell r="K857">
            <v>0.56574826</v>
          </cell>
          <cell r="L857">
            <v>0</v>
          </cell>
          <cell r="M857">
            <v>0.56574826</v>
          </cell>
          <cell r="N857">
            <v>0.18437445999999999</v>
          </cell>
          <cell r="O857">
            <v>0</v>
          </cell>
        </row>
        <row r="858">
          <cell r="C858" t="str">
            <v>LBSS-MFA</v>
          </cell>
          <cell r="D858">
            <v>5.4005999999999998E-2</v>
          </cell>
          <cell r="E858">
            <v>0</v>
          </cell>
          <cell r="F858">
            <v>0.145431</v>
          </cell>
          <cell r="G858">
            <v>0.17821600000000001</v>
          </cell>
          <cell r="H858">
            <v>0.17821600000000001</v>
          </cell>
          <cell r="I858">
            <v>0.207154</v>
          </cell>
          <cell r="J858">
            <v>0.22591249999999999</v>
          </cell>
          <cell r="K858">
            <v>0.22591249999999999</v>
          </cell>
          <cell r="L858">
            <v>0.22591249999999999</v>
          </cell>
          <cell r="M858">
            <v>0.67223350000000004</v>
          </cell>
          <cell r="N858">
            <v>0.67223350000000004</v>
          </cell>
          <cell r="O858">
            <v>1.0601805</v>
          </cell>
        </row>
        <row r="859">
          <cell r="C859" t="str">
            <v>CorpAdj-MFA</v>
          </cell>
          <cell r="D859">
            <v>0</v>
          </cell>
          <cell r="E859">
            <v>0</v>
          </cell>
          <cell r="F859">
            <v>0</v>
          </cell>
          <cell r="G859">
            <v>0</v>
          </cell>
          <cell r="H859">
            <v>0</v>
          </cell>
          <cell r="I859">
            <v>0</v>
          </cell>
          <cell r="J859">
            <v>0</v>
          </cell>
          <cell r="K859">
            <v>0</v>
          </cell>
          <cell r="L859">
            <v>0</v>
          </cell>
          <cell r="M859">
            <v>0</v>
          </cell>
          <cell r="N859">
            <v>0</v>
          </cell>
          <cell r="O859">
            <v>0</v>
          </cell>
        </row>
      </sheetData>
      <sheetData sheetId="4"/>
      <sheetData sheetId="5"/>
      <sheetData sheetId="6"/>
      <sheetData sheetId="7">
        <row r="12">
          <cell r="D12" t="str">
            <v>Investment</v>
          </cell>
          <cell r="E12" t="str">
            <v>Feb</v>
          </cell>
          <cell r="F12" t="str">
            <v>Mar</v>
          </cell>
          <cell r="G12" t="str">
            <v>Apr</v>
          </cell>
          <cell r="H12" t="str">
            <v>May</v>
          </cell>
          <cell r="I12" t="str">
            <v>Jun</v>
          </cell>
          <cell r="J12" t="str">
            <v>Jul</v>
          </cell>
          <cell r="K12" t="str">
            <v>Aug</v>
          </cell>
          <cell r="L12" t="str">
            <v>Sep</v>
          </cell>
          <cell r="M12" t="str">
            <v>Oct</v>
          </cell>
          <cell r="N12" t="str">
            <v>Nov</v>
          </cell>
          <cell r="O12" t="str">
            <v>Dec</v>
          </cell>
        </row>
        <row r="16">
          <cell r="D16" t="str">
            <v>202-T501002</v>
          </cell>
          <cell r="E16">
            <v>0.10466322</v>
          </cell>
          <cell r="F16">
            <v>0.15699482999999997</v>
          </cell>
        </row>
        <row r="17">
          <cell r="D17" t="str">
            <v>202-T502002</v>
          </cell>
          <cell r="E17">
            <v>0</v>
          </cell>
          <cell r="F17">
            <v>0</v>
          </cell>
        </row>
        <row r="18">
          <cell r="D18" t="str">
            <v>202-T503003</v>
          </cell>
          <cell r="E18">
            <v>0</v>
          </cell>
          <cell r="F18">
            <v>0</v>
          </cell>
        </row>
        <row r="19">
          <cell r="D19" t="str">
            <v>202-TMOther</v>
          </cell>
          <cell r="E19">
            <v>0</v>
          </cell>
          <cell r="F19">
            <v>0</v>
          </cell>
        </row>
        <row r="20">
          <cell r="D20" t="str">
            <v>203-STNCV</v>
          </cell>
          <cell r="E20">
            <v>0</v>
          </cell>
          <cell r="F20">
            <v>0</v>
          </cell>
        </row>
        <row r="21">
          <cell r="D21" t="str">
            <v>203-TCADD</v>
          </cell>
          <cell r="E21">
            <v>0.2307023</v>
          </cell>
          <cell r="F21">
            <v>0.376612</v>
          </cell>
        </row>
        <row r="22">
          <cell r="D22" t="str">
            <v>203-TDRWS</v>
          </cell>
          <cell r="E22">
            <v>5.503421E-2</v>
          </cell>
          <cell r="F22">
            <v>0.10821311</v>
          </cell>
        </row>
        <row r="23">
          <cell r="D23" t="str">
            <v>203-TEMGRS</v>
          </cell>
          <cell r="E23">
            <v>0.10648449</v>
          </cell>
          <cell r="F23">
            <v>0.24108634000000001</v>
          </cell>
        </row>
        <row r="24">
          <cell r="D24" t="str">
            <v>203-TINFMTCE</v>
          </cell>
          <cell r="E24">
            <v>3.1508400000000002E-3</v>
          </cell>
          <cell r="F24">
            <v>4.2149839999999994E-2</v>
          </cell>
        </row>
        <row r="25">
          <cell r="D25" t="str">
            <v>203-TPCB</v>
          </cell>
          <cell r="E25">
            <v>0.48856696999999999</v>
          </cell>
          <cell r="F25">
            <v>0.94062491000000004</v>
          </cell>
        </row>
        <row r="26">
          <cell r="D26" t="str">
            <v>203-TREC</v>
          </cell>
          <cell r="E26">
            <v>0.44859421999999999</v>
          </cell>
          <cell r="F26">
            <v>0.73838607999999994</v>
          </cell>
        </row>
        <row r="27">
          <cell r="D27" t="str">
            <v>203-TTECH_SPS</v>
          </cell>
          <cell r="E27">
            <v>0.49854364000000001</v>
          </cell>
          <cell r="F27">
            <v>0.83751334</v>
          </cell>
        </row>
        <row r="28">
          <cell r="D28" t="str">
            <v>203-TXLAR</v>
          </cell>
          <cell r="E28">
            <v>0.35717265999999998</v>
          </cell>
          <cell r="F28">
            <v>0.43655309999999997</v>
          </cell>
        </row>
        <row r="29">
          <cell r="D29" t="str">
            <v>203-UGPLN</v>
          </cell>
          <cell r="E29">
            <v>0</v>
          </cell>
          <cell r="F29">
            <v>0</v>
          </cell>
        </row>
        <row r="30">
          <cell r="D30" t="str">
            <v>203-TM1XX</v>
          </cell>
          <cell r="E30">
            <v>0.5483576899999999</v>
          </cell>
          <cell r="F30">
            <v>0.76372277</v>
          </cell>
        </row>
        <row r="31">
          <cell r="D31" t="str">
            <v>203-IPSP</v>
          </cell>
          <cell r="E31">
            <v>0.54645940000000004</v>
          </cell>
          <cell r="F31">
            <v>0.98715847000000001</v>
          </cell>
        </row>
        <row r="32">
          <cell r="D32" t="str">
            <v>203-TR&amp;D</v>
          </cell>
          <cell r="E32">
            <v>6.9849259999999996E-2</v>
          </cell>
          <cell r="F32">
            <v>0.12866822</v>
          </cell>
        </row>
        <row r="33">
          <cell r="D33" t="str">
            <v>203-TSTNDS</v>
          </cell>
          <cell r="E33">
            <v>1.0195720699999999</v>
          </cell>
          <cell r="F33">
            <v>1.80263752</v>
          </cell>
        </row>
        <row r="34">
          <cell r="D34" t="str">
            <v>203-TM2XX</v>
          </cell>
          <cell r="E34">
            <v>0</v>
          </cell>
          <cell r="F34">
            <v>1.6958000000000001E-4</v>
          </cell>
        </row>
        <row r="35">
          <cell r="D35" t="str">
            <v>203-TDRWO</v>
          </cell>
          <cell r="E35">
            <v>8.1100249999999999E-2</v>
          </cell>
          <cell r="F35">
            <v>0.10339637</v>
          </cell>
        </row>
        <row r="36">
          <cell r="D36" t="str">
            <v>203-TTECH_SPD</v>
          </cell>
          <cell r="E36">
            <v>1.472625E-2</v>
          </cell>
          <cell r="F36">
            <v>2.616075E-2</v>
          </cell>
        </row>
        <row r="37">
          <cell r="D37" t="str">
            <v>203-TM3XX</v>
          </cell>
          <cell r="E37">
            <v>3.3870789999999998E-2</v>
          </cell>
          <cell r="F37">
            <v>4.4268120000000001E-2</v>
          </cell>
        </row>
        <row r="38">
          <cell r="D38" t="str">
            <v>203-TM4XX</v>
          </cell>
          <cell r="E38">
            <v>1.052849E-2</v>
          </cell>
          <cell r="F38">
            <v>1.3406120000000001E-2</v>
          </cell>
        </row>
        <row r="39">
          <cell r="D39" t="str">
            <v>203-TMOther</v>
          </cell>
          <cell r="E39">
            <v>3.51813E-3</v>
          </cell>
          <cell r="F39">
            <v>0.34018896000000004</v>
          </cell>
        </row>
        <row r="40">
          <cell r="D40" t="str">
            <v>ETMUR</v>
          </cell>
          <cell r="E40">
            <v>0</v>
          </cell>
          <cell r="F40">
            <v>0</v>
          </cell>
        </row>
        <row r="41">
          <cell r="D41" t="str">
            <v>204-TMF01</v>
          </cell>
          <cell r="E41">
            <v>1.51187253</v>
          </cell>
          <cell r="F41">
            <v>2.5544915600000002</v>
          </cell>
        </row>
        <row r="42">
          <cell r="D42" t="str">
            <v>204-TMF02</v>
          </cell>
          <cell r="E42">
            <v>0.9014390699999999</v>
          </cell>
          <cell r="F42">
            <v>1.8557799699999999</v>
          </cell>
        </row>
        <row r="43">
          <cell r="D43" t="str">
            <v>204-TMF03</v>
          </cell>
          <cell r="E43">
            <v>0.81728022999999994</v>
          </cell>
          <cell r="F43">
            <v>1.4478463899999998</v>
          </cell>
        </row>
        <row r="44">
          <cell r="D44" t="str">
            <v>204-TMOther</v>
          </cell>
          <cell r="E44">
            <v>0</v>
          </cell>
          <cell r="F44">
            <v>0</v>
          </cell>
        </row>
        <row r="45">
          <cell r="D45" t="str">
            <v>FTMUR</v>
          </cell>
          <cell r="E45">
            <v>0</v>
          </cell>
          <cell r="F45">
            <v>0</v>
          </cell>
        </row>
        <row r="46">
          <cell r="D46" t="str">
            <v>205-TML01</v>
          </cell>
          <cell r="E46">
            <v>1.3116790000000001E-2</v>
          </cell>
          <cell r="F46">
            <v>1.6015190000000002E-2</v>
          </cell>
        </row>
        <row r="47">
          <cell r="D47" t="str">
            <v>205-TML02</v>
          </cell>
          <cell r="E47">
            <v>0.35679327</v>
          </cell>
          <cell r="F47">
            <v>0.62682590000000005</v>
          </cell>
        </row>
        <row r="48">
          <cell r="D48" t="str">
            <v>205-TML10</v>
          </cell>
          <cell r="E48">
            <v>0.91351318999999997</v>
          </cell>
          <cell r="F48">
            <v>1.25755193</v>
          </cell>
        </row>
        <row r="49">
          <cell r="D49" t="str">
            <v>205-TML11</v>
          </cell>
          <cell r="E49">
            <v>0.16958555</v>
          </cell>
          <cell r="F49">
            <v>0.42356059999999995</v>
          </cell>
        </row>
        <row r="50">
          <cell r="D50" t="str">
            <v>205-TML12</v>
          </cell>
          <cell r="E50">
            <v>0.70344598999999997</v>
          </cell>
          <cell r="F50">
            <v>1.03836426</v>
          </cell>
        </row>
        <row r="51">
          <cell r="D51" t="str">
            <v>205-TML13</v>
          </cell>
          <cell r="E51">
            <v>0.39075480000000001</v>
          </cell>
          <cell r="F51">
            <v>0.72080634999999993</v>
          </cell>
        </row>
        <row r="52">
          <cell r="D52" t="str">
            <v>205-TMOther</v>
          </cell>
          <cell r="E52">
            <v>0</v>
          </cell>
          <cell r="F52">
            <v>0</v>
          </cell>
        </row>
        <row r="53">
          <cell r="D53" t="str">
            <v>LTMUR</v>
          </cell>
          <cell r="E53">
            <v>0</v>
          </cell>
          <cell r="F53">
            <v>0</v>
          </cell>
        </row>
        <row r="54">
          <cell r="D54" t="str">
            <v>206-PEPM</v>
          </cell>
          <cell r="E54">
            <v>1.8433302499999999</v>
          </cell>
          <cell r="F54">
            <v>3.4875907100000001</v>
          </cell>
        </row>
        <row r="55">
          <cell r="D55" t="str">
            <v>206-PCPM</v>
          </cell>
          <cell r="E55">
            <v>0.97030799000000001</v>
          </cell>
          <cell r="F55">
            <v>1.5363746</v>
          </cell>
        </row>
        <row r="56">
          <cell r="D56" t="str">
            <v>206-APM</v>
          </cell>
          <cell r="E56">
            <v>1.7429317799999999</v>
          </cell>
          <cell r="F56">
            <v>2.2841634100000001</v>
          </cell>
        </row>
        <row r="57">
          <cell r="D57" t="str">
            <v>206-MPM</v>
          </cell>
          <cell r="E57">
            <v>3.9843820000000002E-2</v>
          </cell>
          <cell r="F57">
            <v>9.4201380000000001E-2</v>
          </cell>
        </row>
        <row r="58">
          <cell r="D58" t="str">
            <v>206-IPM</v>
          </cell>
          <cell r="E58">
            <v>0.44381689000000002</v>
          </cell>
          <cell r="F58">
            <v>0.65875289999999997</v>
          </cell>
        </row>
        <row r="59">
          <cell r="D59" t="str">
            <v>206-EPM</v>
          </cell>
          <cell r="E59">
            <v>0.27788341</v>
          </cell>
          <cell r="F59">
            <v>0.48433960999999998</v>
          </cell>
        </row>
        <row r="60">
          <cell r="D60" t="str">
            <v>206-TPM</v>
          </cell>
          <cell r="E60">
            <v>0.41770318000000001</v>
          </cell>
          <cell r="F60">
            <v>0.68976177000000005</v>
          </cell>
        </row>
        <row r="61">
          <cell r="D61" t="str">
            <v>206-HVP</v>
          </cell>
          <cell r="E61">
            <v>8.8406720000000008E-2</v>
          </cell>
          <cell r="F61">
            <v>0.16167381</v>
          </cell>
        </row>
        <row r="62">
          <cell r="D62" t="str">
            <v>206-TMP-AT</v>
          </cell>
          <cell r="E62">
            <v>0.22768335999999997</v>
          </cell>
          <cell r="F62">
            <v>1.1865770600000001</v>
          </cell>
        </row>
        <row r="63">
          <cell r="D63" t="str">
            <v>206-TMP-DHY</v>
          </cell>
          <cell r="E63">
            <v>1.4715879999999999E-2</v>
          </cell>
          <cell r="F63">
            <v>1.8855470000000003E-2</v>
          </cell>
        </row>
        <row r="64">
          <cell r="D64" t="str">
            <v>206-TMP-LK</v>
          </cell>
          <cell r="E64">
            <v>0.45501434000000002</v>
          </cell>
          <cell r="F64">
            <v>0.84390876999999997</v>
          </cell>
        </row>
        <row r="65">
          <cell r="D65" t="str">
            <v>206-TMP-MLR</v>
          </cell>
          <cell r="E65">
            <v>5.1028529999999996E-2</v>
          </cell>
          <cell r="F65">
            <v>6.5663289999999999E-2</v>
          </cell>
        </row>
        <row r="66">
          <cell r="D66" t="str">
            <v>206-TMP-RAD</v>
          </cell>
          <cell r="E66">
            <v>0.10367439000000001</v>
          </cell>
          <cell r="F66">
            <v>0.14630615999999999</v>
          </cell>
        </row>
        <row r="67">
          <cell r="D67" t="str">
            <v>206-TMP-TCPR</v>
          </cell>
          <cell r="E67">
            <v>1.38414E-2</v>
          </cell>
          <cell r="F67">
            <v>2.9497229999999999E-2</v>
          </cell>
        </row>
        <row r="68">
          <cell r="D68" t="str">
            <v>206-TMP-ULTC</v>
          </cell>
          <cell r="E68">
            <v>8.556221E-2</v>
          </cell>
          <cell r="F68">
            <v>0.12234692999999999</v>
          </cell>
        </row>
        <row r="69">
          <cell r="D69" t="str">
            <v>206-GMPP</v>
          </cell>
          <cell r="E69">
            <v>6.5541880000000011E-2</v>
          </cell>
          <cell r="F69">
            <v>0.17652954000000001</v>
          </cell>
        </row>
        <row r="70">
          <cell r="D70" t="str">
            <v>206-BMPP</v>
          </cell>
          <cell r="E70">
            <v>9.4147499999999995E-3</v>
          </cell>
          <cell r="F70">
            <v>1.6754270000000002E-2</v>
          </cell>
        </row>
        <row r="71">
          <cell r="D71" t="str">
            <v>206-EPR</v>
          </cell>
          <cell r="E71">
            <v>0</v>
          </cell>
          <cell r="F71">
            <v>3.2493000000000002E-4</v>
          </cell>
        </row>
        <row r="72">
          <cell r="D72" t="str">
            <v>206-EMPP</v>
          </cell>
          <cell r="E72">
            <v>3.0268000000000001E-3</v>
          </cell>
          <cell r="F72">
            <v>3.88587E-3</v>
          </cell>
        </row>
        <row r="73">
          <cell r="D73" t="str">
            <v>206-GRND</v>
          </cell>
          <cell r="E73">
            <v>7.4491990000000008E-2</v>
          </cell>
          <cell r="F73">
            <v>0.13857289</v>
          </cell>
        </row>
        <row r="74">
          <cell r="D74" t="str">
            <v>206-WLC</v>
          </cell>
          <cell r="E74">
            <v>0</v>
          </cell>
          <cell r="F74">
            <v>0</v>
          </cell>
        </row>
        <row r="75">
          <cell r="D75" t="str">
            <v>206-OPI</v>
          </cell>
          <cell r="E75">
            <v>4.6517070000000001E-2</v>
          </cell>
          <cell r="F75">
            <v>8.6656520000000001E-2</v>
          </cell>
        </row>
        <row r="76">
          <cell r="D76" t="str">
            <v>206-PECPM</v>
          </cell>
          <cell r="E76">
            <v>1.7940556699999999</v>
          </cell>
          <cell r="F76">
            <v>2.7828019100000003</v>
          </cell>
        </row>
        <row r="77">
          <cell r="D77" t="str">
            <v>206-PCCPM</v>
          </cell>
          <cell r="E77">
            <v>0.60965150000000001</v>
          </cell>
          <cell r="F77">
            <v>0.86078017000000007</v>
          </cell>
        </row>
        <row r="78">
          <cell r="D78" t="str">
            <v>206-ACPM</v>
          </cell>
          <cell r="E78">
            <v>0.33173606999999999</v>
          </cell>
          <cell r="F78">
            <v>0.5475139</v>
          </cell>
        </row>
        <row r="79">
          <cell r="D79" t="str">
            <v>206-ICPM</v>
          </cell>
          <cell r="E79">
            <v>0.52867868000000007</v>
          </cell>
          <cell r="F79">
            <v>0.90002811999999999</v>
          </cell>
        </row>
        <row r="80">
          <cell r="D80" t="str">
            <v>206-TCPM</v>
          </cell>
          <cell r="E80">
            <v>9.2278890000000002E-2</v>
          </cell>
          <cell r="F80">
            <v>0.12053688999999999</v>
          </cell>
        </row>
        <row r="81">
          <cell r="D81" t="str">
            <v>206-HVCPM</v>
          </cell>
          <cell r="E81">
            <v>0.28473221999999998</v>
          </cell>
          <cell r="F81">
            <v>0.40481310999999998</v>
          </cell>
        </row>
        <row r="82">
          <cell r="D82" t="str">
            <v>206-PECDM</v>
          </cell>
          <cell r="E82">
            <v>1.9807586399999999</v>
          </cell>
          <cell r="F82">
            <v>3.1869616700000001</v>
          </cell>
        </row>
        <row r="83">
          <cell r="D83" t="str">
            <v>206-PCCDM</v>
          </cell>
          <cell r="E83">
            <v>0.66668210999999999</v>
          </cell>
          <cell r="F83">
            <v>1.0200871999999999</v>
          </cell>
        </row>
        <row r="84">
          <cell r="D84" t="str">
            <v>206-ACDM</v>
          </cell>
          <cell r="E84">
            <v>0.38903172999999996</v>
          </cell>
          <cell r="F84">
            <v>0.61552342000000004</v>
          </cell>
        </row>
        <row r="85">
          <cell r="D85" t="str">
            <v>206-MOM</v>
          </cell>
          <cell r="E85">
            <v>0.28996537999999999</v>
          </cell>
          <cell r="F85">
            <v>0.45681840999999995</v>
          </cell>
        </row>
        <row r="86">
          <cell r="D86" t="str">
            <v>206-MCDM</v>
          </cell>
          <cell r="E86">
            <v>7.6316839999999997E-2</v>
          </cell>
          <cell r="F86">
            <v>0.13519808</v>
          </cell>
        </row>
        <row r="87">
          <cell r="D87" t="str">
            <v>206-ICDM</v>
          </cell>
          <cell r="E87">
            <v>0.16235321</v>
          </cell>
          <cell r="F87">
            <v>0.28814196000000003</v>
          </cell>
        </row>
        <row r="88">
          <cell r="D88" t="str">
            <v>206-ECDM</v>
          </cell>
          <cell r="E88">
            <v>3.73742E-3</v>
          </cell>
          <cell r="F88">
            <v>3.2227220000000001E-2</v>
          </cell>
        </row>
        <row r="89">
          <cell r="D89" t="str">
            <v>206-TCDM</v>
          </cell>
          <cell r="E89">
            <v>0.52534174</v>
          </cell>
          <cell r="F89">
            <v>0.90187088000000004</v>
          </cell>
        </row>
        <row r="90">
          <cell r="D90" t="str">
            <v>206-HVCDM</v>
          </cell>
          <cell r="E90">
            <v>0.25054894999999999</v>
          </cell>
          <cell r="F90">
            <v>0.39695389000000003</v>
          </cell>
        </row>
        <row r="91">
          <cell r="D91" t="str">
            <v>206-ROWPM</v>
          </cell>
          <cell r="E91">
            <v>3.8281790000000003E-2</v>
          </cell>
          <cell r="F91">
            <v>5.9478940000000001E-2</v>
          </cell>
        </row>
        <row r="92">
          <cell r="D92" t="str">
            <v>206-ROWOM</v>
          </cell>
          <cell r="E92">
            <v>3.0676180000000001E-2</v>
          </cell>
          <cell r="F92">
            <v>7.9410939999999999E-2</v>
          </cell>
        </row>
        <row r="93">
          <cell r="D93" t="str">
            <v>206-IWLF</v>
          </cell>
          <cell r="E93">
            <v>0</v>
          </cell>
          <cell r="F93">
            <v>0</v>
          </cell>
        </row>
        <row r="94">
          <cell r="D94" t="str">
            <v>206-OM-PCB</v>
          </cell>
          <cell r="E94">
            <v>0</v>
          </cell>
          <cell r="F94">
            <v>0</v>
          </cell>
        </row>
        <row r="95">
          <cell r="D95" t="str">
            <v>206-OM-SYSRES</v>
          </cell>
          <cell r="E95">
            <v>0.24161535999999997</v>
          </cell>
          <cell r="F95">
            <v>0.41621923999999999</v>
          </cell>
        </row>
        <row r="96">
          <cell r="D96" t="str">
            <v>206-OM-TECH</v>
          </cell>
          <cell r="E96">
            <v>4.5515099999999996E-2</v>
          </cell>
          <cell r="F96">
            <v>8.959491E-2</v>
          </cell>
        </row>
        <row r="97">
          <cell r="D97" t="str">
            <v>206-OM-116</v>
          </cell>
          <cell r="E97">
            <v>0.28528778999999999</v>
          </cell>
          <cell r="F97">
            <v>1.0186026699999999</v>
          </cell>
        </row>
        <row r="98">
          <cell r="D98" t="str">
            <v>206-OM-117</v>
          </cell>
          <cell r="E98">
            <v>0.81922669999999997</v>
          </cell>
          <cell r="F98">
            <v>1.39423118</v>
          </cell>
        </row>
        <row r="99">
          <cell r="D99" t="str">
            <v>206-OM-118</v>
          </cell>
          <cell r="E99">
            <v>0.20146238</v>
          </cell>
          <cell r="F99">
            <v>9.2937069999999955E-2</v>
          </cell>
        </row>
        <row r="100">
          <cell r="D100" t="str">
            <v>206-OM-119</v>
          </cell>
          <cell r="E100">
            <v>1.1449899999999999E-2</v>
          </cell>
          <cell r="F100">
            <v>1.904782E-2</v>
          </cell>
        </row>
        <row r="101">
          <cell r="D101" t="str">
            <v>206-OM-129</v>
          </cell>
          <cell r="E101">
            <v>1.8250330000000002E-2</v>
          </cell>
          <cell r="F101">
            <v>9.747981E-2</v>
          </cell>
        </row>
        <row r="102">
          <cell r="D102" t="str">
            <v>206-OM-220</v>
          </cell>
          <cell r="E102">
            <v>0</v>
          </cell>
          <cell r="F102">
            <v>0</v>
          </cell>
        </row>
        <row r="103">
          <cell r="D103" t="str">
            <v>206-OM-221</v>
          </cell>
          <cell r="E103">
            <v>0</v>
          </cell>
          <cell r="F103">
            <v>0</v>
          </cell>
        </row>
        <row r="104">
          <cell r="D104" t="str">
            <v>206-OPO</v>
          </cell>
          <cell r="E104">
            <v>0.76909896</v>
          </cell>
          <cell r="F104">
            <v>1.3368422099999999</v>
          </cell>
        </row>
        <row r="105">
          <cell r="D105" t="str">
            <v>206-OM-450</v>
          </cell>
          <cell r="E105">
            <v>0</v>
          </cell>
          <cell r="F105">
            <v>0</v>
          </cell>
        </row>
        <row r="106">
          <cell r="D106" t="str">
            <v>206-TMOther</v>
          </cell>
          <cell r="E106">
            <v>1.48208E-3</v>
          </cell>
          <cell r="F106">
            <v>2.96416E-3</v>
          </cell>
        </row>
        <row r="107">
          <cell r="D107" t="str">
            <v>STMUR</v>
          </cell>
          <cell r="E107">
            <v>0</v>
          </cell>
          <cell r="F107">
            <v>0</v>
          </cell>
        </row>
        <row r="108">
          <cell r="D108" t="str">
            <v>213-TM1XX</v>
          </cell>
          <cell r="E108">
            <v>1.80860182</v>
          </cell>
          <cell r="F108">
            <v>3.2734478899999999</v>
          </cell>
        </row>
        <row r="109">
          <cell r="D109" t="str">
            <v>213-TM2XX</v>
          </cell>
          <cell r="E109">
            <v>0.15740887000000001</v>
          </cell>
          <cell r="F109">
            <v>0.22873087</v>
          </cell>
        </row>
        <row r="110">
          <cell r="D110" t="str">
            <v>213-TM3XX</v>
          </cell>
          <cell r="E110">
            <v>0</v>
          </cell>
          <cell r="F110">
            <v>0</v>
          </cell>
        </row>
        <row r="111">
          <cell r="D111" t="str">
            <v>213-TM4XX</v>
          </cell>
          <cell r="E111">
            <v>0</v>
          </cell>
          <cell r="F111">
            <v>0</v>
          </cell>
        </row>
        <row r="112">
          <cell r="D112" t="str">
            <v>213-TMOther</v>
          </cell>
          <cell r="E112">
            <v>0</v>
          </cell>
          <cell r="F112">
            <v>0</v>
          </cell>
        </row>
        <row r="113">
          <cell r="D113" t="str">
            <v>214-TM1XX</v>
          </cell>
          <cell r="E113">
            <v>0</v>
          </cell>
          <cell r="F113">
            <v>0</v>
          </cell>
        </row>
        <row r="114">
          <cell r="D114" t="str">
            <v>214-TM2XX</v>
          </cell>
          <cell r="E114">
            <v>0</v>
          </cell>
          <cell r="F114">
            <v>0</v>
          </cell>
        </row>
        <row r="115">
          <cell r="D115" t="str">
            <v>214-TM3XX</v>
          </cell>
          <cell r="E115">
            <v>0</v>
          </cell>
          <cell r="F115">
            <v>0</v>
          </cell>
        </row>
        <row r="116">
          <cell r="D116" t="str">
            <v>214-TM4XX</v>
          </cell>
          <cell r="E116">
            <v>0</v>
          </cell>
          <cell r="F116">
            <v>0</v>
          </cell>
        </row>
        <row r="117">
          <cell r="D117" t="str">
            <v>214-TMOther</v>
          </cell>
          <cell r="E117">
            <v>0</v>
          </cell>
          <cell r="F117">
            <v>0</v>
          </cell>
        </row>
        <row r="118">
          <cell r="D118" t="str">
            <v>216-TM1XX</v>
          </cell>
          <cell r="E118">
            <v>1.24598E-2</v>
          </cell>
          <cell r="F118">
            <v>0</v>
          </cell>
        </row>
        <row r="119">
          <cell r="D119" t="str">
            <v>216-TM2XX</v>
          </cell>
          <cell r="E119">
            <v>1.4536799999999999E-2</v>
          </cell>
          <cell r="F119">
            <v>0.25642273999999998</v>
          </cell>
        </row>
        <row r="120">
          <cell r="D120" t="str">
            <v>216-TM3XX</v>
          </cell>
          <cell r="E120">
            <v>0</v>
          </cell>
          <cell r="F120">
            <v>0</v>
          </cell>
        </row>
        <row r="121">
          <cell r="D121" t="str">
            <v>216-TM4XX</v>
          </cell>
          <cell r="E121">
            <v>0</v>
          </cell>
          <cell r="F121">
            <v>0</v>
          </cell>
        </row>
        <row r="122">
          <cell r="D122" t="str">
            <v>216-TMOther</v>
          </cell>
          <cell r="E122">
            <v>0</v>
          </cell>
          <cell r="F122">
            <v>0</v>
          </cell>
        </row>
        <row r="123">
          <cell r="D123" t="str">
            <v>220 - TM</v>
          </cell>
          <cell r="E123">
            <v>0</v>
          </cell>
          <cell r="F123">
            <v>0</v>
          </cell>
        </row>
        <row r="124">
          <cell r="D124" t="str">
            <v>222 - TM</v>
          </cell>
          <cell r="E124">
            <v>0</v>
          </cell>
          <cell r="F124">
            <v>0</v>
          </cell>
        </row>
        <row r="125">
          <cell r="D125" t="str">
            <v>223 - TM</v>
          </cell>
          <cell r="E125">
            <v>0.12050375000000001</v>
          </cell>
          <cell r="F125">
            <v>0.12050375000000001</v>
          </cell>
        </row>
        <row r="126">
          <cell r="D126" t="str">
            <v>224 - TM</v>
          </cell>
          <cell r="E126">
            <v>0</v>
          </cell>
          <cell r="F126">
            <v>0</v>
          </cell>
        </row>
        <row r="127">
          <cell r="D127" t="str">
            <v>225 - TM</v>
          </cell>
          <cell r="E127">
            <v>0</v>
          </cell>
          <cell r="F127">
            <v>0</v>
          </cell>
        </row>
        <row r="128">
          <cell r="D128" t="str">
            <v>209 - TM</v>
          </cell>
          <cell r="E128">
            <v>5.4711709999999997E-2</v>
          </cell>
          <cell r="F128">
            <v>0.22031065999999999</v>
          </cell>
        </row>
        <row r="129">
          <cell r="D129" t="str">
            <v>211 - TM</v>
          </cell>
          <cell r="E129">
            <v>1.9878526999999999</v>
          </cell>
          <cell r="F129">
            <v>3.9435372599999998</v>
          </cell>
        </row>
        <row r="130">
          <cell r="D130" t="str">
            <v>212 - TM</v>
          </cell>
          <cell r="E130">
            <v>0</v>
          </cell>
          <cell r="F130">
            <v>0</v>
          </cell>
        </row>
        <row r="131">
          <cell r="D131" t="str">
            <v>215 - TM</v>
          </cell>
          <cell r="E131">
            <v>3.08296306</v>
          </cell>
          <cell r="F131">
            <v>5.0819191300000002</v>
          </cell>
        </row>
        <row r="132">
          <cell r="D132" t="str">
            <v>221 - TM</v>
          </cell>
          <cell r="E132">
            <v>2.06381E-2</v>
          </cell>
          <cell r="F132">
            <v>4.2930580000000003E-2</v>
          </cell>
        </row>
        <row r="136">
          <cell r="D136" t="str">
            <v>PC-9001</v>
          </cell>
          <cell r="E136">
            <v>-1.1283820600000001</v>
          </cell>
          <cell r="F136">
            <v>-1.1878071000000001</v>
          </cell>
        </row>
        <row r="137">
          <cell r="D137" t="str">
            <v>PC-9002</v>
          </cell>
          <cell r="E137">
            <v>0</v>
          </cell>
          <cell r="F137">
            <v>0</v>
          </cell>
        </row>
        <row r="138">
          <cell r="D138" t="str">
            <v>PC-9003</v>
          </cell>
          <cell r="E138">
            <v>4.4126801000000002</v>
          </cell>
          <cell r="F138">
            <v>7.1573612500000001</v>
          </cell>
        </row>
        <row r="139">
          <cell r="D139" t="str">
            <v>PC-9004</v>
          </cell>
          <cell r="E139">
            <v>8.411630409999999</v>
          </cell>
          <cell r="F139">
            <v>12.047682799999999</v>
          </cell>
        </row>
        <row r="140">
          <cell r="D140" t="str">
            <v>PC-9005</v>
          </cell>
          <cell r="E140">
            <v>1.5524661000000002</v>
          </cell>
          <cell r="F140">
            <v>2.1119145800000001</v>
          </cell>
        </row>
        <row r="141">
          <cell r="D141" t="str">
            <v>PC-9006</v>
          </cell>
          <cell r="E141">
            <v>9.8339499999999997</v>
          </cell>
          <cell r="F141">
            <v>16.71043611</v>
          </cell>
        </row>
        <row r="142">
          <cell r="D142" t="str">
            <v>PC-9007</v>
          </cell>
          <cell r="E142">
            <v>3.5725881299999998</v>
          </cell>
          <cell r="F142">
            <v>5.6367527400000004</v>
          </cell>
        </row>
        <row r="143">
          <cell r="D143" t="str">
            <v>PC-9008</v>
          </cell>
          <cell r="E143">
            <v>-3.5805799999999999E-3</v>
          </cell>
          <cell r="F143">
            <v>5.3175509999999995E-2</v>
          </cell>
        </row>
        <row r="144">
          <cell r="D144" t="str">
            <v>PC-9009</v>
          </cell>
          <cell r="E144">
            <v>5.5406410000000003E-2</v>
          </cell>
          <cell r="F144">
            <v>8.824955000000001E-2</v>
          </cell>
        </row>
        <row r="145">
          <cell r="D145" t="str">
            <v>PC-9010</v>
          </cell>
          <cell r="E145">
            <v>0.67719156000000003</v>
          </cell>
          <cell r="F145">
            <v>1.13794869</v>
          </cell>
        </row>
        <row r="146">
          <cell r="D146" t="str">
            <v>PC-9011</v>
          </cell>
          <cell r="E146">
            <v>4.5194392899999993</v>
          </cell>
          <cell r="F146">
            <v>7.2160015599999987</v>
          </cell>
        </row>
        <row r="147">
          <cell r="D147" t="str">
            <v>PC-9017</v>
          </cell>
          <cell r="E147">
            <v>-0.29211844999999997</v>
          </cell>
          <cell r="F147">
            <v>-0.42820846999999995</v>
          </cell>
        </row>
        <row r="148">
          <cell r="D148" t="str">
            <v>PC-9018</v>
          </cell>
          <cell r="E148">
            <v>-0.21227112000000001</v>
          </cell>
          <cell r="F148">
            <v>0.58830069000000007</v>
          </cell>
        </row>
        <row r="152">
          <cell r="D152" t="str">
            <v>PC-9019</v>
          </cell>
          <cell r="E152">
            <v>0</v>
          </cell>
          <cell r="F152">
            <v>0</v>
          </cell>
        </row>
        <row r="153">
          <cell r="D153" t="str">
            <v>PC-9020</v>
          </cell>
          <cell r="E153">
            <v>-2.2801999999999989E-2</v>
          </cell>
          <cell r="F153">
            <v>-2.7171602621835471</v>
          </cell>
        </row>
        <row r="154">
          <cell r="D154" t="str">
            <v>PC-9021</v>
          </cell>
          <cell r="E154">
            <v>-0.77176999999999996</v>
          </cell>
          <cell r="F154">
            <v>-1.1576549999999999</v>
          </cell>
        </row>
        <row r="155">
          <cell r="D155" t="str">
            <v>PC-9022</v>
          </cell>
          <cell r="E155">
            <v>1.4735687900000001</v>
          </cell>
          <cell r="F155">
            <v>3.0580768900000002</v>
          </cell>
        </row>
        <row r="156">
          <cell r="D156" t="str">
            <v>PC-9023</v>
          </cell>
          <cell r="E156">
            <v>-0.82200000000000006</v>
          </cell>
          <cell r="F156">
            <v>-1.367</v>
          </cell>
        </row>
        <row r="157">
          <cell r="D157" t="str">
            <v>PC-9024</v>
          </cell>
          <cell r="E157">
            <v>-13.096732129999999</v>
          </cell>
          <cell r="F157">
            <v>-21.58083431</v>
          </cell>
        </row>
        <row r="158">
          <cell r="D158" t="str">
            <v>PC-9025</v>
          </cell>
          <cell r="E158">
            <v>10.94076926</v>
          </cell>
          <cell r="F158">
            <v>16.390583460000002</v>
          </cell>
        </row>
        <row r="159">
          <cell r="D159" t="str">
            <v>PC-9026</v>
          </cell>
          <cell r="E159">
            <v>-0.52315498999999999</v>
          </cell>
          <cell r="F159">
            <v>-1.02162799</v>
          </cell>
        </row>
        <row r="160">
          <cell r="D160" t="str">
            <v>PC-9027</v>
          </cell>
          <cell r="E160">
            <v>-1.8164340000000001E-2</v>
          </cell>
          <cell r="F160">
            <v>-2.7246510000000002E-2</v>
          </cell>
        </row>
        <row r="161">
          <cell r="D161" t="str">
            <v>TMErrors</v>
          </cell>
          <cell r="E161">
            <v>0</v>
          </cell>
          <cell r="F161">
            <v>0</v>
          </cell>
        </row>
        <row r="162">
          <cell r="D162" t="str">
            <v>TMOther</v>
          </cell>
          <cell r="E162">
            <v>0</v>
          </cell>
          <cell r="F162">
            <v>0</v>
          </cell>
        </row>
        <row r="171">
          <cell r="E171">
            <v>76.790318550000009</v>
          </cell>
          <cell r="F171">
            <v>122.83479514435638</v>
          </cell>
          <cell r="G171">
            <v>0</v>
          </cell>
          <cell r="H171">
            <v>0</v>
          </cell>
          <cell r="I171">
            <v>0</v>
          </cell>
          <cell r="J171">
            <v>0</v>
          </cell>
          <cell r="K171">
            <v>0</v>
          </cell>
          <cell r="L171">
            <v>0</v>
          </cell>
          <cell r="M171">
            <v>0</v>
          </cell>
          <cell r="N171">
            <v>0</v>
          </cell>
          <cell r="O171">
            <v>0</v>
          </cell>
          <cell r="P171">
            <v>0</v>
          </cell>
        </row>
        <row r="173">
          <cell r="D173" t="str">
            <v>Bundle</v>
          </cell>
        </row>
        <row r="176">
          <cell r="D176" t="str">
            <v>202-D500001</v>
          </cell>
          <cell r="E176">
            <v>6.3545195200000002</v>
          </cell>
          <cell r="F176">
            <v>9.7496445500000011</v>
          </cell>
        </row>
        <row r="177">
          <cell r="D177" t="str">
            <v>202-D500005</v>
          </cell>
          <cell r="E177">
            <v>4.1688629999999997E-2</v>
          </cell>
          <cell r="F177">
            <v>9.835263000000001E-2</v>
          </cell>
        </row>
        <row r="178">
          <cell r="D178" t="str">
            <v>202-D501002</v>
          </cell>
          <cell r="E178">
            <v>0.36134815999999997</v>
          </cell>
          <cell r="F178">
            <v>0.53592550000000005</v>
          </cell>
        </row>
        <row r="179">
          <cell r="D179" t="str">
            <v>202-D502003</v>
          </cell>
          <cell r="E179">
            <v>0.24594648999999999</v>
          </cell>
          <cell r="F179">
            <v>0.31252447999999999</v>
          </cell>
        </row>
        <row r="180">
          <cell r="D180" t="str">
            <v>202-D502004</v>
          </cell>
          <cell r="E180">
            <v>3.8378100000000001E-3</v>
          </cell>
          <cell r="F180">
            <v>7.0558990000000002E-2</v>
          </cell>
        </row>
        <row r="181">
          <cell r="D181" t="str">
            <v>202-D503002</v>
          </cell>
          <cell r="E181">
            <v>0</v>
          </cell>
          <cell r="F181">
            <v>0</v>
          </cell>
        </row>
        <row r="182">
          <cell r="D182" t="str">
            <v>202-D503003</v>
          </cell>
          <cell r="E182">
            <v>7.0697609999999994E-2</v>
          </cell>
          <cell r="F182">
            <v>0.26735728999999997</v>
          </cell>
        </row>
        <row r="183">
          <cell r="D183" t="str">
            <v>202-D503004</v>
          </cell>
          <cell r="E183">
            <v>-1.296899E-2</v>
          </cell>
          <cell r="F183">
            <v>0.19924617</v>
          </cell>
        </row>
        <row r="184">
          <cell r="D184" t="str">
            <v>202-D503006</v>
          </cell>
          <cell r="E184">
            <v>0</v>
          </cell>
          <cell r="F184">
            <v>0</v>
          </cell>
        </row>
        <row r="185">
          <cell r="D185" t="str">
            <v>202-D504003</v>
          </cell>
          <cell r="E185">
            <v>1.4979734199999999</v>
          </cell>
          <cell r="F185">
            <v>2.1880459900000004</v>
          </cell>
        </row>
        <row r="186">
          <cell r="D186" t="str">
            <v>202-D504004</v>
          </cell>
          <cell r="E186">
            <v>3.4448390000000002E-2</v>
          </cell>
          <cell r="F186">
            <v>6.4462519999999995E-2</v>
          </cell>
        </row>
        <row r="187">
          <cell r="D187" t="str">
            <v>202-D504006</v>
          </cell>
          <cell r="E187">
            <v>0.29755570000000003</v>
          </cell>
          <cell r="F187">
            <v>0.40149278999999999</v>
          </cell>
        </row>
        <row r="188">
          <cell r="D188" t="str">
            <v>202-DMOther</v>
          </cell>
          <cell r="E188">
            <v>0</v>
          </cell>
          <cell r="F188">
            <v>0</v>
          </cell>
        </row>
        <row r="189">
          <cell r="D189" t="str">
            <v>203-DENV</v>
          </cell>
          <cell r="E189">
            <v>0</v>
          </cell>
          <cell r="F189">
            <v>0</v>
          </cell>
        </row>
        <row r="190">
          <cell r="D190" t="str">
            <v>203-DLAR</v>
          </cell>
          <cell r="E190">
            <v>0.35038248999999999</v>
          </cell>
          <cell r="F190">
            <v>0.75718543000000005</v>
          </cell>
        </row>
        <row r="191">
          <cell r="D191" t="str">
            <v>203-DPCB</v>
          </cell>
          <cell r="E191">
            <v>0.87468065000000006</v>
          </cell>
          <cell r="F191">
            <v>0.93107899999999999</v>
          </cell>
        </row>
        <row r="192">
          <cell r="D192" t="str">
            <v>203-DREC</v>
          </cell>
          <cell r="E192">
            <v>8.665349E-2</v>
          </cell>
          <cell r="F192">
            <v>0.18694670999999999</v>
          </cell>
        </row>
        <row r="193">
          <cell r="D193" t="str">
            <v>203-DM1XX</v>
          </cell>
          <cell r="E193">
            <v>0</v>
          </cell>
          <cell r="F193">
            <v>0</v>
          </cell>
        </row>
        <row r="194">
          <cell r="D194" t="str">
            <v>203-DR&amp;D</v>
          </cell>
          <cell r="E194">
            <v>0</v>
          </cell>
          <cell r="F194">
            <v>0</v>
          </cell>
        </row>
        <row r="195">
          <cell r="D195" t="str">
            <v>203-DSTNDS</v>
          </cell>
          <cell r="E195">
            <v>0.63416622</v>
          </cell>
          <cell r="F195">
            <v>1.15970957</v>
          </cell>
        </row>
        <row r="196">
          <cell r="D196" t="str">
            <v>203-DM2XX</v>
          </cell>
          <cell r="E196">
            <v>7.893348E-2</v>
          </cell>
          <cell r="F196">
            <v>1.8829040000000002E-2</v>
          </cell>
        </row>
        <row r="197">
          <cell r="D197" t="str">
            <v>203-DOM</v>
          </cell>
          <cell r="E197">
            <v>0.27739212000000002</v>
          </cell>
          <cell r="F197">
            <v>0.44843261000000001</v>
          </cell>
        </row>
        <row r="198">
          <cell r="D198" t="str">
            <v>203-DM3XX</v>
          </cell>
          <cell r="E198">
            <v>1E-4</v>
          </cell>
          <cell r="F198">
            <v>7.7499999999999997E-4</v>
          </cell>
        </row>
        <row r="199">
          <cell r="D199" t="str">
            <v>203-DREVMT</v>
          </cell>
          <cell r="E199">
            <v>1.080156E-2</v>
          </cell>
          <cell r="F199">
            <v>3.8094980000000001E-2</v>
          </cell>
        </row>
        <row r="200">
          <cell r="D200" t="str">
            <v>203-DMOther</v>
          </cell>
          <cell r="E200">
            <v>0</v>
          </cell>
          <cell r="F200">
            <v>0</v>
          </cell>
        </row>
        <row r="201">
          <cell r="D201" t="str">
            <v>EDMUR</v>
          </cell>
          <cell r="E201">
            <v>0</v>
          </cell>
          <cell r="F201">
            <v>0</v>
          </cell>
        </row>
        <row r="202">
          <cell r="D202" t="str">
            <v>204-DMF01</v>
          </cell>
          <cell r="E202">
            <v>1.09111278</v>
          </cell>
          <cell r="F202">
            <v>3.3773111600000001</v>
          </cell>
        </row>
        <row r="203">
          <cell r="D203" t="str">
            <v>204-DMF02</v>
          </cell>
          <cell r="E203">
            <v>11.105366140000001</v>
          </cell>
          <cell r="F203">
            <v>19.29256139999999</v>
          </cell>
        </row>
        <row r="204">
          <cell r="D204" t="str">
            <v>204-DMF03</v>
          </cell>
          <cell r="E204">
            <v>1.1562806399999999</v>
          </cell>
          <cell r="F204">
            <v>2.1618699300000004</v>
          </cell>
        </row>
        <row r="205">
          <cell r="D205" t="str">
            <v>204-DMF04</v>
          </cell>
          <cell r="E205">
            <v>1.1029262200000001</v>
          </cell>
          <cell r="F205">
            <v>1.6739801699999999</v>
          </cell>
        </row>
        <row r="206">
          <cell r="D206" t="str">
            <v>204-DMOther</v>
          </cell>
          <cell r="E206">
            <v>0</v>
          </cell>
          <cell r="F206">
            <v>0</v>
          </cell>
        </row>
        <row r="207">
          <cell r="D207" t="str">
            <v>FDMUR</v>
          </cell>
          <cell r="E207">
            <v>0</v>
          </cell>
          <cell r="F207">
            <v>0</v>
          </cell>
        </row>
        <row r="208">
          <cell r="D208" t="str">
            <v>205-DML01</v>
          </cell>
          <cell r="E208">
            <v>5.7042402399999999</v>
          </cell>
          <cell r="F208">
            <v>9.6921605199999998</v>
          </cell>
        </row>
        <row r="209">
          <cell r="D209" t="str">
            <v>205-DML02</v>
          </cell>
          <cell r="E209">
            <v>0.51825531999999996</v>
          </cell>
          <cell r="F209">
            <v>0.51825531999999996</v>
          </cell>
        </row>
        <row r="210">
          <cell r="D210" t="str">
            <v>205-DML03</v>
          </cell>
          <cell r="E210">
            <v>1.2966875099999999</v>
          </cell>
          <cell r="F210">
            <v>2.3560252599999996</v>
          </cell>
        </row>
        <row r="211">
          <cell r="D211" t="str">
            <v>205-DML04</v>
          </cell>
          <cell r="E211">
            <v>1.0224070600000001</v>
          </cell>
          <cell r="F211">
            <v>1.7034904199999998</v>
          </cell>
        </row>
        <row r="212">
          <cell r="D212" t="str">
            <v>205-DML05</v>
          </cell>
          <cell r="E212">
            <v>1.4873905999999999</v>
          </cell>
          <cell r="F212">
            <v>2.6407049300000001</v>
          </cell>
        </row>
        <row r="213">
          <cell r="D213" t="str">
            <v>205-DML06</v>
          </cell>
          <cell r="E213">
            <v>0.20685286999999999</v>
          </cell>
          <cell r="F213">
            <v>0.73245433999999998</v>
          </cell>
        </row>
        <row r="214">
          <cell r="D214" t="str">
            <v>205-DML09</v>
          </cell>
          <cell r="E214">
            <v>1.0667314999999999</v>
          </cell>
          <cell r="F214">
            <v>1.7871261200000002</v>
          </cell>
        </row>
        <row r="215">
          <cell r="D215" t="str">
            <v>205-DML10</v>
          </cell>
          <cell r="E215">
            <v>2.6452807999999997</v>
          </cell>
          <cell r="F215">
            <v>4.1530282600000001</v>
          </cell>
        </row>
        <row r="216">
          <cell r="D216" t="str">
            <v>205-DML11</v>
          </cell>
          <cell r="E216">
            <v>0.67692654000000008</v>
          </cell>
          <cell r="F216">
            <v>1.20645862</v>
          </cell>
        </row>
        <row r="217">
          <cell r="D217" t="str">
            <v>205-DML12</v>
          </cell>
          <cell r="E217">
            <v>1.53806928</v>
          </cell>
          <cell r="F217">
            <v>2.3735287299999999</v>
          </cell>
        </row>
        <row r="218">
          <cell r="D218" t="str">
            <v>205-DML13</v>
          </cell>
          <cell r="E218">
            <v>0.47795367</v>
          </cell>
          <cell r="F218">
            <v>1.13789081</v>
          </cell>
        </row>
        <row r="219">
          <cell r="D219" t="str">
            <v>205-DML19</v>
          </cell>
          <cell r="E219">
            <v>2.5494918799999997</v>
          </cell>
          <cell r="F219">
            <v>5.1569511399999994</v>
          </cell>
        </row>
        <row r="220">
          <cell r="D220" t="str">
            <v>205-DMOther</v>
          </cell>
          <cell r="E220">
            <v>1.23292E-3</v>
          </cell>
          <cell r="F220">
            <v>0.12355983</v>
          </cell>
        </row>
        <row r="221">
          <cell r="D221" t="str">
            <v>LDMUR</v>
          </cell>
          <cell r="E221">
            <v>0</v>
          </cell>
          <cell r="F221">
            <v>0</v>
          </cell>
        </row>
        <row r="222">
          <cell r="D222" t="str">
            <v>206-DSPM</v>
          </cell>
          <cell r="E222">
            <v>0.78653217000000009</v>
          </cell>
          <cell r="F222">
            <v>1.67860813</v>
          </cell>
        </row>
        <row r="223">
          <cell r="D223" t="str">
            <v>206-DTPP</v>
          </cell>
          <cell r="E223">
            <v>0.77129743000000006</v>
          </cell>
          <cell r="F223">
            <v>1.46496782</v>
          </cell>
        </row>
        <row r="224">
          <cell r="D224" t="str">
            <v>206-DSCPM</v>
          </cell>
          <cell r="E224">
            <v>0.51520723999999996</v>
          </cell>
          <cell r="F224">
            <v>0.87694740999999998</v>
          </cell>
        </row>
        <row r="225">
          <cell r="D225" t="str">
            <v>206-DSCDM</v>
          </cell>
          <cell r="E225">
            <v>0.3896174</v>
          </cell>
          <cell r="F225">
            <v>0.69653613000000003</v>
          </cell>
        </row>
        <row r="226">
          <cell r="D226" t="str">
            <v>206-MMD</v>
          </cell>
          <cell r="E226">
            <v>0.85633585999999995</v>
          </cell>
          <cell r="F226">
            <v>1.39394704</v>
          </cell>
        </row>
        <row r="227">
          <cell r="D227" t="str">
            <v>206-MMDIM</v>
          </cell>
          <cell r="E227">
            <v>0.15475804999999998</v>
          </cell>
          <cell r="F227">
            <v>0.25886160999999996</v>
          </cell>
        </row>
        <row r="228">
          <cell r="D228" t="str">
            <v>206-MDV</v>
          </cell>
          <cell r="E228">
            <v>0</v>
          </cell>
          <cell r="F228">
            <v>0</v>
          </cell>
        </row>
        <row r="229">
          <cell r="D229" t="str">
            <v>206-DOM</v>
          </cell>
          <cell r="E229">
            <v>8.9759580000000005E-2</v>
          </cell>
          <cell r="F229">
            <v>0.14624554000000001</v>
          </cell>
        </row>
        <row r="230">
          <cell r="D230" t="str">
            <v>206-DOMO</v>
          </cell>
          <cell r="E230">
            <v>2.3831199999999999E-3</v>
          </cell>
          <cell r="F230">
            <v>1.5077700000000001E-2</v>
          </cell>
        </row>
        <row r="231">
          <cell r="D231" t="str">
            <v>206-DMOther</v>
          </cell>
          <cell r="E231">
            <v>0</v>
          </cell>
          <cell r="F231">
            <v>0</v>
          </cell>
        </row>
        <row r="232">
          <cell r="D232" t="str">
            <v>SDMUR</v>
          </cell>
          <cell r="E232">
            <v>0</v>
          </cell>
          <cell r="F232">
            <v>0</v>
          </cell>
        </row>
        <row r="233">
          <cell r="D233" t="str">
            <v>213-DM1XX</v>
          </cell>
          <cell r="E233">
            <v>0.14558285999999998</v>
          </cell>
          <cell r="F233">
            <v>0.22478542999999998</v>
          </cell>
        </row>
        <row r="234">
          <cell r="D234" t="str">
            <v>213-DM2XX</v>
          </cell>
          <cell r="E234">
            <v>2.244995E-2</v>
          </cell>
          <cell r="F234">
            <v>2.694127E-2</v>
          </cell>
        </row>
        <row r="235">
          <cell r="D235" t="str">
            <v>213-DM3XX</v>
          </cell>
          <cell r="E235">
            <v>0</v>
          </cell>
          <cell r="F235">
            <v>0</v>
          </cell>
        </row>
        <row r="236">
          <cell r="D236" t="str">
            <v>213-DM4XX</v>
          </cell>
          <cell r="E236">
            <v>0</v>
          </cell>
          <cell r="F236">
            <v>0</v>
          </cell>
        </row>
        <row r="237">
          <cell r="D237" t="str">
            <v>213-DMOther</v>
          </cell>
          <cell r="E237">
            <v>0</v>
          </cell>
          <cell r="F237">
            <v>0</v>
          </cell>
        </row>
        <row r="238">
          <cell r="D238" t="str">
            <v>214-DM1XX</v>
          </cell>
          <cell r="E238">
            <v>0</v>
          </cell>
          <cell r="F238">
            <v>0</v>
          </cell>
        </row>
        <row r="239">
          <cell r="D239" t="str">
            <v>214-DM2XX</v>
          </cell>
          <cell r="E239">
            <v>0</v>
          </cell>
          <cell r="F239">
            <v>0</v>
          </cell>
        </row>
        <row r="240">
          <cell r="D240" t="str">
            <v>214-DM3XX</v>
          </cell>
          <cell r="E240">
            <v>0</v>
          </cell>
          <cell r="F240">
            <v>0</v>
          </cell>
        </row>
        <row r="241">
          <cell r="D241" t="str">
            <v>214-DM4XX</v>
          </cell>
          <cell r="E241">
            <v>0</v>
          </cell>
          <cell r="F241">
            <v>0</v>
          </cell>
        </row>
        <row r="242">
          <cell r="D242" t="str">
            <v>214-DMOther</v>
          </cell>
          <cell r="E242">
            <v>0</v>
          </cell>
          <cell r="F242">
            <v>0</v>
          </cell>
        </row>
        <row r="243">
          <cell r="D243" t="str">
            <v>216-DM1XX</v>
          </cell>
          <cell r="E243">
            <v>0</v>
          </cell>
          <cell r="F243">
            <v>0</v>
          </cell>
        </row>
        <row r="244">
          <cell r="D244" t="str">
            <v>216-DM2XX</v>
          </cell>
          <cell r="E244">
            <v>7.5615749999999995E-2</v>
          </cell>
          <cell r="F244">
            <v>7.5615749999999995E-2</v>
          </cell>
        </row>
        <row r="245">
          <cell r="D245" t="str">
            <v>216-DM3XX</v>
          </cell>
          <cell r="E245">
            <v>0</v>
          </cell>
          <cell r="F245">
            <v>0</v>
          </cell>
        </row>
        <row r="246">
          <cell r="D246" t="str">
            <v>216-DM4XX</v>
          </cell>
          <cell r="E246">
            <v>0</v>
          </cell>
          <cell r="F246">
            <v>0</v>
          </cell>
        </row>
        <row r="247">
          <cell r="D247" t="str">
            <v>216-DMOther</v>
          </cell>
          <cell r="E247">
            <v>0</v>
          </cell>
          <cell r="F247">
            <v>0</v>
          </cell>
        </row>
        <row r="248">
          <cell r="D248" t="str">
            <v>220 - DM</v>
          </cell>
          <cell r="E248">
            <v>0.82401937999999997</v>
          </cell>
          <cell r="F248">
            <v>0.10050980999999999</v>
          </cell>
        </row>
        <row r="249">
          <cell r="D249" t="str">
            <v>222 - DM</v>
          </cell>
          <cell r="E249">
            <v>9.4541460000000008E-2</v>
          </cell>
          <cell r="F249">
            <v>0.14240343</v>
          </cell>
        </row>
        <row r="250">
          <cell r="D250" t="str">
            <v>223 - DM</v>
          </cell>
          <cell r="E250">
            <v>1.7715242499999999</v>
          </cell>
          <cell r="F250">
            <v>3.0761962999999999</v>
          </cell>
        </row>
        <row r="251">
          <cell r="D251" t="str">
            <v>224 - DM</v>
          </cell>
          <cell r="E251">
            <v>0</v>
          </cell>
          <cell r="F251">
            <v>0</v>
          </cell>
        </row>
        <row r="252">
          <cell r="D252" t="str">
            <v>225 - DM</v>
          </cell>
          <cell r="E252">
            <v>0</v>
          </cell>
          <cell r="F252">
            <v>0</v>
          </cell>
        </row>
        <row r="253">
          <cell r="D253" t="str">
            <v>209 - DM</v>
          </cell>
          <cell r="E253">
            <v>-2.0272509999999997E-2</v>
          </cell>
          <cell r="F253">
            <v>1.603829E-2</v>
          </cell>
        </row>
        <row r="254">
          <cell r="D254" t="str">
            <v>211 - DM</v>
          </cell>
          <cell r="E254">
            <v>0.13742372</v>
          </cell>
          <cell r="F254">
            <v>0.56476287000000003</v>
          </cell>
        </row>
        <row r="255">
          <cell r="D255" t="str">
            <v>212 - DM</v>
          </cell>
          <cell r="E255">
            <v>7.5651140000000006E-2</v>
          </cell>
          <cell r="F255">
            <v>0.17429074</v>
          </cell>
        </row>
        <row r="256">
          <cell r="D256" t="str">
            <v>215 - DM</v>
          </cell>
          <cell r="E256">
            <v>0</v>
          </cell>
          <cell r="F256">
            <v>0</v>
          </cell>
        </row>
        <row r="257">
          <cell r="D257" t="str">
            <v>221 - DM</v>
          </cell>
          <cell r="E257">
            <v>1.9016970000000001E-2</v>
          </cell>
          <cell r="F257">
            <v>2.150873E-2</v>
          </cell>
        </row>
        <row r="261">
          <cell r="D261" t="str">
            <v>PC-9050</v>
          </cell>
          <cell r="E261">
            <v>-1.0711854599999999</v>
          </cell>
          <cell r="F261">
            <v>-1.12759878</v>
          </cell>
        </row>
        <row r="262">
          <cell r="D262" t="str">
            <v>PC-9051</v>
          </cell>
          <cell r="E262">
            <v>0</v>
          </cell>
          <cell r="F262">
            <v>0</v>
          </cell>
        </row>
        <row r="263">
          <cell r="D263" t="str">
            <v>PC-9052</v>
          </cell>
          <cell r="E263">
            <v>4.8771728200000002</v>
          </cell>
          <cell r="F263">
            <v>7.9107676300000005</v>
          </cell>
        </row>
        <row r="264">
          <cell r="D264" t="str">
            <v>PC-9053</v>
          </cell>
          <cell r="E264">
            <v>10.903249970000001</v>
          </cell>
          <cell r="F264">
            <v>15.616341980000001</v>
          </cell>
        </row>
        <row r="265">
          <cell r="D265" t="str">
            <v>PC-9054</v>
          </cell>
          <cell r="E265">
            <v>1.3767152499999999</v>
          </cell>
          <cell r="F265">
            <v>1.87282996</v>
          </cell>
        </row>
        <row r="266">
          <cell r="D266" t="str">
            <v>PC-9055</v>
          </cell>
          <cell r="E266">
            <v>7.2388799400000003</v>
          </cell>
          <cell r="F266">
            <v>12.545304610000001</v>
          </cell>
        </row>
        <row r="267">
          <cell r="D267" t="str">
            <v>PC-9056</v>
          </cell>
          <cell r="E267">
            <v>4.3664965799999997</v>
          </cell>
          <cell r="F267">
            <v>6.8893644799999993</v>
          </cell>
        </row>
        <row r="268">
          <cell r="D268" t="str">
            <v>PC-9057</v>
          </cell>
          <cell r="E268">
            <v>-2.8132900000000099E-3</v>
          </cell>
          <cell r="F268">
            <v>4.1780799999999986E-2</v>
          </cell>
        </row>
        <row r="269">
          <cell r="D269" t="str">
            <v>PC-9058</v>
          </cell>
          <cell r="E269">
            <v>1.32975376</v>
          </cell>
          <cell r="F269">
            <v>2.1179892300000001</v>
          </cell>
        </row>
        <row r="270">
          <cell r="D270" t="str">
            <v>PC-9059</v>
          </cell>
          <cell r="E270">
            <v>0.12611990000000001</v>
          </cell>
          <cell r="F270">
            <v>0.21193113000000002</v>
          </cell>
        </row>
        <row r="271">
          <cell r="D271" t="str">
            <v>PC-9060</v>
          </cell>
          <cell r="E271">
            <v>1.7838233099999998</v>
          </cell>
          <cell r="F271">
            <v>2.8481567999999999</v>
          </cell>
        </row>
        <row r="272">
          <cell r="D272" t="str">
            <v>PC-9067</v>
          </cell>
          <cell r="E272">
            <v>-0.23517117999999998</v>
          </cell>
          <cell r="F272">
            <v>-0.34473102</v>
          </cell>
        </row>
        <row r="273">
          <cell r="D273" t="str">
            <v>PC-9068</v>
          </cell>
          <cell r="E273">
            <v>-0.16814308</v>
          </cell>
          <cell r="F273">
            <v>0.46600160000000002</v>
          </cell>
        </row>
        <row r="277">
          <cell r="D277" t="str">
            <v>PC-9066</v>
          </cell>
          <cell r="E277">
            <v>2.5306966900000001</v>
          </cell>
          <cell r="F277">
            <v>4.1474694900000006</v>
          </cell>
        </row>
        <row r="278">
          <cell r="D278" t="str">
            <v>PC-9069</v>
          </cell>
          <cell r="E278">
            <v>0</v>
          </cell>
          <cell r="F278">
            <v>0</v>
          </cell>
        </row>
        <row r="279">
          <cell r="D279" t="str">
            <v>PC-9070</v>
          </cell>
          <cell r="E279">
            <v>3.3707570000000002</v>
          </cell>
          <cell r="F279">
            <v>-0.68434252564361953</v>
          </cell>
        </row>
        <row r="280">
          <cell r="D280" t="str">
            <v>PC-9071</v>
          </cell>
          <cell r="E280">
            <v>-1.914712</v>
          </cell>
          <cell r="F280">
            <v>-2.8720680000000001</v>
          </cell>
        </row>
        <row r="281">
          <cell r="D281" t="str">
            <v>PC-9072</v>
          </cell>
          <cell r="E281">
            <v>0.36801744999999997</v>
          </cell>
          <cell r="F281">
            <v>1.8151472099999999</v>
          </cell>
        </row>
        <row r="282">
          <cell r="D282" t="str">
            <v>PC-9073</v>
          </cell>
          <cell r="E282">
            <v>-1.1619999999999999</v>
          </cell>
          <cell r="F282">
            <v>-1.9950000000000001</v>
          </cell>
        </row>
        <row r="283">
          <cell r="D283" t="str">
            <v>PC-9074</v>
          </cell>
          <cell r="E283">
            <v>-9.2344686100000004</v>
          </cell>
          <cell r="F283">
            <v>-16.194509719999999</v>
          </cell>
        </row>
        <row r="284">
          <cell r="D284" t="str">
            <v>PC-9075</v>
          </cell>
          <cell r="E284">
            <v>0.74032295999999997</v>
          </cell>
          <cell r="F284">
            <v>1.0996960599999999</v>
          </cell>
        </row>
        <row r="285">
          <cell r="D285" t="str">
            <v>PC-9076</v>
          </cell>
          <cell r="E285">
            <v>0</v>
          </cell>
          <cell r="F285">
            <v>0</v>
          </cell>
        </row>
        <row r="286">
          <cell r="D286" t="str">
            <v>DMErrors</v>
          </cell>
          <cell r="E286">
            <v>0</v>
          </cell>
          <cell r="F286">
            <v>0</v>
          </cell>
        </row>
        <row r="287">
          <cell r="D287" t="str">
            <v>DMOther</v>
          </cell>
          <cell r="E287">
            <v>0</v>
          </cell>
          <cell r="F287">
            <v>0</v>
          </cell>
        </row>
        <row r="295">
          <cell r="F295">
            <v>73.811115713309349</v>
          </cell>
          <cell r="G295">
            <v>-120.65442012270539</v>
          </cell>
        </row>
        <row r="296">
          <cell r="E296">
            <v>120.65442012270539</v>
          </cell>
          <cell r="F296">
            <v>194.46553583601474</v>
          </cell>
          <cell r="G296">
            <v>0</v>
          </cell>
          <cell r="H296">
            <v>0</v>
          </cell>
          <cell r="I296">
            <v>0</v>
          </cell>
          <cell r="J296">
            <v>0</v>
          </cell>
          <cell r="K296">
            <v>0</v>
          </cell>
          <cell r="L296">
            <v>0</v>
          </cell>
          <cell r="M296">
            <v>0</v>
          </cell>
          <cell r="N296">
            <v>0</v>
          </cell>
          <cell r="O296">
            <v>0</v>
          </cell>
          <cell r="P296">
            <v>0</v>
          </cell>
        </row>
        <row r="298">
          <cell r="D298" t="str">
            <v>Bundle</v>
          </cell>
        </row>
        <row r="301">
          <cell r="D301" t="str">
            <v>202-TCOther</v>
          </cell>
          <cell r="E301">
            <v>0</v>
          </cell>
          <cell r="F301">
            <v>0</v>
          </cell>
        </row>
        <row r="302">
          <cell r="D302" t="str">
            <v>203-17011</v>
          </cell>
          <cell r="E302">
            <v>0.23511492000000001</v>
          </cell>
          <cell r="F302">
            <v>0.38547010999999998</v>
          </cell>
        </row>
        <row r="303">
          <cell r="D303" t="str">
            <v>203-17013</v>
          </cell>
          <cell r="E303">
            <v>0.26725594000000003</v>
          </cell>
          <cell r="F303">
            <v>0.43954502000000001</v>
          </cell>
        </row>
        <row r="304">
          <cell r="D304" t="str">
            <v>203-17107</v>
          </cell>
          <cell r="E304">
            <v>4.574495E-2</v>
          </cell>
          <cell r="F304">
            <v>7.8479999999999994E-2</v>
          </cell>
        </row>
        <row r="305">
          <cell r="D305" t="str">
            <v>203-17113</v>
          </cell>
          <cell r="E305">
            <v>8.7778999999999993E-4</v>
          </cell>
          <cell r="F305">
            <v>9.5558799999999992E-3</v>
          </cell>
        </row>
        <row r="306">
          <cell r="D306" t="str">
            <v>203-17176</v>
          </cell>
          <cell r="E306">
            <v>6.8659300000000001E-3</v>
          </cell>
          <cell r="F306">
            <v>2.2881800000000001E-2</v>
          </cell>
        </row>
        <row r="307">
          <cell r="D307" t="str">
            <v>203-17204</v>
          </cell>
          <cell r="E307">
            <v>0.14626349999999999</v>
          </cell>
          <cell r="F307">
            <v>0.27180767</v>
          </cell>
        </row>
        <row r="308">
          <cell r="D308" t="str">
            <v>203-17219</v>
          </cell>
          <cell r="E308">
            <v>0.67650920999999997</v>
          </cell>
          <cell r="F308">
            <v>1.54064424</v>
          </cell>
        </row>
        <row r="309">
          <cell r="D309" t="str">
            <v>203-17238</v>
          </cell>
          <cell r="E309">
            <v>1.0269072800000001</v>
          </cell>
          <cell r="F309">
            <v>1.5594081000000002</v>
          </cell>
        </row>
        <row r="310">
          <cell r="D310" t="str">
            <v>203-17276</v>
          </cell>
          <cell r="E310">
            <v>0.1000542</v>
          </cell>
          <cell r="F310">
            <v>0.15756381999999999</v>
          </cell>
        </row>
        <row r="311">
          <cell r="D311" t="str">
            <v>203-17350</v>
          </cell>
          <cell r="E311">
            <v>0.92472530000000008</v>
          </cell>
          <cell r="F311">
            <v>1.6612841999999999</v>
          </cell>
        </row>
        <row r="312">
          <cell r="D312" t="str">
            <v>203-17402</v>
          </cell>
          <cell r="E312">
            <v>-1.10101944</v>
          </cell>
          <cell r="F312">
            <v>-1.0881131799999999</v>
          </cell>
        </row>
        <row r="313">
          <cell r="D313" t="str">
            <v>203-17404</v>
          </cell>
          <cell r="E313">
            <v>0.33361876000000001</v>
          </cell>
          <cell r="F313">
            <v>0.38060045000000003</v>
          </cell>
        </row>
        <row r="314">
          <cell r="D314" t="str">
            <v>203-17456</v>
          </cell>
          <cell r="E314">
            <v>0.46890884000000005</v>
          </cell>
          <cell r="F314">
            <v>1.2997615600000001</v>
          </cell>
        </row>
        <row r="315">
          <cell r="D315" t="str">
            <v>203-17488</v>
          </cell>
          <cell r="E315">
            <v>1.1139782</v>
          </cell>
          <cell r="F315">
            <v>1.15178056</v>
          </cell>
        </row>
        <row r="316">
          <cell r="D316" t="str">
            <v>203-17577</v>
          </cell>
          <cell r="E316">
            <v>1.65296E-3</v>
          </cell>
          <cell r="F316">
            <v>7.1119300000000007E-3</v>
          </cell>
        </row>
        <row r="317">
          <cell r="D317" t="str">
            <v>203-17677</v>
          </cell>
          <cell r="E317">
            <v>3.8848750000000001E-2</v>
          </cell>
          <cell r="F317">
            <v>5.73112E-2</v>
          </cell>
        </row>
        <row r="318">
          <cell r="D318" t="str">
            <v>203-17690</v>
          </cell>
          <cell r="E318">
            <v>3.9220989999999997E-2</v>
          </cell>
          <cell r="F318">
            <v>4.4142399999999998E-2</v>
          </cell>
        </row>
        <row r="319">
          <cell r="D319" t="str">
            <v>203-17757</v>
          </cell>
          <cell r="E319">
            <v>8.2499259999999991E-2</v>
          </cell>
          <cell r="F319">
            <v>0.14065364999999999</v>
          </cell>
        </row>
        <row r="320">
          <cell r="D320" t="str">
            <v>203-17759</v>
          </cell>
          <cell r="E320">
            <v>6.0496999999999999E-3</v>
          </cell>
          <cell r="F320">
            <v>8.6737099999999994E-3</v>
          </cell>
        </row>
        <row r="321">
          <cell r="D321" t="str">
            <v>203-17789</v>
          </cell>
          <cell r="E321">
            <v>1.2456000000000001E-4</v>
          </cell>
          <cell r="F321">
            <v>2.0018E-4</v>
          </cell>
        </row>
        <row r="322">
          <cell r="D322" t="str">
            <v>203-17797</v>
          </cell>
          <cell r="E322">
            <v>1.259239E-2</v>
          </cell>
          <cell r="F322">
            <v>3.2783220000000002E-2</v>
          </cell>
        </row>
        <row r="323">
          <cell r="D323" t="str">
            <v>203-17915</v>
          </cell>
          <cell r="E323">
            <v>5.9987800000000001E-2</v>
          </cell>
          <cell r="F323">
            <v>0.11224794</v>
          </cell>
        </row>
        <row r="324">
          <cell r="D324" t="str">
            <v>203-18108</v>
          </cell>
          <cell r="E324">
            <v>4.7047839999999994E-2</v>
          </cell>
          <cell r="F324">
            <v>0.11895994999999999</v>
          </cell>
        </row>
        <row r="325">
          <cell r="D325" t="str">
            <v>203-18191</v>
          </cell>
          <cell r="E325">
            <v>0.21834789999999998</v>
          </cell>
          <cell r="F325">
            <v>0.33710062000000002</v>
          </cell>
        </row>
        <row r="326">
          <cell r="D326" t="str">
            <v>203-18262</v>
          </cell>
          <cell r="E326">
            <v>4.7246209999999997E-2</v>
          </cell>
          <cell r="F326">
            <v>7.7308740000000001E-2</v>
          </cell>
        </row>
        <row r="327">
          <cell r="D327" t="str">
            <v>203-18299</v>
          </cell>
          <cell r="E327">
            <v>2.6520140000000001E-2</v>
          </cell>
          <cell r="F327">
            <v>7.6869449999999992E-2</v>
          </cell>
        </row>
        <row r="328">
          <cell r="D328" t="str">
            <v>203-18301</v>
          </cell>
          <cell r="E328">
            <v>0.19051597000000001</v>
          </cell>
          <cell r="F328">
            <v>0.23648009</v>
          </cell>
        </row>
        <row r="329">
          <cell r="D329" t="str">
            <v>203-18371</v>
          </cell>
          <cell r="E329">
            <v>0.12625627</v>
          </cell>
          <cell r="F329">
            <v>0.25807206999999999</v>
          </cell>
        </row>
        <row r="330">
          <cell r="D330" t="str">
            <v>203-18411</v>
          </cell>
          <cell r="E330">
            <v>9.589186999999999E-2</v>
          </cell>
          <cell r="F330">
            <v>0.18050548000000002</v>
          </cell>
        </row>
        <row r="331">
          <cell r="D331" t="str">
            <v>203-18437</v>
          </cell>
          <cell r="E331">
            <v>9.5964400000000012E-3</v>
          </cell>
          <cell r="F331">
            <v>1.3426229999999999E-2</v>
          </cell>
        </row>
        <row r="332">
          <cell r="D332" t="str">
            <v>203-18498</v>
          </cell>
          <cell r="E332">
            <v>5.690274E-2</v>
          </cell>
          <cell r="F332">
            <v>9.1420830000000008E-2</v>
          </cell>
        </row>
        <row r="333">
          <cell r="D333" t="str">
            <v>203-18538</v>
          </cell>
          <cell r="E333">
            <v>1.6094475400000001</v>
          </cell>
          <cell r="F333">
            <v>3.08012066</v>
          </cell>
        </row>
        <row r="334">
          <cell r="D334" t="str">
            <v>203-18589</v>
          </cell>
          <cell r="E334">
            <v>8.9943740000000008E-2</v>
          </cell>
          <cell r="F334">
            <v>0.10065665</v>
          </cell>
        </row>
        <row r="335">
          <cell r="D335" t="str">
            <v>203-18684</v>
          </cell>
          <cell r="E335">
            <v>0.43361409000000001</v>
          </cell>
          <cell r="F335">
            <v>0.92707456999999993</v>
          </cell>
        </row>
        <row r="336">
          <cell r="D336" t="str">
            <v>203-18811</v>
          </cell>
          <cell r="E336">
            <v>1.4695950000000001E-2</v>
          </cell>
          <cell r="F336">
            <v>1.7992319999999999E-2</v>
          </cell>
        </row>
        <row r="337">
          <cell r="D337" t="str">
            <v>203-18884</v>
          </cell>
          <cell r="E337">
            <v>1.92736683</v>
          </cell>
          <cell r="F337">
            <v>2.7348724</v>
          </cell>
        </row>
        <row r="338">
          <cell r="D338" t="str">
            <v>203-19211</v>
          </cell>
          <cell r="E338">
            <v>2.100757E-2</v>
          </cell>
          <cell r="F338">
            <v>3.7732220000000004E-2</v>
          </cell>
        </row>
        <row r="339">
          <cell r="D339" t="str">
            <v>203-19245</v>
          </cell>
          <cell r="E339">
            <v>0.38032626000000003</v>
          </cell>
          <cell r="F339">
            <v>0.45935685999999998</v>
          </cell>
        </row>
        <row r="340">
          <cell r="D340" t="str">
            <v>203-TC1XX</v>
          </cell>
          <cell r="E340">
            <v>1.7419973200000001</v>
          </cell>
          <cell r="F340">
            <v>3.7730623199999997</v>
          </cell>
        </row>
        <row r="341">
          <cell r="D341" t="str">
            <v>203-17248</v>
          </cell>
          <cell r="E341">
            <v>3.1335250000000002E-2</v>
          </cell>
          <cell r="F341">
            <v>5.0614470000000002E-2</v>
          </cell>
        </row>
        <row r="342">
          <cell r="D342" t="str">
            <v>203-18679</v>
          </cell>
          <cell r="E342">
            <v>6.117206E-2</v>
          </cell>
          <cell r="F342">
            <v>6.205521E-2</v>
          </cell>
        </row>
        <row r="343">
          <cell r="D343" t="str">
            <v>203-19469</v>
          </cell>
          <cell r="E343">
            <v>0.19485050000000001</v>
          </cell>
          <cell r="F343">
            <v>0.28766438999999999</v>
          </cell>
        </row>
        <row r="344">
          <cell r="D344" t="str">
            <v>203-TC12X</v>
          </cell>
          <cell r="E344">
            <v>0.42919230000000003</v>
          </cell>
          <cell r="F344">
            <v>0.31286395</v>
          </cell>
        </row>
        <row r="345">
          <cell r="D345" t="str">
            <v>203-17037</v>
          </cell>
          <cell r="E345">
            <v>0.85542351999999999</v>
          </cell>
          <cell r="F345">
            <v>1.68176032</v>
          </cell>
        </row>
        <row r="346">
          <cell r="D346" t="str">
            <v>203-17909</v>
          </cell>
          <cell r="E346">
            <v>0.41562595000000002</v>
          </cell>
          <cell r="F346">
            <v>0.57222823999999994</v>
          </cell>
        </row>
        <row r="347">
          <cell r="D347" t="str">
            <v>203-18671</v>
          </cell>
          <cell r="E347">
            <v>2.012247E-2</v>
          </cell>
          <cell r="F347">
            <v>5.8705480000000004E-2</v>
          </cell>
        </row>
        <row r="348">
          <cell r="D348" t="str">
            <v>203-18805</v>
          </cell>
          <cell r="E348">
            <v>2.3117990000000001E-2</v>
          </cell>
          <cell r="F348">
            <v>4.9769260000000003E-2</v>
          </cell>
        </row>
        <row r="349">
          <cell r="D349" t="str">
            <v>203-18807</v>
          </cell>
          <cell r="E349">
            <v>-0.90796624000000004</v>
          </cell>
          <cell r="F349">
            <v>0.21418076</v>
          </cell>
        </row>
        <row r="350">
          <cell r="D350" t="str">
            <v>203-18808</v>
          </cell>
          <cell r="E350">
            <v>6.9738469999999997E-2</v>
          </cell>
          <cell r="F350">
            <v>0.10959589</v>
          </cell>
        </row>
        <row r="351">
          <cell r="D351" t="str">
            <v>203-18826</v>
          </cell>
          <cell r="E351">
            <v>0.89185161999999996</v>
          </cell>
          <cell r="F351">
            <v>1.33911979</v>
          </cell>
        </row>
        <row r="352">
          <cell r="D352" t="str">
            <v>203-18862</v>
          </cell>
          <cell r="E352">
            <v>1.8229707399999999</v>
          </cell>
          <cell r="F352">
            <v>3.07405054</v>
          </cell>
        </row>
        <row r="353">
          <cell r="D353" t="str">
            <v>203-19902</v>
          </cell>
          <cell r="E353">
            <v>0</v>
          </cell>
          <cell r="F353">
            <v>0</v>
          </cell>
        </row>
        <row r="354">
          <cell r="D354" t="str">
            <v>203-TC211</v>
          </cell>
          <cell r="E354">
            <v>0.344802</v>
          </cell>
          <cell r="F354">
            <v>0.75966806999999992</v>
          </cell>
        </row>
        <row r="355">
          <cell r="D355" t="str">
            <v>203-TC212</v>
          </cell>
          <cell r="E355">
            <v>1.9746153700000002</v>
          </cell>
          <cell r="F355">
            <v>2.2318376299999998</v>
          </cell>
        </row>
        <row r="356">
          <cell r="D356" t="str">
            <v>203-17052</v>
          </cell>
          <cell r="E356">
            <v>1.99014683</v>
          </cell>
          <cell r="F356">
            <v>2.6708301800000003</v>
          </cell>
        </row>
        <row r="357">
          <cell r="D357" t="str">
            <v>203-17128</v>
          </cell>
          <cell r="E357">
            <v>4.0146136200000004</v>
          </cell>
          <cell r="F357">
            <v>4.8573055300000005</v>
          </cell>
        </row>
        <row r="358">
          <cell r="D358" t="str">
            <v>203-17136</v>
          </cell>
          <cell r="E358">
            <v>7.2049139999999998E-2</v>
          </cell>
          <cell r="F358">
            <v>0.10507845</v>
          </cell>
        </row>
        <row r="359">
          <cell r="D359" t="str">
            <v>203-17215</v>
          </cell>
          <cell r="E359">
            <v>1.1445263799999998</v>
          </cell>
          <cell r="F359">
            <v>1.6280438799999999</v>
          </cell>
        </row>
        <row r="360">
          <cell r="D360" t="str">
            <v>203-17240</v>
          </cell>
          <cell r="E360">
            <v>2.9894751400000001</v>
          </cell>
          <cell r="F360">
            <v>5.6773683400000001</v>
          </cell>
        </row>
        <row r="361">
          <cell r="D361" t="str">
            <v>203-17259</v>
          </cell>
          <cell r="E361">
            <v>0.19367173000000001</v>
          </cell>
          <cell r="F361">
            <v>-4.0608099999999998E-3</v>
          </cell>
        </row>
        <row r="362">
          <cell r="D362" t="str">
            <v>203-17260</v>
          </cell>
          <cell r="E362">
            <v>1.68127688</v>
          </cell>
          <cell r="F362">
            <v>2.8621341299999998</v>
          </cell>
        </row>
        <row r="363">
          <cell r="D363" t="str">
            <v>203-17298</v>
          </cell>
          <cell r="E363">
            <v>2.6453628500000002</v>
          </cell>
          <cell r="F363">
            <v>4.3362337000000002</v>
          </cell>
        </row>
        <row r="364">
          <cell r="D364" t="str">
            <v>203-17389</v>
          </cell>
          <cell r="E364">
            <v>2.2881869999999999E-2</v>
          </cell>
          <cell r="F364">
            <v>6.2553819999999996E-2</v>
          </cell>
        </row>
        <row r="365">
          <cell r="D365" t="str">
            <v>203-17425</v>
          </cell>
          <cell r="E365">
            <v>1.9099017600000001</v>
          </cell>
          <cell r="F365">
            <v>3.3406174099999921</v>
          </cell>
        </row>
        <row r="366">
          <cell r="D366" t="str">
            <v>203-17517</v>
          </cell>
          <cell r="E366">
            <v>0.41851921000000003</v>
          </cell>
          <cell r="F366">
            <v>1.0764457599999999</v>
          </cell>
        </row>
        <row r="367">
          <cell r="D367" t="str">
            <v>203-17811</v>
          </cell>
          <cell r="E367">
            <v>1.69678544</v>
          </cell>
          <cell r="F367">
            <v>3.9827801699999998</v>
          </cell>
        </row>
        <row r="368">
          <cell r="D368" t="str">
            <v>203-17859</v>
          </cell>
          <cell r="E368">
            <v>0.21330370999999998</v>
          </cell>
          <cell r="F368">
            <v>0.59534560000000003</v>
          </cell>
        </row>
        <row r="369">
          <cell r="D369" t="str">
            <v>203-17875</v>
          </cell>
          <cell r="E369">
            <v>1.1247201100000002</v>
          </cell>
          <cell r="F369">
            <v>1.8502396000000001</v>
          </cell>
        </row>
        <row r="370">
          <cell r="D370" t="str">
            <v>203-18049</v>
          </cell>
          <cell r="E370">
            <v>2.4394099999999999E-3</v>
          </cell>
          <cell r="F370">
            <v>-0.35302984000000004</v>
          </cell>
        </row>
        <row r="371">
          <cell r="D371" t="str">
            <v>203-18238</v>
          </cell>
          <cell r="E371">
            <v>3.5386E-4</v>
          </cell>
          <cell r="F371">
            <v>3.7517399999999999E-3</v>
          </cell>
        </row>
        <row r="372">
          <cell r="D372" t="str">
            <v>203-18325</v>
          </cell>
          <cell r="E372">
            <v>2.3680048500000002</v>
          </cell>
          <cell r="F372">
            <v>3.6040755499999997</v>
          </cell>
        </row>
        <row r="373">
          <cell r="D373" t="str">
            <v>203-18390</v>
          </cell>
          <cell r="E373">
            <v>1.33468615</v>
          </cell>
          <cell r="F373">
            <v>1.9323599499999999</v>
          </cell>
        </row>
        <row r="374">
          <cell r="D374" t="str">
            <v>203-18506</v>
          </cell>
          <cell r="E374">
            <v>0</v>
          </cell>
          <cell r="F374">
            <v>0</v>
          </cell>
        </row>
        <row r="375">
          <cell r="D375" t="str">
            <v>203-18530</v>
          </cell>
          <cell r="E375">
            <v>5.9842579999999999E-2</v>
          </cell>
          <cell r="F375">
            <v>0.10475231</v>
          </cell>
        </row>
        <row r="376">
          <cell r="D376" t="str">
            <v>203-18623</v>
          </cell>
          <cell r="E376">
            <v>1.7035883799999998</v>
          </cell>
          <cell r="F376">
            <v>9.5702998000000008</v>
          </cell>
        </row>
        <row r="377">
          <cell r="D377" t="str">
            <v>203-18666</v>
          </cell>
          <cell r="E377">
            <v>5.6956859999999998E-2</v>
          </cell>
          <cell r="F377">
            <v>8.2985520000000007E-2</v>
          </cell>
        </row>
        <row r="378">
          <cell r="D378" t="str">
            <v>203-18717</v>
          </cell>
          <cell r="E378">
            <v>0.34159807000000003</v>
          </cell>
          <cell r="F378">
            <v>0.48556263</v>
          </cell>
        </row>
        <row r="379">
          <cell r="D379" t="str">
            <v>203-18839</v>
          </cell>
          <cell r="E379">
            <v>32.64603297</v>
          </cell>
          <cell r="F379">
            <v>45.551349469999998</v>
          </cell>
        </row>
        <row r="380">
          <cell r="D380" t="str">
            <v>203-18877</v>
          </cell>
          <cell r="E380">
            <v>-0.18663226000000002</v>
          </cell>
          <cell r="F380">
            <v>-4.288608E-2</v>
          </cell>
        </row>
        <row r="381">
          <cell r="D381" t="str">
            <v>203-19206</v>
          </cell>
          <cell r="E381">
            <v>0</v>
          </cell>
          <cell r="F381">
            <v>0</v>
          </cell>
        </row>
        <row r="382">
          <cell r="D382" t="str">
            <v>203-19921</v>
          </cell>
          <cell r="E382">
            <v>0</v>
          </cell>
          <cell r="F382">
            <v>0</v>
          </cell>
        </row>
        <row r="383">
          <cell r="D383" t="str">
            <v>203-19978</v>
          </cell>
          <cell r="E383">
            <v>0</v>
          </cell>
          <cell r="F383">
            <v>0</v>
          </cell>
        </row>
        <row r="384">
          <cell r="D384" t="str">
            <v>203-20171</v>
          </cell>
          <cell r="E384">
            <v>0</v>
          </cell>
          <cell r="F384">
            <v>4.6900000000000002E-4</v>
          </cell>
        </row>
        <row r="385">
          <cell r="D385" t="str">
            <v>203-TC2XX</v>
          </cell>
          <cell r="E385">
            <v>1.96516384</v>
          </cell>
          <cell r="F385">
            <v>2.9578263599999999</v>
          </cell>
        </row>
        <row r="386">
          <cell r="D386" t="str">
            <v>203-TC3XX</v>
          </cell>
          <cell r="E386">
            <v>7.2458130000000009E-2</v>
          </cell>
          <cell r="F386">
            <v>8.9124479999999992E-2</v>
          </cell>
        </row>
        <row r="387">
          <cell r="D387" t="str">
            <v>203-AFR</v>
          </cell>
          <cell r="E387">
            <v>7.4240200000000008E-3</v>
          </cell>
          <cell r="F387">
            <v>5.6991420000000001E-2</v>
          </cell>
        </row>
        <row r="388">
          <cell r="D388" t="str">
            <v>203-CAPBANK</v>
          </cell>
          <cell r="E388">
            <v>3.7599999999999996E-6</v>
          </cell>
          <cell r="F388">
            <v>8.4999999999999999E-6</v>
          </cell>
        </row>
        <row r="389">
          <cell r="D389" t="str">
            <v>203-CATHR</v>
          </cell>
          <cell r="E389">
            <v>8.7618999999999995E-3</v>
          </cell>
          <cell r="F389">
            <v>1.2435399999999999E-2</v>
          </cell>
        </row>
        <row r="390">
          <cell r="D390" t="str">
            <v>203-Civil</v>
          </cell>
          <cell r="E390">
            <v>1.085882E-2</v>
          </cell>
          <cell r="F390">
            <v>3.8420650000000001E-2</v>
          </cell>
        </row>
        <row r="391">
          <cell r="D391" t="str">
            <v>203-CSWITCH</v>
          </cell>
          <cell r="E391">
            <v>3.4728800000000004E-2</v>
          </cell>
          <cell r="F391">
            <v>6.247635E-2</v>
          </cell>
        </row>
        <row r="392">
          <cell r="D392" t="str">
            <v>203-DELUG</v>
          </cell>
          <cell r="E392">
            <v>0.47938446999999995</v>
          </cell>
          <cell r="F392">
            <v>0.69794195999999997</v>
          </cell>
        </row>
        <row r="393">
          <cell r="D393" t="str">
            <v>203-DETECT</v>
          </cell>
          <cell r="E393">
            <v>0.12991780999999999</v>
          </cell>
          <cell r="F393">
            <v>0.13934601000000002</v>
          </cell>
        </row>
        <row r="394">
          <cell r="D394" t="str">
            <v>203-DFR</v>
          </cell>
          <cell r="E394">
            <v>8.8846200000000011E-3</v>
          </cell>
          <cell r="F394">
            <v>5.3593189999999999E-2</v>
          </cell>
        </row>
        <row r="395">
          <cell r="D395" t="str">
            <v>203-DieselGen</v>
          </cell>
          <cell r="E395">
            <v>1.0623900000000001E-3</v>
          </cell>
          <cell r="F395">
            <v>3.9964400000000004E-3</v>
          </cell>
        </row>
        <row r="396">
          <cell r="D396" t="str">
            <v>203-FDRPR</v>
          </cell>
          <cell r="E396">
            <v>2.6581220000000003E-2</v>
          </cell>
          <cell r="F396">
            <v>0</v>
          </cell>
        </row>
        <row r="397">
          <cell r="D397" t="str">
            <v>203-GAREPL</v>
          </cell>
          <cell r="E397">
            <v>7.6360299999999994E-3</v>
          </cell>
          <cell r="F397">
            <v>8.574E-3</v>
          </cell>
        </row>
        <row r="398">
          <cell r="D398" t="str">
            <v>203-GRND</v>
          </cell>
          <cell r="E398">
            <v>3.0258340000000002E-2</v>
          </cell>
          <cell r="F398">
            <v>4.73827E-2</v>
          </cell>
        </row>
        <row r="399">
          <cell r="D399" t="str">
            <v>203-HVAC</v>
          </cell>
          <cell r="E399">
            <v>0.18941226</v>
          </cell>
          <cell r="F399">
            <v>0.11085942</v>
          </cell>
        </row>
        <row r="400">
          <cell r="D400" t="str">
            <v>203-IED Syn</v>
          </cell>
          <cell r="E400">
            <v>2.4926200000000001E-3</v>
          </cell>
          <cell r="F400">
            <v>3.69469E-3</v>
          </cell>
        </row>
        <row r="401">
          <cell r="D401" t="str">
            <v>203-MCR</v>
          </cell>
          <cell r="E401">
            <v>0</v>
          </cell>
          <cell r="F401">
            <v>0</v>
          </cell>
        </row>
        <row r="402">
          <cell r="D402" t="str">
            <v>203-OCB</v>
          </cell>
          <cell r="E402">
            <v>2.79996673</v>
          </cell>
          <cell r="F402">
            <v>4.3468660000000003</v>
          </cell>
        </row>
        <row r="403">
          <cell r="D403" t="str">
            <v>203-PCT-BOX</v>
          </cell>
          <cell r="E403">
            <v>4.3181351500000007</v>
          </cell>
          <cell r="F403">
            <v>6.6236097500000009</v>
          </cell>
        </row>
        <row r="404">
          <cell r="D404" t="str">
            <v>203-PLC</v>
          </cell>
          <cell r="E404">
            <v>0.37319912</v>
          </cell>
          <cell r="F404">
            <v>0.96098499000000004</v>
          </cell>
        </row>
        <row r="405">
          <cell r="D405" t="str">
            <v>203-POTH</v>
          </cell>
          <cell r="E405">
            <v>3.980935E-2</v>
          </cell>
          <cell r="F405">
            <v>5.0225769999999996E-2</v>
          </cell>
        </row>
        <row r="406">
          <cell r="D406" t="str">
            <v>203-PROTRP</v>
          </cell>
          <cell r="E406">
            <v>0.83216783999999999</v>
          </cell>
          <cell r="F406">
            <v>1.6550696100000002</v>
          </cell>
        </row>
        <row r="407">
          <cell r="D407" t="str">
            <v>203-PTONER</v>
          </cell>
          <cell r="E407">
            <v>0.40382268999999998</v>
          </cell>
          <cell r="F407">
            <v>0.5825485600000001</v>
          </cell>
        </row>
        <row r="408">
          <cell r="D408" t="str">
            <v>203-RTU</v>
          </cell>
          <cell r="E408">
            <v>1.8657877599999999</v>
          </cell>
          <cell r="F408">
            <v>3.2447293500000001</v>
          </cell>
        </row>
        <row r="409">
          <cell r="D409" t="str">
            <v>203-SER</v>
          </cell>
          <cell r="E409">
            <v>3.4929750000000002E-2</v>
          </cell>
          <cell r="F409">
            <v>5.6695660000000002E-2</v>
          </cell>
        </row>
        <row r="410">
          <cell r="D410" t="str">
            <v>203-SERA</v>
          </cell>
          <cell r="E410">
            <v>3.3364699999999998E-3</v>
          </cell>
          <cell r="F410">
            <v>5.5828400000000004E-3</v>
          </cell>
        </row>
        <row r="411">
          <cell r="D411" t="str">
            <v>203-SGROUND</v>
          </cell>
          <cell r="E411">
            <v>8.6521189999999998E-2</v>
          </cell>
          <cell r="F411">
            <v>0.11477609</v>
          </cell>
        </row>
        <row r="412">
          <cell r="D412" t="str">
            <v>203-SHIELDW</v>
          </cell>
          <cell r="E412">
            <v>0.32278809000000003</v>
          </cell>
          <cell r="F412">
            <v>1.0067703399999999</v>
          </cell>
        </row>
        <row r="413">
          <cell r="D413" t="str">
            <v>203-SPBrkRepl</v>
          </cell>
          <cell r="E413">
            <v>3.0791099999999999E-3</v>
          </cell>
          <cell r="F413">
            <v>5.2221000000000004E-3</v>
          </cell>
        </row>
        <row r="414">
          <cell r="D414" t="str">
            <v>203-SSMETER</v>
          </cell>
          <cell r="E414">
            <v>5.2119999999999996E-5</v>
          </cell>
          <cell r="F414">
            <v>8.3760000000000011E-5</v>
          </cell>
        </row>
        <row r="415">
          <cell r="D415" t="str">
            <v>203-SSUB</v>
          </cell>
          <cell r="E415">
            <v>0.3314705</v>
          </cell>
          <cell r="F415">
            <v>0.49649071</v>
          </cell>
        </row>
        <row r="416">
          <cell r="D416" t="str">
            <v>203-SSUD</v>
          </cell>
          <cell r="E416">
            <v>0.18311835999999998</v>
          </cell>
          <cell r="F416">
            <v>0.28117456000000002</v>
          </cell>
        </row>
        <row r="417">
          <cell r="D417" t="str">
            <v>203-TRANSFTC</v>
          </cell>
          <cell r="E417">
            <v>3.2546171299999997</v>
          </cell>
          <cell r="F417">
            <v>6.2806847499999998</v>
          </cell>
        </row>
        <row r="418">
          <cell r="D418" t="str">
            <v>203-TXSTATIONS</v>
          </cell>
          <cell r="E418">
            <v>0</v>
          </cell>
          <cell r="F418">
            <v>0</v>
          </cell>
        </row>
        <row r="419">
          <cell r="D419" t="str">
            <v>203-WPOLE</v>
          </cell>
          <cell r="E419">
            <v>4.2312388700000003</v>
          </cell>
          <cell r="F419">
            <v>5.9953708400000005</v>
          </cell>
        </row>
        <row r="420">
          <cell r="D420" t="str">
            <v>203-ANFENC</v>
          </cell>
          <cell r="E420">
            <v>6.4839999999999993E-4</v>
          </cell>
          <cell r="F420">
            <v>7.0452999999999998E-4</v>
          </cell>
        </row>
        <row r="421">
          <cell r="D421" t="str">
            <v>203-ENBLR</v>
          </cell>
          <cell r="E421">
            <v>0</v>
          </cell>
          <cell r="F421">
            <v>0</v>
          </cell>
        </row>
        <row r="422">
          <cell r="D422" t="str">
            <v>203-RODGAP</v>
          </cell>
          <cell r="E422">
            <v>0</v>
          </cell>
          <cell r="F422">
            <v>0</v>
          </cell>
        </row>
        <row r="423">
          <cell r="D423" t="str">
            <v>203-CblMonitor</v>
          </cell>
          <cell r="E423">
            <v>3.8595500000000002E-3</v>
          </cell>
          <cell r="F423">
            <v>6.2028500000000002E-3</v>
          </cell>
        </row>
        <row r="424">
          <cell r="D424" t="str">
            <v>203-HUB</v>
          </cell>
          <cell r="E424">
            <v>0.48691184000000004</v>
          </cell>
          <cell r="F424">
            <v>0.66184380000000009</v>
          </cell>
        </row>
        <row r="425">
          <cell r="D425" t="str">
            <v>203-SCADA</v>
          </cell>
          <cell r="E425">
            <v>1.060287E-2</v>
          </cell>
          <cell r="F425">
            <v>1.7040320000000001E-2</v>
          </cell>
        </row>
        <row r="426">
          <cell r="D426" t="str">
            <v>203-TCOther</v>
          </cell>
          <cell r="E426">
            <v>4.6059049999999296E-2</v>
          </cell>
          <cell r="F426">
            <v>0.1996758900000003</v>
          </cell>
        </row>
        <row r="427">
          <cell r="D427" t="str">
            <v>ECSADJ</v>
          </cell>
          <cell r="E427">
            <v>0</v>
          </cell>
          <cell r="F427">
            <v>0</v>
          </cell>
        </row>
        <row r="428">
          <cell r="D428" t="str">
            <v>ETCUR</v>
          </cell>
          <cell r="E428">
            <v>0</v>
          </cell>
          <cell r="F428">
            <v>0</v>
          </cell>
        </row>
        <row r="429">
          <cell r="D429" t="str">
            <v>204-TCOther</v>
          </cell>
          <cell r="E429">
            <v>0</v>
          </cell>
          <cell r="F429">
            <v>0</v>
          </cell>
        </row>
        <row r="430">
          <cell r="D430" t="str">
            <v>205-TCL01</v>
          </cell>
          <cell r="E430">
            <v>1.96222663</v>
          </cell>
          <cell r="F430">
            <v>3.2547349799999998</v>
          </cell>
        </row>
        <row r="431">
          <cell r="D431" t="str">
            <v>205-TCL02</v>
          </cell>
          <cell r="E431">
            <v>4.41403196</v>
          </cell>
          <cell r="F431">
            <v>7.4179325900000057</v>
          </cell>
        </row>
        <row r="432">
          <cell r="D432" t="str">
            <v>205-TCL10</v>
          </cell>
          <cell r="E432">
            <v>2.749422E-2</v>
          </cell>
          <cell r="F432">
            <v>0.39682107</v>
          </cell>
        </row>
        <row r="433">
          <cell r="D433" t="str">
            <v>205-TCL11</v>
          </cell>
          <cell r="E433">
            <v>6.7283229999999999E-2</v>
          </cell>
          <cell r="F433">
            <v>0.40665306000000001</v>
          </cell>
        </row>
        <row r="434">
          <cell r="D434" t="str">
            <v>205-TCL19</v>
          </cell>
          <cell r="E434">
            <v>0.14110794000000002</v>
          </cell>
          <cell r="F434">
            <v>0.22639932000000001</v>
          </cell>
        </row>
        <row r="435">
          <cell r="D435" t="str">
            <v>205-TCOther</v>
          </cell>
          <cell r="E435">
            <v>2.2965450000000002E-2</v>
          </cell>
          <cell r="F435">
            <v>3.9811199999999998E-2</v>
          </cell>
        </row>
        <row r="436">
          <cell r="D436" t="str">
            <v>LTCUR</v>
          </cell>
          <cell r="E436">
            <v>0</v>
          </cell>
          <cell r="F436">
            <v>0</v>
          </cell>
        </row>
        <row r="437">
          <cell r="D437" t="str">
            <v>206-BCCP</v>
          </cell>
          <cell r="E437">
            <v>0.11802211999999999</v>
          </cell>
          <cell r="F437">
            <v>0.42468848999999997</v>
          </cell>
        </row>
        <row r="438">
          <cell r="D438" t="str">
            <v>206-BCTP</v>
          </cell>
          <cell r="E438">
            <v>0.13330398999999998</v>
          </cell>
          <cell r="F438">
            <v>0.24484154999999999</v>
          </cell>
        </row>
        <row r="439">
          <cell r="D439" t="str">
            <v>206-ICP</v>
          </cell>
          <cell r="E439">
            <v>0.27824835999999997</v>
          </cell>
          <cell r="F439">
            <v>0.64087117000000005</v>
          </cell>
        </row>
        <row r="440">
          <cell r="D440" t="str">
            <v>206-TCP</v>
          </cell>
          <cell r="E440">
            <v>7.2038410000000108E-2</v>
          </cell>
          <cell r="F440">
            <v>0.22215270000000001</v>
          </cell>
        </row>
        <row r="441">
          <cell r="D441" t="str">
            <v>206-SCP</v>
          </cell>
          <cell r="E441">
            <v>0.38326728999999998</v>
          </cell>
          <cell r="F441">
            <v>0.59921924999999998</v>
          </cell>
        </row>
        <row r="442">
          <cell r="D442" t="str">
            <v>206-BRC</v>
          </cell>
          <cell r="E442">
            <v>1.835989E-2</v>
          </cell>
          <cell r="F442">
            <v>2.364496E-2</v>
          </cell>
        </row>
        <row r="443">
          <cell r="D443" t="str">
            <v>206-TRM</v>
          </cell>
          <cell r="E443">
            <v>7.6193629999999998E-2</v>
          </cell>
          <cell r="F443">
            <v>0.12713672000000001</v>
          </cell>
        </row>
        <row r="444">
          <cell r="D444" t="str">
            <v>206-HVIT</v>
          </cell>
          <cell r="E444">
            <v>0.35340071000000001</v>
          </cell>
          <cell r="F444">
            <v>0.54338012999999996</v>
          </cell>
        </row>
        <row r="445">
          <cell r="D445" t="str">
            <v>206-HPAS</v>
          </cell>
          <cell r="E445">
            <v>4.8503860000000003E-2</v>
          </cell>
          <cell r="F445">
            <v>0.15815885000000002</v>
          </cell>
        </row>
        <row r="446">
          <cell r="D446" t="str">
            <v>206-SACP</v>
          </cell>
          <cell r="E446">
            <v>0.13217520000000002</v>
          </cell>
          <cell r="F446">
            <v>0.15083435999999997</v>
          </cell>
        </row>
        <row r="447">
          <cell r="D447" t="str">
            <v>206-CBL</v>
          </cell>
          <cell r="E447">
            <v>7.8054999999999997E-4</v>
          </cell>
          <cell r="F447">
            <v>1.25446E-3</v>
          </cell>
        </row>
        <row r="448">
          <cell r="D448" t="str">
            <v>206-DC-115</v>
          </cell>
          <cell r="E448">
            <v>0</v>
          </cell>
          <cell r="F448">
            <v>0</v>
          </cell>
        </row>
        <row r="449">
          <cell r="D449" t="str">
            <v>206-DC-117</v>
          </cell>
          <cell r="E449">
            <v>0</v>
          </cell>
          <cell r="F449">
            <v>0</v>
          </cell>
        </row>
        <row r="450">
          <cell r="D450" t="str">
            <v>206-DC-118</v>
          </cell>
          <cell r="E450">
            <v>1.43264E-3</v>
          </cell>
          <cell r="F450">
            <v>1.9413779999999999E-2</v>
          </cell>
        </row>
        <row r="451">
          <cell r="D451" t="str">
            <v>206-DC-119</v>
          </cell>
          <cell r="E451">
            <v>0</v>
          </cell>
          <cell r="F451">
            <v>0</v>
          </cell>
        </row>
        <row r="452">
          <cell r="D452" t="str">
            <v>206-DC-121</v>
          </cell>
          <cell r="E452">
            <v>0.40067527000000003</v>
          </cell>
          <cell r="F452">
            <v>3.0999600000001072E-3</v>
          </cell>
        </row>
        <row r="453">
          <cell r="D453" t="str">
            <v>206-DC-200</v>
          </cell>
          <cell r="E453">
            <v>1.4892270000000001E-2</v>
          </cell>
          <cell r="F453">
            <v>1.4952170000000001E-2</v>
          </cell>
        </row>
        <row r="454">
          <cell r="D454" t="str">
            <v>206-DC-308</v>
          </cell>
          <cell r="E454">
            <v>2.3098800000000003E-3</v>
          </cell>
          <cell r="F454">
            <v>2.3098800000000003E-3</v>
          </cell>
        </row>
        <row r="455">
          <cell r="D455" t="str">
            <v>206-TCOther</v>
          </cell>
          <cell r="E455">
            <v>0.11115097</v>
          </cell>
          <cell r="F455">
            <v>0.19316232</v>
          </cell>
        </row>
        <row r="456">
          <cell r="D456" t="str">
            <v>STCUR</v>
          </cell>
          <cell r="E456">
            <v>0</v>
          </cell>
          <cell r="F456">
            <v>0</v>
          </cell>
        </row>
        <row r="457">
          <cell r="D457" t="str">
            <v>213-TC1XX</v>
          </cell>
          <cell r="E457">
            <v>0</v>
          </cell>
          <cell r="F457">
            <v>0</v>
          </cell>
        </row>
        <row r="458">
          <cell r="D458" t="str">
            <v>213-TC2XX</v>
          </cell>
          <cell r="E458">
            <v>2.06266E-3</v>
          </cell>
          <cell r="F458">
            <v>3.3149999999999998E-3</v>
          </cell>
        </row>
        <row r="459">
          <cell r="D459" t="str">
            <v>213-TC3XX</v>
          </cell>
          <cell r="E459">
            <v>0</v>
          </cell>
          <cell r="F459">
            <v>0</v>
          </cell>
        </row>
        <row r="460">
          <cell r="D460" t="str">
            <v>213-TC4XX</v>
          </cell>
          <cell r="E460">
            <v>0</v>
          </cell>
          <cell r="F460">
            <v>0</v>
          </cell>
        </row>
        <row r="461">
          <cell r="D461" t="str">
            <v>213-TCOther</v>
          </cell>
          <cell r="E461">
            <v>0</v>
          </cell>
          <cell r="F461">
            <v>0</v>
          </cell>
        </row>
        <row r="462">
          <cell r="D462" t="str">
            <v>214-TC1XX</v>
          </cell>
          <cell r="E462">
            <v>0</v>
          </cell>
          <cell r="F462">
            <v>0</v>
          </cell>
        </row>
        <row r="463">
          <cell r="D463" t="str">
            <v>214-TC2XX</v>
          </cell>
          <cell r="E463">
            <v>0</v>
          </cell>
          <cell r="F463">
            <v>0</v>
          </cell>
        </row>
        <row r="464">
          <cell r="D464" t="str">
            <v>214-TC3XX</v>
          </cell>
          <cell r="E464">
            <v>0</v>
          </cell>
          <cell r="F464">
            <v>0</v>
          </cell>
        </row>
        <row r="465">
          <cell r="D465" t="str">
            <v>214-TC4XX</v>
          </cell>
          <cell r="E465">
            <v>0</v>
          </cell>
          <cell r="F465">
            <v>0</v>
          </cell>
        </row>
        <row r="466">
          <cell r="D466" t="str">
            <v>214-TCOther</v>
          </cell>
          <cell r="E466">
            <v>0</v>
          </cell>
          <cell r="F466">
            <v>0</v>
          </cell>
        </row>
        <row r="467">
          <cell r="D467" t="str">
            <v>216-TC1XX</v>
          </cell>
          <cell r="E467">
            <v>0</v>
          </cell>
          <cell r="F467">
            <v>0</v>
          </cell>
        </row>
        <row r="468">
          <cell r="D468" t="str">
            <v>216-TC2XX</v>
          </cell>
          <cell r="E468">
            <v>0</v>
          </cell>
          <cell r="F468">
            <v>0</v>
          </cell>
        </row>
        <row r="469">
          <cell r="D469" t="str">
            <v>216-TC3XX</v>
          </cell>
          <cell r="E469">
            <v>0</v>
          </cell>
          <cell r="F469">
            <v>0</v>
          </cell>
        </row>
        <row r="470">
          <cell r="D470" t="str">
            <v>216-TC4XX</v>
          </cell>
          <cell r="E470">
            <v>0</v>
          </cell>
          <cell r="F470">
            <v>0</v>
          </cell>
        </row>
        <row r="471">
          <cell r="D471" t="str">
            <v>216-TCOther</v>
          </cell>
          <cell r="E471">
            <v>0</v>
          </cell>
          <cell r="F471">
            <v>0</v>
          </cell>
        </row>
        <row r="472">
          <cell r="D472" t="str">
            <v>220 - TC</v>
          </cell>
          <cell r="E472">
            <v>2.1133880000000001E-2</v>
          </cell>
          <cell r="F472">
            <v>4.8843230000000001E-2</v>
          </cell>
        </row>
        <row r="473">
          <cell r="D473" t="str">
            <v>222 - TC</v>
          </cell>
          <cell r="E473">
            <v>0</v>
          </cell>
          <cell r="F473">
            <v>0</v>
          </cell>
        </row>
        <row r="474">
          <cell r="D474" t="str">
            <v>223 - TC</v>
          </cell>
          <cell r="E474">
            <v>0</v>
          </cell>
          <cell r="F474">
            <v>0</v>
          </cell>
        </row>
        <row r="475">
          <cell r="D475" t="str">
            <v>224 - TC</v>
          </cell>
          <cell r="E475">
            <v>0</v>
          </cell>
          <cell r="F475">
            <v>0</v>
          </cell>
        </row>
        <row r="476">
          <cell r="D476" t="str">
            <v>225 - TC</v>
          </cell>
          <cell r="E476">
            <v>0</v>
          </cell>
          <cell r="F476">
            <v>0</v>
          </cell>
        </row>
        <row r="477">
          <cell r="D477" t="str">
            <v>209 - TC</v>
          </cell>
          <cell r="E477">
            <v>0</v>
          </cell>
          <cell r="F477">
            <v>0</v>
          </cell>
        </row>
        <row r="478">
          <cell r="D478" t="str">
            <v>211 - TC</v>
          </cell>
          <cell r="E478">
            <v>1.6015978700000002</v>
          </cell>
          <cell r="F478">
            <v>2.43401969</v>
          </cell>
        </row>
        <row r="479">
          <cell r="D479" t="str">
            <v>212 - TC</v>
          </cell>
          <cell r="E479">
            <v>0</v>
          </cell>
          <cell r="F479">
            <v>0</v>
          </cell>
        </row>
        <row r="480">
          <cell r="D480" t="str">
            <v>215 - TC</v>
          </cell>
          <cell r="E480">
            <v>1.9705670399999999</v>
          </cell>
          <cell r="F480">
            <v>3.40294623</v>
          </cell>
        </row>
        <row r="481">
          <cell r="D481" t="str">
            <v>221 - TC</v>
          </cell>
          <cell r="E481">
            <v>4.1394305600000001</v>
          </cell>
          <cell r="F481">
            <v>5.8306543700000004</v>
          </cell>
        </row>
        <row r="485">
          <cell r="D485" t="str">
            <v>OU-TC</v>
          </cell>
          <cell r="E485">
            <v>1.4991243183053671</v>
          </cell>
          <cell r="F485">
            <v>-0.71575529038527763</v>
          </cell>
        </row>
        <row r="486">
          <cell r="D486" t="str">
            <v>Ops-TC</v>
          </cell>
          <cell r="E486">
            <v>0</v>
          </cell>
          <cell r="F486">
            <v>0</v>
          </cell>
        </row>
        <row r="487">
          <cell r="D487" t="str">
            <v>Plug-TC</v>
          </cell>
          <cell r="E487">
            <v>0</v>
          </cell>
          <cell r="F487">
            <v>0</v>
          </cell>
        </row>
        <row r="488">
          <cell r="D488" t="str">
            <v>BU215cap</v>
          </cell>
          <cell r="E488">
            <v>0</v>
          </cell>
          <cell r="F488">
            <v>0</v>
          </cell>
        </row>
        <row r="489">
          <cell r="D489" t="str">
            <v>TAA-TC</v>
          </cell>
          <cell r="E489">
            <v>0</v>
          </cell>
          <cell r="F489">
            <v>0</v>
          </cell>
        </row>
        <row r="490">
          <cell r="D490" t="str">
            <v>MFA-T</v>
          </cell>
          <cell r="E490">
            <v>0</v>
          </cell>
          <cell r="F490">
            <v>0</v>
          </cell>
        </row>
        <row r="491">
          <cell r="D491" t="str">
            <v>TCErrors</v>
          </cell>
          <cell r="E491">
            <v>0</v>
          </cell>
          <cell r="F491">
            <v>0</v>
          </cell>
        </row>
        <row r="492">
          <cell r="D492" t="str">
            <v>TCOther</v>
          </cell>
          <cell r="E492">
            <v>0</v>
          </cell>
          <cell r="F492">
            <v>0</v>
          </cell>
        </row>
        <row r="493">
          <cell r="D493" t="str">
            <v>OPS-CAP-T</v>
          </cell>
          <cell r="E493">
            <v>0</v>
          </cell>
          <cell r="F493">
            <v>0</v>
          </cell>
        </row>
        <row r="494">
          <cell r="D494" t="str">
            <v>CNRST-T</v>
          </cell>
          <cell r="E494">
            <v>2.0961090304000001</v>
          </cell>
          <cell r="F494">
            <v>2.7576702440000003</v>
          </cell>
        </row>
        <row r="495">
          <cell r="D495" t="str">
            <v>FRE-CAP-T</v>
          </cell>
          <cell r="E495">
            <v>-8.2900182400000008E-2</v>
          </cell>
          <cell r="F495">
            <v>5.880160160000001E-2</v>
          </cell>
        </row>
        <row r="496">
          <cell r="D496" t="str">
            <v>IMS-CAP-T</v>
          </cell>
          <cell r="E496">
            <v>0.59309027680000015</v>
          </cell>
          <cell r="F496">
            <v>0.95908242079999995</v>
          </cell>
        </row>
        <row r="497">
          <cell r="D497" t="str">
            <v>CCGO-T</v>
          </cell>
          <cell r="E497">
            <v>0</v>
          </cell>
          <cell r="F497">
            <v>0</v>
          </cell>
        </row>
        <row r="498">
          <cell r="D498" t="str">
            <v>CORPADJ-T</v>
          </cell>
          <cell r="E498">
            <v>0</v>
          </cell>
          <cell r="F498">
            <v>0</v>
          </cell>
        </row>
        <row r="499">
          <cell r="D499" t="str">
            <v>T&amp;WE-T</v>
          </cell>
          <cell r="E499">
            <v>1.0665934295999997</v>
          </cell>
          <cell r="F499">
            <v>1.766167</v>
          </cell>
        </row>
        <row r="500">
          <cell r="D500" t="str">
            <v>SE-T</v>
          </cell>
          <cell r="E500">
            <v>0.13901635979999999</v>
          </cell>
          <cell r="F500">
            <v>0.22023999999999999</v>
          </cell>
        </row>
        <row r="501">
          <cell r="D501" t="str">
            <v>Tools-T</v>
          </cell>
          <cell r="E501">
            <v>0</v>
          </cell>
          <cell r="F501">
            <v>3.3384999999999998E-2</v>
          </cell>
        </row>
        <row r="502">
          <cell r="D502" t="str">
            <v>OPS-MFA-T</v>
          </cell>
          <cell r="E502">
            <v>0</v>
          </cell>
          <cell r="F502">
            <v>0</v>
          </cell>
        </row>
        <row r="503">
          <cell r="D503" t="str">
            <v>IMS-MFA-T</v>
          </cell>
          <cell r="E503">
            <v>7.6426062899999953E-2</v>
          </cell>
          <cell r="F503">
            <v>0.133858</v>
          </cell>
        </row>
        <row r="504">
          <cell r="D504" t="str">
            <v>LBSS-MFA-T</v>
          </cell>
          <cell r="E504">
            <v>-4.9310632700000009E-2</v>
          </cell>
          <cell r="F504">
            <v>-3.3715000000000002E-2</v>
          </cell>
        </row>
        <row r="505">
          <cell r="D505" t="str">
            <v>CorpAdj-MFA-T</v>
          </cell>
          <cell r="E505">
            <v>0</v>
          </cell>
          <cell r="F505">
            <v>0</v>
          </cell>
        </row>
        <row r="516">
          <cell r="E516">
            <v>73.289758364492457</v>
          </cell>
          <cell r="F516">
            <v>117.97519311181249</v>
          </cell>
          <cell r="G516">
            <v>0</v>
          </cell>
          <cell r="H516">
            <v>0</v>
          </cell>
          <cell r="I516">
            <v>0</v>
          </cell>
          <cell r="J516">
            <v>0</v>
          </cell>
          <cell r="K516">
            <v>0</v>
          </cell>
          <cell r="L516">
            <v>0</v>
          </cell>
          <cell r="M516">
            <v>0</v>
          </cell>
          <cell r="N516">
            <v>0</v>
          </cell>
          <cell r="O516">
            <v>0</v>
          </cell>
          <cell r="P516">
            <v>0</v>
          </cell>
        </row>
        <row r="518">
          <cell r="D518" t="str">
            <v>Bundle</v>
          </cell>
        </row>
        <row r="521">
          <cell r="D521" t="str">
            <v>202-DCOther</v>
          </cell>
          <cell r="E521">
            <v>0</v>
          </cell>
          <cell r="F521">
            <v>0</v>
          </cell>
        </row>
        <row r="522">
          <cell r="D522" t="str">
            <v>203-17561</v>
          </cell>
          <cell r="E522">
            <v>6.7357300000000009E-2</v>
          </cell>
          <cell r="F522">
            <v>7.2223929999999992E-2</v>
          </cell>
        </row>
        <row r="523">
          <cell r="D523" t="str">
            <v>203-DTRNSF</v>
          </cell>
          <cell r="E523">
            <v>4.6347529999999998E-2</v>
          </cell>
          <cell r="F523">
            <v>6.9891029999999993E-2</v>
          </cell>
        </row>
        <row r="524">
          <cell r="D524" t="str">
            <v>203-DC1XX</v>
          </cell>
          <cell r="E524">
            <v>0.31488915000000001</v>
          </cell>
          <cell r="F524">
            <v>0.34188108</v>
          </cell>
        </row>
        <row r="525">
          <cell r="D525" t="str">
            <v>203-15584</v>
          </cell>
          <cell r="E525">
            <v>0</v>
          </cell>
          <cell r="F525">
            <v>0</v>
          </cell>
        </row>
        <row r="526">
          <cell r="D526" t="str">
            <v>203-17414</v>
          </cell>
          <cell r="E526">
            <v>3.9724739999999994E-2</v>
          </cell>
          <cell r="F526">
            <v>0.10230083</v>
          </cell>
        </row>
        <row r="527">
          <cell r="D527" t="str">
            <v>203-17671</v>
          </cell>
          <cell r="E527">
            <v>0.19787505999999999</v>
          </cell>
          <cell r="F527">
            <v>0.23031157999999999</v>
          </cell>
        </row>
        <row r="528">
          <cell r="D528" t="str">
            <v>203-17765</v>
          </cell>
          <cell r="E528">
            <v>2.2134830000000001E-2</v>
          </cell>
          <cell r="F528">
            <v>3.6441929999999997E-2</v>
          </cell>
        </row>
        <row r="529">
          <cell r="D529" t="str">
            <v>203-17897</v>
          </cell>
          <cell r="E529">
            <v>0.51822575999999998</v>
          </cell>
          <cell r="F529">
            <v>1.0493361200000002</v>
          </cell>
        </row>
        <row r="530">
          <cell r="D530" t="str">
            <v>203-17929</v>
          </cell>
          <cell r="E530">
            <v>0.22335626</v>
          </cell>
          <cell r="F530">
            <v>0.27036108000000003</v>
          </cell>
        </row>
        <row r="531">
          <cell r="D531" t="str">
            <v>203-18860</v>
          </cell>
          <cell r="E531">
            <v>2.0308700000000002E-2</v>
          </cell>
          <cell r="F531">
            <v>3.6370660000000006E-2</v>
          </cell>
        </row>
        <row r="532">
          <cell r="D532" t="str">
            <v>203-18141</v>
          </cell>
          <cell r="E532">
            <v>5.2073080000000001E-2</v>
          </cell>
          <cell r="F532">
            <v>9.0597289999999997E-2</v>
          </cell>
        </row>
        <row r="533">
          <cell r="D533" t="str">
            <v>203-18142</v>
          </cell>
          <cell r="E533">
            <v>7.7097800000000008E-2</v>
          </cell>
          <cell r="F533">
            <v>8.0878850000000002E-2</v>
          </cell>
        </row>
        <row r="534">
          <cell r="D534" t="str">
            <v>203-18524</v>
          </cell>
          <cell r="E534">
            <v>3.5333000000000003E-2</v>
          </cell>
          <cell r="F534">
            <v>4.177703E-2</v>
          </cell>
        </row>
        <row r="535">
          <cell r="D535" t="str">
            <v>203-18872</v>
          </cell>
          <cell r="E535">
            <v>0.10255417</v>
          </cell>
          <cell r="F535">
            <v>0.1830881</v>
          </cell>
        </row>
        <row r="536">
          <cell r="D536" t="str">
            <v>203-19213</v>
          </cell>
          <cell r="E536">
            <v>2.207843E-2</v>
          </cell>
          <cell r="F536">
            <v>-9.5407999999999648E-4</v>
          </cell>
        </row>
        <row r="537">
          <cell r="D537" t="str">
            <v>203-19261</v>
          </cell>
          <cell r="E537">
            <v>-2.2376419999999998E-2</v>
          </cell>
          <cell r="F537">
            <v>3.3646290000000002E-2</v>
          </cell>
        </row>
        <row r="538">
          <cell r="D538" t="str">
            <v>203-DGE</v>
          </cell>
          <cell r="E538">
            <v>0</v>
          </cell>
          <cell r="F538">
            <v>0</v>
          </cell>
        </row>
        <row r="539">
          <cell r="D539" t="str">
            <v>203-WRM</v>
          </cell>
          <cell r="E539">
            <v>2.1135607799999998</v>
          </cell>
          <cell r="F539">
            <v>3.3755279900000001</v>
          </cell>
        </row>
        <row r="540">
          <cell r="D540" t="str">
            <v>203-DC2XX</v>
          </cell>
          <cell r="E540">
            <v>0.35297731999999998</v>
          </cell>
          <cell r="F540">
            <v>5.3659129999999999E-2</v>
          </cell>
        </row>
        <row r="541">
          <cell r="D541" t="str">
            <v>203-17518</v>
          </cell>
          <cell r="E541">
            <v>5.4808999999999999E-4</v>
          </cell>
          <cell r="F541">
            <v>8.8086000000000002E-4</v>
          </cell>
        </row>
        <row r="542">
          <cell r="D542" t="str">
            <v>203-DCOther</v>
          </cell>
          <cell r="E542">
            <v>2.3719830000000001E-2</v>
          </cell>
          <cell r="F542">
            <v>9.4667109999999999E-2</v>
          </cell>
        </row>
        <row r="543">
          <cell r="D543" t="str">
            <v>EDCUR</v>
          </cell>
          <cell r="E543">
            <v>0</v>
          </cell>
          <cell r="F543">
            <v>0</v>
          </cell>
        </row>
        <row r="544">
          <cell r="D544" t="str">
            <v>204-DCOther</v>
          </cell>
          <cell r="E544">
            <v>0</v>
          </cell>
          <cell r="F544">
            <v>0</v>
          </cell>
        </row>
        <row r="545">
          <cell r="D545" t="str">
            <v>205-DCL01</v>
          </cell>
          <cell r="E545">
            <v>1.78789094</v>
          </cell>
          <cell r="F545">
            <v>3.2178535400000001</v>
          </cell>
        </row>
        <row r="546">
          <cell r="D546" t="str">
            <v>205-DCL02</v>
          </cell>
          <cell r="E546">
            <v>0.53505016000000005</v>
          </cell>
          <cell r="F546">
            <v>0.72353422999999994</v>
          </cell>
        </row>
        <row r="547">
          <cell r="D547" t="str">
            <v>205-DCL03</v>
          </cell>
          <cell r="E547">
            <v>0.68748028999999999</v>
          </cell>
          <cell r="F547">
            <v>1.3549263300000001</v>
          </cell>
        </row>
        <row r="548">
          <cell r="D548" t="str">
            <v>205-DCL04</v>
          </cell>
          <cell r="E548">
            <v>0.44920121999999996</v>
          </cell>
          <cell r="F548">
            <v>0.65612000000000004</v>
          </cell>
        </row>
        <row r="549">
          <cell r="D549" t="str">
            <v>205-DCL05</v>
          </cell>
          <cell r="E549">
            <v>6.1336897000000024</v>
          </cell>
          <cell r="F549">
            <v>9.2245284400000003</v>
          </cell>
        </row>
        <row r="550">
          <cell r="D550" t="str">
            <v>205-DCL06</v>
          </cell>
          <cell r="E550">
            <v>2.7441079199999998</v>
          </cell>
          <cell r="F550">
            <v>4.12610163</v>
          </cell>
        </row>
        <row r="551">
          <cell r="D551" t="str">
            <v>205-DCL07</v>
          </cell>
          <cell r="E551">
            <v>2.24047661</v>
          </cell>
          <cell r="F551">
            <v>3.3063013900000002</v>
          </cell>
        </row>
        <row r="552">
          <cell r="D552" t="str">
            <v>205-DCL08</v>
          </cell>
          <cell r="E552">
            <v>0.38560206000000002</v>
          </cell>
          <cell r="F552">
            <v>0.80786506000000002</v>
          </cell>
        </row>
        <row r="553">
          <cell r="D553" t="str">
            <v>205-DCL09</v>
          </cell>
          <cell r="E553">
            <v>3.9056228799999997</v>
          </cell>
          <cell r="F553">
            <v>5.3750468199999997</v>
          </cell>
        </row>
        <row r="554">
          <cell r="D554" t="str">
            <v>205-DCL10</v>
          </cell>
          <cell r="E554">
            <v>5.8156107900000054</v>
          </cell>
          <cell r="F554">
            <v>8.9680756800000001</v>
          </cell>
        </row>
        <row r="555">
          <cell r="D555" t="str">
            <v>205-DCL11</v>
          </cell>
          <cell r="E555">
            <v>0.26452964000000001</v>
          </cell>
          <cell r="F555">
            <v>0.75</v>
          </cell>
        </row>
        <row r="556">
          <cell r="D556" t="str">
            <v>205-DCL12</v>
          </cell>
          <cell r="E556">
            <v>0.10810255000000001</v>
          </cell>
          <cell r="F556">
            <v>0.129</v>
          </cell>
        </row>
        <row r="557">
          <cell r="D557" t="str">
            <v>205-DCL15</v>
          </cell>
          <cell r="E557">
            <v>6.7417429999999987E-2</v>
          </cell>
          <cell r="F557">
            <v>8.4723690000000004E-2</v>
          </cell>
        </row>
        <row r="558">
          <cell r="D558" t="str">
            <v>205-DCL18</v>
          </cell>
          <cell r="E558">
            <v>7.929030929999997</v>
          </cell>
          <cell r="F558">
            <v>14.922064360000004</v>
          </cell>
        </row>
        <row r="559">
          <cell r="D559" t="str">
            <v>205-DCL19</v>
          </cell>
          <cell r="E559">
            <v>2.4309287200000003</v>
          </cell>
          <cell r="F559">
            <v>4.9487642300000001</v>
          </cell>
        </row>
        <row r="560">
          <cell r="D560" t="str">
            <v>205-DCL27</v>
          </cell>
          <cell r="E560">
            <v>1.34019552</v>
          </cell>
          <cell r="F560">
            <v>2.3173220099999998</v>
          </cell>
        </row>
        <row r="561">
          <cell r="D561" t="str">
            <v>205-DCL28</v>
          </cell>
          <cell r="E561">
            <v>0</v>
          </cell>
          <cell r="F561">
            <v>0</v>
          </cell>
        </row>
        <row r="562">
          <cell r="D562" t="str">
            <v>205-DCL29</v>
          </cell>
          <cell r="E562">
            <v>4.1828635199999997</v>
          </cell>
          <cell r="F562">
            <v>6.9444891900000023</v>
          </cell>
        </row>
        <row r="563">
          <cell r="D563" t="str">
            <v>205-DCOther</v>
          </cell>
          <cell r="E563">
            <v>0.13929997</v>
          </cell>
          <cell r="F563">
            <v>4.1133110000000001E-2</v>
          </cell>
        </row>
        <row r="564">
          <cell r="D564" t="str">
            <v>LDCUR</v>
          </cell>
          <cell r="E564">
            <v>0</v>
          </cell>
          <cell r="F564">
            <v>0</v>
          </cell>
        </row>
        <row r="565">
          <cell r="D565" t="str">
            <v>206-DSR</v>
          </cell>
          <cell r="E565">
            <v>0.27070686999999999</v>
          </cell>
          <cell r="F565">
            <v>0.58030344000000056</v>
          </cell>
        </row>
        <row r="566">
          <cell r="D566" t="str">
            <v>206-MUS</v>
          </cell>
          <cell r="E566">
            <v>0.18561965999999999</v>
          </cell>
          <cell r="F566">
            <v>0.25528380000000001</v>
          </cell>
        </row>
        <row r="567">
          <cell r="D567" t="str">
            <v>206-MCPD</v>
          </cell>
          <cell r="E567">
            <v>3.2737600000000001E-3</v>
          </cell>
          <cell r="F567">
            <v>8.8939599999999994E-3</v>
          </cell>
        </row>
        <row r="568">
          <cell r="D568" t="str">
            <v>206-MCPS</v>
          </cell>
          <cell r="E568">
            <v>3.2957220000000002E-2</v>
          </cell>
          <cell r="F568">
            <v>0.15240086999999999</v>
          </cell>
        </row>
        <row r="569">
          <cell r="D569" t="str">
            <v>206-DSD</v>
          </cell>
          <cell r="E569">
            <v>1.02082348</v>
          </cell>
          <cell r="F569">
            <v>1.3658426100000001</v>
          </cell>
        </row>
        <row r="570">
          <cell r="D570" t="str">
            <v>206-DCOther</v>
          </cell>
          <cell r="E570">
            <v>0</v>
          </cell>
          <cell r="F570">
            <v>0</v>
          </cell>
        </row>
        <row r="571">
          <cell r="D571" t="str">
            <v>SDCUR</v>
          </cell>
          <cell r="E571">
            <v>0</v>
          </cell>
          <cell r="F571">
            <v>0</v>
          </cell>
        </row>
        <row r="572">
          <cell r="D572" t="str">
            <v>213-DC1XX</v>
          </cell>
          <cell r="E572">
            <v>0</v>
          </cell>
          <cell r="F572">
            <v>0</v>
          </cell>
        </row>
        <row r="573">
          <cell r="D573" t="str">
            <v>213-DC2XX</v>
          </cell>
          <cell r="E573">
            <v>0</v>
          </cell>
          <cell r="F573">
            <v>0</v>
          </cell>
        </row>
        <row r="574">
          <cell r="D574" t="str">
            <v>213-DC3XX</v>
          </cell>
          <cell r="E574">
            <v>0</v>
          </cell>
          <cell r="F574">
            <v>0</v>
          </cell>
        </row>
        <row r="575">
          <cell r="D575" t="str">
            <v>213-DC4XX</v>
          </cell>
          <cell r="E575">
            <v>0</v>
          </cell>
          <cell r="F575">
            <v>0</v>
          </cell>
        </row>
        <row r="576">
          <cell r="D576" t="str">
            <v>213-DCOther</v>
          </cell>
          <cell r="E576">
            <v>0</v>
          </cell>
          <cell r="F576">
            <v>0</v>
          </cell>
        </row>
        <row r="577">
          <cell r="D577" t="str">
            <v>214-DC1XX</v>
          </cell>
          <cell r="E577">
            <v>0</v>
          </cell>
          <cell r="F577">
            <v>0</v>
          </cell>
        </row>
        <row r="578">
          <cell r="D578" t="str">
            <v>214-DC2XX</v>
          </cell>
          <cell r="E578">
            <v>0</v>
          </cell>
          <cell r="F578">
            <v>0</v>
          </cell>
        </row>
        <row r="579">
          <cell r="D579" t="str">
            <v>214-DC3XX</v>
          </cell>
          <cell r="E579">
            <v>0</v>
          </cell>
          <cell r="F579">
            <v>0</v>
          </cell>
        </row>
        <row r="580">
          <cell r="D580" t="str">
            <v>214-DC4XX</v>
          </cell>
          <cell r="E580">
            <v>0</v>
          </cell>
          <cell r="F580">
            <v>0</v>
          </cell>
        </row>
        <row r="581">
          <cell r="D581" t="str">
            <v>214-DCOther</v>
          </cell>
          <cell r="E581">
            <v>0</v>
          </cell>
          <cell r="F581">
            <v>0</v>
          </cell>
        </row>
        <row r="582">
          <cell r="D582" t="str">
            <v>216-DC1XX</v>
          </cell>
          <cell r="E582">
            <v>0</v>
          </cell>
          <cell r="F582">
            <v>0</v>
          </cell>
        </row>
        <row r="583">
          <cell r="D583" t="str">
            <v>216-DC2XX</v>
          </cell>
          <cell r="E583">
            <v>0</v>
          </cell>
          <cell r="F583">
            <v>0</v>
          </cell>
        </row>
        <row r="584">
          <cell r="D584" t="str">
            <v>216-DC3XX</v>
          </cell>
          <cell r="E584">
            <v>0</v>
          </cell>
          <cell r="F584">
            <v>0</v>
          </cell>
        </row>
        <row r="585">
          <cell r="D585" t="str">
            <v>216-DC4XX</v>
          </cell>
          <cell r="E585">
            <v>0</v>
          </cell>
          <cell r="F585">
            <v>0</v>
          </cell>
        </row>
        <row r="586">
          <cell r="D586" t="str">
            <v>216-DCOther</v>
          </cell>
          <cell r="E586">
            <v>0</v>
          </cell>
          <cell r="F586">
            <v>0</v>
          </cell>
        </row>
        <row r="587">
          <cell r="D587" t="str">
            <v>220 - DC</v>
          </cell>
          <cell r="E587">
            <v>0</v>
          </cell>
          <cell r="F587">
            <v>0</v>
          </cell>
        </row>
        <row r="588">
          <cell r="D588" t="str">
            <v>222 - DC</v>
          </cell>
          <cell r="E588">
            <v>0</v>
          </cell>
          <cell r="F588">
            <v>0</v>
          </cell>
        </row>
        <row r="589">
          <cell r="D589" t="str">
            <v>223 - DC</v>
          </cell>
          <cell r="E589">
            <v>16.326200880000002</v>
          </cell>
          <cell r="F589">
            <v>30.715245730000003</v>
          </cell>
        </row>
        <row r="590">
          <cell r="D590" t="str">
            <v>224 - DC</v>
          </cell>
          <cell r="E590">
            <v>0</v>
          </cell>
          <cell r="F590">
            <v>0</v>
          </cell>
        </row>
        <row r="591">
          <cell r="D591" t="str">
            <v>225 - DC</v>
          </cell>
          <cell r="E591">
            <v>0</v>
          </cell>
          <cell r="F591">
            <v>0</v>
          </cell>
        </row>
        <row r="592">
          <cell r="D592" t="str">
            <v>209 - DC</v>
          </cell>
          <cell r="E592">
            <v>0</v>
          </cell>
          <cell r="F592">
            <v>0</v>
          </cell>
        </row>
        <row r="593">
          <cell r="D593" t="str">
            <v>211 - DC</v>
          </cell>
          <cell r="E593">
            <v>0.15470461999999999</v>
          </cell>
          <cell r="F593">
            <v>0.26722592000000001</v>
          </cell>
        </row>
        <row r="594">
          <cell r="D594" t="str">
            <v>212 - DC</v>
          </cell>
          <cell r="E594">
            <v>0.53711882999999994</v>
          </cell>
          <cell r="F594">
            <v>1.5212047900000001</v>
          </cell>
        </row>
        <row r="595">
          <cell r="D595" t="str">
            <v>215 - DC</v>
          </cell>
          <cell r="E595">
            <v>0.33941175000000001</v>
          </cell>
          <cell r="F595">
            <v>0.124485</v>
          </cell>
        </row>
        <row r="596">
          <cell r="D596" t="str">
            <v>221 - DC</v>
          </cell>
          <cell r="E596">
            <v>0</v>
          </cell>
          <cell r="F596">
            <v>0</v>
          </cell>
        </row>
        <row r="600">
          <cell r="D600" t="str">
            <v>OU-DC</v>
          </cell>
          <cell r="E600">
            <v>3.3364815088924722</v>
          </cell>
          <cell r="F600">
            <v>-9.8209451787493809E-2</v>
          </cell>
        </row>
        <row r="601">
          <cell r="D601" t="str">
            <v>Ops-DC</v>
          </cell>
          <cell r="E601">
            <v>0</v>
          </cell>
          <cell r="F601">
            <v>0</v>
          </cell>
        </row>
        <row r="602">
          <cell r="D602" t="str">
            <v>Plug-DC</v>
          </cell>
          <cell r="E602">
            <v>0</v>
          </cell>
          <cell r="F602">
            <v>0</v>
          </cell>
        </row>
        <row r="603">
          <cell r="D603" t="str">
            <v>TAA-DC</v>
          </cell>
          <cell r="E603">
            <v>8.2000000000000003E-2</v>
          </cell>
          <cell r="F603">
            <v>0</v>
          </cell>
        </row>
        <row r="604">
          <cell r="D604" t="str">
            <v>MFA-D</v>
          </cell>
          <cell r="E604">
            <v>0</v>
          </cell>
          <cell r="F604">
            <v>0</v>
          </cell>
        </row>
        <row r="605">
          <cell r="D605" t="str">
            <v>DCErrors</v>
          </cell>
          <cell r="E605">
            <v>0</v>
          </cell>
          <cell r="F605">
            <v>0</v>
          </cell>
        </row>
        <row r="606">
          <cell r="D606" t="str">
            <v>DCOther</v>
          </cell>
          <cell r="E606">
            <v>0</v>
          </cell>
          <cell r="F606">
            <v>0</v>
          </cell>
        </row>
        <row r="607">
          <cell r="D607" t="str">
            <v>OPS-CAP-D</v>
          </cell>
          <cell r="E607">
            <v>0</v>
          </cell>
          <cell r="F607">
            <v>0</v>
          </cell>
        </row>
        <row r="608">
          <cell r="D608" t="str">
            <v>CNRST-D</v>
          </cell>
          <cell r="E608">
            <v>1.6469428095999998</v>
          </cell>
          <cell r="F608">
            <v>2.1667409060000002</v>
          </cell>
        </row>
        <row r="609">
          <cell r="D609" t="str">
            <v>FRE-CAP-D</v>
          </cell>
          <cell r="E609">
            <v>-6.5135857599999999E-2</v>
          </cell>
          <cell r="F609">
            <v>4.62012584E-2</v>
          </cell>
        </row>
        <row r="610">
          <cell r="D610" t="str">
            <v>IMS-CAP-D</v>
          </cell>
          <cell r="E610">
            <v>0.46599950320000005</v>
          </cell>
          <cell r="F610">
            <v>0.75356475919999988</v>
          </cell>
        </row>
        <row r="611">
          <cell r="D611" t="str">
            <v>CCGO-D</v>
          </cell>
          <cell r="E611">
            <v>0</v>
          </cell>
          <cell r="F611">
            <v>0</v>
          </cell>
        </row>
        <row r="612">
          <cell r="D612" t="str">
            <v>CORPADJ-D</v>
          </cell>
          <cell r="E612">
            <v>0</v>
          </cell>
          <cell r="F612">
            <v>0</v>
          </cell>
        </row>
        <row r="613">
          <cell r="D613" t="str">
            <v>T&amp;WE-D</v>
          </cell>
          <cell r="E613">
            <v>3.3775458603999993</v>
          </cell>
          <cell r="F613">
            <v>5.5928610000000001</v>
          </cell>
        </row>
        <row r="614">
          <cell r="D614" t="str">
            <v>SE-D</v>
          </cell>
          <cell r="E614">
            <v>0.18427750019999997</v>
          </cell>
          <cell r="F614">
            <v>0.29194599999999998</v>
          </cell>
        </row>
        <row r="615">
          <cell r="D615" t="str">
            <v>Tools-D</v>
          </cell>
          <cell r="E615">
            <v>0</v>
          </cell>
          <cell r="F615">
            <v>4.4254000000000002E-2</v>
          </cell>
        </row>
        <row r="616">
          <cell r="D616" t="str">
            <v>OPS-MFA-D</v>
          </cell>
          <cell r="E616">
            <v>0</v>
          </cell>
          <cell r="F616">
            <v>0</v>
          </cell>
        </row>
        <row r="617">
          <cell r="D617" t="str">
            <v>IMS-MFA-D</v>
          </cell>
          <cell r="E617">
            <v>0.10130896709999994</v>
          </cell>
          <cell r="F617">
            <v>0.170904</v>
          </cell>
        </row>
        <row r="618">
          <cell r="D618" t="str">
            <v>LBSS-MFA-D</v>
          </cell>
          <cell r="E618">
            <v>-6.5365257300000007E-2</v>
          </cell>
          <cell r="F618">
            <v>-4.4692000000000003E-2</v>
          </cell>
        </row>
        <row r="619">
          <cell r="D619" t="str">
            <v>CorpAdj-MFA-D</v>
          </cell>
          <cell r="E619">
            <v>0</v>
          </cell>
          <cell r="F619">
            <v>0</v>
          </cell>
        </row>
        <row r="630">
          <cell r="E630">
            <v>55.728157849999995</v>
          </cell>
          <cell r="F630">
            <v>88.72936043</v>
          </cell>
          <cell r="G630">
            <v>0</v>
          </cell>
          <cell r="H630">
            <v>0</v>
          </cell>
          <cell r="I630">
            <v>0</v>
          </cell>
          <cell r="J630">
            <v>0</v>
          </cell>
          <cell r="K630">
            <v>0</v>
          </cell>
          <cell r="L630">
            <v>0</v>
          </cell>
          <cell r="M630">
            <v>0</v>
          </cell>
          <cell r="N630">
            <v>0</v>
          </cell>
          <cell r="O630">
            <v>0</v>
          </cell>
          <cell r="P630">
            <v>0</v>
          </cell>
        </row>
        <row r="632">
          <cell r="D632" t="str">
            <v>Bundle</v>
          </cell>
        </row>
        <row r="634">
          <cell r="D634" t="str">
            <v>OHREC-M</v>
          </cell>
          <cell r="F634">
            <v>0</v>
          </cell>
        </row>
        <row r="635">
          <cell r="D635" t="str">
            <v>OHREC-C</v>
          </cell>
          <cell r="E635">
            <v>-0.52808014999999997</v>
          </cell>
          <cell r="F635">
            <v>-0.77373000999999997</v>
          </cell>
        </row>
        <row r="636">
          <cell r="D636" t="str">
            <v>ERROPS</v>
          </cell>
          <cell r="E636">
            <v>7.9051999999999996E-4</v>
          </cell>
          <cell r="F636">
            <v>7.9051999999999996E-4</v>
          </cell>
        </row>
        <row r="637">
          <cell r="D637" t="str">
            <v>OTHCOM</v>
          </cell>
          <cell r="F637">
            <v>0</v>
          </cell>
        </row>
        <row r="638">
          <cell r="D638" t="str">
            <v>STDS</v>
          </cell>
          <cell r="E638">
            <v>0.86909897999999997</v>
          </cell>
          <cell r="F638">
            <v>1.0057921299999999</v>
          </cell>
        </row>
        <row r="639">
          <cell r="D639" t="str">
            <v>CP</v>
          </cell>
          <cell r="E639">
            <v>0.1482887</v>
          </cell>
          <cell r="F639">
            <v>0.36417971999999998</v>
          </cell>
        </row>
        <row r="640">
          <cell r="D640" t="str">
            <v>AMPP</v>
          </cell>
          <cell r="E640">
            <v>0.70103484000000005</v>
          </cell>
          <cell r="F640">
            <v>1.7002024000000002</v>
          </cell>
        </row>
        <row r="641">
          <cell r="D641" t="str">
            <v>WRKPGM</v>
          </cell>
          <cell r="E641">
            <v>0.70111831000000002</v>
          </cell>
          <cell r="F641">
            <v>1.1976671300000001</v>
          </cell>
        </row>
        <row r="642">
          <cell r="D642" t="str">
            <v>SVPO</v>
          </cell>
          <cell r="E642">
            <v>0.17255756</v>
          </cell>
          <cell r="F642">
            <v>0.24022388</v>
          </cell>
        </row>
        <row r="643">
          <cell r="D643" t="str">
            <v>BI</v>
          </cell>
          <cell r="E643">
            <v>1.2510752800000002</v>
          </cell>
          <cell r="F643">
            <v>2.08979508</v>
          </cell>
        </row>
        <row r="644">
          <cell r="D644" t="str">
            <v>DD</v>
          </cell>
          <cell r="E644">
            <v>0.47354154999999998</v>
          </cell>
          <cell r="F644">
            <v>1.1240545200000001</v>
          </cell>
        </row>
        <row r="645">
          <cell r="D645" t="str">
            <v>STR</v>
          </cell>
          <cell r="E645">
            <v>0.24462232</v>
          </cell>
          <cell r="F645">
            <v>0.41415117999999995</v>
          </cell>
        </row>
        <row r="646">
          <cell r="D646" t="str">
            <v>SI</v>
          </cell>
          <cell r="E646">
            <v>-0.13481024000000003</v>
          </cell>
          <cell r="F646">
            <v>2.7524509999999974E-2</v>
          </cell>
        </row>
        <row r="647">
          <cell r="D647" t="str">
            <v>SIP</v>
          </cell>
          <cell r="E647">
            <v>2.3223598399999998</v>
          </cell>
          <cell r="F647">
            <v>3.1228585</v>
          </cell>
        </row>
        <row r="648">
          <cell r="D648" t="str">
            <v>TSD</v>
          </cell>
          <cell r="E648">
            <v>2.5409657799999996</v>
          </cell>
          <cell r="F648">
            <v>3.7816798299999999</v>
          </cell>
        </row>
        <row r="649">
          <cell r="D649" t="str">
            <v>CORP-ERR</v>
          </cell>
          <cell r="E649">
            <v>0.28054307000000001</v>
          </cell>
          <cell r="F649">
            <v>0.51136108999999996</v>
          </cell>
        </row>
        <row r="650">
          <cell r="D650" t="str">
            <v>CORPADJ - O</v>
          </cell>
          <cell r="E650">
            <v>-0.65785461999999995</v>
          </cell>
          <cell r="F650">
            <v>0.54562274000000022</v>
          </cell>
        </row>
        <row r="651">
          <cell r="D651" t="str">
            <v>HOI</v>
          </cell>
          <cell r="E651">
            <v>0.80104399999999998</v>
          </cell>
          <cell r="F651">
            <v>1.2015659999999999</v>
          </cell>
        </row>
        <row r="652">
          <cell r="D652" t="str">
            <v>FIN-TAX</v>
          </cell>
          <cell r="E652">
            <v>0.22169705000000001</v>
          </cell>
          <cell r="F652">
            <v>0.38740642000000003</v>
          </cell>
        </row>
        <row r="653">
          <cell r="D653" t="str">
            <v>FIN-PF</v>
          </cell>
          <cell r="E653">
            <v>3.5999999999999997E-2</v>
          </cell>
          <cell r="F653">
            <v>3.5999999999999997E-2</v>
          </cell>
        </row>
        <row r="654">
          <cell r="D654" t="str">
            <v>FIN-TR</v>
          </cell>
          <cell r="E654">
            <v>0.56112655</v>
          </cell>
          <cell r="F654">
            <v>0.73836349000000001</v>
          </cell>
        </row>
        <row r="655">
          <cell r="D655" t="str">
            <v>FIN-CC</v>
          </cell>
          <cell r="E655">
            <v>3.6451147800000001</v>
          </cell>
          <cell r="F655">
            <v>6.0221880799999994</v>
          </cell>
        </row>
        <row r="656">
          <cell r="D656" t="str">
            <v>CS-IMIT</v>
          </cell>
          <cell r="E656">
            <v>3.12757642</v>
          </cell>
          <cell r="F656">
            <v>4.4159883000000004</v>
          </cell>
        </row>
        <row r="657">
          <cell r="D657" t="str">
            <v>CS-HR</v>
          </cell>
          <cell r="E657">
            <v>1.76089151</v>
          </cell>
          <cell r="F657">
            <v>3.0425580700000001</v>
          </cell>
        </row>
        <row r="658">
          <cell r="D658" t="str">
            <v>CS-SVPO</v>
          </cell>
          <cell r="E658">
            <v>0.21571699</v>
          </cell>
          <cell r="F658">
            <v>0.31738166000000001</v>
          </cell>
        </row>
        <row r="659">
          <cell r="D659" t="str">
            <v>CS-LR</v>
          </cell>
          <cell r="E659">
            <v>0.15814711999999997</v>
          </cell>
          <cell r="F659">
            <v>0.26922007999999997</v>
          </cell>
        </row>
        <row r="660">
          <cell r="D660" t="str">
            <v>CS-CORPSEC</v>
          </cell>
          <cell r="E660">
            <v>0.33466071999999997</v>
          </cell>
          <cell r="F660">
            <v>0.57282001999999999</v>
          </cell>
        </row>
        <row r="661">
          <cell r="D661" t="str">
            <v>EXTREL</v>
          </cell>
          <cell r="E661">
            <v>0.15149874999999999</v>
          </cell>
          <cell r="F661">
            <v>0.18399320999999999</v>
          </cell>
        </row>
        <row r="662">
          <cell r="D662" t="str">
            <v>AUDIT</v>
          </cell>
          <cell r="E662">
            <v>0.41001255999999997</v>
          </cell>
          <cell r="F662">
            <v>0.70640305000000003</v>
          </cell>
        </row>
        <row r="663">
          <cell r="D663" t="str">
            <v>CRA-SUP</v>
          </cell>
          <cell r="E663">
            <v>0.75323962999999994</v>
          </cell>
          <cell r="F663">
            <v>1.1182787999999999</v>
          </cell>
        </row>
        <row r="664">
          <cell r="D664" t="str">
            <v>CRA-SVPO</v>
          </cell>
          <cell r="E664">
            <v>0.20533344999999997</v>
          </cell>
          <cell r="F664">
            <v>0.27678686999999996</v>
          </cell>
        </row>
        <row r="665">
          <cell r="D665" t="str">
            <v>CRA-ABOR</v>
          </cell>
          <cell r="E665">
            <v>0.12718763999999999</v>
          </cell>
          <cell r="F665">
            <v>0.26047783000000002</v>
          </cell>
        </row>
        <row r="666">
          <cell r="D666" t="str">
            <v>CRA-CC</v>
          </cell>
          <cell r="E666">
            <v>0.87319655000000007</v>
          </cell>
          <cell r="F666">
            <v>1.20300392</v>
          </cell>
        </row>
        <row r="667">
          <cell r="D667" t="str">
            <v>CRA-REG</v>
          </cell>
          <cell r="E667">
            <v>1.43649348</v>
          </cell>
          <cell r="F667">
            <v>4.8513184699999998</v>
          </cell>
        </row>
        <row r="668">
          <cell r="D668" t="str">
            <v>CRA-RE</v>
          </cell>
          <cell r="E668">
            <v>1.2780441800000002</v>
          </cell>
          <cell r="F668">
            <v>1.9730117700000003</v>
          </cell>
        </row>
        <row r="669">
          <cell r="D669" t="str">
            <v>CRA-MPCE</v>
          </cell>
          <cell r="E669">
            <v>0.40899932999999999</v>
          </cell>
          <cell r="F669">
            <v>0.61005293999999999</v>
          </cell>
        </row>
        <row r="670">
          <cell r="D670" t="str">
            <v>GCS</v>
          </cell>
          <cell r="E670">
            <v>0.96608022999999998</v>
          </cell>
          <cell r="F670">
            <v>1.5898797899999999</v>
          </cell>
        </row>
        <row r="671">
          <cell r="D671" t="str">
            <v>ALLOC_OUT</v>
          </cell>
          <cell r="E671">
            <v>-0.389936</v>
          </cell>
          <cell r="F671">
            <v>-0.75338301000000008</v>
          </cell>
        </row>
        <row r="672">
          <cell r="D672" t="str">
            <v>LBSS - OM&amp;A</v>
          </cell>
          <cell r="E672">
            <v>0.30952798999999998</v>
          </cell>
          <cell r="F672">
            <v>0.48308144999999997</v>
          </cell>
        </row>
        <row r="673">
          <cell r="D673" t="str">
            <v>LARP</v>
          </cell>
          <cell r="F673">
            <v>0</v>
          </cell>
        </row>
        <row r="674">
          <cell r="D674" t="str">
            <v>FACIL</v>
          </cell>
          <cell r="E674">
            <v>7.71358532</v>
          </cell>
          <cell r="F674">
            <v>12.127064369999999</v>
          </cell>
        </row>
        <row r="675">
          <cell r="D675" t="str">
            <v>IMS - OM&amp;A</v>
          </cell>
          <cell r="E675">
            <v>19.314880380000002</v>
          </cell>
          <cell r="F675">
            <v>27.664024780000002</v>
          </cell>
        </row>
        <row r="676">
          <cell r="D676" t="str">
            <v>BT</v>
          </cell>
          <cell r="E676">
            <v>2.9291813499999995</v>
          </cell>
          <cell r="F676">
            <v>3.9847445399999994</v>
          </cell>
        </row>
        <row r="677">
          <cell r="D677" t="str">
            <v>CNRST-M</v>
          </cell>
          <cell r="E677">
            <v>-6.3938699999999959E-3</v>
          </cell>
          <cell r="F677">
            <v>9.4956310000000002E-2</v>
          </cell>
        </row>
        <row r="678">
          <cell r="D678" t="str">
            <v>OTHCP-M</v>
          </cell>
          <cell r="F678">
            <v>0</v>
          </cell>
        </row>
        <row r="690">
          <cell r="E690">
            <v>9.4845978699999964</v>
          </cell>
          <cell r="F690">
            <v>14.917269189999999</v>
          </cell>
          <cell r="G690">
            <v>0</v>
          </cell>
          <cell r="H690">
            <v>0</v>
          </cell>
          <cell r="I690">
            <v>0</v>
          </cell>
          <cell r="J690">
            <v>0</v>
          </cell>
          <cell r="K690">
            <v>0</v>
          </cell>
          <cell r="L690">
            <v>0</v>
          </cell>
          <cell r="M690">
            <v>0</v>
          </cell>
          <cell r="N690">
            <v>0</v>
          </cell>
          <cell r="O690">
            <v>0</v>
          </cell>
          <cell r="P690">
            <v>0</v>
          </cell>
        </row>
        <row r="692">
          <cell r="D692" t="str">
            <v>Bundle</v>
          </cell>
        </row>
        <row r="694">
          <cell r="D694" t="str">
            <v>OPS-CAP</v>
          </cell>
          <cell r="E694">
            <v>0</v>
          </cell>
          <cell r="F694">
            <v>0</v>
          </cell>
        </row>
        <row r="695">
          <cell r="D695" t="str">
            <v>CNRST-C</v>
          </cell>
          <cell r="E695">
            <v>3.7430518399999997</v>
          </cell>
          <cell r="F695">
            <v>4.9244111500000001</v>
          </cell>
        </row>
        <row r="696">
          <cell r="D696" t="str">
            <v>FRE-CAP</v>
          </cell>
          <cell r="E696">
            <v>-0.14803604000000001</v>
          </cell>
          <cell r="F696">
            <v>0.10500286</v>
          </cell>
        </row>
        <row r="697">
          <cell r="D697" t="str">
            <v>IMS-CAP</v>
          </cell>
          <cell r="E697">
            <v>1.0590897800000001</v>
          </cell>
          <cell r="F697">
            <v>1.7126471799999998</v>
          </cell>
        </row>
        <row r="698">
          <cell r="D698" t="str">
            <v>CCGO</v>
          </cell>
          <cell r="E698">
            <v>0</v>
          </cell>
          <cell r="F698">
            <v>0</v>
          </cell>
        </row>
        <row r="699">
          <cell r="D699" t="str">
            <v>CORPADJ - C</v>
          </cell>
          <cell r="E699">
            <v>0</v>
          </cell>
          <cell r="F699">
            <v>0</v>
          </cell>
        </row>
        <row r="700">
          <cell r="D700" t="str">
            <v>T&amp;WE</v>
          </cell>
          <cell r="E700">
            <v>4.444139289999999</v>
          </cell>
          <cell r="F700">
            <v>7.3590280000000003</v>
          </cell>
        </row>
        <row r="701">
          <cell r="D701" t="str">
            <v>SE</v>
          </cell>
          <cell r="E701">
            <v>0.32329385999999999</v>
          </cell>
          <cell r="F701">
            <v>0.51218600000000003</v>
          </cell>
        </row>
        <row r="702">
          <cell r="D702" t="str">
            <v>Tools</v>
          </cell>
          <cell r="E702">
            <v>0</v>
          </cell>
          <cell r="F702">
            <v>7.7639E-2</v>
          </cell>
        </row>
        <row r="703">
          <cell r="D703" t="str">
            <v>OPS-MFA</v>
          </cell>
          <cell r="E703">
            <v>0</v>
          </cell>
          <cell r="F703">
            <v>0</v>
          </cell>
        </row>
        <row r="704">
          <cell r="D704" t="str">
            <v>IMS-MFA</v>
          </cell>
          <cell r="E704">
            <v>0.17773502999999991</v>
          </cell>
          <cell r="F704">
            <v>0.30476199999999998</v>
          </cell>
        </row>
        <row r="705">
          <cell r="D705" t="str">
            <v>LBSS-MFA</v>
          </cell>
          <cell r="E705">
            <v>-0.11467589000000002</v>
          </cell>
          <cell r="F705">
            <v>-7.8407000000000004E-2</v>
          </cell>
        </row>
        <row r="706">
          <cell r="D706" t="str">
            <v>CorpAdj-MFA</v>
          </cell>
          <cell r="E706">
            <v>0</v>
          </cell>
          <cell r="F706">
            <v>0</v>
          </cell>
        </row>
      </sheetData>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istribution"/>
      <sheetName val="Reg Assets Report (summary) "/>
      <sheetName val="Reg Liab Report (summary)"/>
      <sheetName val="Smart Meter Report"/>
      <sheetName val="2010 SM model (reg act entries)"/>
      <sheetName val="223 Post SAP(source-R.Ens)"/>
      <sheetName val="Reg Asset- BU (Dec)"/>
      <sheetName val="YTD 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nmnv"/>
      <sheetName val="calif"/>
      <sheetName val="ercot"/>
      <sheetName val="frcc"/>
      <sheetName val="misocentral"/>
      <sheetName val="misomro"/>
      <sheetName val="pjm"/>
      <sheetName val="ne"/>
      <sheetName val="nwpaus"/>
      <sheetName val="ny"/>
      <sheetName val="rmpa"/>
      <sheetName val="serc"/>
      <sheetName val="spp"/>
      <sheetName val="End"/>
      <sheetName val="peak_month_data"/>
      <sheetName val="misc_tables"/>
      <sheetName val="H3_For Access"/>
      <sheetName val="NEW ECONOMICS"/>
      <sheetName val="Assumptions"/>
      <sheetName val="Annual CF"/>
      <sheetName val="Balance Sheet"/>
      <sheetName val="Annual IS"/>
      <sheetName val="Annual PP&amp;E"/>
      <sheetName val="Annual RE"/>
      <sheetName val="Cash Flow"/>
      <sheetName val="Annual BS"/>
      <sheetName val="Personn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wpa"/>
      <sheetName val="aznmnv"/>
      <sheetName val="calif"/>
      <sheetName val="peak_month_data"/>
      <sheetName val="tables"/>
    </sheetNames>
    <sheetDataSet>
      <sheetData sheetId="0">
        <row r="2">
          <cell r="A2">
            <v>2005</v>
          </cell>
          <cell r="B2">
            <v>0</v>
          </cell>
        </row>
        <row r="3">
          <cell r="A3">
            <v>2006</v>
          </cell>
          <cell r="B3">
            <v>0</v>
          </cell>
        </row>
        <row r="4">
          <cell r="A4">
            <v>2007</v>
          </cell>
          <cell r="B4">
            <v>0</v>
          </cell>
        </row>
        <row r="5">
          <cell r="A5">
            <v>2008</v>
          </cell>
          <cell r="B5">
            <v>0</v>
          </cell>
        </row>
        <row r="6">
          <cell r="A6">
            <v>2009</v>
          </cell>
          <cell r="B6">
            <v>1861</v>
          </cell>
          <cell r="C6">
            <v>0.22</v>
          </cell>
          <cell r="E6">
            <v>1861</v>
          </cell>
          <cell r="F6">
            <v>0</v>
          </cell>
          <cell r="G6">
            <v>0</v>
          </cell>
        </row>
        <row r="7">
          <cell r="A7">
            <v>2010</v>
          </cell>
          <cell r="B7">
            <v>3036</v>
          </cell>
          <cell r="C7">
            <v>0.21</v>
          </cell>
          <cell r="E7">
            <v>3036</v>
          </cell>
          <cell r="F7">
            <v>0</v>
          </cell>
          <cell r="G7">
            <v>0</v>
          </cell>
        </row>
        <row r="8">
          <cell r="A8">
            <v>2011</v>
          </cell>
          <cell r="B8">
            <v>4282</v>
          </cell>
          <cell r="C8">
            <v>0.21</v>
          </cell>
          <cell r="E8">
            <v>4282</v>
          </cell>
          <cell r="F8">
            <v>0</v>
          </cell>
          <cell r="G8">
            <v>0</v>
          </cell>
        </row>
        <row r="9">
          <cell r="A9">
            <v>2012</v>
          </cell>
          <cell r="B9">
            <v>4359</v>
          </cell>
          <cell r="C9">
            <v>0.21</v>
          </cell>
          <cell r="E9">
            <v>4359</v>
          </cell>
          <cell r="F9">
            <v>0</v>
          </cell>
          <cell r="G9">
            <v>0</v>
          </cell>
        </row>
        <row r="10">
          <cell r="A10">
            <v>2013</v>
          </cell>
          <cell r="B10">
            <v>4132</v>
          </cell>
          <cell r="C10">
            <v>0.21</v>
          </cell>
          <cell r="E10">
            <v>2467</v>
          </cell>
          <cell r="F10">
            <v>554</v>
          </cell>
          <cell r="G10">
            <v>1111</v>
          </cell>
        </row>
        <row r="11">
          <cell r="A11">
            <v>2014</v>
          </cell>
          <cell r="B11">
            <v>3753</v>
          </cell>
          <cell r="C11">
            <v>0.21</v>
          </cell>
          <cell r="E11">
            <v>1843</v>
          </cell>
          <cell r="F11">
            <v>806</v>
          </cell>
          <cell r="G11">
            <v>1104</v>
          </cell>
        </row>
        <row r="14">
          <cell r="A14" t="str">
            <v>YEAR</v>
          </cell>
          <cell r="B14" t="str">
            <v>CT</v>
          </cell>
          <cell r="C14" t="str">
            <v>CC</v>
          </cell>
        </row>
        <row r="15">
          <cell r="A15">
            <v>2005</v>
          </cell>
          <cell r="B15">
            <v>0.05</v>
          </cell>
          <cell r="C15">
            <v>0.95</v>
          </cell>
        </row>
        <row r="16">
          <cell r="A16">
            <v>2006</v>
          </cell>
          <cell r="B16">
            <v>0.05</v>
          </cell>
          <cell r="C16">
            <v>0.95</v>
          </cell>
        </row>
        <row r="17">
          <cell r="A17">
            <v>2007</v>
          </cell>
          <cell r="B17">
            <v>0.05</v>
          </cell>
          <cell r="C17">
            <v>0.95</v>
          </cell>
        </row>
        <row r="18">
          <cell r="A18">
            <v>2008</v>
          </cell>
          <cell r="B18">
            <v>0.05</v>
          </cell>
          <cell r="C18">
            <v>0.95</v>
          </cell>
        </row>
        <row r="19">
          <cell r="A19">
            <v>2009</v>
          </cell>
          <cell r="B19">
            <v>0.05</v>
          </cell>
          <cell r="C19">
            <v>0.95</v>
          </cell>
        </row>
        <row r="20">
          <cell r="A20">
            <v>2010</v>
          </cell>
          <cell r="B20">
            <v>0.05</v>
          </cell>
          <cell r="C20">
            <v>0.95</v>
          </cell>
        </row>
        <row r="21">
          <cell r="A21">
            <v>2011</v>
          </cell>
          <cell r="B21">
            <v>0.05</v>
          </cell>
          <cell r="C21">
            <v>0.95</v>
          </cell>
        </row>
        <row r="22">
          <cell r="A22">
            <v>2012</v>
          </cell>
          <cell r="B22">
            <v>0.05</v>
          </cell>
          <cell r="C22">
            <v>0.95</v>
          </cell>
        </row>
        <row r="23">
          <cell r="A23">
            <v>2013</v>
          </cell>
          <cell r="B23">
            <v>0.05</v>
          </cell>
          <cell r="C23">
            <v>0.95</v>
          </cell>
        </row>
        <row r="24">
          <cell r="A24">
            <v>2014</v>
          </cell>
          <cell r="B24">
            <v>0.05</v>
          </cell>
          <cell r="C24">
            <v>0.95</v>
          </cell>
        </row>
      </sheetData>
      <sheetData sheetId="1"/>
      <sheetData sheetId="2"/>
      <sheetData sheetId="3"/>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drea"/>
      <sheetName val="summary"/>
      <sheetName val="frcc"/>
      <sheetName val="ercot"/>
      <sheetName val="npcc"/>
      <sheetName val="wscc"/>
      <sheetName val="serc"/>
      <sheetName val="spp"/>
      <sheetName val="mapp"/>
      <sheetName val="maac"/>
      <sheetName val="main"/>
      <sheetName val="ecar"/>
      <sheetName val="wscc-c"/>
      <sheetName val="npcc-c"/>
      <sheetName val="mapp-c"/>
      <sheetName val="prob data"/>
      <sheetName val="table"/>
      <sheetName val="Balanço 20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P1" t="str">
            <v>REGION</v>
          </cell>
        </row>
        <row r="2">
          <cell r="P2" t="str">
            <v>AZNMNV</v>
          </cell>
          <cell r="Q2" t="str">
            <v>AZNMNV</v>
          </cell>
        </row>
        <row r="3">
          <cell r="P3" t="str">
            <v>CALIF</v>
          </cell>
          <cell r="Q3" t="str">
            <v>CALIF</v>
          </cell>
        </row>
        <row r="4">
          <cell r="P4" t="str">
            <v>ECAR</v>
          </cell>
          <cell r="Q4" t="str">
            <v>ECAR</v>
          </cell>
        </row>
        <row r="5">
          <cell r="P5" t="str">
            <v>ERCOT</v>
          </cell>
          <cell r="Q5" t="str">
            <v>ERCOT</v>
          </cell>
        </row>
        <row r="6">
          <cell r="P6" t="str">
            <v>FRCC</v>
          </cell>
          <cell r="Q6" t="str">
            <v>FRCC</v>
          </cell>
        </row>
        <row r="7">
          <cell r="P7" t="str">
            <v>MAAC</v>
          </cell>
          <cell r="Q7" t="str">
            <v>MAAC</v>
          </cell>
        </row>
        <row r="8">
          <cell r="P8" t="str">
            <v>MAIN</v>
          </cell>
          <cell r="Q8" t="str">
            <v>MAIN</v>
          </cell>
        </row>
        <row r="9">
          <cell r="P9" t="str">
            <v>MAPPC</v>
          </cell>
          <cell r="Q9" t="str">
            <v>MAPP-C</v>
          </cell>
        </row>
        <row r="10">
          <cell r="P10" t="str">
            <v>MAPPUS</v>
          </cell>
          <cell r="Q10" t="str">
            <v>MAPP-US</v>
          </cell>
        </row>
        <row r="11">
          <cell r="P11" t="str">
            <v>NE</v>
          </cell>
          <cell r="Q11" t="str">
            <v>NEPOOL</v>
          </cell>
        </row>
        <row r="12">
          <cell r="P12" t="str">
            <v>NPCCC-M</v>
          </cell>
          <cell r="Q12" t="str">
            <v>NBPO</v>
          </cell>
        </row>
        <row r="13">
          <cell r="P13" t="str">
            <v>NPCCC-O</v>
          </cell>
          <cell r="Q13" t="str">
            <v>ONHY</v>
          </cell>
        </row>
        <row r="14">
          <cell r="P14" t="str">
            <v>NPCCC-Q</v>
          </cell>
          <cell r="Q14" t="str">
            <v>HYQU</v>
          </cell>
        </row>
        <row r="15">
          <cell r="P15" t="str">
            <v>NWPAUS</v>
          </cell>
          <cell r="Q15" t="str">
            <v>NWPAUS</v>
          </cell>
        </row>
        <row r="16">
          <cell r="P16" t="str">
            <v>NY-E</v>
          </cell>
          <cell r="Q16" t="str">
            <v>NYE</v>
          </cell>
        </row>
        <row r="17">
          <cell r="P17" t="str">
            <v>NY-W</v>
          </cell>
          <cell r="Q17" t="str">
            <v>NYW</v>
          </cell>
        </row>
        <row r="18">
          <cell r="P18" t="str">
            <v>RMPA-E</v>
          </cell>
          <cell r="Q18" t="str">
            <v>RMPAECO</v>
          </cell>
        </row>
        <row r="19">
          <cell r="P19" t="str">
            <v>RMPA-O</v>
          </cell>
          <cell r="Q19" t="str">
            <v>RMPAWCO&amp;WY</v>
          </cell>
        </row>
        <row r="20">
          <cell r="P20" t="str">
            <v>SERC</v>
          </cell>
          <cell r="Q20" t="str">
            <v>SERC</v>
          </cell>
        </row>
        <row r="21">
          <cell r="P21" t="str">
            <v>SPP</v>
          </cell>
          <cell r="Q21" t="str">
            <v>SPP</v>
          </cell>
        </row>
        <row r="22">
          <cell r="P22" t="str">
            <v>WSCCC-A</v>
          </cell>
          <cell r="Q22" t="str">
            <v>AB</v>
          </cell>
        </row>
        <row r="23">
          <cell r="P23" t="str">
            <v>WSCCC-B</v>
          </cell>
          <cell r="Q23" t="str">
            <v>BC</v>
          </cell>
        </row>
      </sheetData>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urce_Costs"/>
      <sheetName val="Documentation"/>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berta_PPI"/>
      <sheetName val="Alberta_PPI_Neighbors"/>
      <sheetName val="ALB_Peak_Mo"/>
      <sheetName val="ALBERTA_SS_HR"/>
      <sheetName val="MAPP-C_PPI"/>
      <sheetName val="MAPP_Peak_Mo"/>
      <sheetName val="MID_C_Peak_Mo_data"/>
      <sheetName val="data"/>
      <sheetName val="table"/>
      <sheetName val="summary"/>
      <sheetName val="@RISK Correlation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_"/>
      <sheetName val="generation"/>
      <sheetName val="Driving factors"/>
      <sheetName val="Anciliary Rev"/>
      <sheetName val="OPEX"/>
      <sheetName val="CapitalProgram"/>
      <sheetName val="Capital "/>
      <sheetName val="Major Maintenance"/>
      <sheetName val="comp analysis"/>
      <sheetName val="NPV-ups"/>
      <sheetName val="CCA"/>
      <sheetName val="Financial Statements"/>
      <sheetName val="Opening BS"/>
      <sheetName val="MAPP-C_PPI"/>
      <sheetName val="NPV Breakdown "/>
      <sheetName val="ICAP&amp;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sheetName val="CTV(exl. NetStar)"/>
      <sheetName val="CTV DCF"/>
      <sheetName val="NetStar Sales"/>
      <sheetName val="Specialty Channels"/>
      <sheetName val="Eqty DCF"/>
      <sheetName val="Schedules------------------&gt;&gt;&gt;&gt;"/>
      <sheetName val="Ass"/>
      <sheetName val="Dep"/>
      <sheetName val="Shs"/>
      <sheetName val="A"/>
      <sheetName val="Quart"/>
      <sheetName val="CF_Ratio"/>
      <sheetName val="Valuation_NAV"/>
      <sheetName val="Call_Sheet"/>
      <sheetName val="Macros"/>
      <sheetName val="Charts"/>
      <sheetName val="Ad_Market"/>
      <sheetName val="P"/>
      <sheetName val="Fact_Sheet"/>
      <sheetName val=" Summary"/>
      <sheetName val="Assumptions"/>
      <sheetName val=" Hotel detail and Metrics"/>
      <sheetName val="For Sale Units "/>
      <sheetName val="Interest-Debt"/>
      <sheetName val="Capital and Other"/>
      <sheetName val="BS MAR05 Consol"/>
      <sheetName val="@RISK Correlations"/>
      <sheetName val="Upper-Hudson River"/>
      <sheetName val="Lower L-O Other Rivers"/>
      <sheetName val="Lower L-O Oswego River"/>
      <sheetName val="Upper L-O Beaver River"/>
      <sheetName val="Upper L-O Black River"/>
      <sheetName val="Lower-Hudson River"/>
      <sheetName val="St.Lawrence Raquette River"/>
      <sheetName val="Q2 2006 FP"/>
      <sheetName val="revenues"/>
      <sheetName val="LPERDAS (2)"/>
      <sheetName val="LPERDAS"/>
      <sheetName val="date lookups"/>
      <sheetName val="Opening FUM"/>
      <sheetName val="Data"/>
      <sheetName val="MEI DEPT-PROJET-COMPTE"/>
      <sheetName val="Inputs"/>
      <sheetName val="Lookups"/>
      <sheetName val="Macro"/>
      <sheetName val="MAPP-C_PPI"/>
      <sheetName val="DESP_ADM"/>
      <sheetName val="METALS"/>
      <sheetName val="SOLDERS"/>
      <sheetName val="BUSSPLANFLCX_2002"/>
      <sheetName val="Personnel"/>
      <sheetName val="expenses"/>
      <sheetName val="Consolidated Revenue Q3"/>
      <sheetName val="Exchange Rate"/>
      <sheetName val="ACCOUNTS"/>
      <sheetName val="CTV(exl__NetStar)"/>
      <sheetName val="CTV_DCF"/>
      <sheetName val="NetStar_Sales"/>
      <sheetName val="Specialty_Channels"/>
      <sheetName val="Eqty_DCF"/>
      <sheetName val="_Summary"/>
      <sheetName val="_Hotel_detail_and_Metrics"/>
      <sheetName val="For_Sale_Units_"/>
      <sheetName val="Capital_and_Other"/>
      <sheetName val="weekly summary"/>
      <sheetName val="PREI 0&amp;M  DEPT-PROJET-COMPTE"/>
      <sheetName val="revenue"/>
      <sheetName val="June 16"/>
      <sheetName val="CTV Model v5"/>
      <sheetName val="Forward Prices"/>
      <sheetName val="Gen Forecast"/>
      <sheetName val="Schedule"/>
      <sheetName val="Calculation"/>
      <sheetName val="GL"/>
      <sheetName val="From Trish"/>
      <sheetName val="2005"/>
      <sheetName val="Sheet1"/>
      <sheetName val="generation"/>
      <sheetName val="Cover"/>
      <sheetName val="Enterprise Value"/>
      <sheetName val="CRITERIA1"/>
      <sheetName val="region"/>
      <sheetName val="sub_region"/>
      <sheetName val="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K3">
            <v>21.75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nmnv"/>
      <sheetName val="calif"/>
      <sheetName val="misocentral"/>
      <sheetName val="ercot"/>
      <sheetName val="frcc"/>
      <sheetName val="pjm"/>
      <sheetName val="misomro"/>
      <sheetName val="ne"/>
      <sheetName val="nwpaus"/>
      <sheetName val="ny"/>
      <sheetName val="rmpa"/>
      <sheetName val="serc"/>
      <sheetName val="spp"/>
      <sheetName val="END"/>
      <sheetName val="Data All"/>
      <sheetName val="Lookup"/>
      <sheetName val="Shs"/>
      <sheetName val="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A2" t="str">
            <v>CC</v>
          </cell>
          <cell r="B2" t="str">
            <v>CC</v>
          </cell>
        </row>
        <row r="3">
          <cell r="A3" t="str">
            <v>GT</v>
          </cell>
          <cell r="B3" t="str">
            <v>GT</v>
          </cell>
        </row>
        <row r="4">
          <cell r="A4" t="str">
            <v>HY</v>
          </cell>
          <cell r="B4" t="str">
            <v>HYDRO</v>
          </cell>
        </row>
        <row r="5">
          <cell r="A5" t="str">
            <v>NU</v>
          </cell>
          <cell r="B5" t="str">
            <v>NUCLEAR</v>
          </cell>
        </row>
        <row r="6">
          <cell r="A6" t="str">
            <v>ST</v>
          </cell>
          <cell r="B6" t="str">
            <v>STEAM</v>
          </cell>
        </row>
        <row r="7">
          <cell r="A7" t="str">
            <v>OTHER</v>
          </cell>
          <cell r="B7" t="str">
            <v>OTHER</v>
          </cell>
        </row>
        <row r="8">
          <cell r="A8" t="str">
            <v>AVERAGE</v>
          </cell>
          <cell r="B8" t="str">
            <v>AVERAGE</v>
          </cell>
        </row>
      </sheetData>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s>
    <sheetDataSet>
      <sheetData sheetId="0"/>
      <sheetData sheetId="1"/>
      <sheetData sheetId="2" refreshError="1">
        <row r="6">
          <cell r="A6" t="str">
            <v>Division</v>
          </cell>
          <cell r="B6" t="str">
            <v>Department</v>
          </cell>
          <cell r="C6" t="str">
            <v>Section</v>
          </cell>
          <cell r="D6" t="str">
            <v>Director</v>
          </cell>
          <cell r="E6" t="str">
            <v>Supervisor</v>
          </cell>
          <cell r="F6" t="str">
            <v>Emp#</v>
          </cell>
          <cell r="G6" t="str">
            <v>All Emps</v>
          </cell>
          <cell r="H6" t="str">
            <v>NOD Timesheet</v>
          </cell>
          <cell r="I6" t="str">
            <v>Transmission OM&amp;A</v>
          </cell>
          <cell r="J6" t="str">
            <v>Transmission Capital</v>
          </cell>
          <cell r="K6" t="str">
            <v>Distribution OM&amp;A</v>
          </cell>
          <cell r="L6" t="str">
            <v>Distribution Capital</v>
          </cell>
          <cell r="M6" t="str">
            <v>Common</v>
          </cell>
          <cell r="N6" t="str">
            <v>&lt;&gt;</v>
          </cell>
          <cell r="O6" t="str">
            <v>Tot</v>
          </cell>
        </row>
        <row r="7">
          <cell r="A7" t="str">
            <v>Division</v>
          </cell>
          <cell r="B7" t="str">
            <v>Department</v>
          </cell>
          <cell r="C7" t="str">
            <v>Section</v>
          </cell>
          <cell r="D7" t="str">
            <v>Director</v>
          </cell>
          <cell r="E7" t="str">
            <v>Supervisor</v>
          </cell>
          <cell r="F7" t="str">
            <v>Emp#</v>
          </cell>
          <cell r="G7" t="str">
            <v>All Emps</v>
          </cell>
          <cell r="H7" t="str">
            <v>NOD Timesheet</v>
          </cell>
          <cell r="I7" t="str">
            <v>Transmission OM&amp;A</v>
          </cell>
          <cell r="J7" t="str">
            <v>Transmission Capital</v>
          </cell>
          <cell r="K7" t="str">
            <v>Distribution OM&amp;A</v>
          </cell>
          <cell r="L7" t="str">
            <v>Distribution Capital</v>
          </cell>
          <cell r="M7" t="str">
            <v>Common</v>
          </cell>
          <cell r="N7" t="str">
            <v>&lt;&gt;</v>
          </cell>
          <cell r="O7">
            <v>0</v>
          </cell>
        </row>
        <row r="8">
          <cell r="A8" t="str">
            <v>AM NON-OPS</v>
          </cell>
          <cell r="B8" t="str">
            <v>BUS INTGRTN</v>
          </cell>
          <cell r="C8" t="str">
            <v>INFO ASSETS</v>
          </cell>
          <cell r="D8" t="str">
            <v>Carleton,George A</v>
          </cell>
          <cell r="E8" t="str">
            <v>Carleton,George A</v>
          </cell>
          <cell r="F8">
            <v>378945</v>
          </cell>
          <cell r="G8" t="str">
            <v>Gloven,Marvin</v>
          </cell>
          <cell r="I8">
            <v>58.5</v>
          </cell>
          <cell r="J8">
            <v>20.5</v>
          </cell>
          <cell r="K8">
            <v>49</v>
          </cell>
          <cell r="L8">
            <v>11</v>
          </cell>
          <cell r="M8">
            <v>1</v>
          </cell>
          <cell r="O8">
            <v>140</v>
          </cell>
        </row>
        <row r="9">
          <cell r="A9" t="str">
            <v>AM NON-OPS</v>
          </cell>
          <cell r="B9" t="str">
            <v>BUS INTGRTN</v>
          </cell>
          <cell r="C9" t="str">
            <v>INFO ASSETS</v>
          </cell>
          <cell r="D9" t="str">
            <v>Carleton,George A</v>
          </cell>
          <cell r="E9" t="str">
            <v>Gloven,Marvin</v>
          </cell>
          <cell r="F9">
            <v>133693</v>
          </cell>
          <cell r="G9" t="str">
            <v>McQuaid,Jerome A.</v>
          </cell>
          <cell r="I9">
            <v>29.5</v>
          </cell>
          <cell r="J9">
            <v>29.5</v>
          </cell>
          <cell r="K9">
            <v>27.75</v>
          </cell>
          <cell r="L9">
            <v>27.75</v>
          </cell>
          <cell r="M9">
            <v>25.5</v>
          </cell>
          <cell r="O9">
            <v>140</v>
          </cell>
        </row>
        <row r="10">
          <cell r="A10" t="str">
            <v>AM NON-OPS</v>
          </cell>
          <cell r="B10" t="str">
            <v>BUS INTGRTN</v>
          </cell>
          <cell r="C10" t="str">
            <v>INFO ASSETS</v>
          </cell>
          <cell r="D10" t="str">
            <v>Carleton,George A</v>
          </cell>
          <cell r="E10" t="str">
            <v>Gloven,Marvin</v>
          </cell>
          <cell r="F10">
            <v>152040</v>
          </cell>
          <cell r="G10" t="str">
            <v>Alves,Bill</v>
          </cell>
          <cell r="I10">
            <v>119</v>
          </cell>
          <cell r="K10">
            <v>14</v>
          </cell>
          <cell r="O10">
            <v>133</v>
          </cell>
        </row>
        <row r="11">
          <cell r="A11" t="str">
            <v>AM NON-OPS</v>
          </cell>
          <cell r="B11" t="str">
            <v>BUS INTGRTN</v>
          </cell>
          <cell r="C11" t="str">
            <v>INFO ASSETS</v>
          </cell>
          <cell r="D11" t="str">
            <v>Carleton,George A</v>
          </cell>
          <cell r="E11" t="str">
            <v>Gloven,Marvin</v>
          </cell>
          <cell r="F11">
            <v>181665</v>
          </cell>
          <cell r="G11" t="str">
            <v>Deol,Rick</v>
          </cell>
          <cell r="I11">
            <v>60</v>
          </cell>
          <cell r="J11">
            <v>60</v>
          </cell>
          <cell r="K11">
            <v>10</v>
          </cell>
          <cell r="L11">
            <v>10</v>
          </cell>
          <cell r="O11">
            <v>140</v>
          </cell>
        </row>
        <row r="12">
          <cell r="A12" t="str">
            <v>AM NON-OPS</v>
          </cell>
          <cell r="B12" t="str">
            <v>BUS INTGRTN</v>
          </cell>
          <cell r="C12" t="str">
            <v>INFO ASSETS</v>
          </cell>
          <cell r="D12" t="str">
            <v>Carleton,George A</v>
          </cell>
          <cell r="E12" t="str">
            <v>Gloven,Marvin</v>
          </cell>
          <cell r="F12">
            <v>182198</v>
          </cell>
          <cell r="G12" t="str">
            <v>Wong,Ian C.</v>
          </cell>
          <cell r="I12">
            <v>0.5</v>
          </cell>
          <cell r="J12">
            <v>0.5</v>
          </cell>
          <cell r="K12">
            <v>19</v>
          </cell>
          <cell r="L12">
            <v>50</v>
          </cell>
          <cell r="M12">
            <v>70</v>
          </cell>
          <cell r="O12">
            <v>140</v>
          </cell>
        </row>
        <row r="13">
          <cell r="A13" t="str">
            <v>AM NON-OPS</v>
          </cell>
          <cell r="B13" t="str">
            <v>BUS INTGRTN</v>
          </cell>
          <cell r="C13" t="str">
            <v>INFO ASSETS</v>
          </cell>
          <cell r="D13" t="str">
            <v>Carleton,George A</v>
          </cell>
          <cell r="E13" t="str">
            <v>Gloven,Marvin</v>
          </cell>
          <cell r="F13">
            <v>182312</v>
          </cell>
          <cell r="G13" t="str">
            <v>Livermore,Philip</v>
          </cell>
          <cell r="I13">
            <v>14</v>
          </cell>
          <cell r="K13">
            <v>127</v>
          </cell>
          <cell r="O13">
            <v>141</v>
          </cell>
        </row>
        <row r="14">
          <cell r="A14" t="str">
            <v>AM NON-OPS</v>
          </cell>
          <cell r="B14" t="str">
            <v>BUS INTGRTN</v>
          </cell>
          <cell r="C14" t="str">
            <v>INFO ASSETS</v>
          </cell>
          <cell r="D14" t="str">
            <v>Carleton,George A</v>
          </cell>
          <cell r="E14" t="str">
            <v>Gloven,Marvin</v>
          </cell>
          <cell r="F14">
            <v>263144</v>
          </cell>
          <cell r="G14" t="str">
            <v>Willis,Ron</v>
          </cell>
          <cell r="I14">
            <v>69.5</v>
          </cell>
          <cell r="K14">
            <v>22</v>
          </cell>
          <cell r="M14">
            <v>48.5</v>
          </cell>
          <cell r="O14">
            <v>140</v>
          </cell>
        </row>
        <row r="15">
          <cell r="A15" t="str">
            <v>AM NON-OPS</v>
          </cell>
          <cell r="B15" t="str">
            <v>BUS INTGRTN</v>
          </cell>
          <cell r="C15" t="str">
            <v>INFO ASSETS</v>
          </cell>
          <cell r="D15" t="str">
            <v>Carleton,George A</v>
          </cell>
          <cell r="E15" t="str">
            <v>Gloven,Marvin</v>
          </cell>
          <cell r="F15">
            <v>397922</v>
          </cell>
          <cell r="G15" t="str">
            <v>Mcnaughton,Winston</v>
          </cell>
          <cell r="I15">
            <v>84</v>
          </cell>
          <cell r="K15">
            <v>27.5</v>
          </cell>
          <cell r="M15">
            <v>28.5</v>
          </cell>
          <cell r="O15">
            <v>140</v>
          </cell>
        </row>
        <row r="16">
          <cell r="A16" t="str">
            <v>AM NON-OPS</v>
          </cell>
          <cell r="B16" t="str">
            <v>BUS INTGRTN</v>
          </cell>
          <cell r="C16" t="str">
            <v>INFO ASSETS</v>
          </cell>
          <cell r="D16" t="str">
            <v>Carleton,George A</v>
          </cell>
          <cell r="E16" t="str">
            <v>Gloven,Marvin</v>
          </cell>
          <cell r="F16">
            <v>483210</v>
          </cell>
          <cell r="G16" t="str">
            <v>Schneider,Paul</v>
          </cell>
          <cell r="I16">
            <v>38.5</v>
          </cell>
          <cell r="J16">
            <v>33</v>
          </cell>
          <cell r="K16">
            <v>60.5</v>
          </cell>
          <cell r="L16">
            <v>28.5</v>
          </cell>
          <cell r="O16">
            <v>160.5</v>
          </cell>
        </row>
        <row r="17">
          <cell r="A17" t="str">
            <v>AM NON-OPS</v>
          </cell>
          <cell r="B17" t="str">
            <v>BUS INTGRTN</v>
          </cell>
          <cell r="C17" t="str">
            <v>INFO ASSETS</v>
          </cell>
          <cell r="D17" t="str">
            <v>Carleton,George A</v>
          </cell>
          <cell r="E17" t="str">
            <v>Gloven,Marvin</v>
          </cell>
          <cell r="F17">
            <v>493710</v>
          </cell>
          <cell r="G17" t="str">
            <v>Green,Allan</v>
          </cell>
          <cell r="I17">
            <v>36</v>
          </cell>
          <cell r="J17">
            <v>36</v>
          </cell>
          <cell r="K17">
            <v>9.5</v>
          </cell>
          <cell r="L17">
            <v>9.5</v>
          </cell>
          <cell r="M17">
            <v>14</v>
          </cell>
          <cell r="O17">
            <v>105</v>
          </cell>
        </row>
        <row r="18">
          <cell r="A18" t="str">
            <v>AM NON-OPS</v>
          </cell>
          <cell r="B18" t="str">
            <v>BUS INTGRTN</v>
          </cell>
          <cell r="C18" t="str">
            <v>INFO ASSETS</v>
          </cell>
          <cell r="D18" t="str">
            <v>Carleton,George A</v>
          </cell>
          <cell r="E18" t="str">
            <v>Gloven,Marvin</v>
          </cell>
          <cell r="F18">
            <v>504553</v>
          </cell>
          <cell r="G18" t="str">
            <v>Lockton,John</v>
          </cell>
          <cell r="I18">
            <v>55</v>
          </cell>
          <cell r="J18">
            <v>54</v>
          </cell>
          <cell r="K18">
            <v>12</v>
          </cell>
          <cell r="L18">
            <v>5</v>
          </cell>
          <cell r="M18">
            <v>14</v>
          </cell>
          <cell r="O18">
            <v>140</v>
          </cell>
        </row>
        <row r="19">
          <cell r="A19" t="str">
            <v>AM NON-OPS</v>
          </cell>
          <cell r="B19" t="str">
            <v>BUS INTGRTN</v>
          </cell>
          <cell r="C19" t="str">
            <v>INFO ASSETS</v>
          </cell>
          <cell r="D19" t="str">
            <v>Carleton,George A</v>
          </cell>
          <cell r="E19" t="str">
            <v>Gloven,Marvin</v>
          </cell>
          <cell r="F19">
            <v>505365</v>
          </cell>
          <cell r="G19" t="str">
            <v>Rydlewski,Ludwik</v>
          </cell>
          <cell r="I19">
            <v>51.5</v>
          </cell>
          <cell r="J19">
            <v>58.5</v>
          </cell>
          <cell r="K19">
            <v>8.75</v>
          </cell>
          <cell r="L19">
            <v>8.75</v>
          </cell>
          <cell r="M19">
            <v>12.5</v>
          </cell>
          <cell r="O19">
            <v>140</v>
          </cell>
        </row>
        <row r="20">
          <cell r="A20" t="str">
            <v>AM NON-OPS</v>
          </cell>
          <cell r="B20" t="str">
            <v>BUS INTGRTN</v>
          </cell>
          <cell r="C20" t="str">
            <v>INFO ASSETS</v>
          </cell>
          <cell r="D20" t="str">
            <v>Carleton,George A</v>
          </cell>
          <cell r="E20" t="str">
            <v>Gloven,Marvin</v>
          </cell>
          <cell r="F20">
            <v>587566</v>
          </cell>
          <cell r="G20" t="str">
            <v>Avraham,Vera</v>
          </cell>
          <cell r="I20">
            <v>51.75</v>
          </cell>
          <cell r="K20">
            <v>53.75</v>
          </cell>
          <cell r="L20">
            <v>18</v>
          </cell>
          <cell r="M20">
            <v>16.5</v>
          </cell>
          <cell r="O20">
            <v>140</v>
          </cell>
        </row>
        <row r="21">
          <cell r="A21" t="str">
            <v>AM NON-OPS</v>
          </cell>
          <cell r="B21" t="str">
            <v>BUS INTGRTN</v>
          </cell>
          <cell r="C21" t="str">
            <v>INFO ASSETS</v>
          </cell>
          <cell r="D21" t="str">
            <v>Carleton,George A</v>
          </cell>
          <cell r="E21" t="str">
            <v>Gloven,Marvin</v>
          </cell>
          <cell r="F21">
            <v>943285</v>
          </cell>
          <cell r="G21" t="str">
            <v>Mclachlan,Scott</v>
          </cell>
          <cell r="I21">
            <v>107</v>
          </cell>
          <cell r="J21">
            <v>26</v>
          </cell>
          <cell r="O21">
            <v>133</v>
          </cell>
        </row>
        <row r="22">
          <cell r="A22" t="str">
            <v>AM NON-OPS</v>
          </cell>
          <cell r="B22" t="str">
            <v>BUS INTGRTN</v>
          </cell>
          <cell r="C22" t="str">
            <v>None</v>
          </cell>
          <cell r="D22" t="str">
            <v>Carleton,George A</v>
          </cell>
          <cell r="E22" t="str">
            <v>Altomare,Carm</v>
          </cell>
          <cell r="F22">
            <v>76461</v>
          </cell>
          <cell r="G22" t="str">
            <v>Atkins,Peter</v>
          </cell>
          <cell r="I22">
            <v>101.5</v>
          </cell>
          <cell r="K22">
            <v>35</v>
          </cell>
          <cell r="M22">
            <v>3.5</v>
          </cell>
          <cell r="O22">
            <v>140</v>
          </cell>
        </row>
        <row r="23">
          <cell r="A23" t="str">
            <v>AM NON-OPS</v>
          </cell>
          <cell r="B23" t="str">
            <v>BUS INTGRTN</v>
          </cell>
          <cell r="C23" t="str">
            <v>None</v>
          </cell>
          <cell r="D23" t="str">
            <v>Carleton,George A</v>
          </cell>
          <cell r="E23" t="str">
            <v>Altomare,Carm</v>
          </cell>
          <cell r="F23">
            <v>178790</v>
          </cell>
          <cell r="G23" t="str">
            <v>Lyberogiannis,Elias</v>
          </cell>
          <cell r="I23">
            <v>20</v>
          </cell>
          <cell r="J23">
            <v>6</v>
          </cell>
          <cell r="K23">
            <v>57</v>
          </cell>
          <cell r="L23">
            <v>57</v>
          </cell>
          <cell r="O23">
            <v>140</v>
          </cell>
        </row>
        <row r="24">
          <cell r="A24" t="str">
            <v>AM NON-OPS</v>
          </cell>
          <cell r="B24" t="str">
            <v>BUS INTGRTN</v>
          </cell>
          <cell r="C24" t="str">
            <v>None</v>
          </cell>
          <cell r="D24" t="str">
            <v>Carleton,George A</v>
          </cell>
          <cell r="E24" t="str">
            <v>Altomare,Carm</v>
          </cell>
          <cell r="F24">
            <v>210063</v>
          </cell>
          <cell r="G24" t="str">
            <v>Wee,Chaw</v>
          </cell>
          <cell r="I24">
            <v>124</v>
          </cell>
          <cell r="M24">
            <v>16</v>
          </cell>
          <cell r="O24">
            <v>140</v>
          </cell>
        </row>
        <row r="25">
          <cell r="A25" t="str">
            <v>AM NON-OPS</v>
          </cell>
          <cell r="B25" t="str">
            <v>BUS INTGRTN</v>
          </cell>
          <cell r="C25" t="str">
            <v>None</v>
          </cell>
          <cell r="D25" t="str">
            <v>Carleton,George A</v>
          </cell>
          <cell r="E25" t="str">
            <v>Altomare,Carm</v>
          </cell>
          <cell r="F25">
            <v>313215</v>
          </cell>
          <cell r="G25" t="str">
            <v>Andrews-Cepin,Lynn</v>
          </cell>
          <cell r="I25">
            <v>41.5</v>
          </cell>
          <cell r="J25">
            <v>22.5</v>
          </cell>
          <cell r="K25">
            <v>26.5</v>
          </cell>
          <cell r="L25">
            <v>15.5</v>
          </cell>
          <cell r="M25">
            <v>34</v>
          </cell>
          <cell r="O25">
            <v>140</v>
          </cell>
        </row>
        <row r="26">
          <cell r="A26" t="str">
            <v>AM NON-OPS</v>
          </cell>
          <cell r="B26" t="str">
            <v>BUS INTGRTN</v>
          </cell>
          <cell r="C26" t="str">
            <v>None</v>
          </cell>
          <cell r="D26" t="str">
            <v>Carleton,George A</v>
          </cell>
          <cell r="E26" t="str">
            <v>Altomare,Carm</v>
          </cell>
          <cell r="F26">
            <v>440174</v>
          </cell>
          <cell r="G26" t="str">
            <v>Kidd,Jack</v>
          </cell>
          <cell r="I26">
            <v>32</v>
          </cell>
          <cell r="J26">
            <v>10</v>
          </cell>
          <cell r="K26">
            <v>34</v>
          </cell>
          <cell r="L26">
            <v>18.5</v>
          </cell>
          <cell r="M26">
            <v>10.5</v>
          </cell>
          <cell r="O26">
            <v>105</v>
          </cell>
        </row>
        <row r="27">
          <cell r="A27" t="str">
            <v>AM NON-OPS</v>
          </cell>
          <cell r="B27" t="str">
            <v>BUS INTGRTN</v>
          </cell>
          <cell r="C27" t="str">
            <v>None</v>
          </cell>
          <cell r="D27" t="str">
            <v>Carleton,George A</v>
          </cell>
          <cell r="E27" t="str">
            <v>Altomare,Carm</v>
          </cell>
          <cell r="F27">
            <v>481285</v>
          </cell>
          <cell r="G27" t="str">
            <v>Luo,Guang Xiang</v>
          </cell>
          <cell r="I27">
            <v>56.5</v>
          </cell>
          <cell r="J27">
            <v>60</v>
          </cell>
          <cell r="K27">
            <v>3.5</v>
          </cell>
          <cell r="M27">
            <v>20</v>
          </cell>
          <cell r="O27">
            <v>140</v>
          </cell>
        </row>
        <row r="28">
          <cell r="A28" t="str">
            <v>AM NON-OPS</v>
          </cell>
          <cell r="B28" t="str">
            <v>BUS INTGRTN</v>
          </cell>
          <cell r="C28" t="str">
            <v>None</v>
          </cell>
          <cell r="D28" t="str">
            <v>Carleton,George A</v>
          </cell>
          <cell r="E28" t="str">
            <v>Altomare,Carm</v>
          </cell>
          <cell r="F28">
            <v>481404</v>
          </cell>
          <cell r="G28" t="str">
            <v>Hann,Norm</v>
          </cell>
          <cell r="K28">
            <v>109.5</v>
          </cell>
          <cell r="L28">
            <v>30</v>
          </cell>
          <cell r="M28">
            <v>10.5</v>
          </cell>
          <cell r="O28">
            <v>150</v>
          </cell>
        </row>
        <row r="29">
          <cell r="A29" t="str">
            <v>AM NON-OPS</v>
          </cell>
          <cell r="B29" t="str">
            <v>BUS INTGRTN</v>
          </cell>
          <cell r="C29" t="str">
            <v>None</v>
          </cell>
          <cell r="D29" t="str">
            <v>Carleton,George A</v>
          </cell>
          <cell r="E29" t="str">
            <v>Altomare,Carm</v>
          </cell>
          <cell r="F29">
            <v>481796</v>
          </cell>
          <cell r="G29" t="str">
            <v>Perrella,Tony</v>
          </cell>
          <cell r="I29">
            <v>47.5</v>
          </cell>
          <cell r="J29">
            <v>12</v>
          </cell>
          <cell r="K29">
            <v>63.5</v>
          </cell>
          <cell r="L29">
            <v>13.5</v>
          </cell>
          <cell r="M29">
            <v>5.5</v>
          </cell>
          <cell r="O29">
            <v>142</v>
          </cell>
        </row>
        <row r="30">
          <cell r="A30" t="str">
            <v>AM NON-OPS</v>
          </cell>
          <cell r="B30" t="str">
            <v>BUS INTGRTN</v>
          </cell>
          <cell r="C30" t="str">
            <v>None</v>
          </cell>
          <cell r="D30" t="str">
            <v>Carleton,George A</v>
          </cell>
          <cell r="E30" t="str">
            <v>Altomare,Carm</v>
          </cell>
          <cell r="F30">
            <v>596806</v>
          </cell>
          <cell r="G30" t="str">
            <v>Hamoud,Gomaa</v>
          </cell>
          <cell r="J30">
            <v>133</v>
          </cell>
          <cell r="M30">
            <v>7</v>
          </cell>
          <cell r="O30">
            <v>140</v>
          </cell>
        </row>
        <row r="31">
          <cell r="A31" t="str">
            <v>AM NON-OPS</v>
          </cell>
          <cell r="B31" t="str">
            <v>BUS INTGRTN</v>
          </cell>
          <cell r="C31" t="str">
            <v>None</v>
          </cell>
          <cell r="D31" t="str">
            <v>Carleton,George A</v>
          </cell>
          <cell r="E31" t="str">
            <v>Bain,Martin D</v>
          </cell>
          <cell r="F31">
            <v>121296</v>
          </cell>
          <cell r="G31" t="str">
            <v>Cavazzon,Laura</v>
          </cell>
          <cell r="I31">
            <v>64</v>
          </cell>
          <cell r="K31">
            <v>64</v>
          </cell>
          <cell r="M31">
            <v>12</v>
          </cell>
          <cell r="O31">
            <v>140</v>
          </cell>
        </row>
        <row r="32">
          <cell r="A32" t="str">
            <v>AM NON-OPS</v>
          </cell>
          <cell r="B32" t="str">
            <v>BUS INTGRTN</v>
          </cell>
          <cell r="C32" t="str">
            <v>None</v>
          </cell>
          <cell r="D32" t="str">
            <v>Carleton,George A</v>
          </cell>
          <cell r="E32" t="str">
            <v>Bain,Martin D</v>
          </cell>
          <cell r="F32">
            <v>177513</v>
          </cell>
          <cell r="G32" t="str">
            <v>Balfour,Davison</v>
          </cell>
          <cell r="I32">
            <v>25</v>
          </cell>
          <cell r="J32">
            <v>19</v>
          </cell>
          <cell r="K32">
            <v>29.5</v>
          </cell>
          <cell r="L32">
            <v>25</v>
          </cell>
          <cell r="M32">
            <v>41.5</v>
          </cell>
          <cell r="O32">
            <v>140</v>
          </cell>
        </row>
        <row r="33">
          <cell r="A33" t="str">
            <v>AM NON-OPS</v>
          </cell>
          <cell r="B33" t="str">
            <v>BUS INTGRTN</v>
          </cell>
          <cell r="C33" t="str">
            <v>None</v>
          </cell>
          <cell r="D33" t="str">
            <v>Carleton,George A</v>
          </cell>
          <cell r="E33" t="str">
            <v>Bain,Martin D</v>
          </cell>
          <cell r="F33">
            <v>180490</v>
          </cell>
          <cell r="G33" t="str">
            <v>McClellan,April</v>
          </cell>
          <cell r="I33">
            <v>33.25</v>
          </cell>
          <cell r="J33">
            <v>33.25</v>
          </cell>
          <cell r="K33">
            <v>33.25</v>
          </cell>
          <cell r="L33">
            <v>33.25</v>
          </cell>
          <cell r="O33">
            <v>133</v>
          </cell>
        </row>
        <row r="34">
          <cell r="A34" t="str">
            <v>AM NON-OPS</v>
          </cell>
          <cell r="B34" t="str">
            <v>BUS INTGRTN</v>
          </cell>
          <cell r="C34" t="str">
            <v>None</v>
          </cell>
          <cell r="D34" t="str">
            <v>Carleton,George A</v>
          </cell>
          <cell r="E34" t="str">
            <v>Bain,Martin D</v>
          </cell>
          <cell r="F34">
            <v>210091</v>
          </cell>
          <cell r="G34" t="str">
            <v>Vance,Steven</v>
          </cell>
          <cell r="K34">
            <v>84</v>
          </cell>
          <cell r="L34">
            <v>60</v>
          </cell>
          <cell r="M34">
            <v>16</v>
          </cell>
          <cell r="O34">
            <v>160</v>
          </cell>
        </row>
        <row r="35">
          <cell r="A35" t="str">
            <v>AM NON-OPS</v>
          </cell>
          <cell r="B35" t="str">
            <v>BUS INTGRTN</v>
          </cell>
          <cell r="C35" t="str">
            <v>None</v>
          </cell>
          <cell r="D35" t="str">
            <v>Carleton,George A</v>
          </cell>
          <cell r="E35" t="str">
            <v>Bain,Martin D</v>
          </cell>
          <cell r="F35">
            <v>265111</v>
          </cell>
          <cell r="G35" t="str">
            <v>De Menech,Renzo</v>
          </cell>
          <cell r="I35">
            <v>28</v>
          </cell>
          <cell r="J35">
            <v>28.5</v>
          </cell>
          <cell r="K35">
            <v>21</v>
          </cell>
          <cell r="L35">
            <v>21</v>
          </cell>
          <cell r="M35">
            <v>41.5</v>
          </cell>
          <cell r="O35">
            <v>140</v>
          </cell>
        </row>
        <row r="36">
          <cell r="A36" t="str">
            <v>AM NON-OPS</v>
          </cell>
          <cell r="B36" t="str">
            <v>BUS INTGRTN</v>
          </cell>
          <cell r="C36" t="str">
            <v>None</v>
          </cell>
          <cell r="D36" t="str">
            <v>Carleton,George A</v>
          </cell>
          <cell r="E36" t="str">
            <v>Bain,Martin D</v>
          </cell>
          <cell r="F36">
            <v>317191</v>
          </cell>
          <cell r="G36" t="str">
            <v>BOLDT,John</v>
          </cell>
          <cell r="K36">
            <v>126</v>
          </cell>
          <cell r="M36">
            <v>14</v>
          </cell>
          <cell r="O36">
            <v>140</v>
          </cell>
        </row>
        <row r="37">
          <cell r="A37" t="str">
            <v>AM NON-OPS</v>
          </cell>
          <cell r="B37" t="str">
            <v>BUS INTGRTN</v>
          </cell>
          <cell r="C37" t="str">
            <v>None</v>
          </cell>
          <cell r="D37" t="str">
            <v>Carleton,George A</v>
          </cell>
          <cell r="E37" t="str">
            <v>Bain,Martin D</v>
          </cell>
          <cell r="F37">
            <v>373240</v>
          </cell>
          <cell r="G37" t="str">
            <v>Vilar,Julio</v>
          </cell>
          <cell r="I37">
            <v>29.45</v>
          </cell>
          <cell r="J37">
            <v>46.15</v>
          </cell>
          <cell r="K37">
            <v>18.149999999999999</v>
          </cell>
          <cell r="L37">
            <v>25.25</v>
          </cell>
          <cell r="M37">
            <v>21</v>
          </cell>
          <cell r="O37">
            <v>140</v>
          </cell>
        </row>
        <row r="38">
          <cell r="A38" t="str">
            <v>AM NON-OPS</v>
          </cell>
          <cell r="B38" t="str">
            <v>BUS INTGRTN</v>
          </cell>
          <cell r="C38" t="str">
            <v>None</v>
          </cell>
          <cell r="D38" t="str">
            <v>Carleton,George A</v>
          </cell>
          <cell r="E38" t="str">
            <v>Bain,Martin D</v>
          </cell>
          <cell r="F38">
            <v>486465</v>
          </cell>
          <cell r="G38" t="str">
            <v>Sloan,Dave</v>
          </cell>
          <cell r="I38">
            <v>36</v>
          </cell>
          <cell r="J38">
            <v>2</v>
          </cell>
          <cell r="K38">
            <v>3</v>
          </cell>
          <cell r="M38">
            <v>99</v>
          </cell>
          <cell r="O38">
            <v>140</v>
          </cell>
        </row>
        <row r="39">
          <cell r="A39" t="str">
            <v>AM NON-OPS</v>
          </cell>
          <cell r="B39" t="str">
            <v>BUS INTGRTN</v>
          </cell>
          <cell r="C39" t="str">
            <v>None</v>
          </cell>
          <cell r="D39" t="str">
            <v>Carleton,George A</v>
          </cell>
          <cell r="E39" t="str">
            <v>Bain,Martin D</v>
          </cell>
          <cell r="F39">
            <v>582435</v>
          </cell>
          <cell r="G39" t="str">
            <v>Sanchez,Anita</v>
          </cell>
          <cell r="K39">
            <v>140</v>
          </cell>
          <cell r="O39">
            <v>140</v>
          </cell>
        </row>
        <row r="40">
          <cell r="A40" t="str">
            <v>AM NON-OPS</v>
          </cell>
          <cell r="B40" t="str">
            <v>BUS INTGRTN</v>
          </cell>
          <cell r="C40" t="str">
            <v>None</v>
          </cell>
          <cell r="D40" t="str">
            <v>Carleton,George A</v>
          </cell>
          <cell r="E40" t="str">
            <v>Barrie,Dave</v>
          </cell>
          <cell r="F40">
            <v>517664</v>
          </cell>
          <cell r="G40" t="str">
            <v>Carleton,George A</v>
          </cell>
          <cell r="I40">
            <v>35</v>
          </cell>
          <cell r="J40">
            <v>27</v>
          </cell>
          <cell r="K40">
            <v>38</v>
          </cell>
          <cell r="L40">
            <v>27</v>
          </cell>
          <cell r="M40">
            <v>33</v>
          </cell>
          <cell r="O40">
            <v>160</v>
          </cell>
        </row>
        <row r="41">
          <cell r="A41" t="str">
            <v>AM NON-OPS</v>
          </cell>
          <cell r="B41" t="str">
            <v>BUS INTGRTN</v>
          </cell>
          <cell r="C41" t="str">
            <v>None</v>
          </cell>
          <cell r="D41" t="str">
            <v>Carleton,George A</v>
          </cell>
          <cell r="E41" t="str">
            <v>Bodnar,Susan C</v>
          </cell>
          <cell r="F41">
            <v>182437</v>
          </cell>
          <cell r="G41" t="str">
            <v>Loube,Christine</v>
          </cell>
          <cell r="I41">
            <v>15.75</v>
          </cell>
          <cell r="J41">
            <v>36.5</v>
          </cell>
          <cell r="K41">
            <v>29.75</v>
          </cell>
          <cell r="L41">
            <v>23.5</v>
          </cell>
          <cell r="M41">
            <v>7</v>
          </cell>
          <cell r="O41">
            <v>112.5</v>
          </cell>
        </row>
        <row r="42">
          <cell r="A42" t="str">
            <v>AM NON-OPS</v>
          </cell>
          <cell r="B42" t="str">
            <v>BUS INTGRTN</v>
          </cell>
          <cell r="C42" t="str">
            <v>None</v>
          </cell>
          <cell r="D42" t="str">
            <v>Carleton,George A</v>
          </cell>
          <cell r="E42" t="str">
            <v>Bodnar,Susan C</v>
          </cell>
          <cell r="F42">
            <v>183013</v>
          </cell>
          <cell r="G42" t="str">
            <v>de Ridder,Yvonne</v>
          </cell>
          <cell r="I42">
            <v>27.16</v>
          </cell>
          <cell r="J42">
            <v>29.12</v>
          </cell>
          <cell r="K42">
            <v>47.88</v>
          </cell>
          <cell r="L42">
            <v>35.840000000000003</v>
          </cell>
          <cell r="O42">
            <v>140</v>
          </cell>
        </row>
        <row r="43">
          <cell r="A43" t="str">
            <v>AM NON-OPS</v>
          </cell>
          <cell r="B43" t="str">
            <v>BUS INTGRTN</v>
          </cell>
          <cell r="C43" t="str">
            <v>None</v>
          </cell>
          <cell r="D43" t="str">
            <v>Carleton,George A</v>
          </cell>
          <cell r="E43" t="str">
            <v>Bodnar,Susan C</v>
          </cell>
          <cell r="F43">
            <v>183130</v>
          </cell>
          <cell r="G43" t="str">
            <v>Malka,Liora</v>
          </cell>
          <cell r="I43">
            <v>16.559999999999999</v>
          </cell>
          <cell r="J43">
            <v>38.96</v>
          </cell>
          <cell r="K43">
            <v>30.8</v>
          </cell>
          <cell r="L43">
            <v>25.64</v>
          </cell>
          <cell r="O43">
            <v>111.96</v>
          </cell>
        </row>
        <row r="44">
          <cell r="A44" t="str">
            <v>AM NON-OPS</v>
          </cell>
          <cell r="B44" t="str">
            <v>BUS INTGRTN</v>
          </cell>
          <cell r="C44" t="str">
            <v>None</v>
          </cell>
          <cell r="D44" t="str">
            <v>Carleton,George A</v>
          </cell>
          <cell r="E44" t="str">
            <v>Bodnar,Susan C</v>
          </cell>
          <cell r="F44">
            <v>183146</v>
          </cell>
          <cell r="G44" t="str">
            <v>Reynolds,Patricia</v>
          </cell>
          <cell r="I44">
            <v>27.16</v>
          </cell>
          <cell r="J44">
            <v>47.88</v>
          </cell>
          <cell r="K44">
            <v>29.12</v>
          </cell>
          <cell r="L44">
            <v>35.840000000000003</v>
          </cell>
          <cell r="O44">
            <v>140</v>
          </cell>
        </row>
        <row r="45">
          <cell r="A45" t="str">
            <v>AM NON-OPS</v>
          </cell>
          <cell r="B45" t="str">
            <v>BUS INTGRTN</v>
          </cell>
          <cell r="C45" t="str">
            <v>None</v>
          </cell>
          <cell r="D45" t="str">
            <v>Carleton,George A</v>
          </cell>
          <cell r="E45" t="str">
            <v>Bodnar,Susan C</v>
          </cell>
          <cell r="F45">
            <v>394625</v>
          </cell>
          <cell r="G45" t="str">
            <v>Hardy,Deborah</v>
          </cell>
          <cell r="I45">
            <v>19</v>
          </cell>
          <cell r="J45">
            <v>36.1</v>
          </cell>
          <cell r="K45">
            <v>47.5</v>
          </cell>
          <cell r="L45">
            <v>30.4</v>
          </cell>
          <cell r="M45">
            <v>7</v>
          </cell>
          <cell r="O45">
            <v>140</v>
          </cell>
        </row>
        <row r="46">
          <cell r="A46" t="str">
            <v>AM NON-OPS</v>
          </cell>
          <cell r="B46" t="str">
            <v>BUS INTGRTN</v>
          </cell>
          <cell r="C46" t="str">
            <v>None</v>
          </cell>
          <cell r="D46" t="str">
            <v>Carleton,George A</v>
          </cell>
          <cell r="E46" t="str">
            <v>Bodnar,Susan C</v>
          </cell>
          <cell r="F46">
            <v>549591</v>
          </cell>
          <cell r="G46" t="str">
            <v>Timms,Patricia</v>
          </cell>
          <cell r="I46">
            <v>16</v>
          </cell>
          <cell r="J46">
            <v>69</v>
          </cell>
          <cell r="K46">
            <v>2</v>
          </cell>
          <cell r="L46">
            <v>34</v>
          </cell>
          <cell r="M46">
            <v>19</v>
          </cell>
          <cell r="O46">
            <v>140</v>
          </cell>
        </row>
        <row r="47">
          <cell r="A47" t="str">
            <v>AM NON-OPS</v>
          </cell>
          <cell r="B47" t="str">
            <v>BUS INTGRTN</v>
          </cell>
          <cell r="C47" t="str">
            <v>None</v>
          </cell>
          <cell r="D47" t="str">
            <v>Carleton,George A</v>
          </cell>
          <cell r="E47" t="str">
            <v>Bodnar,Susan C</v>
          </cell>
          <cell r="F47">
            <v>670635</v>
          </cell>
          <cell r="G47" t="str">
            <v>King,Cathy</v>
          </cell>
          <cell r="M47">
            <v>140</v>
          </cell>
          <cell r="O47">
            <v>140</v>
          </cell>
        </row>
        <row r="48">
          <cell r="A48" t="str">
            <v>AM NON-OPS</v>
          </cell>
          <cell r="B48" t="str">
            <v>BUS INTGRTN</v>
          </cell>
          <cell r="C48" t="str">
            <v>None</v>
          </cell>
          <cell r="D48" t="str">
            <v>Carleton,George A</v>
          </cell>
          <cell r="E48" t="str">
            <v>Bodnar,Susan C</v>
          </cell>
          <cell r="F48">
            <v>753914</v>
          </cell>
          <cell r="G48" t="str">
            <v>Ho,Eva</v>
          </cell>
          <cell r="I48">
            <v>23.09</v>
          </cell>
          <cell r="J48">
            <v>40.700000000000003</v>
          </cell>
          <cell r="K48">
            <v>24.75</v>
          </cell>
          <cell r="L48">
            <v>30.46</v>
          </cell>
          <cell r="M48">
            <v>21</v>
          </cell>
          <cell r="O48">
            <v>140</v>
          </cell>
        </row>
        <row r="49">
          <cell r="A49" t="str">
            <v>AM NON-OPS</v>
          </cell>
          <cell r="B49" t="str">
            <v>BUS INTGRTN</v>
          </cell>
          <cell r="C49" t="str">
            <v>None</v>
          </cell>
          <cell r="D49" t="str">
            <v>Carleton,George A</v>
          </cell>
          <cell r="E49" t="str">
            <v>Carleton,George A</v>
          </cell>
          <cell r="F49">
            <v>461412</v>
          </cell>
          <cell r="G49" t="str">
            <v>Bodnar,Susan C</v>
          </cell>
          <cell r="I49">
            <v>25</v>
          </cell>
          <cell r="J49">
            <v>25</v>
          </cell>
          <cell r="K49">
            <v>25</v>
          </cell>
          <cell r="L49">
            <v>25</v>
          </cell>
          <cell r="M49">
            <v>60</v>
          </cell>
          <cell r="O49">
            <v>160</v>
          </cell>
        </row>
        <row r="50">
          <cell r="A50" t="str">
            <v>AM NON-OPS</v>
          </cell>
          <cell r="B50" t="str">
            <v>BUS INTGRTN</v>
          </cell>
          <cell r="C50" t="str">
            <v>None</v>
          </cell>
          <cell r="D50" t="str">
            <v>Carleton,George A</v>
          </cell>
          <cell r="E50" t="str">
            <v>Carleton,George A</v>
          </cell>
          <cell r="F50">
            <v>495313</v>
          </cell>
          <cell r="G50" t="str">
            <v>Thompson,Kevin R</v>
          </cell>
          <cell r="I50">
            <v>26.25</v>
          </cell>
          <cell r="J50">
            <v>26.25</v>
          </cell>
          <cell r="K50">
            <v>26.25</v>
          </cell>
          <cell r="L50">
            <v>26.25</v>
          </cell>
          <cell r="M50">
            <v>15</v>
          </cell>
          <cell r="O50">
            <v>120</v>
          </cell>
        </row>
        <row r="51">
          <cell r="A51" t="str">
            <v>AM NON-OPS</v>
          </cell>
          <cell r="B51" t="str">
            <v>BUS INTGRTN</v>
          </cell>
          <cell r="C51" t="str">
            <v>None</v>
          </cell>
          <cell r="D51" t="str">
            <v>Carleton,George A</v>
          </cell>
          <cell r="E51" t="str">
            <v>Carleton,George A</v>
          </cell>
          <cell r="F51">
            <v>496804</v>
          </cell>
          <cell r="G51" t="str">
            <v>Altomare,Carm</v>
          </cell>
          <cell r="I51">
            <v>38</v>
          </cell>
          <cell r="J51">
            <v>24</v>
          </cell>
          <cell r="K51">
            <v>35</v>
          </cell>
          <cell r="L51">
            <v>25</v>
          </cell>
          <cell r="M51">
            <v>38</v>
          </cell>
          <cell r="O51">
            <v>160</v>
          </cell>
        </row>
        <row r="52">
          <cell r="A52" t="str">
            <v>AM NON-OPS</v>
          </cell>
          <cell r="B52" t="str">
            <v>BUS INTGRTN</v>
          </cell>
          <cell r="C52" t="str">
            <v>None</v>
          </cell>
          <cell r="D52" t="str">
            <v>Carleton,George A</v>
          </cell>
          <cell r="E52" t="str">
            <v>Carleton,George A</v>
          </cell>
          <cell r="F52">
            <v>582981</v>
          </cell>
          <cell r="G52" t="str">
            <v>Christie,William G</v>
          </cell>
          <cell r="I52">
            <v>37</v>
          </cell>
          <cell r="J52">
            <v>57</v>
          </cell>
          <cell r="K52">
            <v>25</v>
          </cell>
          <cell r="L52">
            <v>25</v>
          </cell>
          <cell r="M52">
            <v>16</v>
          </cell>
          <cell r="O52">
            <v>160</v>
          </cell>
        </row>
        <row r="53">
          <cell r="A53" t="str">
            <v>AM NON-OPS</v>
          </cell>
          <cell r="B53" t="str">
            <v>BUS INTGRTN</v>
          </cell>
          <cell r="C53" t="str">
            <v>None</v>
          </cell>
          <cell r="D53" t="str">
            <v>Carleton,George A</v>
          </cell>
          <cell r="E53" t="str">
            <v>Christie,William G</v>
          </cell>
          <cell r="F53">
            <v>59665</v>
          </cell>
          <cell r="G53" t="str">
            <v>MacDermott,Jason</v>
          </cell>
          <cell r="I53">
            <v>13.5</v>
          </cell>
          <cell r="J53">
            <v>68.5</v>
          </cell>
          <cell r="K53">
            <v>8.5</v>
          </cell>
          <cell r="L53">
            <v>32.5</v>
          </cell>
          <cell r="M53">
            <v>17</v>
          </cell>
          <cell r="O53">
            <v>140</v>
          </cell>
        </row>
        <row r="54">
          <cell r="A54" t="str">
            <v>AM NON-OPS</v>
          </cell>
          <cell r="B54" t="str">
            <v>BUS INTGRTN</v>
          </cell>
          <cell r="C54" t="str">
            <v>None</v>
          </cell>
          <cell r="D54" t="str">
            <v>Carleton,George A</v>
          </cell>
          <cell r="E54" t="str">
            <v>Christie,William G</v>
          </cell>
          <cell r="F54">
            <v>84035</v>
          </cell>
          <cell r="G54" t="str">
            <v>Jackowski,J J</v>
          </cell>
          <cell r="I54">
            <v>13</v>
          </cell>
          <cell r="J54">
            <v>97</v>
          </cell>
          <cell r="K54">
            <v>15.5</v>
          </cell>
          <cell r="L54">
            <v>6.5</v>
          </cell>
          <cell r="M54">
            <v>9</v>
          </cell>
          <cell r="O54">
            <v>141</v>
          </cell>
        </row>
        <row r="55">
          <cell r="A55" t="str">
            <v>AM NON-OPS</v>
          </cell>
          <cell r="B55" t="str">
            <v>BUS INTGRTN</v>
          </cell>
          <cell r="C55" t="str">
            <v>None</v>
          </cell>
          <cell r="D55" t="str">
            <v>Carleton,George A</v>
          </cell>
          <cell r="E55" t="str">
            <v>Christie,William G</v>
          </cell>
          <cell r="F55">
            <v>139216</v>
          </cell>
          <cell r="G55" t="str">
            <v>Kerstens,Martin</v>
          </cell>
          <cell r="I55">
            <v>19</v>
          </cell>
          <cell r="J55">
            <v>39</v>
          </cell>
          <cell r="K55">
            <v>34</v>
          </cell>
          <cell r="L55">
            <v>34</v>
          </cell>
          <cell r="M55">
            <v>14</v>
          </cell>
          <cell r="O55">
            <v>140</v>
          </cell>
        </row>
        <row r="56">
          <cell r="A56" t="str">
            <v>AM NON-OPS</v>
          </cell>
          <cell r="B56" t="str">
            <v>BUS INTGRTN</v>
          </cell>
          <cell r="C56" t="str">
            <v>None</v>
          </cell>
          <cell r="D56" t="str">
            <v>Carleton,George A</v>
          </cell>
          <cell r="E56" t="str">
            <v>Christie,William G</v>
          </cell>
          <cell r="F56">
            <v>181807</v>
          </cell>
          <cell r="G56" t="str">
            <v>Mistry,Bav</v>
          </cell>
          <cell r="I56">
            <v>18</v>
          </cell>
          <cell r="J56">
            <v>16</v>
          </cell>
          <cell r="K56">
            <v>52.5</v>
          </cell>
          <cell r="L56">
            <v>38.5</v>
          </cell>
          <cell r="M56">
            <v>15</v>
          </cell>
          <cell r="O56">
            <v>140</v>
          </cell>
        </row>
        <row r="57">
          <cell r="A57" t="str">
            <v>AM NON-OPS</v>
          </cell>
          <cell r="B57" t="str">
            <v>BUS INTGRTN</v>
          </cell>
          <cell r="C57" t="str">
            <v>None</v>
          </cell>
          <cell r="D57" t="str">
            <v>Carleton,George A</v>
          </cell>
          <cell r="E57" t="str">
            <v>Christie,William G</v>
          </cell>
          <cell r="F57">
            <v>316036</v>
          </cell>
          <cell r="G57" t="str">
            <v>Ens,Rick</v>
          </cell>
          <cell r="I57">
            <v>44</v>
          </cell>
          <cell r="J57">
            <v>11</v>
          </cell>
          <cell r="K57">
            <v>69.5</v>
          </cell>
          <cell r="L57">
            <v>5</v>
          </cell>
          <cell r="M57">
            <v>10.5</v>
          </cell>
          <cell r="O57">
            <v>140</v>
          </cell>
        </row>
        <row r="58">
          <cell r="A58" t="str">
            <v>AM NON-OPS</v>
          </cell>
          <cell r="B58" t="str">
            <v>BUS INTGRTN</v>
          </cell>
          <cell r="C58" t="str">
            <v>None</v>
          </cell>
          <cell r="D58" t="str">
            <v>Carleton,George A</v>
          </cell>
          <cell r="E58" t="str">
            <v>Christie,William G</v>
          </cell>
          <cell r="F58">
            <v>560875</v>
          </cell>
          <cell r="G58" t="str">
            <v>Oukes,Corrie</v>
          </cell>
          <cell r="J58">
            <v>2</v>
          </cell>
          <cell r="K58">
            <v>99.5</v>
          </cell>
          <cell r="L58">
            <v>38.5</v>
          </cell>
          <cell r="O58">
            <v>140</v>
          </cell>
        </row>
        <row r="59">
          <cell r="A59" t="str">
            <v>AM NON-OPS</v>
          </cell>
          <cell r="B59" t="str">
            <v>BUS INTGRTN</v>
          </cell>
          <cell r="C59" t="str">
            <v>None</v>
          </cell>
          <cell r="D59" t="str">
            <v>Carleton,George A</v>
          </cell>
          <cell r="E59" t="str">
            <v>Christie,William G</v>
          </cell>
          <cell r="F59">
            <v>568113</v>
          </cell>
          <cell r="G59" t="str">
            <v>Berardi,Rob</v>
          </cell>
          <cell r="I59">
            <v>71</v>
          </cell>
          <cell r="J59">
            <v>31</v>
          </cell>
          <cell r="K59">
            <v>17</v>
          </cell>
          <cell r="L59">
            <v>3</v>
          </cell>
          <cell r="M59">
            <v>18</v>
          </cell>
          <cell r="O59">
            <v>140</v>
          </cell>
        </row>
        <row r="60">
          <cell r="A60" t="str">
            <v>AM NON-OPS</v>
          </cell>
          <cell r="B60" t="str">
            <v>BUS INTGRTN</v>
          </cell>
          <cell r="C60" t="str">
            <v>None</v>
          </cell>
          <cell r="D60" t="str">
            <v>Carleton,George A</v>
          </cell>
          <cell r="E60" t="str">
            <v>Christie,William G</v>
          </cell>
          <cell r="F60">
            <v>774844</v>
          </cell>
          <cell r="G60" t="str">
            <v>Mavins,Brad</v>
          </cell>
          <cell r="I60">
            <v>35.5</v>
          </cell>
          <cell r="J60">
            <v>37.5</v>
          </cell>
          <cell r="K60">
            <v>41</v>
          </cell>
          <cell r="L60">
            <v>32</v>
          </cell>
          <cell r="M60">
            <v>14</v>
          </cell>
          <cell r="O60">
            <v>160</v>
          </cell>
        </row>
        <row r="61">
          <cell r="A61" t="str">
            <v>AM NON-OPS</v>
          </cell>
          <cell r="B61" t="str">
            <v>BUS INTGRTN</v>
          </cell>
          <cell r="C61" t="str">
            <v>None</v>
          </cell>
          <cell r="D61" t="str">
            <v>Carleton,George A</v>
          </cell>
          <cell r="E61" t="str">
            <v>Christie,William G</v>
          </cell>
          <cell r="F61">
            <v>816781</v>
          </cell>
          <cell r="G61" t="str">
            <v>Young,Wayne</v>
          </cell>
          <cell r="I61">
            <v>1</v>
          </cell>
          <cell r="J61">
            <v>14</v>
          </cell>
          <cell r="K61">
            <v>99</v>
          </cell>
          <cell r="L61">
            <v>7</v>
          </cell>
          <cell r="M61">
            <v>19</v>
          </cell>
          <cell r="O61">
            <v>140</v>
          </cell>
        </row>
        <row r="62">
          <cell r="A62" t="str">
            <v>AM NON-OPS</v>
          </cell>
          <cell r="B62" t="str">
            <v>BUS INTGRTN</v>
          </cell>
          <cell r="C62" t="str">
            <v>None</v>
          </cell>
          <cell r="D62" t="str">
            <v>Carleton,George A</v>
          </cell>
          <cell r="E62" t="str">
            <v>Thompson,Kevin R</v>
          </cell>
          <cell r="F62">
            <v>178455</v>
          </cell>
          <cell r="G62" t="str">
            <v>Gaydukevych,Natalia</v>
          </cell>
          <cell r="I62">
            <v>27</v>
          </cell>
          <cell r="J62">
            <v>27.52</v>
          </cell>
          <cell r="K62">
            <v>31</v>
          </cell>
          <cell r="L62">
            <v>23.48</v>
          </cell>
          <cell r="M62">
            <v>31</v>
          </cell>
          <cell r="O62">
            <v>140</v>
          </cell>
        </row>
        <row r="63">
          <cell r="A63" t="str">
            <v>AM NON-OPS</v>
          </cell>
          <cell r="B63" t="str">
            <v>BUS INTGRTN</v>
          </cell>
          <cell r="C63" t="str">
            <v>None</v>
          </cell>
          <cell r="D63" t="str">
            <v>Carleton,George A</v>
          </cell>
          <cell r="E63" t="str">
            <v>Thompson,Kevin R</v>
          </cell>
          <cell r="F63">
            <v>183080</v>
          </cell>
          <cell r="G63" t="str">
            <v>Graham,Angela</v>
          </cell>
          <cell r="I63">
            <v>1</v>
          </cell>
          <cell r="J63">
            <v>1</v>
          </cell>
          <cell r="K63">
            <v>1</v>
          </cell>
          <cell r="L63">
            <v>1</v>
          </cell>
          <cell r="M63">
            <v>101</v>
          </cell>
          <cell r="O63">
            <v>105</v>
          </cell>
        </row>
        <row r="64">
          <cell r="A64" t="str">
            <v>AM NON-OPS</v>
          </cell>
          <cell r="B64" t="str">
            <v>BUS INTGRTN</v>
          </cell>
          <cell r="C64" t="str">
            <v>None</v>
          </cell>
          <cell r="D64" t="str">
            <v>Carleton,George A</v>
          </cell>
          <cell r="E64" t="str">
            <v>Thompson,Kevin R</v>
          </cell>
          <cell r="F64">
            <v>390061</v>
          </cell>
          <cell r="G64" t="str">
            <v>Scott,Allan Jack</v>
          </cell>
          <cell r="I64">
            <v>3</v>
          </cell>
          <cell r="J64">
            <v>5</v>
          </cell>
          <cell r="K64">
            <v>62</v>
          </cell>
          <cell r="L64">
            <v>47</v>
          </cell>
          <cell r="M64">
            <v>35</v>
          </cell>
          <cell r="O64">
            <v>152</v>
          </cell>
        </row>
        <row r="65">
          <cell r="A65" t="str">
            <v>AM NON-OPS</v>
          </cell>
          <cell r="B65" t="str">
            <v>BUS INTGRTN</v>
          </cell>
          <cell r="C65" t="str">
            <v>None</v>
          </cell>
          <cell r="D65" t="str">
            <v>Carleton,George A</v>
          </cell>
          <cell r="E65" t="str">
            <v>Thompson,Kevin R</v>
          </cell>
          <cell r="F65">
            <v>461552</v>
          </cell>
          <cell r="G65" t="str">
            <v>Puri,Ajay</v>
          </cell>
          <cell r="I65">
            <v>28.53</v>
          </cell>
          <cell r="J65">
            <v>31.94</v>
          </cell>
          <cell r="K65">
            <v>28.53</v>
          </cell>
          <cell r="L65">
            <v>25.01</v>
          </cell>
          <cell r="M65">
            <v>26</v>
          </cell>
          <cell r="O65">
            <v>140.01</v>
          </cell>
        </row>
        <row r="66">
          <cell r="A66" t="str">
            <v>AM NON-OPS</v>
          </cell>
          <cell r="B66" t="str">
            <v>BUS INTGRTN</v>
          </cell>
          <cell r="C66" t="str">
            <v>None</v>
          </cell>
          <cell r="D66" t="str">
            <v>Carleton,George A</v>
          </cell>
          <cell r="E66" t="str">
            <v>Vance,Steven</v>
          </cell>
          <cell r="F66">
            <v>183016</v>
          </cell>
          <cell r="G66" t="str">
            <v>Kerrigan,Olivia</v>
          </cell>
          <cell r="K66">
            <v>140</v>
          </cell>
          <cell r="O66">
            <v>140</v>
          </cell>
        </row>
        <row r="67">
          <cell r="A67" t="str">
            <v>AM NON-OPS</v>
          </cell>
          <cell r="B67" t="str">
            <v>BUS INTGRTN</v>
          </cell>
          <cell r="C67" t="str">
            <v>None</v>
          </cell>
          <cell r="D67" t="str">
            <v>Hubert,Oded N</v>
          </cell>
          <cell r="E67" t="str">
            <v>Penstone,Mike</v>
          </cell>
          <cell r="F67">
            <v>492940</v>
          </cell>
          <cell r="G67" t="str">
            <v>Venutolo,Vito</v>
          </cell>
          <cell r="I67">
            <v>11</v>
          </cell>
          <cell r="J67">
            <v>61</v>
          </cell>
          <cell r="L67">
            <v>50</v>
          </cell>
          <cell r="M67">
            <v>18</v>
          </cell>
          <cell r="O67">
            <v>140</v>
          </cell>
        </row>
        <row r="68">
          <cell r="A68" t="str">
            <v>AM NON-OPS</v>
          </cell>
          <cell r="B68" t="str">
            <v>BUS INTGRTN</v>
          </cell>
          <cell r="C68" t="str">
            <v>None</v>
          </cell>
          <cell r="D68" t="str">
            <v>Marcello,Carmine</v>
          </cell>
          <cell r="E68" t="str">
            <v>Singh,Bob</v>
          </cell>
          <cell r="F68">
            <v>196462</v>
          </cell>
          <cell r="G68" t="str">
            <v>Wagner,Mary</v>
          </cell>
          <cell r="K68">
            <v>120.5</v>
          </cell>
          <cell r="M68">
            <v>19.5</v>
          </cell>
          <cell r="O68">
            <v>140</v>
          </cell>
        </row>
        <row r="69">
          <cell r="A69" t="str">
            <v>AM NON-OPS</v>
          </cell>
          <cell r="B69" t="str">
            <v>CST CON &amp; BR</v>
          </cell>
          <cell r="C69" t="str">
            <v>None</v>
          </cell>
          <cell r="D69" t="str">
            <v>Patterson,Jim</v>
          </cell>
          <cell r="E69" t="str">
            <v>Barrie,Dave</v>
          </cell>
          <cell r="F69">
            <v>477813</v>
          </cell>
          <cell r="G69" t="str">
            <v>Patterson,Jim</v>
          </cell>
          <cell r="I69">
            <v>110</v>
          </cell>
          <cell r="J69">
            <v>10</v>
          </cell>
          <cell r="O69">
            <v>120</v>
          </cell>
        </row>
        <row r="70">
          <cell r="A70" t="str">
            <v>AM NON-OPS</v>
          </cell>
          <cell r="B70" t="str">
            <v>CST CON &amp; BR</v>
          </cell>
          <cell r="C70" t="str">
            <v>None</v>
          </cell>
          <cell r="D70" t="str">
            <v>Patterson,Jim</v>
          </cell>
          <cell r="E70" t="str">
            <v>Patterson,Jim</v>
          </cell>
          <cell r="F70">
            <v>112231</v>
          </cell>
          <cell r="G70" t="str">
            <v>Taylor,Joe</v>
          </cell>
          <cell r="I70">
            <v>87</v>
          </cell>
          <cell r="J70">
            <v>7</v>
          </cell>
          <cell r="K70">
            <v>28.5</v>
          </cell>
          <cell r="L70">
            <v>4.5</v>
          </cell>
          <cell r="M70">
            <v>28</v>
          </cell>
          <cell r="O70">
            <v>155</v>
          </cell>
        </row>
        <row r="71">
          <cell r="A71" t="str">
            <v>AM NON-OPS</v>
          </cell>
          <cell r="B71" t="str">
            <v>CST CON &amp; BR</v>
          </cell>
          <cell r="C71" t="str">
            <v>None</v>
          </cell>
          <cell r="D71" t="str">
            <v>Patterson,Jim</v>
          </cell>
          <cell r="E71" t="str">
            <v>Patterson,Jim</v>
          </cell>
          <cell r="F71">
            <v>112413</v>
          </cell>
          <cell r="G71" t="str">
            <v>Longlade,Marty</v>
          </cell>
          <cell r="I71">
            <v>39</v>
          </cell>
          <cell r="J71">
            <v>50.5</v>
          </cell>
          <cell r="K71">
            <v>15</v>
          </cell>
          <cell r="L71">
            <v>9</v>
          </cell>
          <cell r="M71">
            <v>26.5</v>
          </cell>
          <cell r="O71">
            <v>140</v>
          </cell>
        </row>
        <row r="72">
          <cell r="A72" t="str">
            <v>AM NON-OPS</v>
          </cell>
          <cell r="B72" t="str">
            <v>CST CON &amp; BR</v>
          </cell>
          <cell r="C72" t="str">
            <v>None</v>
          </cell>
          <cell r="D72" t="str">
            <v>Patterson,Jim</v>
          </cell>
          <cell r="E72" t="str">
            <v>Patterson,Jim</v>
          </cell>
          <cell r="F72">
            <v>175871</v>
          </cell>
          <cell r="G72" t="str">
            <v>Dafoe,Darryl</v>
          </cell>
          <cell r="I72">
            <v>100</v>
          </cell>
          <cell r="K72">
            <v>40</v>
          </cell>
          <cell r="O72">
            <v>140</v>
          </cell>
        </row>
        <row r="73">
          <cell r="A73" t="str">
            <v>AM NON-OPS</v>
          </cell>
          <cell r="B73" t="str">
            <v>CST CON &amp; BR</v>
          </cell>
          <cell r="C73" t="str">
            <v>None</v>
          </cell>
          <cell r="D73" t="str">
            <v>Patterson,Jim</v>
          </cell>
          <cell r="E73" t="str">
            <v>Patterson,Jim</v>
          </cell>
          <cell r="F73">
            <v>179290</v>
          </cell>
          <cell r="G73" t="str">
            <v>Landgraff,Colleen</v>
          </cell>
          <cell r="I73">
            <v>75</v>
          </cell>
          <cell r="K73">
            <v>30</v>
          </cell>
          <cell r="O73">
            <v>105</v>
          </cell>
        </row>
        <row r="74">
          <cell r="A74" t="str">
            <v>AM NON-OPS</v>
          </cell>
          <cell r="B74" t="str">
            <v>CST CON &amp; BR</v>
          </cell>
          <cell r="C74" t="str">
            <v>None</v>
          </cell>
          <cell r="D74" t="str">
            <v>Patterson,Jim</v>
          </cell>
          <cell r="E74" t="str">
            <v>Patterson,Jim</v>
          </cell>
          <cell r="F74">
            <v>183055</v>
          </cell>
          <cell r="G74" t="str">
            <v>Buehlow,Carey</v>
          </cell>
          <cell r="I74">
            <v>140</v>
          </cell>
          <cell r="O74">
            <v>140</v>
          </cell>
        </row>
        <row r="75">
          <cell r="A75" t="str">
            <v>AM NON-OPS</v>
          </cell>
          <cell r="B75" t="str">
            <v>CST CON &amp; BR</v>
          </cell>
          <cell r="C75" t="str">
            <v>None</v>
          </cell>
          <cell r="D75" t="str">
            <v>Patterson,Jim</v>
          </cell>
          <cell r="E75" t="str">
            <v>Patterson,Jim</v>
          </cell>
          <cell r="F75">
            <v>234024</v>
          </cell>
          <cell r="G75" t="str">
            <v>Urbanowicz,Alex</v>
          </cell>
          <cell r="I75">
            <v>10.5</v>
          </cell>
          <cell r="J75">
            <v>37</v>
          </cell>
          <cell r="K75">
            <v>11</v>
          </cell>
          <cell r="L75">
            <v>18.5</v>
          </cell>
          <cell r="M75">
            <v>28</v>
          </cell>
          <cell r="O75">
            <v>105</v>
          </cell>
        </row>
        <row r="76">
          <cell r="A76" t="str">
            <v>AM NON-OPS</v>
          </cell>
          <cell r="B76" t="str">
            <v>CST CON &amp; BR</v>
          </cell>
          <cell r="C76" t="str">
            <v>None</v>
          </cell>
          <cell r="D76" t="str">
            <v>Patterson,Jim</v>
          </cell>
          <cell r="E76" t="str">
            <v>Patterson,Jim</v>
          </cell>
          <cell r="F76">
            <v>267295</v>
          </cell>
          <cell r="G76" t="str">
            <v>Collins,Leon</v>
          </cell>
          <cell r="I76">
            <v>105</v>
          </cell>
          <cell r="M76">
            <v>42</v>
          </cell>
          <cell r="O76">
            <v>147</v>
          </cell>
        </row>
        <row r="77">
          <cell r="A77" t="str">
            <v>AM NON-OPS</v>
          </cell>
          <cell r="B77" t="str">
            <v>CST CON &amp; BR</v>
          </cell>
          <cell r="C77" t="str">
            <v>None</v>
          </cell>
          <cell r="D77" t="str">
            <v>Patterson,Jim</v>
          </cell>
          <cell r="E77" t="str">
            <v>Patterson,Jim</v>
          </cell>
          <cell r="F77">
            <v>270340</v>
          </cell>
          <cell r="G77" t="str">
            <v>Dafoe,Stan</v>
          </cell>
          <cell r="I77">
            <v>40</v>
          </cell>
          <cell r="J77">
            <v>64</v>
          </cell>
          <cell r="K77">
            <v>13</v>
          </cell>
          <cell r="L77">
            <v>6</v>
          </cell>
          <cell r="M77">
            <v>17</v>
          </cell>
          <cell r="O77">
            <v>140</v>
          </cell>
        </row>
        <row r="78">
          <cell r="A78" t="str">
            <v>AM NON-OPS</v>
          </cell>
          <cell r="B78" t="str">
            <v>CST CON &amp; BR</v>
          </cell>
          <cell r="C78" t="str">
            <v>None</v>
          </cell>
          <cell r="D78" t="str">
            <v>Patterson,Jim</v>
          </cell>
          <cell r="E78" t="str">
            <v>Patterson,Jim</v>
          </cell>
          <cell r="F78">
            <v>273392</v>
          </cell>
          <cell r="G78" t="str">
            <v>Davidson,Robert</v>
          </cell>
          <cell r="I78">
            <v>25</v>
          </cell>
          <cell r="J78">
            <v>60.5</v>
          </cell>
          <cell r="K78">
            <v>10.5</v>
          </cell>
          <cell r="L78">
            <v>5</v>
          </cell>
          <cell r="M78">
            <v>39</v>
          </cell>
          <cell r="O78">
            <v>140</v>
          </cell>
        </row>
        <row r="79">
          <cell r="A79" t="str">
            <v>AM NON-OPS</v>
          </cell>
          <cell r="B79" t="str">
            <v>CST CON &amp; BR</v>
          </cell>
          <cell r="C79" t="str">
            <v>None</v>
          </cell>
          <cell r="D79" t="str">
            <v>Patterson,Jim</v>
          </cell>
          <cell r="E79" t="str">
            <v>Patterson,Jim</v>
          </cell>
          <cell r="F79">
            <v>287273</v>
          </cell>
          <cell r="G79" t="str">
            <v>Hakkarainen,Timo</v>
          </cell>
          <cell r="I79">
            <v>51</v>
          </cell>
          <cell r="J79">
            <v>71</v>
          </cell>
          <cell r="K79">
            <v>1</v>
          </cell>
          <cell r="L79">
            <v>1</v>
          </cell>
          <cell r="M79">
            <v>16</v>
          </cell>
          <cell r="O79">
            <v>140</v>
          </cell>
        </row>
        <row r="80">
          <cell r="A80" t="str">
            <v>AM NON-OPS</v>
          </cell>
          <cell r="B80" t="str">
            <v>CST CON &amp; BR</v>
          </cell>
          <cell r="C80" t="str">
            <v>None</v>
          </cell>
          <cell r="D80" t="str">
            <v>Patterson,Jim</v>
          </cell>
          <cell r="E80" t="str">
            <v>Patterson,Jim</v>
          </cell>
          <cell r="F80">
            <v>324086</v>
          </cell>
          <cell r="G80" t="str">
            <v>Reynolds,Derek</v>
          </cell>
          <cell r="I80">
            <v>24</v>
          </cell>
          <cell r="J80">
            <v>16</v>
          </cell>
          <cell r="K80">
            <v>24</v>
          </cell>
          <cell r="L80">
            <v>16</v>
          </cell>
          <cell r="O80">
            <v>80</v>
          </cell>
        </row>
        <row r="81">
          <cell r="A81" t="str">
            <v>AM NON-OPS</v>
          </cell>
          <cell r="B81" t="str">
            <v>CST CON &amp; BR</v>
          </cell>
          <cell r="C81" t="str">
            <v>None</v>
          </cell>
          <cell r="D81" t="str">
            <v>Patterson,Jim</v>
          </cell>
          <cell r="E81" t="str">
            <v>Patterson,Jim</v>
          </cell>
          <cell r="F81">
            <v>452340</v>
          </cell>
          <cell r="G81" t="str">
            <v>Pesant,Bob</v>
          </cell>
          <cell r="I81">
            <v>22</v>
          </cell>
          <cell r="K81">
            <v>13</v>
          </cell>
          <cell r="O81">
            <v>35</v>
          </cell>
        </row>
        <row r="82">
          <cell r="A82" t="str">
            <v>AM NON-OPS</v>
          </cell>
          <cell r="B82" t="str">
            <v>CST CON &amp; BR</v>
          </cell>
          <cell r="C82" t="str">
            <v>None</v>
          </cell>
          <cell r="D82" t="str">
            <v>Patterson,Jim</v>
          </cell>
          <cell r="E82" t="str">
            <v>Patterson,Jim</v>
          </cell>
          <cell r="F82">
            <v>493682</v>
          </cell>
          <cell r="G82" t="str">
            <v>Choy,Maurice</v>
          </cell>
          <cell r="J82">
            <v>102</v>
          </cell>
          <cell r="M82">
            <v>38</v>
          </cell>
          <cell r="O82">
            <v>140</v>
          </cell>
        </row>
        <row r="83">
          <cell r="A83" t="str">
            <v>AM NON-OPS</v>
          </cell>
          <cell r="B83" t="str">
            <v>CST CON &amp; BR</v>
          </cell>
          <cell r="C83" t="str">
            <v>None</v>
          </cell>
          <cell r="D83" t="str">
            <v>Patterson,Jim</v>
          </cell>
          <cell r="E83" t="str">
            <v>Patterson,Jim</v>
          </cell>
          <cell r="F83">
            <v>684600</v>
          </cell>
          <cell r="G83" t="str">
            <v>Lesychyn,Michael</v>
          </cell>
          <cell r="I83">
            <v>115.5</v>
          </cell>
          <cell r="K83">
            <v>21</v>
          </cell>
          <cell r="M83">
            <v>3.5</v>
          </cell>
          <cell r="O83">
            <v>140</v>
          </cell>
        </row>
        <row r="84">
          <cell r="A84" t="str">
            <v>AM NON-OPS</v>
          </cell>
          <cell r="B84" t="str">
            <v>CST CON &amp; BR</v>
          </cell>
          <cell r="C84" t="str">
            <v>None</v>
          </cell>
          <cell r="D84" t="str">
            <v>Patterson,Jim</v>
          </cell>
          <cell r="E84" t="str">
            <v>Patterson,Jim</v>
          </cell>
          <cell r="F84">
            <v>685531</v>
          </cell>
          <cell r="G84" t="str">
            <v>Ritchie,Michael D.</v>
          </cell>
          <cell r="I84">
            <v>7.5</v>
          </cell>
          <cell r="J84">
            <v>17.5</v>
          </cell>
          <cell r="K84">
            <v>11</v>
          </cell>
          <cell r="L84">
            <v>7</v>
          </cell>
          <cell r="O84">
            <v>43</v>
          </cell>
        </row>
        <row r="85">
          <cell r="A85" t="str">
            <v>AM NON-OPS</v>
          </cell>
          <cell r="B85" t="str">
            <v>CST CON &amp; BR</v>
          </cell>
          <cell r="C85" t="str">
            <v>None</v>
          </cell>
          <cell r="D85" t="str">
            <v>Patterson,Jim</v>
          </cell>
          <cell r="E85" t="str">
            <v>Patterson,Jim</v>
          </cell>
          <cell r="F85">
            <v>703206</v>
          </cell>
          <cell r="G85" t="str">
            <v>Tomlinson,Jeff</v>
          </cell>
          <cell r="I85">
            <v>2</v>
          </cell>
          <cell r="K85">
            <v>130</v>
          </cell>
          <cell r="M85">
            <v>8</v>
          </cell>
          <cell r="O85">
            <v>140</v>
          </cell>
        </row>
        <row r="86">
          <cell r="A86" t="str">
            <v>AM NON-OPS</v>
          </cell>
          <cell r="B86" t="str">
            <v>CST CON &amp; BR</v>
          </cell>
          <cell r="C86" t="str">
            <v>None</v>
          </cell>
          <cell r="D86" t="str">
            <v>Patterson,Jim</v>
          </cell>
          <cell r="E86" t="str">
            <v>Patterson,Jim</v>
          </cell>
          <cell r="F86">
            <v>881580</v>
          </cell>
          <cell r="G86" t="str">
            <v>Carter,Tammy</v>
          </cell>
          <cell r="M86">
            <v>35</v>
          </cell>
          <cell r="O86">
            <v>35</v>
          </cell>
        </row>
        <row r="87">
          <cell r="A87" t="str">
            <v>AM NON-OPS</v>
          </cell>
          <cell r="B87" t="str">
            <v>CST CON &amp; BR</v>
          </cell>
          <cell r="C87" t="str">
            <v>None</v>
          </cell>
          <cell r="D87" t="str">
            <v>Patterson,Jim</v>
          </cell>
          <cell r="E87" t="str">
            <v>Patterson,Jim</v>
          </cell>
          <cell r="F87">
            <v>959560</v>
          </cell>
          <cell r="G87" t="str">
            <v>Fischer,Arthur</v>
          </cell>
          <cell r="I87">
            <v>11</v>
          </cell>
          <cell r="J87">
            <v>14</v>
          </cell>
          <cell r="K87">
            <v>6</v>
          </cell>
          <cell r="L87">
            <v>7</v>
          </cell>
          <cell r="O87">
            <v>38</v>
          </cell>
        </row>
        <row r="88">
          <cell r="A88" t="str">
            <v>AM NON-OPS</v>
          </cell>
          <cell r="B88" t="str">
            <v>INVSTMT PLNG</v>
          </cell>
          <cell r="D88" t="str">
            <v>Smith,Wayne</v>
          </cell>
          <cell r="F88">
            <v>179751</v>
          </cell>
          <cell r="G88" t="str">
            <v>Denise Compostella</v>
          </cell>
          <cell r="I88">
            <v>122</v>
          </cell>
          <cell r="J88">
            <v>2</v>
          </cell>
          <cell r="K88">
            <v>20</v>
          </cell>
          <cell r="M88">
            <v>15.5</v>
          </cell>
          <cell r="O88">
            <v>159.5</v>
          </cell>
        </row>
        <row r="89">
          <cell r="A89" t="str">
            <v>AM NON-OPS</v>
          </cell>
          <cell r="B89" t="str">
            <v>INVSTMT PLNG</v>
          </cell>
          <cell r="D89" t="str">
            <v>Smith,Wayne</v>
          </cell>
          <cell r="F89">
            <v>322406</v>
          </cell>
          <cell r="G89" t="str">
            <v>Patricia McDermott</v>
          </cell>
          <cell r="I89">
            <v>30.5</v>
          </cell>
          <cell r="J89">
            <v>30.5</v>
          </cell>
          <cell r="K89">
            <v>31</v>
          </cell>
          <cell r="L89">
            <v>30.5</v>
          </cell>
          <cell r="M89">
            <v>17.5</v>
          </cell>
          <cell r="O89">
            <v>140</v>
          </cell>
        </row>
        <row r="90">
          <cell r="A90" t="str">
            <v>AM NON-OPS</v>
          </cell>
          <cell r="B90" t="str">
            <v>INVSTMT PLNG</v>
          </cell>
          <cell r="C90" t="str">
            <v>DIRECTOR</v>
          </cell>
          <cell r="D90" t="str">
            <v>Smith,Wayne</v>
          </cell>
          <cell r="E90" t="str">
            <v>Barrie,Dave</v>
          </cell>
          <cell r="F90">
            <v>221746</v>
          </cell>
          <cell r="G90" t="str">
            <v>Smith,Wayne</v>
          </cell>
          <cell r="I90">
            <v>54</v>
          </cell>
          <cell r="J90">
            <v>49</v>
          </cell>
          <cell r="K90">
            <v>41</v>
          </cell>
          <cell r="L90">
            <v>28</v>
          </cell>
          <cell r="O90">
            <v>172</v>
          </cell>
        </row>
        <row r="91">
          <cell r="A91" t="str">
            <v>AM NON-OPS</v>
          </cell>
          <cell r="B91" t="str">
            <v>INVSTMT PLNG</v>
          </cell>
          <cell r="C91" t="str">
            <v>DIRECTOR</v>
          </cell>
          <cell r="D91" t="str">
            <v>Smith,Wayne</v>
          </cell>
          <cell r="E91" t="str">
            <v>Smith,Wayne</v>
          </cell>
          <cell r="F91">
            <v>714742</v>
          </cell>
          <cell r="G91" t="str">
            <v>Ashby,Carol</v>
          </cell>
          <cell r="O91">
            <v>0</v>
          </cell>
        </row>
        <row r="92">
          <cell r="A92" t="str">
            <v>AM NON-OPS</v>
          </cell>
          <cell r="B92" t="str">
            <v>INVSTMT PLNG</v>
          </cell>
          <cell r="C92" t="str">
            <v>LINES &amp; ROW</v>
          </cell>
          <cell r="D92" t="str">
            <v>Smith,Wayne</v>
          </cell>
          <cell r="E92" t="str">
            <v>Altomare,Carm</v>
          </cell>
          <cell r="F92">
            <v>208166</v>
          </cell>
          <cell r="G92" t="str">
            <v>Andre,Henry</v>
          </cell>
          <cell r="J92">
            <v>16</v>
          </cell>
          <cell r="K92">
            <v>94</v>
          </cell>
          <cell r="L92">
            <v>23</v>
          </cell>
          <cell r="M92">
            <v>7</v>
          </cell>
          <cell r="O92">
            <v>140</v>
          </cell>
        </row>
        <row r="93">
          <cell r="A93" t="str">
            <v>AM NON-OPS</v>
          </cell>
          <cell r="B93" t="str">
            <v>INVSTMT PLNG</v>
          </cell>
          <cell r="C93" t="str">
            <v>LINES &amp; ROW</v>
          </cell>
          <cell r="D93" t="str">
            <v>Smith,Wayne</v>
          </cell>
          <cell r="E93" t="str">
            <v>Juhn,George</v>
          </cell>
          <cell r="F93">
            <v>179393</v>
          </cell>
          <cell r="G93" t="str">
            <v>Medeiros,Michael</v>
          </cell>
          <cell r="I93">
            <v>76</v>
          </cell>
          <cell r="J93">
            <v>50</v>
          </cell>
          <cell r="M93">
            <v>14</v>
          </cell>
          <cell r="O93">
            <v>140</v>
          </cell>
        </row>
        <row r="94">
          <cell r="A94" t="str">
            <v>AM NON-OPS</v>
          </cell>
          <cell r="B94" t="str">
            <v>INVSTMT PLNG</v>
          </cell>
          <cell r="C94" t="str">
            <v>LINES &amp; ROW</v>
          </cell>
          <cell r="D94" t="str">
            <v>Smith,Wayne</v>
          </cell>
          <cell r="E94" t="str">
            <v>Juhn,George</v>
          </cell>
          <cell r="F94">
            <v>179725</v>
          </cell>
          <cell r="G94" t="str">
            <v>Mammoliti,Fred</v>
          </cell>
          <cell r="I94">
            <v>6</v>
          </cell>
          <cell r="K94">
            <v>39</v>
          </cell>
          <cell r="L94">
            <v>25</v>
          </cell>
          <cell r="O94">
            <v>70</v>
          </cell>
        </row>
        <row r="95">
          <cell r="A95" t="str">
            <v>AM NON-OPS</v>
          </cell>
          <cell r="B95" t="str">
            <v>INVSTMT PLNG</v>
          </cell>
          <cell r="C95" t="str">
            <v>LINES &amp; ROW</v>
          </cell>
          <cell r="D95" t="str">
            <v>Smith,Wayne</v>
          </cell>
          <cell r="E95" t="str">
            <v>Juhn,George</v>
          </cell>
          <cell r="F95">
            <v>182207</v>
          </cell>
          <cell r="G95" t="str">
            <v>Khan,Azhar</v>
          </cell>
          <cell r="I95">
            <v>141.5</v>
          </cell>
          <cell r="O95">
            <v>141.5</v>
          </cell>
        </row>
        <row r="96">
          <cell r="A96" t="str">
            <v>AM NON-OPS</v>
          </cell>
          <cell r="B96" t="str">
            <v>INVSTMT PLNG</v>
          </cell>
          <cell r="C96" t="str">
            <v>LINES &amp; ROW</v>
          </cell>
          <cell r="D96" t="str">
            <v>Smith,Wayne</v>
          </cell>
          <cell r="E96" t="str">
            <v>Juhn,George</v>
          </cell>
          <cell r="F96">
            <v>182635</v>
          </cell>
          <cell r="G96" t="str">
            <v>Bajwa,Faraz</v>
          </cell>
          <cell r="I96">
            <v>70</v>
          </cell>
          <cell r="J96">
            <v>70</v>
          </cell>
          <cell r="O96">
            <v>140</v>
          </cell>
        </row>
        <row r="97">
          <cell r="A97" t="str">
            <v>AM NON-OPS</v>
          </cell>
          <cell r="B97" t="str">
            <v>INVSTMT PLNG</v>
          </cell>
          <cell r="C97" t="str">
            <v>LINES &amp; ROW</v>
          </cell>
          <cell r="D97" t="str">
            <v>Smith,Wayne</v>
          </cell>
          <cell r="E97" t="str">
            <v>Juhn,George</v>
          </cell>
          <cell r="F97">
            <v>182976</v>
          </cell>
          <cell r="G97" t="str">
            <v>Monga,Nirmit</v>
          </cell>
          <cell r="J97">
            <v>105</v>
          </cell>
          <cell r="O97">
            <v>105</v>
          </cell>
        </row>
        <row r="98">
          <cell r="A98" t="str">
            <v>AM NON-OPS</v>
          </cell>
          <cell r="B98" t="str">
            <v>INVSTMT PLNG</v>
          </cell>
          <cell r="C98" t="str">
            <v>LINES &amp; ROW</v>
          </cell>
          <cell r="D98" t="str">
            <v>Smith,Wayne</v>
          </cell>
          <cell r="E98" t="str">
            <v>Juhn,George</v>
          </cell>
          <cell r="F98">
            <v>182996</v>
          </cell>
          <cell r="G98" t="str">
            <v>Ip,Wallace</v>
          </cell>
          <cell r="O98">
            <v>0</v>
          </cell>
        </row>
        <row r="99">
          <cell r="A99" t="str">
            <v>AM NON-OPS</v>
          </cell>
          <cell r="B99" t="str">
            <v>INVSTMT PLNG</v>
          </cell>
          <cell r="C99" t="str">
            <v>LINES &amp; ROW</v>
          </cell>
          <cell r="D99" t="str">
            <v>Smith,Wayne</v>
          </cell>
          <cell r="E99" t="str">
            <v>Juhn,George</v>
          </cell>
          <cell r="F99">
            <v>183026</v>
          </cell>
          <cell r="G99" t="str">
            <v>Miron,Melissa</v>
          </cell>
          <cell r="I99">
            <v>35</v>
          </cell>
          <cell r="J99">
            <v>35</v>
          </cell>
          <cell r="O99">
            <v>70</v>
          </cell>
        </row>
        <row r="100">
          <cell r="A100" t="str">
            <v>AM NON-OPS</v>
          </cell>
          <cell r="B100" t="str">
            <v>INVSTMT PLNG</v>
          </cell>
          <cell r="C100" t="str">
            <v>LINES &amp; ROW</v>
          </cell>
          <cell r="D100" t="str">
            <v>Smith,Wayne</v>
          </cell>
          <cell r="E100" t="str">
            <v>Juhn,George</v>
          </cell>
          <cell r="F100">
            <v>214270</v>
          </cell>
          <cell r="G100" t="str">
            <v>Hawkins,John</v>
          </cell>
          <cell r="I100">
            <v>25.5</v>
          </cell>
          <cell r="K100">
            <v>102</v>
          </cell>
          <cell r="M100">
            <v>12.5</v>
          </cell>
          <cell r="O100">
            <v>140</v>
          </cell>
        </row>
        <row r="101">
          <cell r="A101" t="str">
            <v>AM NON-OPS</v>
          </cell>
          <cell r="B101" t="str">
            <v>INVSTMT PLNG</v>
          </cell>
          <cell r="C101" t="str">
            <v>LINES &amp; ROW</v>
          </cell>
          <cell r="D101" t="str">
            <v>Smith,Wayne</v>
          </cell>
          <cell r="E101" t="str">
            <v>Juhn,George</v>
          </cell>
          <cell r="F101">
            <v>486493</v>
          </cell>
          <cell r="G101" t="str">
            <v>Dedlow,John</v>
          </cell>
          <cell r="I101">
            <v>140</v>
          </cell>
          <cell r="O101">
            <v>140</v>
          </cell>
        </row>
        <row r="102">
          <cell r="A102" t="str">
            <v>AM NON-OPS</v>
          </cell>
          <cell r="B102" t="str">
            <v>INVSTMT PLNG</v>
          </cell>
          <cell r="C102" t="str">
            <v>LINES &amp; ROW</v>
          </cell>
          <cell r="D102" t="str">
            <v>Smith,Wayne</v>
          </cell>
          <cell r="E102" t="str">
            <v>Juhn,George</v>
          </cell>
          <cell r="F102">
            <v>493696</v>
          </cell>
          <cell r="G102" t="str">
            <v>Colaco,Derick</v>
          </cell>
          <cell r="L102">
            <v>122.5</v>
          </cell>
          <cell r="M102">
            <v>17.5</v>
          </cell>
          <cell r="O102">
            <v>140</v>
          </cell>
        </row>
        <row r="103">
          <cell r="A103" t="str">
            <v>AM NON-OPS</v>
          </cell>
          <cell r="B103" t="str">
            <v>INVSTMT PLNG</v>
          </cell>
          <cell r="C103" t="str">
            <v>LINES &amp; ROW</v>
          </cell>
          <cell r="D103" t="str">
            <v>Smith,Wayne</v>
          </cell>
          <cell r="E103" t="str">
            <v>Juhn,George</v>
          </cell>
          <cell r="F103">
            <v>540015</v>
          </cell>
          <cell r="G103" t="str">
            <v>Haddock,Steve</v>
          </cell>
          <cell r="I103">
            <v>25</v>
          </cell>
          <cell r="J103">
            <v>33.5</v>
          </cell>
          <cell r="K103">
            <v>12</v>
          </cell>
          <cell r="L103">
            <v>8</v>
          </cell>
          <cell r="M103">
            <v>61.5</v>
          </cell>
          <cell r="O103">
            <v>140</v>
          </cell>
        </row>
        <row r="104">
          <cell r="A104" t="str">
            <v>AM NON-OPS</v>
          </cell>
          <cell r="B104" t="str">
            <v>INVSTMT PLNG</v>
          </cell>
          <cell r="C104" t="str">
            <v>LINES &amp; ROW</v>
          </cell>
          <cell r="D104" t="str">
            <v>Smith,Wayne</v>
          </cell>
          <cell r="E104" t="str">
            <v>Juhn,George</v>
          </cell>
          <cell r="F104">
            <v>667205</v>
          </cell>
          <cell r="G104" t="str">
            <v>Woodward,Stephen</v>
          </cell>
          <cell r="I104">
            <v>83</v>
          </cell>
          <cell r="J104">
            <v>69</v>
          </cell>
          <cell r="K104">
            <v>8</v>
          </cell>
          <cell r="O104">
            <v>160</v>
          </cell>
        </row>
        <row r="105">
          <cell r="A105" t="str">
            <v>AM NON-OPS</v>
          </cell>
          <cell r="B105" t="str">
            <v>INVSTMT PLNG</v>
          </cell>
          <cell r="C105" t="str">
            <v>LINES &amp; ROW</v>
          </cell>
          <cell r="D105" t="str">
            <v>Smith,Wayne</v>
          </cell>
          <cell r="E105" t="str">
            <v>Juhn,George</v>
          </cell>
          <cell r="F105">
            <v>716471</v>
          </cell>
          <cell r="G105" t="str">
            <v>Ierullo,Tony</v>
          </cell>
          <cell r="I105">
            <v>17.5</v>
          </cell>
          <cell r="J105">
            <v>17.5</v>
          </cell>
          <cell r="O105">
            <v>35</v>
          </cell>
        </row>
        <row r="106">
          <cell r="A106" t="str">
            <v>AM NON-OPS</v>
          </cell>
          <cell r="B106" t="str">
            <v>INVSTMT PLNG</v>
          </cell>
          <cell r="C106" t="str">
            <v>LINES &amp; ROW</v>
          </cell>
          <cell r="D106" t="str">
            <v>Smith,Wayne</v>
          </cell>
          <cell r="E106" t="str">
            <v>Juhn,George</v>
          </cell>
          <cell r="F106">
            <v>745430</v>
          </cell>
          <cell r="G106" t="str">
            <v>Howard,John</v>
          </cell>
          <cell r="K106">
            <v>94.5</v>
          </cell>
          <cell r="M106">
            <v>10.5</v>
          </cell>
          <cell r="O106">
            <v>105</v>
          </cell>
        </row>
        <row r="107">
          <cell r="A107" t="str">
            <v>AM NON-OPS</v>
          </cell>
          <cell r="B107" t="str">
            <v>INVSTMT PLNG</v>
          </cell>
          <cell r="C107" t="str">
            <v>LINES &amp; ROW</v>
          </cell>
          <cell r="D107" t="str">
            <v>Smith,Wayne</v>
          </cell>
          <cell r="E107" t="str">
            <v>Juhn,George</v>
          </cell>
          <cell r="F107" t="str">
            <v>e01830</v>
          </cell>
          <cell r="G107" t="str">
            <v>David Bellows</v>
          </cell>
          <cell r="J107">
            <v>148.5</v>
          </cell>
          <cell r="O107">
            <v>148.5</v>
          </cell>
        </row>
        <row r="108">
          <cell r="A108" t="str">
            <v>AM NON-OPS</v>
          </cell>
          <cell r="B108" t="str">
            <v>INVSTMT PLNG</v>
          </cell>
          <cell r="C108" t="str">
            <v>LINES &amp; ROW</v>
          </cell>
          <cell r="D108" t="str">
            <v>Smith,Wayne</v>
          </cell>
          <cell r="E108" t="str">
            <v>Juhn,George</v>
          </cell>
          <cell r="F108" t="str">
            <v>e02373</v>
          </cell>
          <cell r="G108" t="str">
            <v>Randy Murray</v>
          </cell>
          <cell r="J108">
            <v>141.5</v>
          </cell>
          <cell r="O108">
            <v>141.5</v>
          </cell>
        </row>
        <row r="109">
          <cell r="A109" t="str">
            <v>AM NON-OPS</v>
          </cell>
          <cell r="B109" t="str">
            <v>INVSTMT PLNG</v>
          </cell>
          <cell r="C109" t="str">
            <v>LINES &amp; ROW</v>
          </cell>
          <cell r="D109" t="str">
            <v>Smith,Wayne</v>
          </cell>
          <cell r="E109" t="str">
            <v>Smith,Wayne</v>
          </cell>
          <cell r="F109">
            <v>728714</v>
          </cell>
          <cell r="G109" t="str">
            <v>Juhn,George</v>
          </cell>
          <cell r="I109">
            <v>17</v>
          </cell>
          <cell r="J109">
            <v>15</v>
          </cell>
          <cell r="K109">
            <v>34</v>
          </cell>
          <cell r="L109">
            <v>18</v>
          </cell>
          <cell r="M109">
            <v>76</v>
          </cell>
          <cell r="O109">
            <v>160</v>
          </cell>
        </row>
        <row r="110">
          <cell r="A110" t="str">
            <v>AM NON-OPS</v>
          </cell>
          <cell r="B110" t="str">
            <v>INVSTMT PLNG</v>
          </cell>
          <cell r="C110" t="str">
            <v>PRGM IN &amp; SS</v>
          </cell>
          <cell r="D110" t="str">
            <v>Smith,Wayne</v>
          </cell>
          <cell r="E110" t="str">
            <v>Handfield,Ginette</v>
          </cell>
          <cell r="F110">
            <v>181220</v>
          </cell>
          <cell r="G110" t="str">
            <v>Dickinson,Kevin S.</v>
          </cell>
          <cell r="I110">
            <v>8.75</v>
          </cell>
          <cell r="J110">
            <v>8.75</v>
          </cell>
          <cell r="K110">
            <v>8.75</v>
          </cell>
          <cell r="L110">
            <v>8.75</v>
          </cell>
          <cell r="O110">
            <v>35</v>
          </cell>
        </row>
        <row r="111">
          <cell r="A111" t="str">
            <v>AM NON-OPS</v>
          </cell>
          <cell r="B111" t="str">
            <v>INVSTMT PLNG</v>
          </cell>
          <cell r="C111" t="str">
            <v>PRGM IN &amp; SS</v>
          </cell>
          <cell r="D111" t="str">
            <v>Smith,Wayne</v>
          </cell>
          <cell r="E111" t="str">
            <v>Handfield,Ginette</v>
          </cell>
          <cell r="F111">
            <v>181662</v>
          </cell>
          <cell r="G111" t="str">
            <v>Tang,Lianxiang</v>
          </cell>
          <cell r="I111">
            <v>35</v>
          </cell>
          <cell r="O111">
            <v>35</v>
          </cell>
        </row>
        <row r="112">
          <cell r="A112" t="str">
            <v>AM NON-OPS</v>
          </cell>
          <cell r="B112" t="str">
            <v>INVSTMT PLNG</v>
          </cell>
          <cell r="C112" t="str">
            <v>PRGM IN &amp; SS</v>
          </cell>
          <cell r="D112" t="str">
            <v>Smith,Wayne</v>
          </cell>
          <cell r="E112" t="str">
            <v>Handfield,Ginette</v>
          </cell>
          <cell r="F112">
            <v>181714</v>
          </cell>
          <cell r="G112" t="str">
            <v>Li,Chun</v>
          </cell>
          <cell r="I112">
            <v>117</v>
          </cell>
          <cell r="K112">
            <v>17.5</v>
          </cell>
          <cell r="M112">
            <v>5.5</v>
          </cell>
          <cell r="O112">
            <v>140</v>
          </cell>
        </row>
        <row r="113">
          <cell r="A113" t="str">
            <v>AM NON-OPS</v>
          </cell>
          <cell r="B113" t="str">
            <v>INVSTMT PLNG</v>
          </cell>
          <cell r="C113" t="str">
            <v>PRGM IN &amp; SS</v>
          </cell>
          <cell r="D113" t="str">
            <v>Smith,Wayne</v>
          </cell>
          <cell r="E113" t="str">
            <v>Handfield,Ginette</v>
          </cell>
          <cell r="F113">
            <v>183152</v>
          </cell>
          <cell r="G113" t="str">
            <v>Patricia Carianopol</v>
          </cell>
          <cell r="I113">
            <v>35</v>
          </cell>
          <cell r="J113">
            <v>35</v>
          </cell>
          <cell r="K113">
            <v>35</v>
          </cell>
          <cell r="L113">
            <v>35</v>
          </cell>
          <cell r="O113">
            <v>140</v>
          </cell>
        </row>
        <row r="114">
          <cell r="A114" t="str">
            <v>AM NON-OPS</v>
          </cell>
          <cell r="B114" t="str">
            <v>INVSTMT PLNG</v>
          </cell>
          <cell r="C114" t="str">
            <v>PRGM IN &amp; SS</v>
          </cell>
          <cell r="D114" t="str">
            <v>Smith,Wayne</v>
          </cell>
          <cell r="E114" t="str">
            <v>Handfield,Ginette</v>
          </cell>
          <cell r="F114">
            <v>314650</v>
          </cell>
          <cell r="G114" t="str">
            <v>Holt,Allison</v>
          </cell>
          <cell r="I114">
            <v>24.5</v>
          </cell>
          <cell r="J114">
            <v>24.5</v>
          </cell>
          <cell r="K114">
            <v>24.5</v>
          </cell>
          <cell r="L114">
            <v>24.5</v>
          </cell>
          <cell r="M114">
            <v>42</v>
          </cell>
          <cell r="O114">
            <v>140</v>
          </cell>
        </row>
        <row r="115">
          <cell r="A115" t="str">
            <v>AM NON-OPS</v>
          </cell>
          <cell r="B115" t="str">
            <v>INVSTMT PLNG</v>
          </cell>
          <cell r="C115" t="str">
            <v>PRGM IN &amp; SS</v>
          </cell>
          <cell r="D115" t="str">
            <v>Smith,Wayne</v>
          </cell>
          <cell r="E115" t="str">
            <v>Handfield,Ginette</v>
          </cell>
          <cell r="F115">
            <v>397901</v>
          </cell>
          <cell r="G115" t="str">
            <v>Looi,Chin-Tek</v>
          </cell>
          <cell r="I115">
            <v>8</v>
          </cell>
          <cell r="J115">
            <v>97</v>
          </cell>
          <cell r="M115">
            <v>35</v>
          </cell>
          <cell r="O115">
            <v>140</v>
          </cell>
        </row>
        <row r="116">
          <cell r="A116" t="str">
            <v>AM NON-OPS</v>
          </cell>
          <cell r="B116" t="str">
            <v>INVSTMT PLNG</v>
          </cell>
          <cell r="C116" t="str">
            <v>PRGM IN &amp; SS</v>
          </cell>
          <cell r="D116" t="str">
            <v>Smith,Wayne</v>
          </cell>
          <cell r="E116" t="str">
            <v>Handfield,Ginette</v>
          </cell>
          <cell r="F116">
            <v>641823</v>
          </cell>
          <cell r="G116" t="str">
            <v>Marti,Luis</v>
          </cell>
          <cell r="I116">
            <v>97</v>
          </cell>
          <cell r="K116">
            <v>22</v>
          </cell>
          <cell r="O116">
            <v>119</v>
          </cell>
        </row>
        <row r="117">
          <cell r="A117" t="str">
            <v>AM NON-OPS</v>
          </cell>
          <cell r="B117" t="str">
            <v>INVSTMT PLNG</v>
          </cell>
          <cell r="C117" t="str">
            <v>PRGM IN &amp; SS</v>
          </cell>
          <cell r="D117" t="str">
            <v>Smith,Wayne</v>
          </cell>
          <cell r="E117" t="str">
            <v>Handfield,Ginette</v>
          </cell>
          <cell r="F117">
            <v>994245</v>
          </cell>
          <cell r="G117" t="str">
            <v>Yan,Andrew</v>
          </cell>
          <cell r="I117">
            <v>140</v>
          </cell>
          <cell r="O117">
            <v>140</v>
          </cell>
        </row>
        <row r="118">
          <cell r="A118" t="str">
            <v>AM NON-OPS</v>
          </cell>
          <cell r="B118" t="str">
            <v>INVSTMT PLNG</v>
          </cell>
          <cell r="C118" t="str">
            <v>PRGM IN &amp; SS</v>
          </cell>
          <cell r="D118" t="str">
            <v>Smith,Wayne</v>
          </cell>
          <cell r="E118" t="str">
            <v>Smith,Wayne</v>
          </cell>
          <cell r="F118">
            <v>482580</v>
          </cell>
          <cell r="G118" t="str">
            <v>Handfield,Ginette</v>
          </cell>
          <cell r="I118">
            <v>27</v>
          </cell>
          <cell r="J118">
            <v>27.5</v>
          </cell>
          <cell r="K118">
            <v>31.5</v>
          </cell>
          <cell r="L118">
            <v>26.5</v>
          </cell>
          <cell r="M118">
            <v>73</v>
          </cell>
          <cell r="O118">
            <v>185.5</v>
          </cell>
        </row>
        <row r="119">
          <cell r="A119" t="str">
            <v>AM NON-OPS</v>
          </cell>
          <cell r="B119" t="str">
            <v>INVSTMT PLNG</v>
          </cell>
          <cell r="C119" t="str">
            <v>STN T&amp;D SUST</v>
          </cell>
          <cell r="D119" t="str">
            <v>Smith,Wayne</v>
          </cell>
          <cell r="E119" t="str">
            <v>Boland,Mike.M.D.</v>
          </cell>
          <cell r="F119">
            <v>321594</v>
          </cell>
          <cell r="G119" t="str">
            <v>Salter,Janice</v>
          </cell>
          <cell r="I119">
            <v>28.5</v>
          </cell>
          <cell r="J119">
            <v>25.5</v>
          </cell>
          <cell r="K119">
            <v>7</v>
          </cell>
          <cell r="L119">
            <v>2</v>
          </cell>
          <cell r="M119">
            <v>21</v>
          </cell>
          <cell r="O119">
            <v>84</v>
          </cell>
        </row>
        <row r="120">
          <cell r="A120" t="str">
            <v>AM NON-OPS</v>
          </cell>
          <cell r="B120" t="str">
            <v>INVSTMT PLNG</v>
          </cell>
          <cell r="C120" t="str">
            <v>STN T&amp;D SUST</v>
          </cell>
          <cell r="D120" t="str">
            <v>Smith,Wayne</v>
          </cell>
          <cell r="E120" t="str">
            <v>McMullen,Paul</v>
          </cell>
          <cell r="F120">
            <v>97405</v>
          </cell>
          <cell r="G120" t="str">
            <v>Kydd,Tom</v>
          </cell>
          <cell r="I120">
            <v>19.5</v>
          </cell>
          <cell r="J120">
            <v>5.5</v>
          </cell>
          <cell r="K120">
            <v>16</v>
          </cell>
          <cell r="L120">
            <v>1</v>
          </cell>
          <cell r="M120">
            <v>91</v>
          </cell>
          <cell r="O120">
            <v>133</v>
          </cell>
        </row>
        <row r="121">
          <cell r="A121" t="str">
            <v>AM NON-OPS</v>
          </cell>
          <cell r="B121" t="str">
            <v>INVSTMT PLNG</v>
          </cell>
          <cell r="C121" t="str">
            <v>STN T&amp;D SUST</v>
          </cell>
          <cell r="D121" t="str">
            <v>Smith,Wayne</v>
          </cell>
          <cell r="E121" t="str">
            <v>McMullen,Paul</v>
          </cell>
          <cell r="F121">
            <v>175730</v>
          </cell>
          <cell r="G121" t="str">
            <v>Ankrett,Paul</v>
          </cell>
          <cell r="I121">
            <v>24</v>
          </cell>
          <cell r="J121">
            <v>81</v>
          </cell>
          <cell r="M121">
            <v>35</v>
          </cell>
          <cell r="O121">
            <v>140</v>
          </cell>
        </row>
        <row r="122">
          <cell r="A122" t="str">
            <v>AM NON-OPS</v>
          </cell>
          <cell r="B122" t="str">
            <v>INVSTMT PLNG</v>
          </cell>
          <cell r="C122" t="str">
            <v>STN T&amp;D SUST</v>
          </cell>
          <cell r="D122" t="str">
            <v>Smith,Wayne</v>
          </cell>
          <cell r="E122" t="str">
            <v>McMullen,Paul</v>
          </cell>
          <cell r="F122">
            <v>178812</v>
          </cell>
          <cell r="G122" t="str">
            <v>Taylor,Nicole</v>
          </cell>
          <cell r="I122">
            <v>21.5</v>
          </cell>
          <cell r="J122">
            <v>77.5</v>
          </cell>
          <cell r="L122">
            <v>7</v>
          </cell>
          <cell r="M122">
            <v>34</v>
          </cell>
          <cell r="O122">
            <v>140</v>
          </cell>
        </row>
        <row r="123">
          <cell r="A123" t="str">
            <v>AM NON-OPS</v>
          </cell>
          <cell r="B123" t="str">
            <v>INVSTMT PLNG</v>
          </cell>
          <cell r="C123" t="str">
            <v>STN T&amp;D SUST</v>
          </cell>
          <cell r="D123" t="str">
            <v>Smith,Wayne</v>
          </cell>
          <cell r="E123" t="str">
            <v>McMullen,Paul</v>
          </cell>
          <cell r="F123">
            <v>179616</v>
          </cell>
          <cell r="G123" t="str">
            <v>Laframboise,Kevin</v>
          </cell>
          <cell r="I123">
            <v>61.5</v>
          </cell>
          <cell r="J123">
            <v>39</v>
          </cell>
          <cell r="K123">
            <v>26.5</v>
          </cell>
          <cell r="M123">
            <v>30</v>
          </cell>
          <cell r="O123">
            <v>157</v>
          </cell>
        </row>
        <row r="124">
          <cell r="A124" t="str">
            <v>AM NON-OPS</v>
          </cell>
          <cell r="B124" t="str">
            <v>INVSTMT PLNG</v>
          </cell>
          <cell r="C124" t="str">
            <v>STN T&amp;D SUST</v>
          </cell>
          <cell r="D124" t="str">
            <v>Smith,Wayne</v>
          </cell>
          <cell r="E124" t="str">
            <v>McMullen,Paul</v>
          </cell>
          <cell r="F124">
            <v>181458</v>
          </cell>
          <cell r="G124" t="str">
            <v>Lyberogiannis,Ted</v>
          </cell>
          <cell r="I124">
            <v>79</v>
          </cell>
          <cell r="M124">
            <v>26</v>
          </cell>
          <cell r="O124">
            <v>105</v>
          </cell>
        </row>
        <row r="125">
          <cell r="A125" t="str">
            <v>AM NON-OPS</v>
          </cell>
          <cell r="B125" t="str">
            <v>INVSTMT PLNG</v>
          </cell>
          <cell r="C125" t="str">
            <v>STN T&amp;D SUST</v>
          </cell>
          <cell r="D125" t="str">
            <v>Smith,Wayne</v>
          </cell>
          <cell r="E125" t="str">
            <v>McMullen,Paul</v>
          </cell>
          <cell r="F125">
            <v>182325</v>
          </cell>
          <cell r="G125" t="str">
            <v>Fisl,Frank</v>
          </cell>
          <cell r="J125">
            <v>140</v>
          </cell>
          <cell r="O125">
            <v>140</v>
          </cell>
        </row>
        <row r="126">
          <cell r="A126" t="str">
            <v>AM NON-OPS</v>
          </cell>
          <cell r="B126" t="str">
            <v>INVSTMT PLNG</v>
          </cell>
          <cell r="C126" t="str">
            <v>STN T&amp;D SUST</v>
          </cell>
          <cell r="D126" t="str">
            <v>Smith,Wayne</v>
          </cell>
          <cell r="E126" t="str">
            <v>McMullen,Paul</v>
          </cell>
          <cell r="F126">
            <v>182478</v>
          </cell>
          <cell r="G126" t="str">
            <v>Tam,Tania</v>
          </cell>
          <cell r="J126">
            <v>21</v>
          </cell>
          <cell r="K126">
            <v>67.5</v>
          </cell>
          <cell r="M126">
            <v>16.5</v>
          </cell>
          <cell r="O126">
            <v>105</v>
          </cell>
        </row>
        <row r="127">
          <cell r="A127" t="str">
            <v>AM NON-OPS</v>
          </cell>
          <cell r="B127" t="str">
            <v>INVSTMT PLNG</v>
          </cell>
          <cell r="C127" t="str">
            <v>STN T&amp;D SUST</v>
          </cell>
          <cell r="D127" t="str">
            <v>Smith,Wayne</v>
          </cell>
          <cell r="E127" t="str">
            <v>McMullen,Paul</v>
          </cell>
          <cell r="F127">
            <v>201950</v>
          </cell>
          <cell r="G127" t="str">
            <v>Figueroa,Elisa</v>
          </cell>
          <cell r="I127">
            <v>19</v>
          </cell>
          <cell r="J127">
            <v>55</v>
          </cell>
          <cell r="O127">
            <v>74</v>
          </cell>
        </row>
        <row r="128">
          <cell r="A128" t="str">
            <v>AM NON-OPS</v>
          </cell>
          <cell r="B128" t="str">
            <v>INVSTMT PLNG</v>
          </cell>
          <cell r="C128" t="str">
            <v>STN T&amp;D SUST</v>
          </cell>
          <cell r="D128" t="str">
            <v>Smith,Wayne</v>
          </cell>
          <cell r="E128" t="str">
            <v>McMullen,Paul</v>
          </cell>
          <cell r="F128">
            <v>262773</v>
          </cell>
          <cell r="G128" t="str">
            <v>Jessup,Neil</v>
          </cell>
          <cell r="J128">
            <v>17</v>
          </cell>
          <cell r="K128">
            <v>70</v>
          </cell>
          <cell r="L128">
            <v>30</v>
          </cell>
          <cell r="M128">
            <v>23</v>
          </cell>
          <cell r="O128">
            <v>140</v>
          </cell>
        </row>
        <row r="129">
          <cell r="A129" t="str">
            <v>AM NON-OPS</v>
          </cell>
          <cell r="B129" t="str">
            <v>INVSTMT PLNG</v>
          </cell>
          <cell r="C129" t="str">
            <v>STN T&amp;D SUST</v>
          </cell>
          <cell r="D129" t="str">
            <v>Smith,Wayne</v>
          </cell>
          <cell r="E129" t="str">
            <v>McMullen,Paul</v>
          </cell>
          <cell r="F129">
            <v>298641</v>
          </cell>
          <cell r="G129" t="str">
            <v>Hines,Dennis</v>
          </cell>
          <cell r="I129">
            <v>84.5</v>
          </cell>
          <cell r="J129">
            <v>52</v>
          </cell>
          <cell r="M129">
            <v>3.5</v>
          </cell>
          <cell r="O129">
            <v>140</v>
          </cell>
        </row>
        <row r="130">
          <cell r="A130" t="str">
            <v>AM NON-OPS</v>
          </cell>
          <cell r="B130" t="str">
            <v>INVSTMT PLNG</v>
          </cell>
          <cell r="C130" t="str">
            <v>STN T&amp;D SUST</v>
          </cell>
          <cell r="D130" t="str">
            <v>Smith,Wayne</v>
          </cell>
          <cell r="E130" t="str">
            <v>McMullen,Paul</v>
          </cell>
          <cell r="F130">
            <v>399322</v>
          </cell>
          <cell r="G130" t="str">
            <v>Risi,Frank</v>
          </cell>
          <cell r="I130">
            <v>45.5</v>
          </cell>
          <cell r="J130">
            <v>55</v>
          </cell>
          <cell r="K130">
            <v>11.5</v>
          </cell>
          <cell r="L130">
            <v>3.5</v>
          </cell>
          <cell r="M130">
            <v>17.5</v>
          </cell>
          <cell r="O130">
            <v>133</v>
          </cell>
        </row>
        <row r="131">
          <cell r="A131" t="str">
            <v>AM NON-OPS</v>
          </cell>
          <cell r="B131" t="str">
            <v>INVSTMT PLNG</v>
          </cell>
          <cell r="C131" t="str">
            <v>STN T&amp;D SUST</v>
          </cell>
          <cell r="D131" t="str">
            <v>Smith,Wayne</v>
          </cell>
          <cell r="E131" t="str">
            <v>McMullen,Paul</v>
          </cell>
          <cell r="F131">
            <v>431704</v>
          </cell>
          <cell r="G131" t="str">
            <v>Fabrizi,Mike</v>
          </cell>
          <cell r="I131">
            <v>53</v>
          </cell>
          <cell r="J131">
            <v>51</v>
          </cell>
          <cell r="M131">
            <v>49</v>
          </cell>
          <cell r="O131">
            <v>153</v>
          </cell>
        </row>
        <row r="132">
          <cell r="A132" t="str">
            <v>AM NON-OPS</v>
          </cell>
          <cell r="B132" t="str">
            <v>INVSTMT PLNG</v>
          </cell>
          <cell r="C132" t="str">
            <v>STN T&amp;D SUST</v>
          </cell>
          <cell r="D132" t="str">
            <v>Smith,Wayne</v>
          </cell>
          <cell r="E132" t="str">
            <v>McMullen,Paul</v>
          </cell>
          <cell r="F132">
            <v>520086</v>
          </cell>
          <cell r="G132" t="str">
            <v>Booth,Glenn</v>
          </cell>
          <cell r="I132">
            <v>122.5</v>
          </cell>
          <cell r="J132">
            <v>17.5</v>
          </cell>
          <cell r="O132">
            <v>140</v>
          </cell>
        </row>
        <row r="133">
          <cell r="A133" t="str">
            <v>AM NON-OPS</v>
          </cell>
          <cell r="B133" t="str">
            <v>INVSTMT PLNG</v>
          </cell>
          <cell r="C133" t="str">
            <v>STN T&amp;D SUST</v>
          </cell>
          <cell r="D133" t="str">
            <v>Smith,Wayne</v>
          </cell>
          <cell r="E133" t="str">
            <v>McMullen,Paul</v>
          </cell>
          <cell r="F133">
            <v>679651</v>
          </cell>
          <cell r="G133" t="str">
            <v>Santaguida,Jim</v>
          </cell>
          <cell r="I133">
            <v>39</v>
          </cell>
          <cell r="J133">
            <v>101</v>
          </cell>
          <cell r="O133">
            <v>140</v>
          </cell>
        </row>
        <row r="134">
          <cell r="A134" t="str">
            <v>AM NON-OPS</v>
          </cell>
          <cell r="B134" t="str">
            <v>INVSTMT PLNG</v>
          </cell>
          <cell r="C134" t="str">
            <v>STN T&amp;D SUST</v>
          </cell>
          <cell r="D134" t="str">
            <v>Smith,Wayne</v>
          </cell>
          <cell r="E134" t="str">
            <v>McMullen,Paul</v>
          </cell>
          <cell r="F134">
            <v>793240</v>
          </cell>
          <cell r="G134" t="str">
            <v>Mezzanotte,Frank</v>
          </cell>
          <cell r="I134">
            <v>60</v>
          </cell>
          <cell r="J134">
            <v>45</v>
          </cell>
          <cell r="M134">
            <v>35</v>
          </cell>
          <cell r="O134">
            <v>140</v>
          </cell>
        </row>
        <row r="135">
          <cell r="A135" t="str">
            <v>AM NON-OPS</v>
          </cell>
          <cell r="B135" t="str">
            <v>INVSTMT PLNG</v>
          </cell>
          <cell r="C135" t="str">
            <v>STN T&amp;D SUST</v>
          </cell>
          <cell r="D135" t="str">
            <v>Smith,Wayne</v>
          </cell>
          <cell r="E135" t="str">
            <v>Smith,Wayne</v>
          </cell>
          <cell r="F135">
            <v>178376</v>
          </cell>
          <cell r="G135" t="str">
            <v>McMullen,Paul</v>
          </cell>
          <cell r="I135">
            <v>46</v>
          </cell>
          <cell r="J135">
            <v>76</v>
          </cell>
          <cell r="K135">
            <v>14</v>
          </cell>
          <cell r="L135">
            <v>16</v>
          </cell>
          <cell r="M135">
            <v>8</v>
          </cell>
          <cell r="O135">
            <v>160</v>
          </cell>
        </row>
        <row r="136">
          <cell r="A136" t="str">
            <v>AM NON-OPS</v>
          </cell>
          <cell r="B136" t="str">
            <v>INVSTMT PLNG</v>
          </cell>
          <cell r="C136" t="str">
            <v>TELCOM P&amp;C</v>
          </cell>
          <cell r="D136" t="str">
            <v>Smith,Wayne</v>
          </cell>
          <cell r="E136" t="str">
            <v>Jakob,Frank</v>
          </cell>
          <cell r="F136">
            <v>210980</v>
          </cell>
          <cell r="G136" t="str">
            <v>Foley,Joe</v>
          </cell>
          <cell r="I136">
            <v>29</v>
          </cell>
          <cell r="K136">
            <v>6</v>
          </cell>
          <cell r="O136">
            <v>35</v>
          </cell>
        </row>
        <row r="137">
          <cell r="A137" t="str">
            <v>AM NON-OPS</v>
          </cell>
          <cell r="B137" t="str">
            <v>INVSTMT PLNG</v>
          </cell>
          <cell r="C137" t="str">
            <v>TELCOM P&amp;C</v>
          </cell>
          <cell r="D137" t="str">
            <v>Smith,Wayne</v>
          </cell>
          <cell r="E137" t="str">
            <v>Jakob,Frank</v>
          </cell>
          <cell r="F137">
            <v>313740</v>
          </cell>
          <cell r="G137" t="str">
            <v>El Hennawy,Hussein</v>
          </cell>
          <cell r="I137">
            <v>140</v>
          </cell>
          <cell r="O137">
            <v>140</v>
          </cell>
        </row>
        <row r="138">
          <cell r="A138" t="str">
            <v>AM NON-OPS</v>
          </cell>
          <cell r="B138" t="str">
            <v>INVSTMT PLNG</v>
          </cell>
          <cell r="C138" t="str">
            <v>TELCOM P&amp;C</v>
          </cell>
          <cell r="D138" t="str">
            <v>Smith,Wayne</v>
          </cell>
          <cell r="E138" t="str">
            <v>Jakob,Frank</v>
          </cell>
          <cell r="F138">
            <v>417123</v>
          </cell>
          <cell r="G138" t="str">
            <v>Cooperberg,Aaron</v>
          </cell>
          <cell r="I138">
            <v>52.5</v>
          </cell>
          <cell r="J138">
            <v>52.5</v>
          </cell>
          <cell r="O138">
            <v>105</v>
          </cell>
        </row>
        <row r="139">
          <cell r="A139" t="str">
            <v>AM NON-OPS</v>
          </cell>
          <cell r="B139" t="str">
            <v>INVSTMT PLNG</v>
          </cell>
          <cell r="C139" t="str">
            <v>TELCOM P&amp;C</v>
          </cell>
          <cell r="D139" t="str">
            <v>Smith,Wayne</v>
          </cell>
          <cell r="E139" t="str">
            <v>Jakob,Frank</v>
          </cell>
          <cell r="F139">
            <v>497525</v>
          </cell>
          <cell r="G139" t="str">
            <v>Church,Randy</v>
          </cell>
          <cell r="I139">
            <v>77</v>
          </cell>
          <cell r="K139">
            <v>35</v>
          </cell>
          <cell r="L139">
            <v>21</v>
          </cell>
          <cell r="O139">
            <v>133</v>
          </cell>
        </row>
        <row r="140">
          <cell r="A140" t="str">
            <v>AM NON-OPS</v>
          </cell>
          <cell r="B140" t="str">
            <v>INVSTMT PLNG</v>
          </cell>
          <cell r="C140" t="str">
            <v>TELCOM P&amp;C</v>
          </cell>
          <cell r="D140" t="str">
            <v>Smith,Wayne</v>
          </cell>
          <cell r="E140" t="str">
            <v>Jakob,Frank</v>
          </cell>
          <cell r="F140">
            <v>596204</v>
          </cell>
          <cell r="G140" t="str">
            <v>Hughes,Derek Joseph</v>
          </cell>
          <cell r="I140">
            <v>18</v>
          </cell>
          <cell r="J140">
            <v>88</v>
          </cell>
          <cell r="M140">
            <v>34</v>
          </cell>
          <cell r="O140">
            <v>140</v>
          </cell>
        </row>
        <row r="141">
          <cell r="A141" t="str">
            <v>AM NON-OPS</v>
          </cell>
          <cell r="B141" t="str">
            <v>INVSTMT PLNG</v>
          </cell>
          <cell r="C141" t="str">
            <v>TELCOM P&amp;C</v>
          </cell>
          <cell r="D141" t="str">
            <v>Smith,Wayne</v>
          </cell>
          <cell r="E141" t="str">
            <v>Jakob,Frank</v>
          </cell>
          <cell r="F141">
            <v>606872</v>
          </cell>
          <cell r="G141" t="str">
            <v>Katsios,Jim</v>
          </cell>
          <cell r="I141">
            <v>18</v>
          </cell>
          <cell r="J141">
            <v>95</v>
          </cell>
          <cell r="M141">
            <v>27</v>
          </cell>
          <cell r="O141">
            <v>140</v>
          </cell>
        </row>
        <row r="142">
          <cell r="A142" t="str">
            <v>AM NON-OPS</v>
          </cell>
          <cell r="B142" t="str">
            <v>INVSTMT PLNG</v>
          </cell>
          <cell r="C142" t="str">
            <v>TELCOM P&amp;C</v>
          </cell>
          <cell r="D142" t="str">
            <v>Smith,Wayne</v>
          </cell>
          <cell r="E142" t="str">
            <v>Jakob,Frank</v>
          </cell>
          <cell r="F142">
            <v>971222</v>
          </cell>
          <cell r="G142" t="str">
            <v>Consorti,Dominic</v>
          </cell>
          <cell r="I142">
            <v>72.52</v>
          </cell>
          <cell r="K142">
            <v>80.72</v>
          </cell>
          <cell r="L142">
            <v>126.72</v>
          </cell>
          <cell r="O142">
            <v>279.96000000000004</v>
          </cell>
        </row>
        <row r="143">
          <cell r="A143" t="str">
            <v>AM NON-OPS</v>
          </cell>
          <cell r="B143" t="str">
            <v>INVSTMT PLNG</v>
          </cell>
          <cell r="C143" t="str">
            <v>TELCOM P&amp;C</v>
          </cell>
          <cell r="D143" t="str">
            <v>Smith,Wayne</v>
          </cell>
          <cell r="E143" t="str">
            <v>Smith,Wayne</v>
          </cell>
          <cell r="F143">
            <v>495516</v>
          </cell>
          <cell r="G143" t="str">
            <v>Jakob,Frank</v>
          </cell>
          <cell r="I143">
            <v>64.5</v>
          </cell>
          <cell r="J143">
            <v>118</v>
          </cell>
          <cell r="K143">
            <v>0.5</v>
          </cell>
          <cell r="M143">
            <v>39</v>
          </cell>
          <cell r="O143">
            <v>222</v>
          </cell>
        </row>
        <row r="144">
          <cell r="A144" t="str">
            <v>AM NON-OPS</v>
          </cell>
          <cell r="B144" t="str">
            <v>NTW STRATEGY</v>
          </cell>
          <cell r="C144" t="str">
            <v>CST CAR &amp; VM</v>
          </cell>
          <cell r="D144" t="str">
            <v>Hubert,Oded N</v>
          </cell>
          <cell r="E144" t="str">
            <v>Allen,Barb J</v>
          </cell>
          <cell r="F144">
            <v>180612</v>
          </cell>
          <cell r="G144" t="str">
            <v>Armstrong,Nancy</v>
          </cell>
          <cell r="K144">
            <v>103</v>
          </cell>
          <cell r="O144">
            <v>103</v>
          </cell>
        </row>
        <row r="145">
          <cell r="A145" t="str">
            <v>AM NON-OPS</v>
          </cell>
          <cell r="B145" t="str">
            <v>NTW STRATEGY</v>
          </cell>
          <cell r="C145" t="str">
            <v>CST CAR &amp; VM</v>
          </cell>
          <cell r="D145" t="str">
            <v>Hubert,Oded N</v>
          </cell>
          <cell r="E145" t="str">
            <v>Allen,Barb J</v>
          </cell>
          <cell r="F145">
            <v>182978</v>
          </cell>
          <cell r="G145" t="str">
            <v>Martinelli,Guilherme</v>
          </cell>
          <cell r="K145">
            <v>140</v>
          </cell>
          <cell r="O145">
            <v>140</v>
          </cell>
        </row>
        <row r="146">
          <cell r="A146" t="str">
            <v>AM NON-OPS</v>
          </cell>
          <cell r="B146" t="str">
            <v>NTW STRATEGY</v>
          </cell>
          <cell r="C146" t="str">
            <v>CST CAR &amp; VM</v>
          </cell>
          <cell r="D146" t="str">
            <v>Hubert,Oded N</v>
          </cell>
          <cell r="E146" t="str">
            <v>Allen,Barb J</v>
          </cell>
          <cell r="F146">
            <v>260204</v>
          </cell>
          <cell r="G146" t="str">
            <v>Wong,Shirley</v>
          </cell>
          <cell r="I146">
            <v>59.5</v>
          </cell>
          <cell r="K146">
            <v>59.5</v>
          </cell>
          <cell r="M146">
            <v>21</v>
          </cell>
          <cell r="O146">
            <v>140</v>
          </cell>
        </row>
        <row r="147">
          <cell r="A147" t="str">
            <v>AM NON-OPS</v>
          </cell>
          <cell r="B147" t="str">
            <v>NTW STRATEGY</v>
          </cell>
          <cell r="C147" t="str">
            <v>CST CAR &amp; VM</v>
          </cell>
          <cell r="D147" t="str">
            <v>Hubert,Oded N</v>
          </cell>
          <cell r="E147" t="str">
            <v>Allen,Barb J</v>
          </cell>
          <cell r="F147">
            <v>378861</v>
          </cell>
          <cell r="G147" t="str">
            <v>Jeschke,Gunther</v>
          </cell>
          <cell r="K147">
            <v>140</v>
          </cell>
          <cell r="O147">
            <v>140</v>
          </cell>
        </row>
        <row r="148">
          <cell r="A148" t="str">
            <v>AM NON-OPS</v>
          </cell>
          <cell r="B148" t="str">
            <v>NTW STRATEGY</v>
          </cell>
          <cell r="C148" t="str">
            <v>CST CAR &amp; VM</v>
          </cell>
          <cell r="D148" t="str">
            <v>Hubert,Oded N</v>
          </cell>
          <cell r="E148" t="str">
            <v>Allen,Barb J</v>
          </cell>
          <cell r="F148">
            <v>390831</v>
          </cell>
          <cell r="G148" t="str">
            <v>McIntyre,Laurie</v>
          </cell>
          <cell r="K148">
            <v>119</v>
          </cell>
          <cell r="M148">
            <v>21</v>
          </cell>
          <cell r="O148">
            <v>140</v>
          </cell>
        </row>
        <row r="149">
          <cell r="A149" t="str">
            <v>AM NON-OPS</v>
          </cell>
          <cell r="B149" t="str">
            <v>NTW STRATEGY</v>
          </cell>
          <cell r="C149" t="str">
            <v>CST CAR &amp; VM</v>
          </cell>
          <cell r="D149" t="str">
            <v>Hubert,Oded N</v>
          </cell>
          <cell r="E149" t="str">
            <v>Allen,Barb J</v>
          </cell>
          <cell r="F149">
            <v>444381</v>
          </cell>
          <cell r="G149" t="str">
            <v>Jacobs,Michael</v>
          </cell>
          <cell r="K149">
            <v>133</v>
          </cell>
          <cell r="M149">
            <v>7</v>
          </cell>
          <cell r="O149">
            <v>140</v>
          </cell>
        </row>
        <row r="150">
          <cell r="A150" t="str">
            <v>AM NON-OPS</v>
          </cell>
          <cell r="B150" t="str">
            <v>NTW STRATEGY</v>
          </cell>
          <cell r="C150" t="str">
            <v>CST CAR &amp; VM</v>
          </cell>
          <cell r="D150" t="str">
            <v>Hubert,Oded N</v>
          </cell>
          <cell r="E150" t="str">
            <v>Allen,Barb J</v>
          </cell>
          <cell r="F150">
            <v>622321</v>
          </cell>
          <cell r="G150" t="str">
            <v>Stedman,Kathleen</v>
          </cell>
          <cell r="I150">
            <v>14</v>
          </cell>
          <cell r="K150">
            <v>117</v>
          </cell>
          <cell r="M150">
            <v>9</v>
          </cell>
          <cell r="O150">
            <v>140</v>
          </cell>
        </row>
        <row r="151">
          <cell r="A151" t="str">
            <v>AM NON-OPS</v>
          </cell>
          <cell r="B151" t="str">
            <v>NTW STRATEGY</v>
          </cell>
          <cell r="C151" t="str">
            <v>CST CAR &amp; VM</v>
          </cell>
          <cell r="D151" t="str">
            <v>Hubert,Oded N</v>
          </cell>
          <cell r="E151" t="str">
            <v>Allen,Barb J</v>
          </cell>
          <cell r="F151">
            <v>717164</v>
          </cell>
          <cell r="G151" t="str">
            <v>Chee Hing,D J</v>
          </cell>
          <cell r="I151">
            <v>70</v>
          </cell>
          <cell r="K151">
            <v>70</v>
          </cell>
          <cell r="O151">
            <v>140</v>
          </cell>
        </row>
        <row r="152">
          <cell r="A152" t="str">
            <v>AM NON-OPS</v>
          </cell>
          <cell r="B152" t="str">
            <v>NTW STRATEGY</v>
          </cell>
          <cell r="C152" t="str">
            <v>CST CAR &amp; VM</v>
          </cell>
          <cell r="D152" t="str">
            <v>Hubert,Oded N</v>
          </cell>
          <cell r="E152" t="str">
            <v>Allen,Barb J</v>
          </cell>
          <cell r="F152">
            <v>717815</v>
          </cell>
          <cell r="G152" t="str">
            <v>Greey,Ruth Elizabeth</v>
          </cell>
          <cell r="K152">
            <v>140</v>
          </cell>
          <cell r="O152">
            <v>140</v>
          </cell>
        </row>
        <row r="153">
          <cell r="A153" t="str">
            <v>AM NON-OPS</v>
          </cell>
          <cell r="B153" t="str">
            <v>NTW STRATEGY</v>
          </cell>
          <cell r="C153" t="str">
            <v>CST CAR &amp; VM</v>
          </cell>
          <cell r="D153" t="str">
            <v>Hubert,Oded N</v>
          </cell>
          <cell r="E153" t="str">
            <v>Allen,Barb J</v>
          </cell>
          <cell r="F153">
            <v>845453</v>
          </cell>
          <cell r="G153" t="str">
            <v>Schwartz,Ana</v>
          </cell>
          <cell r="I153">
            <v>40</v>
          </cell>
          <cell r="K153">
            <v>40</v>
          </cell>
          <cell r="O153">
            <v>80</v>
          </cell>
        </row>
        <row r="154">
          <cell r="A154" t="str">
            <v>AM NON-OPS</v>
          </cell>
          <cell r="B154" t="str">
            <v>NTW STRATEGY</v>
          </cell>
          <cell r="C154" t="str">
            <v>CST CAR &amp; VM</v>
          </cell>
          <cell r="D154" t="str">
            <v>Hubert,Oded N</v>
          </cell>
          <cell r="E154" t="str">
            <v>Allen,Barb J</v>
          </cell>
          <cell r="F154">
            <v>889826</v>
          </cell>
          <cell r="G154" t="str">
            <v>Power,Vicki</v>
          </cell>
          <cell r="K154">
            <v>132</v>
          </cell>
          <cell r="M154">
            <v>8</v>
          </cell>
          <cell r="O154">
            <v>140</v>
          </cell>
        </row>
        <row r="155">
          <cell r="A155" t="str">
            <v>AM NON-OPS</v>
          </cell>
          <cell r="B155" t="str">
            <v>NTW STRATEGY</v>
          </cell>
          <cell r="C155" t="str">
            <v>CST CAR &amp; VM</v>
          </cell>
          <cell r="D155" t="str">
            <v>Hubert,Oded N</v>
          </cell>
          <cell r="E155" t="str">
            <v>Hubert,Oded N</v>
          </cell>
          <cell r="F155">
            <v>264866</v>
          </cell>
          <cell r="G155" t="str">
            <v>Allen,Barb J</v>
          </cell>
          <cell r="K155">
            <v>144</v>
          </cell>
          <cell r="M155">
            <v>16</v>
          </cell>
          <cell r="O155">
            <v>160</v>
          </cell>
        </row>
        <row r="156">
          <cell r="A156" t="str">
            <v>AM NON-OPS</v>
          </cell>
          <cell r="B156" t="str">
            <v>NTW STRATEGY</v>
          </cell>
          <cell r="C156" t="str">
            <v>CST PRODUCTS</v>
          </cell>
          <cell r="D156" t="str">
            <v>Hubert,Oded N</v>
          </cell>
          <cell r="E156" t="str">
            <v>Hubert,Oded N</v>
          </cell>
          <cell r="F156">
            <v>527233</v>
          </cell>
          <cell r="G156" t="str">
            <v>Quail,Rob A</v>
          </cell>
          <cell r="I156">
            <v>6</v>
          </cell>
          <cell r="K156">
            <v>154</v>
          </cell>
          <cell r="O156">
            <v>160</v>
          </cell>
        </row>
        <row r="157">
          <cell r="A157" t="str">
            <v>AM NON-OPS</v>
          </cell>
          <cell r="B157" t="str">
            <v>NTW STRATEGY</v>
          </cell>
          <cell r="C157" t="str">
            <v>CST PRODUCTS</v>
          </cell>
          <cell r="D157" t="str">
            <v>Hubert,Oded N</v>
          </cell>
          <cell r="E157" t="str">
            <v>Hubert,Oded N</v>
          </cell>
          <cell r="F157">
            <v>755895</v>
          </cell>
          <cell r="G157" t="str">
            <v>Globocki,Robert</v>
          </cell>
          <cell r="K157">
            <v>133</v>
          </cell>
          <cell r="O157">
            <v>133</v>
          </cell>
        </row>
        <row r="158">
          <cell r="A158" t="str">
            <v>AM NON-OPS</v>
          </cell>
          <cell r="B158" t="str">
            <v>NTW STRATEGY</v>
          </cell>
          <cell r="C158" t="str">
            <v>CST PRODUCTS</v>
          </cell>
          <cell r="D158" t="str">
            <v>Hubert,Oded N</v>
          </cell>
          <cell r="E158" t="str">
            <v>Hubert,Oded N</v>
          </cell>
          <cell r="F158">
            <v>845313</v>
          </cell>
          <cell r="G158" t="str">
            <v>Relich,Danny</v>
          </cell>
          <cell r="K158">
            <v>170</v>
          </cell>
          <cell r="M158">
            <v>19</v>
          </cell>
          <cell r="O158">
            <v>189</v>
          </cell>
        </row>
        <row r="159">
          <cell r="A159" t="str">
            <v>AM NON-OPS</v>
          </cell>
          <cell r="B159" t="str">
            <v>NTW STRATEGY</v>
          </cell>
          <cell r="C159" t="str">
            <v>CST PRODUCTS</v>
          </cell>
          <cell r="D159" t="str">
            <v>Hubert,Oded N</v>
          </cell>
          <cell r="E159" t="str">
            <v>Relich,Danny</v>
          </cell>
          <cell r="F159">
            <v>151186</v>
          </cell>
          <cell r="G159" t="str">
            <v>Berto,Lea</v>
          </cell>
          <cell r="M159">
            <v>140</v>
          </cell>
          <cell r="O159">
            <v>140</v>
          </cell>
        </row>
        <row r="160">
          <cell r="A160" t="str">
            <v>AM NON-OPS</v>
          </cell>
          <cell r="B160" t="str">
            <v>NTW STRATEGY</v>
          </cell>
          <cell r="C160" t="str">
            <v>CST PRODUCTS</v>
          </cell>
          <cell r="D160" t="str">
            <v>Hubert,Oded N</v>
          </cell>
          <cell r="E160" t="str">
            <v>Relich,Danny</v>
          </cell>
          <cell r="F160">
            <v>178986</v>
          </cell>
          <cell r="G160" t="str">
            <v>Ware,Kriston</v>
          </cell>
          <cell r="J160">
            <v>37.5</v>
          </cell>
          <cell r="K160">
            <v>65</v>
          </cell>
          <cell r="O160">
            <v>102.5</v>
          </cell>
        </row>
        <row r="161">
          <cell r="A161" t="str">
            <v>AM NON-OPS</v>
          </cell>
          <cell r="B161" t="str">
            <v>NTW STRATEGY</v>
          </cell>
          <cell r="C161" t="str">
            <v>CST PRODUCTS</v>
          </cell>
          <cell r="D161" t="str">
            <v>Hubert,Oded N</v>
          </cell>
          <cell r="E161" t="str">
            <v>Relich,Danny</v>
          </cell>
          <cell r="F161">
            <v>214053</v>
          </cell>
          <cell r="G161" t="str">
            <v>Bracken,Brenda</v>
          </cell>
          <cell r="K161">
            <v>133</v>
          </cell>
          <cell r="M161">
            <v>7</v>
          </cell>
          <cell r="O161">
            <v>140</v>
          </cell>
        </row>
        <row r="162">
          <cell r="A162" t="str">
            <v>AM NON-OPS</v>
          </cell>
          <cell r="B162" t="str">
            <v>NTW STRATEGY</v>
          </cell>
          <cell r="C162" t="str">
            <v>CST PRODUCTS</v>
          </cell>
          <cell r="D162" t="str">
            <v>Hubert,Oded N</v>
          </cell>
          <cell r="E162" t="str">
            <v>Relich,Danny</v>
          </cell>
          <cell r="F162">
            <v>357623</v>
          </cell>
          <cell r="G162" t="str">
            <v>Byck Johnston,Michelle</v>
          </cell>
          <cell r="K162">
            <v>148</v>
          </cell>
          <cell r="O162">
            <v>148</v>
          </cell>
        </row>
        <row r="163">
          <cell r="A163" t="str">
            <v>AM NON-OPS</v>
          </cell>
          <cell r="B163" t="str">
            <v>NTW STRATEGY</v>
          </cell>
          <cell r="C163" t="str">
            <v>CST PRODUCTS</v>
          </cell>
          <cell r="D163" t="str">
            <v>Hubert,Oded N</v>
          </cell>
          <cell r="E163" t="str">
            <v>Relich,Danny</v>
          </cell>
          <cell r="F163">
            <v>496293</v>
          </cell>
          <cell r="G163" t="str">
            <v>Jurasek,Laura</v>
          </cell>
          <cell r="K163">
            <v>130</v>
          </cell>
          <cell r="M163">
            <v>10</v>
          </cell>
          <cell r="O163">
            <v>140</v>
          </cell>
        </row>
        <row r="164">
          <cell r="A164" t="str">
            <v>AM NON-OPS</v>
          </cell>
          <cell r="B164" t="str">
            <v>NTW STRATEGY</v>
          </cell>
          <cell r="C164" t="str">
            <v>CST PRODUCTS</v>
          </cell>
          <cell r="D164" t="str">
            <v>Hubert,Oded N</v>
          </cell>
          <cell r="E164" t="str">
            <v>Relich,Danny</v>
          </cell>
          <cell r="F164">
            <v>620984</v>
          </cell>
          <cell r="G164" t="str">
            <v>Kingsley,Kelly</v>
          </cell>
          <cell r="J164">
            <v>23.5</v>
          </cell>
          <cell r="K164">
            <v>87</v>
          </cell>
          <cell r="M164">
            <v>40</v>
          </cell>
          <cell r="O164">
            <v>150.5</v>
          </cell>
        </row>
        <row r="165">
          <cell r="A165" t="str">
            <v>AM NON-OPS</v>
          </cell>
          <cell r="B165" t="str">
            <v>NTW STRATEGY</v>
          </cell>
          <cell r="C165" t="str">
            <v>DIRECTOR</v>
          </cell>
          <cell r="D165" t="str">
            <v>Hubert,Oded N</v>
          </cell>
          <cell r="E165" t="str">
            <v>Barrie,Dave</v>
          </cell>
          <cell r="F165">
            <v>584633</v>
          </cell>
          <cell r="G165" t="str">
            <v>Hubert,Oded N</v>
          </cell>
          <cell r="I165">
            <v>12</v>
          </cell>
          <cell r="K165">
            <v>84</v>
          </cell>
          <cell r="L165">
            <v>1</v>
          </cell>
          <cell r="M165">
            <v>63</v>
          </cell>
          <cell r="O165">
            <v>160</v>
          </cell>
        </row>
        <row r="166">
          <cell r="A166" t="str">
            <v>AM NON-OPS</v>
          </cell>
          <cell r="B166" t="str">
            <v>NTW STRATEGY</v>
          </cell>
          <cell r="C166" t="str">
            <v>DIRECTOR</v>
          </cell>
          <cell r="D166" t="str">
            <v>Hubert,Oded N</v>
          </cell>
          <cell r="E166" t="str">
            <v>Hubert,Oded N</v>
          </cell>
          <cell r="F166">
            <v>493402</v>
          </cell>
          <cell r="G166" t="str">
            <v>Bartlett,Brenda</v>
          </cell>
          <cell r="M166">
            <v>160</v>
          </cell>
          <cell r="O166">
            <v>160</v>
          </cell>
        </row>
        <row r="167">
          <cell r="A167" t="str">
            <v>AM NON-OPS</v>
          </cell>
          <cell r="B167" t="str">
            <v>NTW STRATEGY</v>
          </cell>
          <cell r="C167" t="str">
            <v>DIRECTOR</v>
          </cell>
          <cell r="D167" t="str">
            <v>Hubert,Oded N</v>
          </cell>
          <cell r="E167" t="str">
            <v>Hubert,Oded N</v>
          </cell>
          <cell r="F167">
            <v>795046</v>
          </cell>
          <cell r="G167" t="str">
            <v>Phu,Lenh</v>
          </cell>
          <cell r="M167">
            <v>140</v>
          </cell>
          <cell r="O167">
            <v>140</v>
          </cell>
        </row>
        <row r="168">
          <cell r="A168" t="str">
            <v>AM NON-OPS</v>
          </cell>
          <cell r="B168" t="str">
            <v>NTW STRATEGY</v>
          </cell>
          <cell r="C168" t="str">
            <v>MKT EVO &amp; CR</v>
          </cell>
          <cell r="D168" t="str">
            <v>Hubert,Oded N</v>
          </cell>
          <cell r="E168" t="str">
            <v>Baumken,David</v>
          </cell>
          <cell r="F168">
            <v>180498</v>
          </cell>
          <cell r="G168" t="str">
            <v>Kerr,Kathleen</v>
          </cell>
          <cell r="I168">
            <v>70</v>
          </cell>
          <cell r="K168">
            <v>70</v>
          </cell>
          <cell r="O168">
            <v>140</v>
          </cell>
        </row>
        <row r="169">
          <cell r="A169" t="str">
            <v>AM NON-OPS</v>
          </cell>
          <cell r="B169" t="str">
            <v>NTW STRATEGY</v>
          </cell>
          <cell r="C169" t="str">
            <v>MKT EVO &amp; CR</v>
          </cell>
          <cell r="D169" t="str">
            <v>Hubert,Oded N</v>
          </cell>
          <cell r="E169" t="str">
            <v>Baumken,David</v>
          </cell>
          <cell r="F169">
            <v>181826</v>
          </cell>
          <cell r="G169" t="str">
            <v>Foley,Jaime Diane</v>
          </cell>
          <cell r="K169">
            <v>131.5</v>
          </cell>
          <cell r="M169">
            <v>8.5</v>
          </cell>
          <cell r="O169">
            <v>140</v>
          </cell>
        </row>
        <row r="170">
          <cell r="A170" t="str">
            <v>AM NON-OPS</v>
          </cell>
          <cell r="B170" t="str">
            <v>NTW STRATEGY</v>
          </cell>
          <cell r="C170" t="str">
            <v>MKT EVO &amp; CR</v>
          </cell>
          <cell r="D170" t="str">
            <v>Hubert,Oded N</v>
          </cell>
          <cell r="E170" t="str">
            <v>Baumken,David</v>
          </cell>
          <cell r="F170">
            <v>182950</v>
          </cell>
          <cell r="G170" t="str">
            <v>English,Donna Lynn</v>
          </cell>
          <cell r="O170">
            <v>0</v>
          </cell>
        </row>
        <row r="171">
          <cell r="A171" t="str">
            <v>AM NON-OPS</v>
          </cell>
          <cell r="B171" t="str">
            <v>NTW STRATEGY</v>
          </cell>
          <cell r="C171" t="str">
            <v>MKT EVO &amp; CR</v>
          </cell>
          <cell r="D171" t="str">
            <v>Hubert,Oded N</v>
          </cell>
          <cell r="E171" t="str">
            <v>Baumken,David</v>
          </cell>
          <cell r="F171">
            <v>182951</v>
          </cell>
          <cell r="G171" t="str">
            <v>Gilroy,Jill</v>
          </cell>
          <cell r="O171">
            <v>0</v>
          </cell>
        </row>
        <row r="172">
          <cell r="A172" t="str">
            <v>AM NON-OPS</v>
          </cell>
          <cell r="B172" t="str">
            <v>NTW STRATEGY</v>
          </cell>
          <cell r="C172" t="str">
            <v>MKT EVO &amp; CR</v>
          </cell>
          <cell r="D172" t="str">
            <v>Hubert,Oded N</v>
          </cell>
          <cell r="E172" t="str">
            <v>Baumken,David</v>
          </cell>
          <cell r="F172">
            <v>186403</v>
          </cell>
          <cell r="G172" t="str">
            <v>Wood,Jacquie</v>
          </cell>
          <cell r="K172">
            <v>133</v>
          </cell>
          <cell r="M172">
            <v>7</v>
          </cell>
          <cell r="O172">
            <v>140</v>
          </cell>
        </row>
        <row r="173">
          <cell r="A173" t="str">
            <v>AM NON-OPS</v>
          </cell>
          <cell r="B173" t="str">
            <v>NTW STRATEGY</v>
          </cell>
          <cell r="C173" t="str">
            <v>MKT EVO &amp; CR</v>
          </cell>
          <cell r="D173" t="str">
            <v>Hubert,Oded N</v>
          </cell>
          <cell r="E173" t="str">
            <v>Baumken,David</v>
          </cell>
          <cell r="F173">
            <v>261114</v>
          </cell>
          <cell r="G173" t="str">
            <v>Hunt,Denise</v>
          </cell>
          <cell r="K173">
            <v>105</v>
          </cell>
          <cell r="M173">
            <v>35</v>
          </cell>
          <cell r="O173">
            <v>140</v>
          </cell>
        </row>
        <row r="174">
          <cell r="A174" t="str">
            <v>AM NON-OPS</v>
          </cell>
          <cell r="B174" t="str">
            <v>NTW STRATEGY</v>
          </cell>
          <cell r="C174" t="str">
            <v>MKT EVO &amp; CR</v>
          </cell>
          <cell r="D174" t="str">
            <v>Hubert,Oded N</v>
          </cell>
          <cell r="E174" t="str">
            <v>Baumken,David</v>
          </cell>
          <cell r="F174">
            <v>358106</v>
          </cell>
          <cell r="G174" t="str">
            <v>Potter,Donna</v>
          </cell>
          <cell r="K174">
            <v>114.5</v>
          </cell>
          <cell r="M174">
            <v>25.5</v>
          </cell>
          <cell r="O174">
            <v>140</v>
          </cell>
        </row>
        <row r="175">
          <cell r="A175" t="str">
            <v>AM NON-OPS</v>
          </cell>
          <cell r="B175" t="str">
            <v>NTW STRATEGY</v>
          </cell>
          <cell r="C175" t="str">
            <v>MKT EVO &amp; CR</v>
          </cell>
          <cell r="D175" t="str">
            <v>Hubert,Oded N</v>
          </cell>
          <cell r="E175" t="str">
            <v>Baumken,David</v>
          </cell>
          <cell r="F175">
            <v>428484</v>
          </cell>
          <cell r="G175" t="str">
            <v>Scriver,Anne</v>
          </cell>
          <cell r="K175">
            <v>107.5</v>
          </cell>
          <cell r="M175">
            <v>32.5</v>
          </cell>
          <cell r="O175">
            <v>140</v>
          </cell>
        </row>
        <row r="176">
          <cell r="A176" t="str">
            <v>AM NON-OPS</v>
          </cell>
          <cell r="B176" t="str">
            <v>NTW STRATEGY</v>
          </cell>
          <cell r="C176" t="str">
            <v>MKT EVO &amp; CR</v>
          </cell>
          <cell r="D176" t="str">
            <v>Hubert,Oded N</v>
          </cell>
          <cell r="E176" t="str">
            <v>Baumken,David</v>
          </cell>
          <cell r="F176">
            <v>601776</v>
          </cell>
          <cell r="G176" t="str">
            <v>Spencer,Jenni</v>
          </cell>
          <cell r="K176">
            <v>112</v>
          </cell>
          <cell r="M176">
            <v>28</v>
          </cell>
          <cell r="O176">
            <v>140</v>
          </cell>
        </row>
        <row r="177">
          <cell r="A177" t="str">
            <v>AM NON-OPS</v>
          </cell>
          <cell r="B177" t="str">
            <v>NTW STRATEGY</v>
          </cell>
          <cell r="C177" t="str">
            <v>MKT EVO &amp; CR</v>
          </cell>
          <cell r="D177" t="str">
            <v>Hubert,Oded N</v>
          </cell>
          <cell r="E177" t="str">
            <v>Baumken,David</v>
          </cell>
          <cell r="F177">
            <v>669991</v>
          </cell>
          <cell r="G177" t="str">
            <v>Paradoski,Susan</v>
          </cell>
          <cell r="O177">
            <v>0</v>
          </cell>
        </row>
        <row r="178">
          <cell r="A178" t="str">
            <v>AM NON-OPS</v>
          </cell>
          <cell r="B178" t="str">
            <v>NTW STRATEGY</v>
          </cell>
          <cell r="C178" t="str">
            <v>MKT EVO &amp; CR</v>
          </cell>
          <cell r="D178" t="str">
            <v>Hubert,Oded N</v>
          </cell>
          <cell r="E178" t="str">
            <v>Baumken,David</v>
          </cell>
          <cell r="F178">
            <v>855176</v>
          </cell>
          <cell r="G178" t="str">
            <v>Cheah,Sumee</v>
          </cell>
          <cell r="K178">
            <v>121</v>
          </cell>
          <cell r="M178">
            <v>19</v>
          </cell>
          <cell r="O178">
            <v>140</v>
          </cell>
        </row>
        <row r="179">
          <cell r="A179" t="str">
            <v>AM NON-OPS</v>
          </cell>
          <cell r="B179" t="str">
            <v>NTW STRATEGY</v>
          </cell>
          <cell r="C179" t="str">
            <v>MKT EVO &amp; CR</v>
          </cell>
          <cell r="D179" t="str">
            <v>Hubert,Oded N</v>
          </cell>
          <cell r="E179" t="str">
            <v>Baumken,David</v>
          </cell>
          <cell r="F179">
            <v>936586</v>
          </cell>
          <cell r="G179" t="str">
            <v>Mccuish,Penny</v>
          </cell>
          <cell r="I179">
            <v>35</v>
          </cell>
          <cell r="K179">
            <v>63</v>
          </cell>
          <cell r="M179">
            <v>42</v>
          </cell>
          <cell r="O179">
            <v>140</v>
          </cell>
        </row>
        <row r="180">
          <cell r="A180" t="str">
            <v>AM NON-OPS</v>
          </cell>
          <cell r="B180" t="str">
            <v>NTW STRATEGY</v>
          </cell>
          <cell r="C180" t="str">
            <v>MKT EVO &amp; CR</v>
          </cell>
          <cell r="D180" t="str">
            <v>Hubert,Oded N</v>
          </cell>
          <cell r="E180" t="str">
            <v>Hubert,Oded N</v>
          </cell>
          <cell r="F180">
            <v>670880</v>
          </cell>
          <cell r="G180" t="str">
            <v>Baumken,David</v>
          </cell>
          <cell r="I180">
            <v>72</v>
          </cell>
          <cell r="K180">
            <v>48</v>
          </cell>
          <cell r="O180">
            <v>120</v>
          </cell>
        </row>
        <row r="181">
          <cell r="A181" t="str">
            <v>AM NON-OPS</v>
          </cell>
          <cell r="B181" t="str">
            <v>NTW STRATEGY</v>
          </cell>
          <cell r="C181" t="str">
            <v>MKT EVO &amp; CR</v>
          </cell>
          <cell r="D181" t="str">
            <v>Hubert,Oded N</v>
          </cell>
          <cell r="E181" t="str">
            <v>Hubert,Oded N</v>
          </cell>
          <cell r="F181">
            <v>995862</v>
          </cell>
          <cell r="G181" t="str">
            <v>Northey,Sandra</v>
          </cell>
          <cell r="K181">
            <v>129</v>
          </cell>
          <cell r="M181">
            <v>11</v>
          </cell>
          <cell r="O181">
            <v>140</v>
          </cell>
        </row>
        <row r="182">
          <cell r="A182" t="str">
            <v>AM NON-OPS</v>
          </cell>
          <cell r="B182" t="str">
            <v>NTW STRATEGY</v>
          </cell>
          <cell r="C182" t="str">
            <v>STDS &amp; POLCY</v>
          </cell>
          <cell r="D182" t="str">
            <v>Hubert,Oded N</v>
          </cell>
          <cell r="E182" t="str">
            <v>Hubert,Oded N</v>
          </cell>
          <cell r="F182">
            <v>179774</v>
          </cell>
          <cell r="G182" t="str">
            <v>Penstone,Mike</v>
          </cell>
          <cell r="I182">
            <v>117</v>
          </cell>
          <cell r="J182">
            <v>10</v>
          </cell>
          <cell r="K182">
            <v>21</v>
          </cell>
          <cell r="L182">
            <v>12</v>
          </cell>
          <cell r="O182">
            <v>160</v>
          </cell>
        </row>
        <row r="183">
          <cell r="A183" t="str">
            <v>AM NON-OPS</v>
          </cell>
          <cell r="B183" t="str">
            <v>NTW STRATEGY</v>
          </cell>
          <cell r="C183" t="str">
            <v>STDS &amp; POLCY</v>
          </cell>
          <cell r="D183" t="str">
            <v>Hubert,Oded N</v>
          </cell>
          <cell r="E183" t="str">
            <v>Penstone,Mike</v>
          </cell>
          <cell r="F183">
            <v>31073</v>
          </cell>
          <cell r="G183" t="str">
            <v>Salt,Ron</v>
          </cell>
          <cell r="K183">
            <v>82</v>
          </cell>
          <cell r="L183">
            <v>56</v>
          </cell>
          <cell r="M183">
            <v>22</v>
          </cell>
          <cell r="O183">
            <v>160</v>
          </cell>
        </row>
        <row r="184">
          <cell r="A184" t="str">
            <v>AM NON-OPS</v>
          </cell>
          <cell r="B184" t="str">
            <v>NTW STRATEGY</v>
          </cell>
          <cell r="C184" t="str">
            <v>STDS &amp; POLCY</v>
          </cell>
          <cell r="D184" t="str">
            <v>Hubert,Oded N</v>
          </cell>
          <cell r="E184" t="str">
            <v>Penstone,Mike</v>
          </cell>
          <cell r="F184">
            <v>178345</v>
          </cell>
          <cell r="G184" t="str">
            <v>Garg,Ajay</v>
          </cell>
          <cell r="I184">
            <v>40.5</v>
          </cell>
          <cell r="J184">
            <v>35</v>
          </cell>
          <cell r="K184">
            <v>21.5</v>
          </cell>
          <cell r="L184">
            <v>39.5</v>
          </cell>
          <cell r="M184">
            <v>12</v>
          </cell>
          <cell r="O184">
            <v>148.5</v>
          </cell>
        </row>
        <row r="185">
          <cell r="A185" t="str">
            <v>AM NON-OPS</v>
          </cell>
          <cell r="B185" t="str">
            <v>NTW STRATEGY</v>
          </cell>
          <cell r="C185" t="str">
            <v>STDS &amp; POLCY</v>
          </cell>
          <cell r="D185" t="str">
            <v>Hubert,Oded N</v>
          </cell>
          <cell r="E185" t="str">
            <v>Penstone,Mike</v>
          </cell>
          <cell r="F185">
            <v>182583</v>
          </cell>
          <cell r="G185" t="str">
            <v>Khanna,Madhav</v>
          </cell>
          <cell r="O185">
            <v>0</v>
          </cell>
        </row>
        <row r="186">
          <cell r="A186" t="str">
            <v>AM NON-OPS</v>
          </cell>
          <cell r="B186" t="str">
            <v>NTW STRATEGY</v>
          </cell>
          <cell r="C186" t="str">
            <v>STDS &amp; POLCY</v>
          </cell>
          <cell r="D186" t="str">
            <v>Hubert,Oded N</v>
          </cell>
          <cell r="E186" t="str">
            <v>Penstone,Mike</v>
          </cell>
          <cell r="F186">
            <v>183046</v>
          </cell>
          <cell r="G186" t="str">
            <v>Bobal,Sachna</v>
          </cell>
          <cell r="O186">
            <v>0</v>
          </cell>
        </row>
        <row r="187">
          <cell r="A187" t="str">
            <v>AM NON-OPS</v>
          </cell>
          <cell r="B187" t="str">
            <v>NTW STRATEGY</v>
          </cell>
          <cell r="C187" t="str">
            <v>STDS &amp; POLCY</v>
          </cell>
          <cell r="D187" t="str">
            <v>Hubert,Oded N</v>
          </cell>
          <cell r="E187" t="str">
            <v>Penstone,Mike</v>
          </cell>
          <cell r="F187">
            <v>298501</v>
          </cell>
          <cell r="G187" t="str">
            <v>Ciufo,John</v>
          </cell>
          <cell r="I187">
            <v>70</v>
          </cell>
          <cell r="J187">
            <v>14</v>
          </cell>
          <cell r="K187">
            <v>7</v>
          </cell>
          <cell r="M187">
            <v>14</v>
          </cell>
          <cell r="O187">
            <v>105</v>
          </cell>
        </row>
        <row r="188">
          <cell r="A188" t="str">
            <v>AM NON-OPS</v>
          </cell>
          <cell r="B188" t="str">
            <v>NTW STRATEGY</v>
          </cell>
          <cell r="C188" t="str">
            <v>STDS &amp; POLCY</v>
          </cell>
          <cell r="D188" t="str">
            <v>Hubert,Oded N</v>
          </cell>
          <cell r="E188" t="str">
            <v>Penstone,Mike</v>
          </cell>
          <cell r="F188">
            <v>458500</v>
          </cell>
          <cell r="G188" t="str">
            <v>Bell,Michael D.</v>
          </cell>
          <cell r="K188">
            <v>132</v>
          </cell>
          <cell r="M188">
            <v>8</v>
          </cell>
          <cell r="O188">
            <v>140</v>
          </cell>
        </row>
        <row r="189">
          <cell r="A189" t="str">
            <v>AM NON-OPS</v>
          </cell>
          <cell r="B189" t="str">
            <v>NTW STRATEGY</v>
          </cell>
          <cell r="C189" t="str">
            <v>STDS &amp; POLCY</v>
          </cell>
          <cell r="D189" t="str">
            <v>Hubert,Oded N</v>
          </cell>
          <cell r="E189" t="str">
            <v>Penstone,Mike</v>
          </cell>
          <cell r="F189">
            <v>486780</v>
          </cell>
          <cell r="G189" t="str">
            <v>Watt,George</v>
          </cell>
          <cell r="I189">
            <v>109</v>
          </cell>
          <cell r="M189">
            <v>40</v>
          </cell>
          <cell r="O189">
            <v>149</v>
          </cell>
        </row>
        <row r="190">
          <cell r="A190" t="str">
            <v>AM NON-OPS</v>
          </cell>
          <cell r="B190" t="str">
            <v>NTW STRATEGY</v>
          </cell>
          <cell r="C190" t="str">
            <v>STDS &amp; POLCY</v>
          </cell>
          <cell r="D190" t="str">
            <v>Hubert,Oded N</v>
          </cell>
          <cell r="E190" t="str">
            <v>Penstone,Mike</v>
          </cell>
          <cell r="F190">
            <v>499485</v>
          </cell>
          <cell r="G190" t="str">
            <v>Kiguel,David</v>
          </cell>
          <cell r="I190">
            <v>115.5</v>
          </cell>
          <cell r="K190">
            <v>3.5</v>
          </cell>
          <cell r="M190">
            <v>21</v>
          </cell>
          <cell r="O190">
            <v>140</v>
          </cell>
        </row>
        <row r="191">
          <cell r="A191" t="str">
            <v>AM NON-OPS</v>
          </cell>
          <cell r="B191" t="str">
            <v>NTW STRATEGY</v>
          </cell>
          <cell r="C191" t="str">
            <v>STDS &amp; POLCY</v>
          </cell>
          <cell r="D191" t="str">
            <v>Hubert,Oded N</v>
          </cell>
          <cell r="E191" t="str">
            <v>Penstone,Mike</v>
          </cell>
          <cell r="F191">
            <v>500122</v>
          </cell>
          <cell r="G191" t="str">
            <v>Rolston,Kevin</v>
          </cell>
          <cell r="K191">
            <v>59.5</v>
          </cell>
          <cell r="L191">
            <v>35</v>
          </cell>
          <cell r="M191">
            <v>10.5</v>
          </cell>
          <cell r="O191">
            <v>105</v>
          </cell>
        </row>
        <row r="192">
          <cell r="A192" t="str">
            <v>AM NON-OPS</v>
          </cell>
          <cell r="B192" t="str">
            <v>NTW STRATEGY</v>
          </cell>
          <cell r="C192" t="str">
            <v>STDS &amp; POLCY</v>
          </cell>
          <cell r="D192" t="str">
            <v>Hubert,Oded N</v>
          </cell>
          <cell r="E192" t="str">
            <v>Penstone,Mike</v>
          </cell>
          <cell r="F192">
            <v>716275</v>
          </cell>
          <cell r="G192" t="str">
            <v>Yung,Cochrane</v>
          </cell>
          <cell r="I192">
            <v>75</v>
          </cell>
          <cell r="J192">
            <v>9</v>
          </cell>
          <cell r="K192">
            <v>17.5</v>
          </cell>
          <cell r="M192">
            <v>38.5</v>
          </cell>
          <cell r="O192">
            <v>140</v>
          </cell>
        </row>
        <row r="193">
          <cell r="A193" t="str">
            <v>AM NON-OPS</v>
          </cell>
          <cell r="B193" t="str">
            <v>NTW STRATEGY</v>
          </cell>
          <cell r="C193" t="str">
            <v>STDS &amp; POLCY</v>
          </cell>
          <cell r="D193" t="str">
            <v>Hubert,Oded N</v>
          </cell>
          <cell r="E193" t="str">
            <v>Penstone,Mike</v>
          </cell>
          <cell r="F193">
            <v>970914</v>
          </cell>
          <cell r="G193" t="str">
            <v>Cooper,Chris</v>
          </cell>
          <cell r="I193">
            <v>85</v>
          </cell>
          <cell r="J193">
            <v>3</v>
          </cell>
          <cell r="M193">
            <v>52</v>
          </cell>
          <cell r="O193">
            <v>140</v>
          </cell>
        </row>
        <row r="194">
          <cell r="A194" t="str">
            <v>AM NON-OPS</v>
          </cell>
          <cell r="B194" t="str">
            <v>NTW STRATEGY</v>
          </cell>
          <cell r="C194" t="str">
            <v>STR DV &amp; REG</v>
          </cell>
          <cell r="D194" t="str">
            <v>Hubert,Oded N</v>
          </cell>
          <cell r="E194" t="str">
            <v>Penstone,Mike</v>
          </cell>
          <cell r="F194">
            <v>54691</v>
          </cell>
          <cell r="G194" t="str">
            <v>Au,Michael</v>
          </cell>
          <cell r="I194">
            <v>19.75</v>
          </cell>
          <cell r="J194">
            <v>40.25</v>
          </cell>
          <cell r="K194">
            <v>12.25</v>
          </cell>
          <cell r="L194">
            <v>41.25</v>
          </cell>
          <cell r="M194">
            <v>26.5</v>
          </cell>
          <cell r="O194">
            <v>140</v>
          </cell>
        </row>
        <row r="195">
          <cell r="A195" t="str">
            <v>AM NON-OPS</v>
          </cell>
          <cell r="B195" t="str">
            <v>NTW STRATEGY</v>
          </cell>
          <cell r="C195" t="str">
            <v>STR DV &amp; REG</v>
          </cell>
          <cell r="D195" t="str">
            <v>Hubert,Oded N</v>
          </cell>
          <cell r="E195" t="str">
            <v>Penstone,Mike</v>
          </cell>
          <cell r="F195">
            <v>182995</v>
          </cell>
          <cell r="G195" t="str">
            <v>Chui,Vicky</v>
          </cell>
          <cell r="I195">
            <v>118</v>
          </cell>
          <cell r="J195">
            <v>3</v>
          </cell>
          <cell r="K195">
            <v>8</v>
          </cell>
          <cell r="L195">
            <v>1</v>
          </cell>
          <cell r="M195">
            <v>10</v>
          </cell>
          <cell r="O195">
            <v>140</v>
          </cell>
        </row>
        <row r="196">
          <cell r="A196" t="str">
            <v>AM NON-OPS</v>
          </cell>
          <cell r="B196" t="str">
            <v>NTW STRATEGY</v>
          </cell>
          <cell r="C196" t="str">
            <v>STR DV &amp; REG</v>
          </cell>
          <cell r="D196" t="str">
            <v>Hubert,Oded N</v>
          </cell>
          <cell r="E196" t="str">
            <v>Penstone,Mike</v>
          </cell>
          <cell r="F196">
            <v>225372</v>
          </cell>
          <cell r="G196" t="str">
            <v>Sperou,George</v>
          </cell>
          <cell r="I196">
            <v>70</v>
          </cell>
          <cell r="J196">
            <v>70</v>
          </cell>
          <cell r="O196">
            <v>140</v>
          </cell>
        </row>
        <row r="197">
          <cell r="A197" t="str">
            <v>AM NON-OPS</v>
          </cell>
          <cell r="B197" t="str">
            <v>NTW STRATEGY</v>
          </cell>
          <cell r="C197" t="str">
            <v>STR DV &amp; REG</v>
          </cell>
          <cell r="D197" t="str">
            <v>Hubert,Oded N</v>
          </cell>
          <cell r="E197" t="str">
            <v>Penstone,Mike</v>
          </cell>
          <cell r="F197">
            <v>355992</v>
          </cell>
          <cell r="G197" t="str">
            <v>Jesus,Bruno</v>
          </cell>
          <cell r="I197">
            <v>117</v>
          </cell>
          <cell r="J197">
            <v>1</v>
          </cell>
          <cell r="K197">
            <v>5</v>
          </cell>
          <cell r="L197">
            <v>1</v>
          </cell>
          <cell r="M197">
            <v>16</v>
          </cell>
          <cell r="O197">
            <v>140</v>
          </cell>
        </row>
        <row r="198">
          <cell r="A198" t="str">
            <v>AM NON-OPS</v>
          </cell>
          <cell r="B198" t="str">
            <v>NTW STRATEGY</v>
          </cell>
          <cell r="C198" t="str">
            <v>STR DV &amp; REG</v>
          </cell>
          <cell r="D198" t="str">
            <v>Hubert,Oded N</v>
          </cell>
          <cell r="E198" t="str">
            <v>Penstone,Mike</v>
          </cell>
          <cell r="F198">
            <v>407435</v>
          </cell>
          <cell r="G198" t="str">
            <v>Dougan,Ken</v>
          </cell>
          <cell r="K198">
            <v>38</v>
          </cell>
          <cell r="L198">
            <v>98</v>
          </cell>
          <cell r="M198">
            <v>4</v>
          </cell>
          <cell r="O198">
            <v>140</v>
          </cell>
        </row>
        <row r="199">
          <cell r="A199" t="str">
            <v>AM NON-OPS</v>
          </cell>
          <cell r="B199" t="str">
            <v>NTW STRATEGY</v>
          </cell>
          <cell r="C199" t="str">
            <v>STR DV &amp; REG</v>
          </cell>
          <cell r="D199" t="str">
            <v>Hubert,Oded N</v>
          </cell>
          <cell r="E199" t="str">
            <v>Penstone,Mike</v>
          </cell>
          <cell r="F199">
            <v>441483</v>
          </cell>
          <cell r="G199" t="str">
            <v>Lee,L.</v>
          </cell>
          <cell r="I199">
            <v>36.5</v>
          </cell>
          <cell r="J199">
            <v>44</v>
          </cell>
          <cell r="M199">
            <v>59.5</v>
          </cell>
          <cell r="O199">
            <v>140</v>
          </cell>
        </row>
        <row r="200">
          <cell r="A200" t="str">
            <v>AM NON-OPS</v>
          </cell>
          <cell r="B200" t="str">
            <v>NTW STRATEGY</v>
          </cell>
          <cell r="C200" t="str">
            <v>STR DV &amp; REG</v>
          </cell>
          <cell r="D200" t="str">
            <v>Hubert,Oded N</v>
          </cell>
          <cell r="E200" t="str">
            <v>Penstone,Mike</v>
          </cell>
          <cell r="F200">
            <v>542570</v>
          </cell>
          <cell r="G200" t="str">
            <v>Sabouba,Ayesha</v>
          </cell>
          <cell r="O200">
            <v>0</v>
          </cell>
        </row>
        <row r="201">
          <cell r="A201" t="str">
            <v>AM NON-OPS</v>
          </cell>
          <cell r="B201" t="str">
            <v>NTW STRATEGY</v>
          </cell>
          <cell r="C201" t="str">
            <v>STR DV &amp; REG</v>
          </cell>
          <cell r="D201" t="str">
            <v>Hubert,Oded N</v>
          </cell>
          <cell r="E201" t="str">
            <v>Penstone,Mike</v>
          </cell>
          <cell r="F201">
            <v>705950</v>
          </cell>
          <cell r="G201" t="str">
            <v>Walewski,John</v>
          </cell>
          <cell r="I201">
            <v>7</v>
          </cell>
          <cell r="J201">
            <v>40</v>
          </cell>
          <cell r="K201">
            <v>65</v>
          </cell>
          <cell r="L201">
            <v>16</v>
          </cell>
          <cell r="M201">
            <v>12</v>
          </cell>
          <cell r="O201">
            <v>140</v>
          </cell>
        </row>
        <row r="202">
          <cell r="A202" t="str">
            <v>AM NON-OPS</v>
          </cell>
          <cell r="B202" t="str">
            <v>NTW STRATEGY</v>
          </cell>
          <cell r="C202" t="str">
            <v>TX&amp;DX STLMTS</v>
          </cell>
          <cell r="D202" t="str">
            <v>Hubert,Oded N</v>
          </cell>
          <cell r="E202" t="str">
            <v>Henderson,Graham B</v>
          </cell>
          <cell r="F202">
            <v>408072</v>
          </cell>
          <cell r="G202" t="str">
            <v>Lee,Paul</v>
          </cell>
          <cell r="I202">
            <v>31</v>
          </cell>
          <cell r="J202">
            <v>7</v>
          </cell>
          <cell r="K202">
            <v>44.5</v>
          </cell>
          <cell r="L202">
            <v>12</v>
          </cell>
          <cell r="M202">
            <v>10.5</v>
          </cell>
          <cell r="O202">
            <v>105</v>
          </cell>
        </row>
        <row r="203">
          <cell r="A203" t="str">
            <v>AM NON-OPS</v>
          </cell>
          <cell r="B203" t="str">
            <v>NTW STRATEGY</v>
          </cell>
          <cell r="C203" t="str">
            <v>TX&amp;DX STLMTS</v>
          </cell>
          <cell r="D203" t="str">
            <v>Hubert,Oded N</v>
          </cell>
          <cell r="E203" t="str">
            <v>Henderson,Graham B</v>
          </cell>
          <cell r="F203">
            <v>513303</v>
          </cell>
          <cell r="G203" t="str">
            <v>Stankiewicz,Theresa</v>
          </cell>
          <cell r="I203">
            <v>40.5</v>
          </cell>
          <cell r="J203">
            <v>6</v>
          </cell>
          <cell r="K203">
            <v>18</v>
          </cell>
          <cell r="L203">
            <v>5.5</v>
          </cell>
          <cell r="O203">
            <v>70</v>
          </cell>
        </row>
        <row r="204">
          <cell r="A204" t="str">
            <v>AM NON-OPS</v>
          </cell>
          <cell r="B204" t="str">
            <v>NTW STRATEGY</v>
          </cell>
          <cell r="C204" t="str">
            <v>TX&amp;DX STLMTS</v>
          </cell>
          <cell r="D204" t="str">
            <v>Hubert,Oded N</v>
          </cell>
          <cell r="E204" t="str">
            <v>Hubert,Oded N</v>
          </cell>
          <cell r="F204">
            <v>404236</v>
          </cell>
          <cell r="G204" t="str">
            <v>Henderson,Graham B</v>
          </cell>
          <cell r="O204">
            <v>0</v>
          </cell>
        </row>
        <row r="205">
          <cell r="A205" t="str">
            <v>AM NON-OPS</v>
          </cell>
          <cell r="B205" t="str">
            <v>SYSTEM DEV</v>
          </cell>
          <cell r="D205" t="str">
            <v>Marcello,Carmine</v>
          </cell>
          <cell r="F205" t="str">
            <v>e01030</v>
          </cell>
          <cell r="G205" t="str">
            <v>Nazim Nematullah</v>
          </cell>
          <cell r="L205">
            <v>127.5</v>
          </cell>
          <cell r="M205">
            <v>22.5</v>
          </cell>
          <cell r="O205">
            <v>150</v>
          </cell>
        </row>
        <row r="206">
          <cell r="A206" t="str">
            <v>AM NON-OPS</v>
          </cell>
          <cell r="B206" t="str">
            <v>SYSTEM DEV</v>
          </cell>
          <cell r="C206" t="str">
            <v>CON &amp; DX DEV</v>
          </cell>
          <cell r="D206" t="str">
            <v>Marcello,Carmine</v>
          </cell>
          <cell r="E206" t="str">
            <v>Marcello,Carmine</v>
          </cell>
          <cell r="F206">
            <v>178147</v>
          </cell>
          <cell r="G206" t="str">
            <v>Singh,Bob</v>
          </cell>
          <cell r="J206">
            <v>68</v>
          </cell>
          <cell r="L206">
            <v>52</v>
          </cell>
          <cell r="O206">
            <v>120</v>
          </cell>
        </row>
        <row r="207">
          <cell r="A207" t="str">
            <v>AM NON-OPS</v>
          </cell>
          <cell r="B207" t="str">
            <v>SYSTEM DEV</v>
          </cell>
          <cell r="C207" t="str">
            <v>CON &amp; DX DEV</v>
          </cell>
          <cell r="D207" t="str">
            <v>Marcello,Carmine</v>
          </cell>
          <cell r="E207" t="str">
            <v>Singh,Bob</v>
          </cell>
          <cell r="F207">
            <v>99442</v>
          </cell>
          <cell r="G207" t="str">
            <v>Krause,Don</v>
          </cell>
          <cell r="I207">
            <v>14</v>
          </cell>
          <cell r="J207">
            <v>21</v>
          </cell>
          <cell r="O207">
            <v>35</v>
          </cell>
        </row>
        <row r="208">
          <cell r="A208" t="str">
            <v>AM NON-OPS</v>
          </cell>
          <cell r="B208" t="str">
            <v>SYSTEM DEV</v>
          </cell>
          <cell r="C208" t="str">
            <v>CON &amp; DX DEV</v>
          </cell>
          <cell r="D208" t="str">
            <v>Marcello,Carmine</v>
          </cell>
          <cell r="E208" t="str">
            <v>Singh,Bob</v>
          </cell>
          <cell r="F208">
            <v>175641</v>
          </cell>
          <cell r="G208" t="str">
            <v>Ma,Jessie Wing-See</v>
          </cell>
          <cell r="L208">
            <v>140</v>
          </cell>
          <cell r="O208">
            <v>140</v>
          </cell>
        </row>
        <row r="209">
          <cell r="A209" t="str">
            <v>AM NON-OPS</v>
          </cell>
          <cell r="B209" t="str">
            <v>SYSTEM DEV</v>
          </cell>
          <cell r="C209" t="str">
            <v>CON &amp; DX DEV</v>
          </cell>
          <cell r="D209" t="str">
            <v>Marcello,Carmine</v>
          </cell>
          <cell r="E209" t="str">
            <v>Singh,Bob</v>
          </cell>
          <cell r="F209">
            <v>176602</v>
          </cell>
          <cell r="G209" t="str">
            <v>Duggan,Pat</v>
          </cell>
          <cell r="I209">
            <v>52.5</v>
          </cell>
          <cell r="K209">
            <v>52.5</v>
          </cell>
          <cell r="O209">
            <v>105</v>
          </cell>
        </row>
        <row r="210">
          <cell r="A210" t="str">
            <v>AM NON-OPS</v>
          </cell>
          <cell r="B210" t="str">
            <v>SYSTEM DEV</v>
          </cell>
          <cell r="C210" t="str">
            <v>CON &amp; DX DEV</v>
          </cell>
          <cell r="D210" t="str">
            <v>Marcello,Carmine</v>
          </cell>
          <cell r="E210" t="str">
            <v>Singh,Bob</v>
          </cell>
          <cell r="F210">
            <v>201985</v>
          </cell>
          <cell r="G210" t="str">
            <v>Shannon,Richard W.</v>
          </cell>
          <cell r="K210">
            <v>7</v>
          </cell>
          <cell r="L210">
            <v>63</v>
          </cell>
          <cell r="O210">
            <v>70</v>
          </cell>
        </row>
        <row r="211">
          <cell r="A211" t="str">
            <v>AM NON-OPS</v>
          </cell>
          <cell r="B211" t="str">
            <v>SYSTEM DEV</v>
          </cell>
          <cell r="C211" t="str">
            <v>CON &amp; DX DEV</v>
          </cell>
          <cell r="D211" t="str">
            <v>Marcello,Carmine</v>
          </cell>
          <cell r="E211" t="str">
            <v>Singh,Bob</v>
          </cell>
          <cell r="F211">
            <v>248493</v>
          </cell>
          <cell r="G211" t="str">
            <v>Hendriksen,Gerry</v>
          </cell>
          <cell r="L211">
            <v>142.5</v>
          </cell>
          <cell r="O211">
            <v>142.5</v>
          </cell>
        </row>
        <row r="212">
          <cell r="A212" t="str">
            <v>AM NON-OPS</v>
          </cell>
          <cell r="B212" t="str">
            <v>SYSTEM DEV</v>
          </cell>
          <cell r="C212" t="str">
            <v>CON &amp; DX DEV</v>
          </cell>
          <cell r="D212" t="str">
            <v>Marcello,Carmine</v>
          </cell>
          <cell r="E212" t="str">
            <v>Singh,Bob</v>
          </cell>
          <cell r="F212">
            <v>369201</v>
          </cell>
          <cell r="G212" t="str">
            <v>Fuerth,John</v>
          </cell>
          <cell r="L212">
            <v>140</v>
          </cell>
          <cell r="O212">
            <v>140</v>
          </cell>
        </row>
        <row r="213">
          <cell r="A213" t="str">
            <v>AM NON-OPS</v>
          </cell>
          <cell r="B213" t="str">
            <v>SYSTEM DEV</v>
          </cell>
          <cell r="C213" t="str">
            <v>CON &amp; DX DEV</v>
          </cell>
          <cell r="D213" t="str">
            <v>Marcello,Carmine</v>
          </cell>
          <cell r="E213" t="str">
            <v>Singh,Bob</v>
          </cell>
          <cell r="F213">
            <v>460656</v>
          </cell>
          <cell r="G213" t="str">
            <v>LeBel,Ashley</v>
          </cell>
          <cell r="K213">
            <v>6</v>
          </cell>
          <cell r="L213">
            <v>119</v>
          </cell>
          <cell r="M213">
            <v>15</v>
          </cell>
          <cell r="O213">
            <v>140</v>
          </cell>
        </row>
        <row r="214">
          <cell r="A214" t="str">
            <v>AM NON-OPS</v>
          </cell>
          <cell r="B214" t="str">
            <v>SYSTEM DEV</v>
          </cell>
          <cell r="C214" t="str">
            <v>CON &amp; DX DEV</v>
          </cell>
          <cell r="D214" t="str">
            <v>Marcello,Carmine</v>
          </cell>
          <cell r="E214" t="str">
            <v>Singh,Bob</v>
          </cell>
          <cell r="F214">
            <v>475923</v>
          </cell>
          <cell r="G214" t="str">
            <v>Lee,Charlie</v>
          </cell>
          <cell r="L214">
            <v>126</v>
          </cell>
          <cell r="M214">
            <v>14</v>
          </cell>
          <cell r="O214">
            <v>140</v>
          </cell>
        </row>
        <row r="215">
          <cell r="A215" t="str">
            <v>AM NON-OPS</v>
          </cell>
          <cell r="B215" t="str">
            <v>SYSTEM DEV</v>
          </cell>
          <cell r="C215" t="str">
            <v>CON &amp; DX DEV</v>
          </cell>
          <cell r="D215" t="str">
            <v>Marcello,Carmine</v>
          </cell>
          <cell r="E215" t="str">
            <v>Singh,Bob</v>
          </cell>
          <cell r="F215">
            <v>480690</v>
          </cell>
          <cell r="G215" t="str">
            <v>Dang,Michael</v>
          </cell>
          <cell r="I215">
            <v>4</v>
          </cell>
          <cell r="J215">
            <v>136</v>
          </cell>
          <cell r="O215">
            <v>140</v>
          </cell>
        </row>
        <row r="216">
          <cell r="A216" t="str">
            <v>AM NON-OPS</v>
          </cell>
          <cell r="B216" t="str">
            <v>SYSTEM DEV</v>
          </cell>
          <cell r="C216" t="str">
            <v>CON &amp; DX DEV</v>
          </cell>
          <cell r="D216" t="str">
            <v>Marcello,Carmine</v>
          </cell>
          <cell r="E216" t="str">
            <v>Singh,Bob</v>
          </cell>
          <cell r="F216">
            <v>974911</v>
          </cell>
          <cell r="G216" t="str">
            <v>Baggerman,Rich</v>
          </cell>
          <cell r="L216">
            <v>70</v>
          </cell>
          <cell r="O216">
            <v>70</v>
          </cell>
        </row>
        <row r="217">
          <cell r="A217" t="str">
            <v>AM NON-OPS</v>
          </cell>
          <cell r="B217" t="str">
            <v>SYSTEM DEV</v>
          </cell>
          <cell r="C217" t="str">
            <v>None</v>
          </cell>
          <cell r="D217" t="str">
            <v>Carleton,George A</v>
          </cell>
          <cell r="E217" t="str">
            <v>Altomare,Carm</v>
          </cell>
          <cell r="F217">
            <v>975163</v>
          </cell>
          <cell r="G217" t="str">
            <v>Schaller,Jeff</v>
          </cell>
          <cell r="I217">
            <v>97.5</v>
          </cell>
          <cell r="K217">
            <v>6</v>
          </cell>
          <cell r="M217">
            <v>44</v>
          </cell>
          <cell r="O217">
            <v>147.5</v>
          </cell>
        </row>
        <row r="218">
          <cell r="A218" t="str">
            <v>AM NON-OPS</v>
          </cell>
          <cell r="B218" t="str">
            <v>SYSTEM DEV</v>
          </cell>
          <cell r="C218" t="str">
            <v>None</v>
          </cell>
          <cell r="D218" t="str">
            <v>Marcello,Carmine</v>
          </cell>
          <cell r="E218" t="str">
            <v>Barrie,Dave</v>
          </cell>
          <cell r="F218">
            <v>360521</v>
          </cell>
          <cell r="G218" t="str">
            <v>Marcello,Carmine</v>
          </cell>
          <cell r="O218">
            <v>0</v>
          </cell>
        </row>
        <row r="219">
          <cell r="A219" t="str">
            <v>AM NON-OPS</v>
          </cell>
          <cell r="B219" t="str">
            <v>SYSTEM DEV</v>
          </cell>
          <cell r="C219" t="str">
            <v>None</v>
          </cell>
          <cell r="D219" t="str">
            <v>Marcello,Carmine</v>
          </cell>
          <cell r="E219" t="str">
            <v>Marcello,Carmine</v>
          </cell>
          <cell r="F219">
            <v>179208</v>
          </cell>
          <cell r="G219" t="str">
            <v>Fazio,Rossella</v>
          </cell>
          <cell r="J219">
            <v>140</v>
          </cell>
          <cell r="O219">
            <v>140</v>
          </cell>
        </row>
        <row r="220">
          <cell r="A220" t="str">
            <v>AM NON-OPS</v>
          </cell>
          <cell r="B220" t="str">
            <v>SYSTEM DEV</v>
          </cell>
          <cell r="C220" t="str">
            <v>None</v>
          </cell>
          <cell r="D220" t="str">
            <v>Marcello,Carmine</v>
          </cell>
          <cell r="E220" t="str">
            <v>Marcello,Carmine</v>
          </cell>
          <cell r="F220">
            <v>492912</v>
          </cell>
          <cell r="G220" t="str">
            <v>Tsimberg,Yury</v>
          </cell>
          <cell r="J220">
            <v>136</v>
          </cell>
          <cell r="M220">
            <v>24</v>
          </cell>
          <cell r="O220">
            <v>160</v>
          </cell>
        </row>
        <row r="221">
          <cell r="A221" t="str">
            <v>AM NON-OPS</v>
          </cell>
          <cell r="B221" t="str">
            <v>SYSTEM DEV</v>
          </cell>
          <cell r="C221" t="str">
            <v>None</v>
          </cell>
          <cell r="D221" t="str">
            <v>Marcello,Carmine</v>
          </cell>
          <cell r="E221" t="str">
            <v>Marcello,Carmine</v>
          </cell>
          <cell r="F221">
            <v>981085</v>
          </cell>
          <cell r="G221" t="str">
            <v>Schneider,Gary</v>
          </cell>
          <cell r="J221">
            <v>165</v>
          </cell>
          <cell r="M221">
            <v>16</v>
          </cell>
          <cell r="O221">
            <v>181</v>
          </cell>
        </row>
        <row r="222">
          <cell r="A222" t="str">
            <v>AM NON-OPS</v>
          </cell>
          <cell r="B222" t="str">
            <v>SYSTEM DEV</v>
          </cell>
          <cell r="C222" t="str">
            <v>None</v>
          </cell>
          <cell r="D222" t="str">
            <v>Marcello,Carmine</v>
          </cell>
          <cell r="E222" t="str">
            <v>Schneider,Gary</v>
          </cell>
          <cell r="F222">
            <v>99295</v>
          </cell>
          <cell r="G222" t="str">
            <v>Van Impe,Darlene</v>
          </cell>
          <cell r="J222">
            <v>148</v>
          </cell>
          <cell r="M222">
            <v>24</v>
          </cell>
          <cell r="O222">
            <v>172</v>
          </cell>
        </row>
        <row r="223">
          <cell r="A223" t="str">
            <v>AM NON-OPS</v>
          </cell>
          <cell r="B223" t="str">
            <v>SYSTEM DEV</v>
          </cell>
          <cell r="C223" t="str">
            <v>None</v>
          </cell>
          <cell r="D223" t="str">
            <v>Marcello,Carmine</v>
          </cell>
          <cell r="E223" t="str">
            <v>Tsimberg,Yury</v>
          </cell>
          <cell r="F223">
            <v>180854</v>
          </cell>
          <cell r="G223" t="str">
            <v>Wigmore,Nancy H.</v>
          </cell>
          <cell r="J223">
            <v>138</v>
          </cell>
          <cell r="M223">
            <v>2</v>
          </cell>
          <cell r="O223">
            <v>140</v>
          </cell>
        </row>
        <row r="224">
          <cell r="A224" t="str">
            <v>AM NON-OPS</v>
          </cell>
          <cell r="B224" t="str">
            <v>SYSTEM DEV</v>
          </cell>
          <cell r="C224" t="str">
            <v>TX LOAD CONN</v>
          </cell>
          <cell r="D224" t="str">
            <v>Marcello,Carmine</v>
          </cell>
          <cell r="E224" t="str">
            <v>Harris,Neil</v>
          </cell>
          <cell r="F224">
            <v>25606</v>
          </cell>
          <cell r="G224" t="str">
            <v>Cook,Paul</v>
          </cell>
          <cell r="J224">
            <v>140</v>
          </cell>
          <cell r="O224">
            <v>140</v>
          </cell>
        </row>
        <row r="225">
          <cell r="A225" t="str">
            <v>AM NON-OPS</v>
          </cell>
          <cell r="B225" t="str">
            <v>SYSTEM DEV</v>
          </cell>
          <cell r="C225" t="str">
            <v>TX LOAD CONN</v>
          </cell>
          <cell r="D225" t="str">
            <v>Marcello,Carmine</v>
          </cell>
          <cell r="E225" t="str">
            <v>Harris,Neil</v>
          </cell>
          <cell r="F225">
            <v>72744</v>
          </cell>
          <cell r="G225" t="str">
            <v>Navo,Mo</v>
          </cell>
          <cell r="J225">
            <v>59.5</v>
          </cell>
          <cell r="M225">
            <v>10.5</v>
          </cell>
          <cell r="O225">
            <v>70</v>
          </cell>
        </row>
        <row r="226">
          <cell r="A226" t="str">
            <v>AM NON-OPS</v>
          </cell>
          <cell r="B226" t="str">
            <v>SYSTEM DEV</v>
          </cell>
          <cell r="C226" t="str">
            <v>TX LOAD CONN</v>
          </cell>
          <cell r="D226" t="str">
            <v>Marcello,Carmine</v>
          </cell>
          <cell r="E226" t="str">
            <v>Harris,Neil</v>
          </cell>
          <cell r="F226">
            <v>179828</v>
          </cell>
          <cell r="G226" t="str">
            <v>Sava,Maria-Cristina</v>
          </cell>
          <cell r="J226">
            <v>140</v>
          </cell>
          <cell r="O226">
            <v>140</v>
          </cell>
        </row>
        <row r="227">
          <cell r="A227" t="str">
            <v>AM NON-OPS</v>
          </cell>
          <cell r="B227" t="str">
            <v>SYSTEM DEV</v>
          </cell>
          <cell r="C227" t="str">
            <v>TX LOAD CONN</v>
          </cell>
          <cell r="D227" t="str">
            <v>Marcello,Carmine</v>
          </cell>
          <cell r="E227" t="str">
            <v>Harris,Neil</v>
          </cell>
          <cell r="F227">
            <v>179844</v>
          </cell>
          <cell r="G227" t="str">
            <v>Ghai,Raj</v>
          </cell>
          <cell r="I227">
            <v>6</v>
          </cell>
          <cell r="J227">
            <v>135</v>
          </cell>
          <cell r="M227">
            <v>21</v>
          </cell>
          <cell r="O227">
            <v>162</v>
          </cell>
        </row>
        <row r="228">
          <cell r="A228" t="str">
            <v>AM NON-OPS</v>
          </cell>
          <cell r="B228" t="str">
            <v>SYSTEM DEV</v>
          </cell>
          <cell r="C228" t="str">
            <v>TX LOAD CONN</v>
          </cell>
          <cell r="D228" t="str">
            <v>Marcello,Carmine</v>
          </cell>
          <cell r="E228" t="str">
            <v>Harris,Neil</v>
          </cell>
          <cell r="F228">
            <v>224392</v>
          </cell>
          <cell r="G228" t="str">
            <v>Roach,Cliff</v>
          </cell>
          <cell r="I228">
            <v>33.5</v>
          </cell>
          <cell r="J228">
            <v>88</v>
          </cell>
          <cell r="O228">
            <v>121.5</v>
          </cell>
        </row>
        <row r="229">
          <cell r="A229" t="str">
            <v>AM NON-OPS</v>
          </cell>
          <cell r="B229" t="str">
            <v>SYSTEM DEV</v>
          </cell>
          <cell r="C229" t="str">
            <v>TX LOAD CONN</v>
          </cell>
          <cell r="D229" t="str">
            <v>Marcello,Carmine</v>
          </cell>
          <cell r="E229" t="str">
            <v>Harris,Neil</v>
          </cell>
          <cell r="F229">
            <v>594265</v>
          </cell>
          <cell r="G229" t="str">
            <v>Bahra,Devinder</v>
          </cell>
          <cell r="I229">
            <v>12</v>
          </cell>
          <cell r="J229">
            <v>132</v>
          </cell>
          <cell r="M229">
            <v>11</v>
          </cell>
          <cell r="O229">
            <v>155</v>
          </cell>
        </row>
        <row r="230">
          <cell r="A230" t="str">
            <v>AM NON-OPS</v>
          </cell>
          <cell r="B230" t="str">
            <v>SYSTEM DEV</v>
          </cell>
          <cell r="C230" t="str">
            <v>TX LOAD CONN</v>
          </cell>
          <cell r="D230" t="str">
            <v>Marcello,Carmine</v>
          </cell>
          <cell r="E230" t="str">
            <v>Harris,Neil</v>
          </cell>
          <cell r="F230">
            <v>604891</v>
          </cell>
          <cell r="G230" t="str">
            <v>Christophi,Chris</v>
          </cell>
          <cell r="I230">
            <v>11.5</v>
          </cell>
          <cell r="J230">
            <v>107.5</v>
          </cell>
          <cell r="M230">
            <v>21</v>
          </cell>
          <cell r="O230">
            <v>140</v>
          </cell>
        </row>
        <row r="231">
          <cell r="A231" t="str">
            <v>AM NON-OPS</v>
          </cell>
          <cell r="B231" t="str">
            <v>SYSTEM DEV</v>
          </cell>
          <cell r="C231" t="str">
            <v>TX LOAD CONN</v>
          </cell>
          <cell r="D231" t="str">
            <v>Marcello,Carmine</v>
          </cell>
          <cell r="E231" t="str">
            <v>Harris,Neil</v>
          </cell>
          <cell r="F231">
            <v>777406</v>
          </cell>
          <cell r="G231" t="str">
            <v>Poon, Philip</v>
          </cell>
          <cell r="J231">
            <v>136.5</v>
          </cell>
          <cell r="M231">
            <v>3.5</v>
          </cell>
          <cell r="O231">
            <v>140</v>
          </cell>
        </row>
        <row r="232">
          <cell r="A232" t="str">
            <v>AM NON-OPS</v>
          </cell>
          <cell r="B232" t="str">
            <v>SYSTEM DEV</v>
          </cell>
          <cell r="C232" t="str">
            <v>TX LOAD CONN</v>
          </cell>
          <cell r="D232" t="str">
            <v>Marcello,Carmine</v>
          </cell>
          <cell r="E232" t="str">
            <v>Marcello,Carmine</v>
          </cell>
          <cell r="F232">
            <v>181090</v>
          </cell>
          <cell r="G232" t="str">
            <v>Harris,Neil</v>
          </cell>
          <cell r="I232">
            <v>34</v>
          </cell>
          <cell r="J232">
            <v>123</v>
          </cell>
          <cell r="M232">
            <v>3</v>
          </cell>
          <cell r="O232">
            <v>160</v>
          </cell>
        </row>
        <row r="233">
          <cell r="A233" t="str">
            <v>AM NON-OPS</v>
          </cell>
          <cell r="B233" t="str">
            <v>SYSTEM DEV</v>
          </cell>
          <cell r="C233" t="str">
            <v>TX SYS DEVEL</v>
          </cell>
          <cell r="D233" t="str">
            <v>Marcello,Carmine</v>
          </cell>
          <cell r="E233" t="str">
            <v>Marcello,Carmine</v>
          </cell>
          <cell r="F233">
            <v>179822</v>
          </cell>
          <cell r="G233" t="str">
            <v>Huang,Peter</v>
          </cell>
          <cell r="H233" t="str">
            <v>Y</v>
          </cell>
          <cell r="I233">
            <v>115.5</v>
          </cell>
          <cell r="J233">
            <v>7</v>
          </cell>
          <cell r="M233">
            <v>17.5</v>
          </cell>
          <cell r="O233">
            <v>140</v>
          </cell>
        </row>
        <row r="234">
          <cell r="A234" t="str">
            <v>AM NON-OPS</v>
          </cell>
          <cell r="B234" t="str">
            <v>SYSTEM DEV</v>
          </cell>
          <cell r="C234" t="str">
            <v>TX SYS DEVEL</v>
          </cell>
          <cell r="D234" t="str">
            <v>Marcello,Carmine</v>
          </cell>
          <cell r="E234" t="str">
            <v>Marcello,Carmine</v>
          </cell>
          <cell r="F234">
            <v>232946</v>
          </cell>
          <cell r="G234" t="str">
            <v>Young,Bing</v>
          </cell>
          <cell r="I234">
            <v>28</v>
          </cell>
          <cell r="J234">
            <v>42</v>
          </cell>
          <cell r="O234">
            <v>70</v>
          </cell>
        </row>
        <row r="235">
          <cell r="A235" t="str">
            <v>AM NON-OPS</v>
          </cell>
          <cell r="B235" t="str">
            <v>SYSTEM DEV</v>
          </cell>
          <cell r="C235" t="str">
            <v>TX SYS DEVEL</v>
          </cell>
          <cell r="D235" t="str">
            <v>Marcello,Carmine</v>
          </cell>
          <cell r="E235" t="str">
            <v>Singh,Bob</v>
          </cell>
          <cell r="F235">
            <v>233121</v>
          </cell>
          <cell r="G235" t="str">
            <v>Kellermann,Witold</v>
          </cell>
          <cell r="I235">
            <v>14</v>
          </cell>
          <cell r="J235">
            <v>98.5</v>
          </cell>
          <cell r="L235">
            <v>13.5</v>
          </cell>
          <cell r="M235">
            <v>14</v>
          </cell>
          <cell r="O235">
            <v>140</v>
          </cell>
        </row>
        <row r="236">
          <cell r="A236" t="str">
            <v>AM NON-OPS</v>
          </cell>
          <cell r="B236" t="str">
            <v>SYSTEM DEV</v>
          </cell>
          <cell r="C236" t="str">
            <v>TX SYS DEVEL</v>
          </cell>
          <cell r="D236" t="str">
            <v>Marcello,Carmine</v>
          </cell>
          <cell r="E236" t="str">
            <v>Young,Bing</v>
          </cell>
          <cell r="F236">
            <v>179660</v>
          </cell>
          <cell r="G236" t="str">
            <v>Elen,Alain</v>
          </cell>
          <cell r="J236">
            <v>98</v>
          </cell>
          <cell r="M236">
            <v>42</v>
          </cell>
          <cell r="O236">
            <v>140</v>
          </cell>
        </row>
        <row r="237">
          <cell r="A237" t="str">
            <v>AM NON-OPS</v>
          </cell>
          <cell r="B237" t="str">
            <v>SYSTEM DEV</v>
          </cell>
          <cell r="C237" t="str">
            <v>TX SYS DEVEL</v>
          </cell>
          <cell r="D237" t="str">
            <v>Marcello,Carmine</v>
          </cell>
          <cell r="E237" t="str">
            <v>Young,Bing</v>
          </cell>
          <cell r="F237">
            <v>180842</v>
          </cell>
          <cell r="G237" t="str">
            <v>Celli,Alessia</v>
          </cell>
          <cell r="I237">
            <v>14</v>
          </cell>
          <cell r="J237">
            <v>80.5</v>
          </cell>
          <cell r="M237">
            <v>10.5</v>
          </cell>
          <cell r="O237">
            <v>105</v>
          </cell>
        </row>
        <row r="238">
          <cell r="A238" t="str">
            <v>AM NON-OPS</v>
          </cell>
          <cell r="B238" t="str">
            <v>SYSTEM DEV</v>
          </cell>
          <cell r="C238" t="str">
            <v>TX SYS DEVEL</v>
          </cell>
          <cell r="D238" t="str">
            <v>Marcello,Carmine</v>
          </cell>
          <cell r="E238" t="str">
            <v>Young,Bing</v>
          </cell>
          <cell r="F238">
            <v>181002</v>
          </cell>
          <cell r="G238" t="str">
            <v>Ping,Eva</v>
          </cell>
          <cell r="I238">
            <v>30.8</v>
          </cell>
          <cell r="J238">
            <v>58.8</v>
          </cell>
          <cell r="K238">
            <v>7.7</v>
          </cell>
          <cell r="L238">
            <v>7.7</v>
          </cell>
          <cell r="M238">
            <v>21</v>
          </cell>
          <cell r="O238">
            <v>126</v>
          </cell>
        </row>
        <row r="239">
          <cell r="A239" t="str">
            <v>AM NON-OPS</v>
          </cell>
          <cell r="B239" t="str">
            <v>SYSTEM DEV</v>
          </cell>
          <cell r="C239" t="str">
            <v>TX SYS DEVEL</v>
          </cell>
          <cell r="D239" t="str">
            <v>Marcello,Carmine</v>
          </cell>
          <cell r="E239" t="str">
            <v>Young,Bing</v>
          </cell>
          <cell r="F239">
            <v>296793</v>
          </cell>
          <cell r="G239" t="str">
            <v>Tarasiewicz,Eva</v>
          </cell>
          <cell r="I239">
            <v>7</v>
          </cell>
          <cell r="J239">
            <v>119.5</v>
          </cell>
          <cell r="M239">
            <v>21</v>
          </cell>
          <cell r="O239">
            <v>147.5</v>
          </cell>
        </row>
        <row r="240">
          <cell r="A240" t="str">
            <v>AM NON-OPS</v>
          </cell>
          <cell r="B240" t="str">
            <v>SYSTEM DEV</v>
          </cell>
          <cell r="C240" t="str">
            <v>TX SYS DEVEL</v>
          </cell>
          <cell r="D240" t="str">
            <v>Marcello,Carmine</v>
          </cell>
          <cell r="E240" t="str">
            <v>Young,Bing</v>
          </cell>
          <cell r="F240">
            <v>323806</v>
          </cell>
          <cell r="G240" t="str">
            <v>El Nahas,Ibrahim</v>
          </cell>
          <cell r="J240">
            <v>140</v>
          </cell>
          <cell r="O240">
            <v>140</v>
          </cell>
        </row>
        <row r="241">
          <cell r="A241" t="str">
            <v>AM NON-OPS</v>
          </cell>
          <cell r="B241" t="str">
            <v>SYSTEM DEV</v>
          </cell>
          <cell r="C241" t="str">
            <v>TX SYS DEVEL</v>
          </cell>
          <cell r="D241" t="str">
            <v>Marcello,Carmine</v>
          </cell>
          <cell r="E241" t="str">
            <v>Young,Bing</v>
          </cell>
          <cell r="F241">
            <v>371091</v>
          </cell>
          <cell r="G241" t="str">
            <v>Lee,Jim</v>
          </cell>
          <cell r="I241">
            <v>133</v>
          </cell>
          <cell r="M241">
            <v>7</v>
          </cell>
          <cell r="O241">
            <v>140</v>
          </cell>
        </row>
        <row r="242">
          <cell r="A242" t="str">
            <v>AM NON-OPS</v>
          </cell>
          <cell r="B242" t="str">
            <v>SYSTEM DEV</v>
          </cell>
          <cell r="C242" t="str">
            <v>TX SYS DEVEL</v>
          </cell>
          <cell r="D242" t="str">
            <v>Marcello,Carmine</v>
          </cell>
          <cell r="E242" t="str">
            <v>Young,Bing</v>
          </cell>
          <cell r="F242">
            <v>373072</v>
          </cell>
          <cell r="G242" t="str">
            <v>Wagner,Dieter</v>
          </cell>
          <cell r="I242">
            <v>14</v>
          </cell>
          <cell r="J242">
            <v>126</v>
          </cell>
          <cell r="O242">
            <v>140</v>
          </cell>
        </row>
        <row r="243">
          <cell r="A243" t="str">
            <v>AM NON-OPS</v>
          </cell>
          <cell r="B243" t="str">
            <v>SYSTEM DEV</v>
          </cell>
          <cell r="C243" t="str">
            <v>TX SYS DEVEL</v>
          </cell>
          <cell r="D243" t="str">
            <v>Marcello,Carmine</v>
          </cell>
          <cell r="E243" t="str">
            <v>Young,Bing</v>
          </cell>
          <cell r="F243">
            <v>491022</v>
          </cell>
          <cell r="G243" t="str">
            <v>Sabiston,John</v>
          </cell>
          <cell r="J243">
            <v>128</v>
          </cell>
          <cell r="M243">
            <v>12</v>
          </cell>
          <cell r="O243">
            <v>140</v>
          </cell>
        </row>
        <row r="244">
          <cell r="A244" t="str">
            <v>AM NON-OPS</v>
          </cell>
          <cell r="B244" t="str">
            <v>SYSTEM DEV</v>
          </cell>
          <cell r="C244" t="str">
            <v>TX SYS DEVEL</v>
          </cell>
          <cell r="D244" t="str">
            <v>Marcello,Carmine</v>
          </cell>
          <cell r="E244" t="str">
            <v>Young,Bing</v>
          </cell>
          <cell r="F244">
            <v>495271</v>
          </cell>
          <cell r="G244" t="str">
            <v>Okongwu,Emeka</v>
          </cell>
          <cell r="I244">
            <v>4</v>
          </cell>
          <cell r="J244">
            <v>136</v>
          </cell>
          <cell r="O244">
            <v>140</v>
          </cell>
        </row>
        <row r="245">
          <cell r="A245" t="str">
            <v>AM NON-OPS</v>
          </cell>
          <cell r="B245" t="str">
            <v>SYSTEM DEV</v>
          </cell>
          <cell r="C245" t="str">
            <v>TX SYS DEVEL</v>
          </cell>
          <cell r="D245" t="str">
            <v>Marcello,Carmine</v>
          </cell>
          <cell r="E245" t="str">
            <v>Young,Bing</v>
          </cell>
          <cell r="F245">
            <v>596876</v>
          </cell>
          <cell r="G245" t="str">
            <v>Parker,Bruce</v>
          </cell>
          <cell r="J245">
            <v>133</v>
          </cell>
          <cell r="M245">
            <v>7</v>
          </cell>
          <cell r="O245">
            <v>140</v>
          </cell>
        </row>
        <row r="246">
          <cell r="A246" t="str">
            <v>AM NON-OPS</v>
          </cell>
          <cell r="B246" t="str">
            <v>SYSTEM DEV</v>
          </cell>
          <cell r="C246" t="str">
            <v>TX SYS DEVEL</v>
          </cell>
          <cell r="D246" t="str">
            <v>Marcello,Carmine</v>
          </cell>
          <cell r="E246" t="str">
            <v>Young,Bing</v>
          </cell>
          <cell r="F246">
            <v>999243</v>
          </cell>
          <cell r="G246" t="str">
            <v>Qureshy,Farooq</v>
          </cell>
          <cell r="I246">
            <v>27</v>
          </cell>
          <cell r="J246">
            <v>85</v>
          </cell>
          <cell r="M246">
            <v>28</v>
          </cell>
          <cell r="O246">
            <v>140</v>
          </cell>
        </row>
        <row r="247">
          <cell r="A247" t="str">
            <v>AM NON-OPS</v>
          </cell>
          <cell r="B247" t="str">
            <v>TX BUS DEVEL</v>
          </cell>
          <cell r="C247" t="str">
            <v>None</v>
          </cell>
          <cell r="D247" t="str">
            <v>Graham,Mark</v>
          </cell>
          <cell r="E247" t="str">
            <v>Barrie,Dave</v>
          </cell>
          <cell r="F247">
            <v>587804</v>
          </cell>
          <cell r="G247" t="str">
            <v>Graham,Mark</v>
          </cell>
          <cell r="I247">
            <v>88</v>
          </cell>
          <cell r="M247">
            <v>32</v>
          </cell>
          <cell r="O247">
            <v>120</v>
          </cell>
        </row>
        <row r="248">
          <cell r="A248" t="str">
            <v>AM OPERATORS</v>
          </cell>
          <cell r="C248" t="str">
            <v>Contract</v>
          </cell>
          <cell r="D248" t="str">
            <v>Tremblay,Paul</v>
          </cell>
          <cell r="E248" t="str">
            <v>Bradley,Ian</v>
          </cell>
          <cell r="F248" t="str">
            <v>E00601</v>
          </cell>
          <cell r="G248" t="str">
            <v>Graham, Charlie</v>
          </cell>
          <cell r="H248" t="str">
            <v>Y</v>
          </cell>
          <cell r="O248">
            <v>0</v>
          </cell>
        </row>
        <row r="249">
          <cell r="A249" t="str">
            <v>AM OPERATORS</v>
          </cell>
          <cell r="C249" t="str">
            <v>Contract</v>
          </cell>
          <cell r="D249" t="str">
            <v>Tremblay,Paul</v>
          </cell>
          <cell r="E249" t="str">
            <v>Bradley,Ian</v>
          </cell>
          <cell r="F249" t="str">
            <v>E02041</v>
          </cell>
          <cell r="G249" t="str">
            <v>Millar, Paul</v>
          </cell>
          <cell r="H249" t="str">
            <v>Y</v>
          </cell>
          <cell r="O249">
            <v>0</v>
          </cell>
        </row>
        <row r="250">
          <cell r="A250" t="str">
            <v>AM OPERATORS</v>
          </cell>
          <cell r="B250" t="str">
            <v>None</v>
          </cell>
          <cell r="C250" t="str">
            <v>None</v>
          </cell>
          <cell r="D250" t="str">
            <v>Tremblay,Paul</v>
          </cell>
          <cell r="E250" t="str">
            <v>Barrie,Dave</v>
          </cell>
          <cell r="F250">
            <v>501872</v>
          </cell>
          <cell r="G250" t="str">
            <v>Tremblay,Paul</v>
          </cell>
          <cell r="O250">
            <v>0</v>
          </cell>
        </row>
        <row r="251">
          <cell r="A251" t="str">
            <v>AM OPERATORS</v>
          </cell>
          <cell r="B251" t="str">
            <v>None</v>
          </cell>
          <cell r="C251" t="str">
            <v>None</v>
          </cell>
          <cell r="D251" t="str">
            <v>Tremblay,Paul</v>
          </cell>
          <cell r="E251" t="str">
            <v>Boland,Mike.M.D.</v>
          </cell>
          <cell r="F251">
            <v>27671</v>
          </cell>
          <cell r="G251" t="str">
            <v>Johnson,Mike</v>
          </cell>
          <cell r="O251">
            <v>0</v>
          </cell>
        </row>
        <row r="252">
          <cell r="A252" t="str">
            <v>AM OPERATORS</v>
          </cell>
          <cell r="B252" t="str">
            <v>None</v>
          </cell>
          <cell r="C252" t="str">
            <v>None</v>
          </cell>
          <cell r="D252" t="str">
            <v>Tremblay,Paul</v>
          </cell>
          <cell r="E252" t="str">
            <v>Boland,Mike.M.D.</v>
          </cell>
          <cell r="F252">
            <v>50141</v>
          </cell>
          <cell r="G252" t="str">
            <v>Bradley,Ken</v>
          </cell>
          <cell r="O252">
            <v>0</v>
          </cell>
        </row>
        <row r="253">
          <cell r="A253" t="str">
            <v>AM OPERATORS</v>
          </cell>
          <cell r="B253" t="str">
            <v>None</v>
          </cell>
          <cell r="C253" t="str">
            <v>None</v>
          </cell>
          <cell r="D253" t="str">
            <v>Tremblay,Paul</v>
          </cell>
          <cell r="E253" t="str">
            <v>Boland,Mike.M.D.</v>
          </cell>
          <cell r="F253">
            <v>94983</v>
          </cell>
          <cell r="G253" t="str">
            <v>Rousse,Larry</v>
          </cell>
          <cell r="H253" t="str">
            <v>Y</v>
          </cell>
          <cell r="O253">
            <v>0</v>
          </cell>
        </row>
        <row r="254">
          <cell r="A254" t="str">
            <v>AM OPERATORS</v>
          </cell>
          <cell r="B254" t="str">
            <v>None</v>
          </cell>
          <cell r="C254" t="str">
            <v>None</v>
          </cell>
          <cell r="D254" t="str">
            <v>Tremblay,Paul</v>
          </cell>
          <cell r="E254" t="str">
            <v>Boland,Mike.M.D.</v>
          </cell>
          <cell r="F254">
            <v>183011</v>
          </cell>
          <cell r="G254" t="str">
            <v>Horbatiuk,Ian</v>
          </cell>
          <cell r="O254">
            <v>0</v>
          </cell>
        </row>
        <row r="255">
          <cell r="A255" t="str">
            <v>AM OPERATORS</v>
          </cell>
          <cell r="B255" t="str">
            <v>None</v>
          </cell>
          <cell r="C255" t="str">
            <v>None</v>
          </cell>
          <cell r="D255" t="str">
            <v>Tremblay,Paul</v>
          </cell>
          <cell r="E255" t="str">
            <v>Boland,Mike.M.D.</v>
          </cell>
          <cell r="F255">
            <v>183023</v>
          </cell>
          <cell r="G255" t="str">
            <v>Smart,Andrew</v>
          </cell>
          <cell r="O255">
            <v>0</v>
          </cell>
        </row>
        <row r="256">
          <cell r="A256" t="str">
            <v>AM OPERATORS</v>
          </cell>
          <cell r="B256" t="str">
            <v>None</v>
          </cell>
          <cell r="C256" t="str">
            <v>None</v>
          </cell>
          <cell r="D256" t="str">
            <v>Tremblay,Paul</v>
          </cell>
          <cell r="E256" t="str">
            <v>Boland,Mike.M.D.</v>
          </cell>
          <cell r="F256">
            <v>193200</v>
          </cell>
          <cell r="G256" t="str">
            <v>Hanniman,Kevin</v>
          </cell>
          <cell r="O256">
            <v>0</v>
          </cell>
        </row>
        <row r="257">
          <cell r="A257" t="str">
            <v>AM OPERATORS</v>
          </cell>
          <cell r="B257" t="str">
            <v>None</v>
          </cell>
          <cell r="C257" t="str">
            <v>None</v>
          </cell>
          <cell r="D257" t="str">
            <v>Tremblay,Paul</v>
          </cell>
          <cell r="E257" t="str">
            <v>Boland,Mike.M.D.</v>
          </cell>
          <cell r="F257">
            <v>253344</v>
          </cell>
          <cell r="G257" t="str">
            <v>Hicks,Donna</v>
          </cell>
          <cell r="O257">
            <v>0</v>
          </cell>
        </row>
        <row r="258">
          <cell r="A258" t="str">
            <v>AM OPERATORS</v>
          </cell>
          <cell r="B258" t="str">
            <v>None</v>
          </cell>
          <cell r="C258" t="str">
            <v>None</v>
          </cell>
          <cell r="D258" t="str">
            <v>Tremblay,Paul</v>
          </cell>
          <cell r="E258" t="str">
            <v>Boland,Mike.M.D.</v>
          </cell>
          <cell r="F258">
            <v>267505</v>
          </cell>
          <cell r="G258" t="str">
            <v>Gemmill,John</v>
          </cell>
          <cell r="O258">
            <v>0</v>
          </cell>
        </row>
        <row r="259">
          <cell r="A259" t="str">
            <v>AM OPERATORS</v>
          </cell>
          <cell r="B259" t="str">
            <v>None</v>
          </cell>
          <cell r="C259" t="str">
            <v>None</v>
          </cell>
          <cell r="D259" t="str">
            <v>Tremblay,Paul</v>
          </cell>
          <cell r="E259" t="str">
            <v>Boland,Mike.M.D.</v>
          </cell>
          <cell r="F259">
            <v>269353</v>
          </cell>
          <cell r="G259" t="str">
            <v>More,Melody Anne</v>
          </cell>
          <cell r="O259">
            <v>0</v>
          </cell>
        </row>
        <row r="260">
          <cell r="A260" t="str">
            <v>AM OPERATORS</v>
          </cell>
          <cell r="B260" t="str">
            <v>None</v>
          </cell>
          <cell r="C260" t="str">
            <v>None</v>
          </cell>
          <cell r="D260" t="str">
            <v>Tremblay,Paul</v>
          </cell>
          <cell r="E260" t="str">
            <v>Boland,Mike.M.D.</v>
          </cell>
          <cell r="F260">
            <v>314713</v>
          </cell>
          <cell r="G260" t="str">
            <v>Read,Ted</v>
          </cell>
          <cell r="O260">
            <v>0</v>
          </cell>
        </row>
        <row r="261">
          <cell r="A261" t="str">
            <v>AM OPERATORS</v>
          </cell>
          <cell r="B261" t="str">
            <v>None</v>
          </cell>
          <cell r="C261" t="str">
            <v>None</v>
          </cell>
          <cell r="D261" t="str">
            <v>Tremblay,Paul</v>
          </cell>
          <cell r="E261" t="str">
            <v>Boland,Mike.M.D.</v>
          </cell>
          <cell r="F261">
            <v>356846</v>
          </cell>
          <cell r="G261" t="str">
            <v>McCulloch,Valerie</v>
          </cell>
          <cell r="O261">
            <v>0</v>
          </cell>
        </row>
        <row r="262">
          <cell r="A262" t="str">
            <v>AM OPERATORS</v>
          </cell>
          <cell r="B262" t="str">
            <v>None</v>
          </cell>
          <cell r="C262" t="str">
            <v>None</v>
          </cell>
          <cell r="D262" t="str">
            <v>Tremblay,Paul</v>
          </cell>
          <cell r="E262" t="str">
            <v>Boland,Mike.M.D.</v>
          </cell>
          <cell r="F262">
            <v>360031</v>
          </cell>
          <cell r="G262" t="str">
            <v>Comstock,Mark</v>
          </cell>
          <cell r="O262">
            <v>0</v>
          </cell>
        </row>
        <row r="263">
          <cell r="A263" t="str">
            <v>AM OPERATORS</v>
          </cell>
          <cell r="B263" t="str">
            <v>None</v>
          </cell>
          <cell r="C263" t="str">
            <v>None</v>
          </cell>
          <cell r="D263" t="str">
            <v>Tremblay,Paul</v>
          </cell>
          <cell r="E263" t="str">
            <v>Boland,Mike.M.D.</v>
          </cell>
          <cell r="F263">
            <v>368823</v>
          </cell>
          <cell r="G263" t="str">
            <v>Perera,David</v>
          </cell>
          <cell r="O263">
            <v>0</v>
          </cell>
        </row>
        <row r="264">
          <cell r="A264" t="str">
            <v>AM OPERATORS</v>
          </cell>
          <cell r="B264" t="str">
            <v>None</v>
          </cell>
          <cell r="C264" t="str">
            <v>None</v>
          </cell>
          <cell r="D264" t="str">
            <v>Tremblay,Paul</v>
          </cell>
          <cell r="E264" t="str">
            <v>Boland,Mike.M.D.</v>
          </cell>
          <cell r="F264">
            <v>373681</v>
          </cell>
          <cell r="G264" t="str">
            <v>Erlich,Marek</v>
          </cell>
          <cell r="O264">
            <v>0</v>
          </cell>
        </row>
        <row r="265">
          <cell r="A265" t="str">
            <v>AM OPERATORS</v>
          </cell>
          <cell r="B265" t="str">
            <v>None</v>
          </cell>
          <cell r="C265" t="str">
            <v>None</v>
          </cell>
          <cell r="D265" t="str">
            <v>Tremblay,Paul</v>
          </cell>
          <cell r="E265" t="str">
            <v>Boland,Mike.M.D.</v>
          </cell>
          <cell r="F265">
            <v>404733</v>
          </cell>
          <cell r="G265" t="str">
            <v>Burnie,Mel</v>
          </cell>
          <cell r="O265">
            <v>0</v>
          </cell>
        </row>
        <row r="266">
          <cell r="A266" t="str">
            <v>AM OPERATORS</v>
          </cell>
          <cell r="B266" t="str">
            <v>None</v>
          </cell>
          <cell r="C266" t="str">
            <v>None</v>
          </cell>
          <cell r="D266" t="str">
            <v>Tremblay,Paul</v>
          </cell>
          <cell r="E266" t="str">
            <v>Boland,Mike.M.D.</v>
          </cell>
          <cell r="F266">
            <v>443240</v>
          </cell>
          <cell r="G266" t="str">
            <v>Bandy,Dave</v>
          </cell>
          <cell r="O266">
            <v>0</v>
          </cell>
        </row>
        <row r="267">
          <cell r="A267" t="str">
            <v>AM OPERATORS</v>
          </cell>
          <cell r="B267" t="str">
            <v>None</v>
          </cell>
          <cell r="C267" t="str">
            <v>None</v>
          </cell>
          <cell r="D267" t="str">
            <v>Tremblay,Paul</v>
          </cell>
          <cell r="E267" t="str">
            <v>Boland,Mike.M.D.</v>
          </cell>
          <cell r="F267">
            <v>521234</v>
          </cell>
          <cell r="G267" t="str">
            <v>Davy,Moira</v>
          </cell>
          <cell r="O267">
            <v>0</v>
          </cell>
        </row>
        <row r="268">
          <cell r="A268" t="str">
            <v>AM OPERATORS</v>
          </cell>
          <cell r="B268" t="str">
            <v>None</v>
          </cell>
          <cell r="C268" t="str">
            <v>None</v>
          </cell>
          <cell r="D268" t="str">
            <v>Tremblay,Paul</v>
          </cell>
          <cell r="E268" t="str">
            <v>Boland,Mike.M.D.</v>
          </cell>
          <cell r="F268">
            <v>542213</v>
          </cell>
          <cell r="G268" t="str">
            <v>Chalakuzhy,Mariam</v>
          </cell>
          <cell r="O268">
            <v>0</v>
          </cell>
        </row>
        <row r="269">
          <cell r="A269" t="str">
            <v>AM OPERATORS</v>
          </cell>
          <cell r="B269" t="str">
            <v>None</v>
          </cell>
          <cell r="C269" t="str">
            <v>None</v>
          </cell>
          <cell r="D269" t="str">
            <v>Tremblay,Paul</v>
          </cell>
          <cell r="E269" t="str">
            <v>Boland,Mike.M.D.</v>
          </cell>
          <cell r="F269">
            <v>679483</v>
          </cell>
          <cell r="G269" t="str">
            <v>Rowe,Bob</v>
          </cell>
          <cell r="H269" t="str">
            <v>Y</v>
          </cell>
          <cell r="O269">
            <v>0</v>
          </cell>
        </row>
        <row r="270">
          <cell r="A270" t="str">
            <v>AM OPERATORS</v>
          </cell>
          <cell r="B270" t="str">
            <v>None</v>
          </cell>
          <cell r="C270" t="str">
            <v>None</v>
          </cell>
          <cell r="D270" t="str">
            <v>Tremblay,Paul</v>
          </cell>
          <cell r="E270" t="str">
            <v>Boland,Mike.M.D.</v>
          </cell>
          <cell r="F270">
            <v>687666</v>
          </cell>
          <cell r="G270" t="str">
            <v>Mitchell,Bill</v>
          </cell>
          <cell r="O270">
            <v>0</v>
          </cell>
        </row>
        <row r="271">
          <cell r="A271" t="str">
            <v>AM OPERATORS</v>
          </cell>
          <cell r="B271" t="str">
            <v>None</v>
          </cell>
          <cell r="C271" t="str">
            <v>None</v>
          </cell>
          <cell r="D271" t="str">
            <v>Tremblay,Paul</v>
          </cell>
          <cell r="E271" t="str">
            <v>Boland,Mike.M.D.</v>
          </cell>
          <cell r="F271">
            <v>732606</v>
          </cell>
          <cell r="G271" t="str">
            <v>Lau,Michael Chung Long</v>
          </cell>
          <cell r="O271">
            <v>0</v>
          </cell>
        </row>
        <row r="272">
          <cell r="A272" t="str">
            <v>AM OPERATORS</v>
          </cell>
          <cell r="B272" t="str">
            <v>None</v>
          </cell>
          <cell r="C272" t="str">
            <v>None</v>
          </cell>
          <cell r="D272" t="str">
            <v>Tremblay,Paul</v>
          </cell>
          <cell r="E272" t="str">
            <v>Boland,Mike.M.D.</v>
          </cell>
          <cell r="F272">
            <v>764785</v>
          </cell>
          <cell r="G272" t="str">
            <v>Cornell,Perry</v>
          </cell>
          <cell r="O272">
            <v>0</v>
          </cell>
        </row>
        <row r="273">
          <cell r="A273" t="str">
            <v>AM OPERATORS</v>
          </cell>
          <cell r="B273" t="str">
            <v>None</v>
          </cell>
          <cell r="C273" t="str">
            <v>None</v>
          </cell>
          <cell r="D273" t="str">
            <v>Tremblay,Paul</v>
          </cell>
          <cell r="E273" t="str">
            <v>Boland,Mike.M.D.</v>
          </cell>
          <cell r="F273">
            <v>778260</v>
          </cell>
          <cell r="G273" t="str">
            <v>Noble,Brian</v>
          </cell>
          <cell r="O273">
            <v>0</v>
          </cell>
        </row>
        <row r="274">
          <cell r="A274" t="str">
            <v>AM OPERATORS</v>
          </cell>
          <cell r="B274" t="str">
            <v>None</v>
          </cell>
          <cell r="C274" t="str">
            <v>None</v>
          </cell>
          <cell r="D274" t="str">
            <v>Tremblay,Paul</v>
          </cell>
          <cell r="E274" t="str">
            <v>Boland,Mike.M.D.</v>
          </cell>
          <cell r="F274">
            <v>784301</v>
          </cell>
          <cell r="G274" t="str">
            <v>Barber,Cathy</v>
          </cell>
          <cell r="O274">
            <v>0</v>
          </cell>
        </row>
        <row r="275">
          <cell r="A275" t="str">
            <v>AM OPERATORS</v>
          </cell>
          <cell r="B275" t="str">
            <v>None</v>
          </cell>
          <cell r="C275" t="str">
            <v>None</v>
          </cell>
          <cell r="D275" t="str">
            <v>Tremblay,Paul</v>
          </cell>
          <cell r="E275" t="str">
            <v>Boland,Mike.M.D.</v>
          </cell>
          <cell r="F275">
            <v>786681</v>
          </cell>
          <cell r="G275" t="str">
            <v>Neal,Cathy</v>
          </cell>
          <cell r="O275">
            <v>0</v>
          </cell>
        </row>
        <row r="276">
          <cell r="A276" t="str">
            <v>AM OPERATORS</v>
          </cell>
          <cell r="B276" t="str">
            <v>None</v>
          </cell>
          <cell r="C276" t="str">
            <v>None</v>
          </cell>
          <cell r="D276" t="str">
            <v>Tremblay,Paul</v>
          </cell>
          <cell r="E276" t="str">
            <v>Boland,Mike.M.D.</v>
          </cell>
          <cell r="F276">
            <v>945434</v>
          </cell>
          <cell r="G276" t="str">
            <v>Wilson,Rose</v>
          </cell>
          <cell r="O276">
            <v>0</v>
          </cell>
        </row>
        <row r="277">
          <cell r="A277" t="str">
            <v>AM OPERATORS</v>
          </cell>
          <cell r="B277" t="str">
            <v>None</v>
          </cell>
          <cell r="C277" t="str">
            <v>None</v>
          </cell>
          <cell r="D277" t="str">
            <v>Tremblay,Paul</v>
          </cell>
          <cell r="E277" t="str">
            <v>Boland,Mike.M.D.</v>
          </cell>
          <cell r="F277">
            <v>946386</v>
          </cell>
          <cell r="G277" t="str">
            <v>Ditner,Carol</v>
          </cell>
          <cell r="O277">
            <v>0</v>
          </cell>
        </row>
        <row r="278">
          <cell r="A278" t="str">
            <v>AM OPERATORS</v>
          </cell>
          <cell r="B278" t="str">
            <v>None</v>
          </cell>
          <cell r="C278" t="str">
            <v>None</v>
          </cell>
          <cell r="D278" t="str">
            <v>Tremblay,Paul</v>
          </cell>
          <cell r="E278" t="str">
            <v>Boland,Mike.M.D.</v>
          </cell>
          <cell r="F278">
            <v>964880</v>
          </cell>
          <cell r="G278" t="str">
            <v>Ley,Tanya</v>
          </cell>
          <cell r="O278">
            <v>0</v>
          </cell>
        </row>
        <row r="279">
          <cell r="A279" t="str">
            <v>AM OPERATORS</v>
          </cell>
          <cell r="B279" t="str">
            <v>None</v>
          </cell>
          <cell r="C279" t="str">
            <v>None</v>
          </cell>
          <cell r="D279" t="str">
            <v>Tremblay,Paul</v>
          </cell>
          <cell r="E279" t="str">
            <v>Boland,Mike.M.D.</v>
          </cell>
          <cell r="F279">
            <v>969934</v>
          </cell>
          <cell r="G279" t="str">
            <v>Devine,Kevin</v>
          </cell>
          <cell r="O279">
            <v>0</v>
          </cell>
        </row>
        <row r="280">
          <cell r="A280" t="str">
            <v>AM OPERATORS</v>
          </cell>
          <cell r="B280" t="str">
            <v>None</v>
          </cell>
          <cell r="C280" t="str">
            <v>None</v>
          </cell>
          <cell r="D280" t="str">
            <v>Tremblay,Paul</v>
          </cell>
          <cell r="E280" t="str">
            <v>Boland,Mike.M.D.</v>
          </cell>
          <cell r="F280">
            <v>973574</v>
          </cell>
          <cell r="G280" t="str">
            <v>Selics,Ken</v>
          </cell>
          <cell r="O280">
            <v>0</v>
          </cell>
        </row>
        <row r="281">
          <cell r="A281" t="str">
            <v>AM OPERATORS</v>
          </cell>
          <cell r="B281" t="str">
            <v>None</v>
          </cell>
          <cell r="C281" t="str">
            <v>None</v>
          </cell>
          <cell r="D281" t="str">
            <v>Tremblay,Paul</v>
          </cell>
          <cell r="E281" t="str">
            <v>Colden,Brad</v>
          </cell>
          <cell r="F281">
            <v>95473</v>
          </cell>
          <cell r="G281" t="str">
            <v>Macdonald,Tom</v>
          </cell>
          <cell r="O281">
            <v>0</v>
          </cell>
        </row>
        <row r="282">
          <cell r="A282" t="str">
            <v>AM OPERATORS</v>
          </cell>
          <cell r="B282" t="str">
            <v>None</v>
          </cell>
          <cell r="C282" t="str">
            <v>None</v>
          </cell>
          <cell r="D282" t="str">
            <v>Tremblay,Paul</v>
          </cell>
          <cell r="E282" t="str">
            <v>Colden,Brad</v>
          </cell>
          <cell r="F282">
            <v>214130</v>
          </cell>
          <cell r="G282" t="str">
            <v>Lee,Barb</v>
          </cell>
          <cell r="O282">
            <v>0</v>
          </cell>
        </row>
        <row r="283">
          <cell r="A283" t="str">
            <v>AM OPERATORS</v>
          </cell>
          <cell r="B283" t="str">
            <v>None</v>
          </cell>
          <cell r="C283" t="str">
            <v>None</v>
          </cell>
          <cell r="D283" t="str">
            <v>Tremblay,Paul</v>
          </cell>
          <cell r="E283" t="str">
            <v>Colden,Brad</v>
          </cell>
          <cell r="F283">
            <v>385714</v>
          </cell>
          <cell r="G283" t="str">
            <v>Boatman,Dave</v>
          </cell>
          <cell r="O283">
            <v>0</v>
          </cell>
        </row>
        <row r="284">
          <cell r="A284" t="str">
            <v>AM OPERATORS</v>
          </cell>
          <cell r="B284" t="str">
            <v>None</v>
          </cell>
          <cell r="C284" t="str">
            <v>None</v>
          </cell>
          <cell r="D284" t="str">
            <v>Tremblay,Paul</v>
          </cell>
          <cell r="E284" t="str">
            <v>Colden,Brad</v>
          </cell>
          <cell r="F284">
            <v>385721</v>
          </cell>
          <cell r="G284" t="str">
            <v>Shannon,Tim</v>
          </cell>
          <cell r="O284">
            <v>0</v>
          </cell>
        </row>
        <row r="285">
          <cell r="A285" t="str">
            <v>AM OPERATORS</v>
          </cell>
          <cell r="B285" t="str">
            <v>None</v>
          </cell>
          <cell r="C285" t="str">
            <v>None</v>
          </cell>
          <cell r="D285" t="str">
            <v>Tremblay,Paul</v>
          </cell>
          <cell r="E285" t="str">
            <v>Crawford,Tom</v>
          </cell>
          <cell r="F285">
            <v>180714</v>
          </cell>
          <cell r="G285" t="str">
            <v>Wilson,Frank</v>
          </cell>
          <cell r="O285">
            <v>0</v>
          </cell>
        </row>
        <row r="286">
          <cell r="A286" t="str">
            <v>AM OPERATORS</v>
          </cell>
          <cell r="B286" t="str">
            <v>None</v>
          </cell>
          <cell r="C286" t="str">
            <v>None</v>
          </cell>
          <cell r="D286" t="str">
            <v>Tremblay,Paul</v>
          </cell>
          <cell r="E286" t="str">
            <v>Crawford,Tom</v>
          </cell>
          <cell r="F286">
            <v>262724</v>
          </cell>
          <cell r="G286" t="str">
            <v>Hacker,Karen</v>
          </cell>
          <cell r="H286" t="str">
            <v>Y</v>
          </cell>
          <cell r="O286">
            <v>0</v>
          </cell>
        </row>
        <row r="287">
          <cell r="A287" t="str">
            <v>AM OPERATORS</v>
          </cell>
          <cell r="B287" t="str">
            <v>None</v>
          </cell>
          <cell r="C287" t="str">
            <v>None</v>
          </cell>
          <cell r="D287" t="str">
            <v>Tremblay,Paul</v>
          </cell>
          <cell r="E287" t="str">
            <v>Ferguson,Mike</v>
          </cell>
          <cell r="F287">
            <v>55755</v>
          </cell>
          <cell r="G287" t="str">
            <v>Gray,Jim</v>
          </cell>
          <cell r="O287">
            <v>0</v>
          </cell>
        </row>
        <row r="288">
          <cell r="A288" t="str">
            <v>AM OPERATORS</v>
          </cell>
          <cell r="B288" t="str">
            <v>None</v>
          </cell>
          <cell r="C288" t="str">
            <v>None</v>
          </cell>
          <cell r="D288" t="str">
            <v>Tremblay,Paul</v>
          </cell>
          <cell r="E288" t="str">
            <v>Ferguson,Mike</v>
          </cell>
          <cell r="F288">
            <v>96404</v>
          </cell>
          <cell r="G288" t="str">
            <v>Vidler,Scott</v>
          </cell>
          <cell r="H288" t="str">
            <v>Y</v>
          </cell>
          <cell r="I288">
            <v>152</v>
          </cell>
          <cell r="O288">
            <v>152</v>
          </cell>
        </row>
        <row r="289">
          <cell r="A289" t="str">
            <v>AM OPERATORS</v>
          </cell>
          <cell r="B289" t="str">
            <v>None</v>
          </cell>
          <cell r="C289" t="str">
            <v>None</v>
          </cell>
          <cell r="D289" t="str">
            <v>Tremblay,Paul</v>
          </cell>
          <cell r="E289" t="str">
            <v>Ferguson,Mike</v>
          </cell>
          <cell r="F289">
            <v>107240</v>
          </cell>
          <cell r="G289" t="str">
            <v>Leszczynski,Peter</v>
          </cell>
          <cell r="O289">
            <v>0</v>
          </cell>
        </row>
        <row r="290">
          <cell r="A290" t="str">
            <v>AM OPERATORS</v>
          </cell>
          <cell r="B290" t="str">
            <v>None</v>
          </cell>
          <cell r="C290" t="str">
            <v>None</v>
          </cell>
          <cell r="D290" t="str">
            <v>Tremblay,Paul</v>
          </cell>
          <cell r="E290" t="str">
            <v>Ferguson,Mike</v>
          </cell>
          <cell r="F290">
            <v>179683</v>
          </cell>
          <cell r="G290" t="str">
            <v>Kotopoulis,Archie</v>
          </cell>
          <cell r="H290" t="str">
            <v>Y</v>
          </cell>
          <cell r="I290">
            <v>102</v>
          </cell>
          <cell r="M290">
            <v>3</v>
          </cell>
          <cell r="O290">
            <v>105</v>
          </cell>
        </row>
        <row r="291">
          <cell r="A291" t="str">
            <v>AM OPERATORS</v>
          </cell>
          <cell r="B291" t="str">
            <v>None</v>
          </cell>
          <cell r="C291" t="str">
            <v>None</v>
          </cell>
          <cell r="D291" t="str">
            <v>Tremblay,Paul</v>
          </cell>
          <cell r="E291" t="str">
            <v>Ferguson,Mike</v>
          </cell>
          <cell r="F291">
            <v>183012</v>
          </cell>
          <cell r="G291" t="str">
            <v>Samitov,Roustam</v>
          </cell>
          <cell r="H291" t="str">
            <v>Y</v>
          </cell>
          <cell r="I291">
            <v>174</v>
          </cell>
          <cell r="O291">
            <v>174</v>
          </cell>
        </row>
        <row r="292">
          <cell r="A292" t="str">
            <v>AM OPERATORS</v>
          </cell>
          <cell r="B292" t="str">
            <v>None</v>
          </cell>
          <cell r="C292" t="str">
            <v>None</v>
          </cell>
          <cell r="D292" t="str">
            <v>Tremblay,Paul</v>
          </cell>
          <cell r="E292" t="str">
            <v>Ferguson,Mike</v>
          </cell>
          <cell r="F292">
            <v>183045</v>
          </cell>
          <cell r="G292" t="str">
            <v>Rupke,James</v>
          </cell>
          <cell r="H292" t="str">
            <v>Y</v>
          </cell>
          <cell r="I292">
            <v>105</v>
          </cell>
          <cell r="O292">
            <v>105</v>
          </cell>
        </row>
        <row r="293">
          <cell r="A293" t="str">
            <v>AM OPERATORS</v>
          </cell>
          <cell r="B293" t="str">
            <v>None</v>
          </cell>
          <cell r="C293" t="str">
            <v>None</v>
          </cell>
          <cell r="D293" t="str">
            <v>Tremblay,Paul</v>
          </cell>
          <cell r="E293" t="str">
            <v>Ferguson,Mike</v>
          </cell>
          <cell r="F293">
            <v>221200</v>
          </cell>
          <cell r="G293" t="str">
            <v>Werner,Chuck</v>
          </cell>
          <cell r="O293">
            <v>0</v>
          </cell>
        </row>
        <row r="294">
          <cell r="A294" t="str">
            <v>AM OPERATORS</v>
          </cell>
          <cell r="B294" t="str">
            <v>None</v>
          </cell>
          <cell r="C294" t="str">
            <v>None</v>
          </cell>
          <cell r="D294" t="str">
            <v>Tremblay,Paul</v>
          </cell>
          <cell r="E294" t="str">
            <v>Ferguson,Mike</v>
          </cell>
          <cell r="F294">
            <v>233576</v>
          </cell>
          <cell r="G294" t="str">
            <v>Mcewen,Doug</v>
          </cell>
          <cell r="O294">
            <v>0</v>
          </cell>
        </row>
        <row r="295">
          <cell r="A295" t="str">
            <v>AM OPERATORS</v>
          </cell>
          <cell r="B295" t="str">
            <v>None</v>
          </cell>
          <cell r="C295" t="str">
            <v>None</v>
          </cell>
          <cell r="D295" t="str">
            <v>Tremblay,Paul</v>
          </cell>
          <cell r="E295" t="str">
            <v>Ferguson,Mike</v>
          </cell>
          <cell r="F295">
            <v>273203</v>
          </cell>
          <cell r="G295" t="str">
            <v>Lochhead,David</v>
          </cell>
          <cell r="H295" t="str">
            <v>Y</v>
          </cell>
          <cell r="I295">
            <v>105</v>
          </cell>
          <cell r="O295">
            <v>105</v>
          </cell>
        </row>
        <row r="296">
          <cell r="A296" t="str">
            <v>AM OPERATORS</v>
          </cell>
          <cell r="B296" t="str">
            <v>None</v>
          </cell>
          <cell r="C296" t="str">
            <v>None</v>
          </cell>
          <cell r="D296" t="str">
            <v>Tremblay,Paul</v>
          </cell>
          <cell r="E296" t="str">
            <v>Ferguson,Mike</v>
          </cell>
          <cell r="F296">
            <v>274463</v>
          </cell>
          <cell r="G296" t="str">
            <v>Schofield,Patrick</v>
          </cell>
          <cell r="O296">
            <v>0</v>
          </cell>
        </row>
        <row r="297">
          <cell r="A297" t="str">
            <v>AM OPERATORS</v>
          </cell>
          <cell r="B297" t="str">
            <v>None</v>
          </cell>
          <cell r="C297" t="str">
            <v>None</v>
          </cell>
          <cell r="D297" t="str">
            <v>Tremblay,Paul</v>
          </cell>
          <cell r="E297" t="str">
            <v>Ferguson,Mike</v>
          </cell>
          <cell r="F297">
            <v>299425</v>
          </cell>
          <cell r="G297" t="str">
            <v>Vella,Lorraine</v>
          </cell>
          <cell r="H297" t="str">
            <v>Y</v>
          </cell>
          <cell r="I297">
            <v>88.5</v>
          </cell>
          <cell r="M297">
            <v>52.5</v>
          </cell>
          <cell r="O297">
            <v>141</v>
          </cell>
        </row>
        <row r="298">
          <cell r="A298" t="str">
            <v>AM OPERATORS</v>
          </cell>
          <cell r="B298" t="str">
            <v>None</v>
          </cell>
          <cell r="C298" t="str">
            <v>None</v>
          </cell>
          <cell r="D298" t="str">
            <v>Tremblay,Paul</v>
          </cell>
          <cell r="E298" t="str">
            <v>Ferguson,Mike</v>
          </cell>
          <cell r="F298">
            <v>299453</v>
          </cell>
          <cell r="G298" t="str">
            <v>Williams,David</v>
          </cell>
          <cell r="O298">
            <v>0</v>
          </cell>
        </row>
        <row r="299">
          <cell r="A299" t="str">
            <v>AM OPERATORS</v>
          </cell>
          <cell r="B299" t="str">
            <v>None</v>
          </cell>
          <cell r="C299" t="str">
            <v>None</v>
          </cell>
          <cell r="D299" t="str">
            <v>Tremblay,Paul</v>
          </cell>
          <cell r="E299" t="str">
            <v>Ferguson,Mike</v>
          </cell>
          <cell r="F299">
            <v>404922</v>
          </cell>
          <cell r="G299" t="str">
            <v>Mcarthur,Kim</v>
          </cell>
          <cell r="H299" t="str">
            <v>Y</v>
          </cell>
          <cell r="I299">
            <v>171</v>
          </cell>
          <cell r="K299">
            <v>22</v>
          </cell>
          <cell r="O299">
            <v>193</v>
          </cell>
        </row>
        <row r="300">
          <cell r="A300" t="str">
            <v>AM OPERATORS</v>
          </cell>
          <cell r="B300" t="str">
            <v>None</v>
          </cell>
          <cell r="C300" t="str">
            <v>None</v>
          </cell>
          <cell r="D300" t="str">
            <v>Tremblay,Paul</v>
          </cell>
          <cell r="E300" t="str">
            <v>Ferguson,Mike</v>
          </cell>
          <cell r="F300">
            <v>410746</v>
          </cell>
          <cell r="G300" t="str">
            <v>Leung,Tim</v>
          </cell>
          <cell r="H300" t="str">
            <v>Y</v>
          </cell>
          <cell r="I300">
            <v>119</v>
          </cell>
          <cell r="M300">
            <v>21</v>
          </cell>
          <cell r="O300">
            <v>140</v>
          </cell>
        </row>
        <row r="301">
          <cell r="A301" t="str">
            <v>AM OPERATORS</v>
          </cell>
          <cell r="B301" t="str">
            <v>None</v>
          </cell>
          <cell r="C301" t="str">
            <v>None</v>
          </cell>
          <cell r="D301" t="str">
            <v>Tremblay,Paul</v>
          </cell>
          <cell r="E301" t="str">
            <v>Ferguson,Mike</v>
          </cell>
          <cell r="F301">
            <v>522942</v>
          </cell>
          <cell r="G301" t="str">
            <v>Riaz,Hamid</v>
          </cell>
          <cell r="H301" t="str">
            <v>Y</v>
          </cell>
          <cell r="I301">
            <v>38</v>
          </cell>
          <cell r="J301">
            <v>32</v>
          </cell>
          <cell r="O301">
            <v>70</v>
          </cell>
        </row>
        <row r="302">
          <cell r="A302" t="str">
            <v>AM OPERATORS</v>
          </cell>
          <cell r="B302" t="str">
            <v>None</v>
          </cell>
          <cell r="C302" t="str">
            <v>None</v>
          </cell>
          <cell r="D302" t="str">
            <v>Tremblay,Paul</v>
          </cell>
          <cell r="E302" t="str">
            <v>Ferguson,Mike</v>
          </cell>
          <cell r="F302">
            <v>601153</v>
          </cell>
          <cell r="G302" t="str">
            <v>Khan,Hamid Q.</v>
          </cell>
          <cell r="H302" t="str">
            <v>Y</v>
          </cell>
          <cell r="I302">
            <v>140</v>
          </cell>
          <cell r="O302">
            <v>140</v>
          </cell>
        </row>
        <row r="303">
          <cell r="A303" t="str">
            <v>AM OPERATORS</v>
          </cell>
          <cell r="B303" t="str">
            <v>None</v>
          </cell>
          <cell r="C303" t="str">
            <v>None</v>
          </cell>
          <cell r="D303" t="str">
            <v>Tremblay,Paul</v>
          </cell>
          <cell r="E303" t="str">
            <v>Ferguson,Mike</v>
          </cell>
          <cell r="F303">
            <v>943264</v>
          </cell>
          <cell r="G303" t="str">
            <v>MacDonald,Rob E</v>
          </cell>
          <cell r="H303" t="str">
            <v>Y</v>
          </cell>
          <cell r="I303">
            <v>133.5</v>
          </cell>
          <cell r="O303">
            <v>133.5</v>
          </cell>
        </row>
        <row r="304">
          <cell r="A304" t="str">
            <v>AM OPERATORS</v>
          </cell>
          <cell r="B304" t="str">
            <v>None</v>
          </cell>
          <cell r="C304" t="str">
            <v>None</v>
          </cell>
          <cell r="D304" t="str">
            <v>Tremblay,Paul</v>
          </cell>
          <cell r="E304" t="str">
            <v>Ferguson,Mike</v>
          </cell>
          <cell r="F304">
            <v>963984</v>
          </cell>
          <cell r="G304" t="str">
            <v>Jackson,Andrew</v>
          </cell>
          <cell r="H304" t="str">
            <v>Y</v>
          </cell>
          <cell r="I304">
            <v>49</v>
          </cell>
          <cell r="J304">
            <v>83</v>
          </cell>
          <cell r="K304">
            <v>5</v>
          </cell>
          <cell r="L304">
            <v>7.5</v>
          </cell>
          <cell r="M304">
            <v>15</v>
          </cell>
          <cell r="O304">
            <v>159.5</v>
          </cell>
        </row>
        <row r="305">
          <cell r="A305" t="str">
            <v>AM OPERATORS</v>
          </cell>
          <cell r="B305" t="str">
            <v>None</v>
          </cell>
          <cell r="C305" t="str">
            <v>None</v>
          </cell>
          <cell r="D305" t="str">
            <v>Tremblay,Paul</v>
          </cell>
          <cell r="E305" t="str">
            <v>Ferguson,Mike</v>
          </cell>
          <cell r="F305">
            <v>969871</v>
          </cell>
          <cell r="G305" t="str">
            <v>Poulin,Claude</v>
          </cell>
          <cell r="O305">
            <v>0</v>
          </cell>
        </row>
        <row r="306">
          <cell r="A306" t="str">
            <v>AM OPERATORS</v>
          </cell>
          <cell r="B306" t="str">
            <v>None</v>
          </cell>
          <cell r="C306" t="str">
            <v>None</v>
          </cell>
          <cell r="D306" t="str">
            <v>Tremblay,Paul</v>
          </cell>
          <cell r="E306" t="str">
            <v>Jary,Norm</v>
          </cell>
          <cell r="F306">
            <v>33075</v>
          </cell>
          <cell r="G306" t="str">
            <v>Mathewson,Steve</v>
          </cell>
          <cell r="O306">
            <v>0</v>
          </cell>
        </row>
        <row r="307">
          <cell r="A307" t="str">
            <v>AM OPERATORS</v>
          </cell>
          <cell r="B307" t="str">
            <v>None</v>
          </cell>
          <cell r="C307" t="str">
            <v>None</v>
          </cell>
          <cell r="D307" t="str">
            <v>Tremblay,Paul</v>
          </cell>
          <cell r="E307" t="str">
            <v>Jary,Norm</v>
          </cell>
          <cell r="F307">
            <v>55083</v>
          </cell>
          <cell r="G307" t="str">
            <v>Durham,Dean</v>
          </cell>
          <cell r="O307">
            <v>0</v>
          </cell>
        </row>
        <row r="308">
          <cell r="A308" t="str">
            <v>AM OPERATORS</v>
          </cell>
          <cell r="B308" t="str">
            <v>None</v>
          </cell>
          <cell r="C308" t="str">
            <v>None</v>
          </cell>
          <cell r="D308" t="str">
            <v>Tremblay,Paul</v>
          </cell>
          <cell r="E308" t="str">
            <v>Jary,Norm</v>
          </cell>
          <cell r="F308">
            <v>57666</v>
          </cell>
          <cell r="G308" t="str">
            <v>Hare,Brian</v>
          </cell>
          <cell r="O308">
            <v>0</v>
          </cell>
        </row>
        <row r="309">
          <cell r="A309" t="str">
            <v>AM OPERATORS</v>
          </cell>
          <cell r="B309" t="str">
            <v>None</v>
          </cell>
          <cell r="C309" t="str">
            <v>None</v>
          </cell>
          <cell r="D309" t="str">
            <v>Tremblay,Paul</v>
          </cell>
          <cell r="E309" t="str">
            <v>Jary,Norm</v>
          </cell>
          <cell r="F309">
            <v>90804</v>
          </cell>
          <cell r="G309" t="str">
            <v>Rowan,Carol</v>
          </cell>
          <cell r="O309">
            <v>0</v>
          </cell>
        </row>
        <row r="310">
          <cell r="A310" t="str">
            <v>AM OPERATORS</v>
          </cell>
          <cell r="B310" t="str">
            <v>None</v>
          </cell>
          <cell r="C310" t="str">
            <v>None</v>
          </cell>
          <cell r="D310" t="str">
            <v>Tremblay,Paul</v>
          </cell>
          <cell r="E310" t="str">
            <v>Jary,Norm</v>
          </cell>
          <cell r="F310">
            <v>94976</v>
          </cell>
          <cell r="G310" t="str">
            <v>Kit,Joe</v>
          </cell>
          <cell r="O310">
            <v>0</v>
          </cell>
        </row>
        <row r="311">
          <cell r="A311" t="str">
            <v>AM OPERATORS</v>
          </cell>
          <cell r="B311" t="str">
            <v>None</v>
          </cell>
          <cell r="C311" t="str">
            <v>None</v>
          </cell>
          <cell r="D311" t="str">
            <v>Tremblay,Paul</v>
          </cell>
          <cell r="E311" t="str">
            <v>Jary,Norm</v>
          </cell>
          <cell r="F311">
            <v>95501</v>
          </cell>
          <cell r="G311" t="str">
            <v>Orchard,Paul</v>
          </cell>
          <cell r="O311">
            <v>0</v>
          </cell>
        </row>
        <row r="312">
          <cell r="A312" t="str">
            <v>AM OPERATORS</v>
          </cell>
          <cell r="B312" t="str">
            <v>None</v>
          </cell>
          <cell r="C312" t="str">
            <v>None</v>
          </cell>
          <cell r="D312" t="str">
            <v>Tremblay,Paul</v>
          </cell>
          <cell r="E312" t="str">
            <v>Jary,Norm</v>
          </cell>
          <cell r="F312">
            <v>102935</v>
          </cell>
          <cell r="G312" t="str">
            <v>Kaye,John</v>
          </cell>
          <cell r="O312">
            <v>0</v>
          </cell>
        </row>
        <row r="313">
          <cell r="A313" t="str">
            <v>AM OPERATORS</v>
          </cell>
          <cell r="B313" t="str">
            <v>None</v>
          </cell>
          <cell r="C313" t="str">
            <v>None</v>
          </cell>
          <cell r="D313" t="str">
            <v>Tremblay,Paul</v>
          </cell>
          <cell r="E313" t="str">
            <v>Jary,Norm</v>
          </cell>
          <cell r="F313">
            <v>111181</v>
          </cell>
          <cell r="G313" t="str">
            <v>Minnings,Paul</v>
          </cell>
          <cell r="O313">
            <v>0</v>
          </cell>
        </row>
        <row r="314">
          <cell r="A314" t="str">
            <v>AM OPERATORS</v>
          </cell>
          <cell r="B314" t="str">
            <v>None</v>
          </cell>
          <cell r="C314" t="str">
            <v>None</v>
          </cell>
          <cell r="D314" t="str">
            <v>Tremblay,Paul</v>
          </cell>
          <cell r="E314" t="str">
            <v>Jary,Norm</v>
          </cell>
          <cell r="F314">
            <v>120176</v>
          </cell>
          <cell r="G314" t="str">
            <v>Brunke,Kevin</v>
          </cell>
          <cell r="O314">
            <v>0</v>
          </cell>
        </row>
        <row r="315">
          <cell r="A315" t="str">
            <v>AM OPERATORS</v>
          </cell>
          <cell r="B315" t="str">
            <v>None</v>
          </cell>
          <cell r="C315" t="str">
            <v>None</v>
          </cell>
          <cell r="D315" t="str">
            <v>Tremblay,Paul</v>
          </cell>
          <cell r="E315" t="str">
            <v>Jary,Norm</v>
          </cell>
          <cell r="F315">
            <v>122080</v>
          </cell>
          <cell r="G315" t="str">
            <v>Hickman,Jean</v>
          </cell>
          <cell r="O315">
            <v>0</v>
          </cell>
        </row>
        <row r="316">
          <cell r="A316" t="str">
            <v>AM OPERATORS</v>
          </cell>
          <cell r="B316" t="str">
            <v>None</v>
          </cell>
          <cell r="C316" t="str">
            <v>None</v>
          </cell>
          <cell r="D316" t="str">
            <v>Tremblay,Paul</v>
          </cell>
          <cell r="E316" t="str">
            <v>Jary,Norm</v>
          </cell>
          <cell r="F316">
            <v>122094</v>
          </cell>
          <cell r="G316" t="str">
            <v>Drohan,Pat</v>
          </cell>
          <cell r="O316">
            <v>0</v>
          </cell>
        </row>
        <row r="317">
          <cell r="A317" t="str">
            <v>AM OPERATORS</v>
          </cell>
          <cell r="B317" t="str">
            <v>None</v>
          </cell>
          <cell r="C317" t="str">
            <v>None</v>
          </cell>
          <cell r="D317" t="str">
            <v>Tremblay,Paul</v>
          </cell>
          <cell r="E317" t="str">
            <v>Jary,Norm</v>
          </cell>
          <cell r="F317">
            <v>123326</v>
          </cell>
          <cell r="G317" t="str">
            <v>Malouin,Brent</v>
          </cell>
          <cell r="O317">
            <v>0</v>
          </cell>
        </row>
        <row r="318">
          <cell r="A318" t="str">
            <v>AM OPERATORS</v>
          </cell>
          <cell r="B318" t="str">
            <v>None</v>
          </cell>
          <cell r="C318" t="str">
            <v>None</v>
          </cell>
          <cell r="D318" t="str">
            <v>Tremblay,Paul</v>
          </cell>
          <cell r="E318" t="str">
            <v>Jary,Norm</v>
          </cell>
          <cell r="F318">
            <v>146055</v>
          </cell>
          <cell r="G318" t="str">
            <v>Taylor,Leon</v>
          </cell>
          <cell r="O318">
            <v>0</v>
          </cell>
        </row>
        <row r="319">
          <cell r="A319" t="str">
            <v>AM OPERATORS</v>
          </cell>
          <cell r="B319" t="str">
            <v>None</v>
          </cell>
          <cell r="C319" t="str">
            <v>None</v>
          </cell>
          <cell r="D319" t="str">
            <v>Tremblay,Paul</v>
          </cell>
          <cell r="E319" t="str">
            <v>Jary,Norm</v>
          </cell>
          <cell r="F319">
            <v>154231</v>
          </cell>
          <cell r="G319" t="str">
            <v>Jarrett,Eileen</v>
          </cell>
          <cell r="O319">
            <v>0</v>
          </cell>
        </row>
        <row r="320">
          <cell r="A320" t="str">
            <v>AM OPERATORS</v>
          </cell>
          <cell r="B320" t="str">
            <v>None</v>
          </cell>
          <cell r="C320" t="str">
            <v>None</v>
          </cell>
          <cell r="D320" t="str">
            <v>Tremblay,Paul</v>
          </cell>
          <cell r="E320" t="str">
            <v>Jary,Norm</v>
          </cell>
          <cell r="F320">
            <v>158690</v>
          </cell>
          <cell r="G320" t="str">
            <v>Keena,Mike</v>
          </cell>
          <cell r="O320">
            <v>0</v>
          </cell>
        </row>
        <row r="321">
          <cell r="A321" t="str">
            <v>AM OPERATORS</v>
          </cell>
          <cell r="B321" t="str">
            <v>None</v>
          </cell>
          <cell r="C321" t="str">
            <v>None</v>
          </cell>
          <cell r="D321" t="str">
            <v>Tremblay,Paul</v>
          </cell>
          <cell r="E321" t="str">
            <v>Jary,Norm</v>
          </cell>
          <cell r="F321">
            <v>163163</v>
          </cell>
          <cell r="G321" t="str">
            <v>Treleaven,Dan</v>
          </cell>
          <cell r="O321">
            <v>0</v>
          </cell>
        </row>
        <row r="322">
          <cell r="A322" t="str">
            <v>AM OPERATORS</v>
          </cell>
          <cell r="B322" t="str">
            <v>None</v>
          </cell>
          <cell r="C322" t="str">
            <v>None</v>
          </cell>
          <cell r="D322" t="str">
            <v>Tremblay,Paul</v>
          </cell>
          <cell r="E322" t="str">
            <v>Jary,Norm</v>
          </cell>
          <cell r="F322">
            <v>166866</v>
          </cell>
          <cell r="G322" t="str">
            <v>Potts,John</v>
          </cell>
          <cell r="O322">
            <v>0</v>
          </cell>
        </row>
        <row r="323">
          <cell r="A323" t="str">
            <v>AM OPERATORS</v>
          </cell>
          <cell r="B323" t="str">
            <v>None</v>
          </cell>
          <cell r="C323" t="str">
            <v>None</v>
          </cell>
          <cell r="D323" t="str">
            <v>Tremblay,Paul</v>
          </cell>
          <cell r="E323" t="str">
            <v>Jary,Norm</v>
          </cell>
          <cell r="F323">
            <v>167881</v>
          </cell>
          <cell r="G323" t="str">
            <v>Waite,Ed</v>
          </cell>
          <cell r="H323" t="str">
            <v>?</v>
          </cell>
          <cell r="I323">
            <v>22</v>
          </cell>
          <cell r="K323">
            <v>6</v>
          </cell>
          <cell r="O323">
            <v>28</v>
          </cell>
        </row>
        <row r="324">
          <cell r="A324" t="str">
            <v>AM OPERATORS</v>
          </cell>
          <cell r="B324" t="str">
            <v>None</v>
          </cell>
          <cell r="C324" t="str">
            <v>None</v>
          </cell>
          <cell r="D324" t="str">
            <v>Tremblay,Paul</v>
          </cell>
          <cell r="E324" t="str">
            <v>Jary,Norm</v>
          </cell>
          <cell r="F324">
            <v>175929</v>
          </cell>
          <cell r="G324" t="str">
            <v>Richards,Jann</v>
          </cell>
          <cell r="O324">
            <v>0</v>
          </cell>
        </row>
        <row r="325">
          <cell r="A325" t="str">
            <v>AM OPERATORS</v>
          </cell>
          <cell r="B325" t="str">
            <v>None</v>
          </cell>
          <cell r="C325" t="str">
            <v>None</v>
          </cell>
          <cell r="D325" t="str">
            <v>Tremblay,Paul</v>
          </cell>
          <cell r="E325" t="str">
            <v>Jary,Norm</v>
          </cell>
          <cell r="F325">
            <v>176055</v>
          </cell>
          <cell r="G325" t="str">
            <v>Roles,Derek W.</v>
          </cell>
          <cell r="O325">
            <v>0</v>
          </cell>
        </row>
        <row r="326">
          <cell r="A326" t="str">
            <v>AM OPERATORS</v>
          </cell>
          <cell r="B326" t="str">
            <v>None</v>
          </cell>
          <cell r="C326" t="str">
            <v>None</v>
          </cell>
          <cell r="D326" t="str">
            <v>Tremblay,Paul</v>
          </cell>
          <cell r="E326" t="str">
            <v>Jary,Norm</v>
          </cell>
          <cell r="F326">
            <v>176135</v>
          </cell>
          <cell r="G326" t="str">
            <v>Doan,Steven</v>
          </cell>
          <cell r="O326">
            <v>0</v>
          </cell>
        </row>
        <row r="327">
          <cell r="A327" t="str">
            <v>AM OPERATORS</v>
          </cell>
          <cell r="B327" t="str">
            <v>None</v>
          </cell>
          <cell r="C327" t="str">
            <v>None</v>
          </cell>
          <cell r="D327" t="str">
            <v>Tremblay,Paul</v>
          </cell>
          <cell r="E327" t="str">
            <v>Jary,Norm</v>
          </cell>
          <cell r="F327">
            <v>180994</v>
          </cell>
          <cell r="G327" t="str">
            <v>Pizzuto,Jennifer</v>
          </cell>
          <cell r="O327">
            <v>0</v>
          </cell>
        </row>
        <row r="328">
          <cell r="A328" t="str">
            <v>AM OPERATORS</v>
          </cell>
          <cell r="B328" t="str">
            <v>None</v>
          </cell>
          <cell r="C328" t="str">
            <v>None</v>
          </cell>
          <cell r="D328" t="str">
            <v>Tremblay,Paul</v>
          </cell>
          <cell r="E328" t="str">
            <v>Jary,Norm</v>
          </cell>
          <cell r="F328">
            <v>182173</v>
          </cell>
          <cell r="G328" t="str">
            <v>Bibby,Jeremy A.</v>
          </cell>
          <cell r="O328">
            <v>0</v>
          </cell>
        </row>
        <row r="329">
          <cell r="A329" t="str">
            <v>AM OPERATORS</v>
          </cell>
          <cell r="B329" t="str">
            <v>None</v>
          </cell>
          <cell r="C329" t="str">
            <v>None</v>
          </cell>
          <cell r="D329" t="str">
            <v>Tremblay,Paul</v>
          </cell>
          <cell r="E329" t="str">
            <v>Jary,Norm</v>
          </cell>
          <cell r="F329">
            <v>182177</v>
          </cell>
          <cell r="G329" t="str">
            <v>Eckensweiler,Patti A.</v>
          </cell>
          <cell r="O329">
            <v>0</v>
          </cell>
        </row>
        <row r="330">
          <cell r="A330" t="str">
            <v>AM OPERATORS</v>
          </cell>
          <cell r="B330" t="str">
            <v>None</v>
          </cell>
          <cell r="C330" t="str">
            <v>None</v>
          </cell>
          <cell r="D330" t="str">
            <v>Tremblay,Paul</v>
          </cell>
          <cell r="E330" t="str">
            <v>Jary,Norm</v>
          </cell>
          <cell r="F330">
            <v>182595</v>
          </cell>
          <cell r="G330" t="str">
            <v>Nelles,Paul</v>
          </cell>
          <cell r="O330">
            <v>0</v>
          </cell>
        </row>
        <row r="331">
          <cell r="A331" t="str">
            <v>AM OPERATORS</v>
          </cell>
          <cell r="B331" t="str">
            <v>None</v>
          </cell>
          <cell r="C331" t="str">
            <v>None</v>
          </cell>
          <cell r="D331" t="str">
            <v>Tremblay,Paul</v>
          </cell>
          <cell r="E331" t="str">
            <v>Jary,Norm</v>
          </cell>
          <cell r="F331">
            <v>189154</v>
          </cell>
          <cell r="G331" t="str">
            <v>Conner,John</v>
          </cell>
          <cell r="O331">
            <v>0</v>
          </cell>
        </row>
        <row r="332">
          <cell r="A332" t="str">
            <v>AM OPERATORS</v>
          </cell>
          <cell r="B332" t="str">
            <v>None</v>
          </cell>
          <cell r="C332" t="str">
            <v>None</v>
          </cell>
          <cell r="D332" t="str">
            <v>Tremblay,Paul</v>
          </cell>
          <cell r="E332" t="str">
            <v>Jary,Norm</v>
          </cell>
          <cell r="F332">
            <v>196042</v>
          </cell>
          <cell r="G332" t="str">
            <v>Goodhand,Ian</v>
          </cell>
          <cell r="O332">
            <v>0</v>
          </cell>
        </row>
        <row r="333">
          <cell r="A333" t="str">
            <v>AM OPERATORS</v>
          </cell>
          <cell r="B333" t="str">
            <v>None</v>
          </cell>
          <cell r="C333" t="str">
            <v>None</v>
          </cell>
          <cell r="D333" t="str">
            <v>Tremblay,Paul</v>
          </cell>
          <cell r="E333" t="str">
            <v>Jary,Norm</v>
          </cell>
          <cell r="F333">
            <v>199206</v>
          </cell>
          <cell r="G333" t="str">
            <v>Ottewell,Doug</v>
          </cell>
          <cell r="O333">
            <v>0</v>
          </cell>
        </row>
        <row r="334">
          <cell r="A334" t="str">
            <v>AM OPERATORS</v>
          </cell>
          <cell r="B334" t="str">
            <v>None</v>
          </cell>
          <cell r="C334" t="str">
            <v>None</v>
          </cell>
          <cell r="D334" t="str">
            <v>Tremblay,Paul</v>
          </cell>
          <cell r="E334" t="str">
            <v>Jary,Norm</v>
          </cell>
          <cell r="F334">
            <v>208831</v>
          </cell>
          <cell r="G334" t="str">
            <v>Potvin,Claude</v>
          </cell>
          <cell r="O334">
            <v>0</v>
          </cell>
        </row>
        <row r="335">
          <cell r="A335" t="str">
            <v>AM OPERATORS</v>
          </cell>
          <cell r="B335" t="str">
            <v>None</v>
          </cell>
          <cell r="C335" t="str">
            <v>None</v>
          </cell>
          <cell r="D335" t="str">
            <v>Tremblay,Paul</v>
          </cell>
          <cell r="E335" t="str">
            <v>Jary,Norm</v>
          </cell>
          <cell r="F335">
            <v>210616</v>
          </cell>
          <cell r="G335" t="str">
            <v>Surridge,Richard</v>
          </cell>
          <cell r="O335">
            <v>0</v>
          </cell>
        </row>
        <row r="336">
          <cell r="A336" t="str">
            <v>AM OPERATORS</v>
          </cell>
          <cell r="B336" t="str">
            <v>None</v>
          </cell>
          <cell r="C336" t="str">
            <v>None</v>
          </cell>
          <cell r="D336" t="str">
            <v>Tremblay,Paul</v>
          </cell>
          <cell r="E336" t="str">
            <v>Jary,Norm</v>
          </cell>
          <cell r="F336">
            <v>213584</v>
          </cell>
          <cell r="G336" t="str">
            <v>Leavoy,Ray</v>
          </cell>
          <cell r="O336">
            <v>0</v>
          </cell>
        </row>
        <row r="337">
          <cell r="A337" t="str">
            <v>AM OPERATORS</v>
          </cell>
          <cell r="B337" t="str">
            <v>None</v>
          </cell>
          <cell r="C337" t="str">
            <v>None</v>
          </cell>
          <cell r="D337" t="str">
            <v>Tremblay,Paul</v>
          </cell>
          <cell r="E337" t="str">
            <v>Jary,Norm</v>
          </cell>
          <cell r="F337">
            <v>214046</v>
          </cell>
          <cell r="G337" t="str">
            <v>Leach,Dave</v>
          </cell>
          <cell r="O337">
            <v>0</v>
          </cell>
        </row>
        <row r="338">
          <cell r="A338" t="str">
            <v>AM OPERATORS</v>
          </cell>
          <cell r="B338" t="str">
            <v>None</v>
          </cell>
          <cell r="C338" t="str">
            <v>None</v>
          </cell>
          <cell r="D338" t="str">
            <v>Tremblay,Paul</v>
          </cell>
          <cell r="E338" t="str">
            <v>Jary,Norm</v>
          </cell>
          <cell r="F338">
            <v>214060</v>
          </cell>
          <cell r="G338" t="str">
            <v>Cordasco,Gaetano</v>
          </cell>
          <cell r="O338">
            <v>0</v>
          </cell>
        </row>
        <row r="339">
          <cell r="A339" t="str">
            <v>AM OPERATORS</v>
          </cell>
          <cell r="B339" t="str">
            <v>None</v>
          </cell>
          <cell r="C339" t="str">
            <v>None</v>
          </cell>
          <cell r="D339" t="str">
            <v>Tremblay,Paul</v>
          </cell>
          <cell r="E339" t="str">
            <v>Jary,Norm</v>
          </cell>
          <cell r="F339">
            <v>216384</v>
          </cell>
          <cell r="G339" t="str">
            <v>Ogle,Trevor</v>
          </cell>
          <cell r="O339">
            <v>0</v>
          </cell>
        </row>
        <row r="340">
          <cell r="A340" t="str">
            <v>AM OPERATORS</v>
          </cell>
          <cell r="B340" t="str">
            <v>None</v>
          </cell>
          <cell r="C340" t="str">
            <v>None</v>
          </cell>
          <cell r="D340" t="str">
            <v>Tremblay,Paul</v>
          </cell>
          <cell r="E340" t="str">
            <v>Jary,Norm</v>
          </cell>
          <cell r="F340">
            <v>217805</v>
          </cell>
          <cell r="G340" t="str">
            <v>MacDonald,Jim</v>
          </cell>
          <cell r="I340">
            <v>88</v>
          </cell>
          <cell r="K340">
            <v>52</v>
          </cell>
          <cell r="O340">
            <v>140</v>
          </cell>
        </row>
        <row r="341">
          <cell r="A341" t="str">
            <v>AM OPERATORS</v>
          </cell>
          <cell r="B341" t="str">
            <v>None</v>
          </cell>
          <cell r="C341" t="str">
            <v>None</v>
          </cell>
          <cell r="D341" t="str">
            <v>Tremblay,Paul</v>
          </cell>
          <cell r="E341" t="str">
            <v>Jary,Norm</v>
          </cell>
          <cell r="F341">
            <v>242746</v>
          </cell>
          <cell r="G341" t="str">
            <v>St Martin,William</v>
          </cell>
          <cell r="O341">
            <v>0</v>
          </cell>
        </row>
        <row r="342">
          <cell r="A342" t="str">
            <v>AM OPERATORS</v>
          </cell>
          <cell r="B342" t="str">
            <v>None</v>
          </cell>
          <cell r="C342" t="str">
            <v>None</v>
          </cell>
          <cell r="D342" t="str">
            <v>Tremblay,Paul</v>
          </cell>
          <cell r="E342" t="str">
            <v>Jary,Norm</v>
          </cell>
          <cell r="F342">
            <v>242774</v>
          </cell>
          <cell r="G342" t="str">
            <v>Rogerson,Tracy</v>
          </cell>
          <cell r="O342">
            <v>0</v>
          </cell>
        </row>
        <row r="343">
          <cell r="A343" t="str">
            <v>AM OPERATORS</v>
          </cell>
          <cell r="B343" t="str">
            <v>None</v>
          </cell>
          <cell r="C343" t="str">
            <v>None</v>
          </cell>
          <cell r="D343" t="str">
            <v>Tremblay,Paul</v>
          </cell>
          <cell r="E343" t="str">
            <v>Jary,Norm</v>
          </cell>
          <cell r="F343">
            <v>262752</v>
          </cell>
          <cell r="G343" t="str">
            <v>Thompson,Lucky</v>
          </cell>
          <cell r="O343">
            <v>0</v>
          </cell>
        </row>
        <row r="344">
          <cell r="A344" t="str">
            <v>AM OPERATORS</v>
          </cell>
          <cell r="B344" t="str">
            <v>None</v>
          </cell>
          <cell r="C344" t="str">
            <v>None</v>
          </cell>
          <cell r="D344" t="str">
            <v>Tremblay,Paul</v>
          </cell>
          <cell r="E344" t="str">
            <v>Jary,Norm</v>
          </cell>
          <cell r="F344">
            <v>265482</v>
          </cell>
          <cell r="G344" t="str">
            <v>Casagrande,Joseph</v>
          </cell>
          <cell r="O344">
            <v>0</v>
          </cell>
        </row>
        <row r="345">
          <cell r="A345" t="str">
            <v>AM OPERATORS</v>
          </cell>
          <cell r="B345" t="str">
            <v>None</v>
          </cell>
          <cell r="C345" t="str">
            <v>None</v>
          </cell>
          <cell r="D345" t="str">
            <v>Tremblay,Paul</v>
          </cell>
          <cell r="E345" t="str">
            <v>Jary,Norm</v>
          </cell>
          <cell r="F345">
            <v>269290</v>
          </cell>
          <cell r="G345" t="str">
            <v>Hvalica,David</v>
          </cell>
          <cell r="O345">
            <v>0</v>
          </cell>
        </row>
        <row r="346">
          <cell r="A346" t="str">
            <v>AM OPERATORS</v>
          </cell>
          <cell r="B346" t="str">
            <v>None</v>
          </cell>
          <cell r="C346" t="str">
            <v>None</v>
          </cell>
          <cell r="D346" t="str">
            <v>Tremblay,Paul</v>
          </cell>
          <cell r="E346" t="str">
            <v>Jary,Norm</v>
          </cell>
          <cell r="F346">
            <v>269535</v>
          </cell>
          <cell r="G346" t="str">
            <v>Napier,Glen</v>
          </cell>
          <cell r="O346">
            <v>0</v>
          </cell>
        </row>
        <row r="347">
          <cell r="A347" t="str">
            <v>AM OPERATORS</v>
          </cell>
          <cell r="B347" t="str">
            <v>None</v>
          </cell>
          <cell r="C347" t="str">
            <v>None</v>
          </cell>
          <cell r="D347" t="str">
            <v>Tremblay,Paul</v>
          </cell>
          <cell r="E347" t="str">
            <v>Jary,Norm</v>
          </cell>
          <cell r="F347">
            <v>273434</v>
          </cell>
          <cell r="G347" t="str">
            <v>Vasey,John</v>
          </cell>
          <cell r="O347">
            <v>0</v>
          </cell>
        </row>
        <row r="348">
          <cell r="A348" t="str">
            <v>AM OPERATORS</v>
          </cell>
          <cell r="B348" t="str">
            <v>None</v>
          </cell>
          <cell r="C348" t="str">
            <v>None</v>
          </cell>
          <cell r="D348" t="str">
            <v>Tremblay,Paul</v>
          </cell>
          <cell r="E348" t="str">
            <v>Jary,Norm</v>
          </cell>
          <cell r="F348">
            <v>281400</v>
          </cell>
          <cell r="G348" t="str">
            <v>Dunn,Cliff</v>
          </cell>
          <cell r="O348">
            <v>0</v>
          </cell>
        </row>
        <row r="349">
          <cell r="A349" t="str">
            <v>AM OPERATORS</v>
          </cell>
          <cell r="B349" t="str">
            <v>None</v>
          </cell>
          <cell r="C349" t="str">
            <v>None</v>
          </cell>
          <cell r="D349" t="str">
            <v>Tremblay,Paul</v>
          </cell>
          <cell r="E349" t="str">
            <v>Jary,Norm</v>
          </cell>
          <cell r="F349">
            <v>285544</v>
          </cell>
          <cell r="G349" t="str">
            <v>Fodchuk,Al</v>
          </cell>
          <cell r="O349">
            <v>0</v>
          </cell>
        </row>
        <row r="350">
          <cell r="A350" t="str">
            <v>AM OPERATORS</v>
          </cell>
          <cell r="B350" t="str">
            <v>None</v>
          </cell>
          <cell r="C350" t="str">
            <v>None</v>
          </cell>
          <cell r="D350" t="str">
            <v>Tremblay,Paul</v>
          </cell>
          <cell r="E350" t="str">
            <v>Jary,Norm</v>
          </cell>
          <cell r="F350">
            <v>287224</v>
          </cell>
          <cell r="G350" t="str">
            <v>Gorman,Don</v>
          </cell>
          <cell r="O350">
            <v>0</v>
          </cell>
        </row>
        <row r="351">
          <cell r="A351" t="str">
            <v>AM OPERATORS</v>
          </cell>
          <cell r="B351" t="str">
            <v>None</v>
          </cell>
          <cell r="C351" t="str">
            <v>None</v>
          </cell>
          <cell r="D351" t="str">
            <v>Tremblay,Paul</v>
          </cell>
          <cell r="E351" t="str">
            <v>Jary,Norm</v>
          </cell>
          <cell r="F351">
            <v>294672</v>
          </cell>
          <cell r="G351" t="str">
            <v>De Papp,Mike</v>
          </cell>
          <cell r="O351">
            <v>0</v>
          </cell>
        </row>
        <row r="352">
          <cell r="A352" t="str">
            <v>AM OPERATORS</v>
          </cell>
          <cell r="B352" t="str">
            <v>None</v>
          </cell>
          <cell r="C352" t="str">
            <v>None</v>
          </cell>
          <cell r="D352" t="str">
            <v>Tremblay,Paul</v>
          </cell>
          <cell r="E352" t="str">
            <v>Jary,Norm</v>
          </cell>
          <cell r="F352">
            <v>299313</v>
          </cell>
          <cell r="G352" t="str">
            <v>Mckenzie,Ian</v>
          </cell>
          <cell r="O352">
            <v>0</v>
          </cell>
        </row>
        <row r="353">
          <cell r="A353" t="str">
            <v>AM OPERATORS</v>
          </cell>
          <cell r="B353" t="str">
            <v>None</v>
          </cell>
          <cell r="C353" t="str">
            <v>None</v>
          </cell>
          <cell r="D353" t="str">
            <v>Tremblay,Paul</v>
          </cell>
          <cell r="E353" t="str">
            <v>Jary,Norm</v>
          </cell>
          <cell r="F353">
            <v>299341</v>
          </cell>
          <cell r="G353" t="str">
            <v>Noble,Kevin</v>
          </cell>
          <cell r="O353">
            <v>0</v>
          </cell>
        </row>
        <row r="354">
          <cell r="A354" t="str">
            <v>AM OPERATORS</v>
          </cell>
          <cell r="B354" t="str">
            <v>None</v>
          </cell>
          <cell r="C354" t="str">
            <v>None</v>
          </cell>
          <cell r="D354" t="str">
            <v>Tremblay,Paul</v>
          </cell>
          <cell r="E354" t="str">
            <v>Jary,Norm</v>
          </cell>
          <cell r="F354">
            <v>299390</v>
          </cell>
          <cell r="G354" t="str">
            <v>Mosco,Andy</v>
          </cell>
          <cell r="O354">
            <v>0</v>
          </cell>
        </row>
        <row r="355">
          <cell r="A355" t="str">
            <v>AM OPERATORS</v>
          </cell>
          <cell r="B355" t="str">
            <v>None</v>
          </cell>
          <cell r="C355" t="str">
            <v>None</v>
          </cell>
          <cell r="D355" t="str">
            <v>Tremblay,Paul</v>
          </cell>
          <cell r="E355" t="str">
            <v>Jary,Norm</v>
          </cell>
          <cell r="F355">
            <v>299404</v>
          </cell>
          <cell r="G355" t="str">
            <v>Stimac,Nick</v>
          </cell>
          <cell r="O355">
            <v>0</v>
          </cell>
        </row>
        <row r="356">
          <cell r="A356" t="str">
            <v>AM OPERATORS</v>
          </cell>
          <cell r="B356" t="str">
            <v>None</v>
          </cell>
          <cell r="C356" t="str">
            <v>None</v>
          </cell>
          <cell r="D356" t="str">
            <v>Tremblay,Paul</v>
          </cell>
          <cell r="E356" t="str">
            <v>Jary,Norm</v>
          </cell>
          <cell r="F356">
            <v>302841</v>
          </cell>
          <cell r="G356" t="str">
            <v>Watson,Steve</v>
          </cell>
          <cell r="O356">
            <v>0</v>
          </cell>
        </row>
        <row r="357">
          <cell r="A357" t="str">
            <v>AM OPERATORS</v>
          </cell>
          <cell r="B357" t="str">
            <v>None</v>
          </cell>
          <cell r="C357" t="str">
            <v>None</v>
          </cell>
          <cell r="D357" t="str">
            <v>Tremblay,Paul</v>
          </cell>
          <cell r="E357" t="str">
            <v>Jary,Norm</v>
          </cell>
          <cell r="F357">
            <v>314804</v>
          </cell>
          <cell r="G357" t="str">
            <v>Hammond,Philip J.</v>
          </cell>
          <cell r="O357">
            <v>0</v>
          </cell>
        </row>
        <row r="358">
          <cell r="A358" t="str">
            <v>AM OPERATORS</v>
          </cell>
          <cell r="B358" t="str">
            <v>None</v>
          </cell>
          <cell r="C358" t="str">
            <v>None</v>
          </cell>
          <cell r="D358" t="str">
            <v>Tremblay,Paul</v>
          </cell>
          <cell r="E358" t="str">
            <v>Jary,Norm</v>
          </cell>
          <cell r="F358">
            <v>315000</v>
          </cell>
          <cell r="G358" t="str">
            <v>Benschop,Adrian</v>
          </cell>
          <cell r="O358">
            <v>0</v>
          </cell>
        </row>
        <row r="359">
          <cell r="A359" t="str">
            <v>AM OPERATORS</v>
          </cell>
          <cell r="B359" t="str">
            <v>None</v>
          </cell>
          <cell r="C359" t="str">
            <v>None</v>
          </cell>
          <cell r="D359" t="str">
            <v>Tremblay,Paul</v>
          </cell>
          <cell r="E359" t="str">
            <v>Jary,Norm</v>
          </cell>
          <cell r="F359">
            <v>315035</v>
          </cell>
          <cell r="G359" t="str">
            <v>Leighton,Len</v>
          </cell>
          <cell r="O359">
            <v>0</v>
          </cell>
        </row>
        <row r="360">
          <cell r="A360" t="str">
            <v>AM OPERATORS</v>
          </cell>
          <cell r="B360" t="str">
            <v>None</v>
          </cell>
          <cell r="C360" t="str">
            <v>None</v>
          </cell>
          <cell r="D360" t="str">
            <v>Tremblay,Paul</v>
          </cell>
          <cell r="E360" t="str">
            <v>Jary,Norm</v>
          </cell>
          <cell r="F360">
            <v>335405</v>
          </cell>
          <cell r="G360" t="str">
            <v>St Louis,Diane</v>
          </cell>
          <cell r="O360">
            <v>0</v>
          </cell>
        </row>
        <row r="361">
          <cell r="A361" t="str">
            <v>AM OPERATORS</v>
          </cell>
          <cell r="B361" t="str">
            <v>None</v>
          </cell>
          <cell r="C361" t="str">
            <v>None</v>
          </cell>
          <cell r="D361" t="str">
            <v>Tremblay,Paul</v>
          </cell>
          <cell r="E361" t="str">
            <v>Jary,Norm</v>
          </cell>
          <cell r="F361">
            <v>338114</v>
          </cell>
          <cell r="G361" t="str">
            <v>St Louis,Matt</v>
          </cell>
          <cell r="O361">
            <v>0</v>
          </cell>
        </row>
        <row r="362">
          <cell r="A362" t="str">
            <v>AM OPERATORS</v>
          </cell>
          <cell r="B362" t="str">
            <v>None</v>
          </cell>
          <cell r="C362" t="str">
            <v>None</v>
          </cell>
          <cell r="D362" t="str">
            <v>Tremblay,Paul</v>
          </cell>
          <cell r="E362" t="str">
            <v>Jary,Norm</v>
          </cell>
          <cell r="F362">
            <v>358022</v>
          </cell>
          <cell r="G362" t="str">
            <v>Beattie,Gregg</v>
          </cell>
          <cell r="O362">
            <v>0</v>
          </cell>
        </row>
        <row r="363">
          <cell r="A363" t="str">
            <v>AM OPERATORS</v>
          </cell>
          <cell r="B363" t="str">
            <v>None</v>
          </cell>
          <cell r="C363" t="str">
            <v>None</v>
          </cell>
          <cell r="D363" t="str">
            <v>Tremblay,Paul</v>
          </cell>
          <cell r="E363" t="str">
            <v>Jary,Norm</v>
          </cell>
          <cell r="F363">
            <v>362411</v>
          </cell>
          <cell r="G363" t="str">
            <v>Campbell,Dean</v>
          </cell>
          <cell r="O363">
            <v>0</v>
          </cell>
        </row>
        <row r="364">
          <cell r="A364" t="str">
            <v>AM OPERATORS</v>
          </cell>
          <cell r="B364" t="str">
            <v>None</v>
          </cell>
          <cell r="C364" t="str">
            <v>None</v>
          </cell>
          <cell r="D364" t="str">
            <v>Tremblay,Paul</v>
          </cell>
          <cell r="E364" t="str">
            <v>Jary,Norm</v>
          </cell>
          <cell r="F364">
            <v>362425</v>
          </cell>
          <cell r="G364" t="str">
            <v>Rivet,Ron</v>
          </cell>
          <cell r="O364">
            <v>0</v>
          </cell>
        </row>
        <row r="365">
          <cell r="A365" t="str">
            <v>AM OPERATORS</v>
          </cell>
          <cell r="B365" t="str">
            <v>None</v>
          </cell>
          <cell r="C365" t="str">
            <v>None</v>
          </cell>
          <cell r="D365" t="str">
            <v>Tremblay,Paul</v>
          </cell>
          <cell r="E365" t="str">
            <v>Jary,Norm</v>
          </cell>
          <cell r="F365">
            <v>369852</v>
          </cell>
          <cell r="G365" t="str">
            <v>Flynn,Paul</v>
          </cell>
          <cell r="O365">
            <v>0</v>
          </cell>
        </row>
        <row r="366">
          <cell r="A366" t="str">
            <v>AM OPERATORS</v>
          </cell>
          <cell r="B366" t="str">
            <v>None</v>
          </cell>
          <cell r="C366" t="str">
            <v>None</v>
          </cell>
          <cell r="D366" t="str">
            <v>Tremblay,Paul</v>
          </cell>
          <cell r="E366" t="str">
            <v>Jary,Norm</v>
          </cell>
          <cell r="F366">
            <v>384076</v>
          </cell>
          <cell r="G366" t="str">
            <v>Williams,Craig</v>
          </cell>
          <cell r="O366">
            <v>0</v>
          </cell>
        </row>
        <row r="367">
          <cell r="A367" t="str">
            <v>AM OPERATORS</v>
          </cell>
          <cell r="B367" t="str">
            <v>None</v>
          </cell>
          <cell r="C367" t="str">
            <v>None</v>
          </cell>
          <cell r="D367" t="str">
            <v>Tremblay,Paul</v>
          </cell>
          <cell r="E367" t="str">
            <v>Jary,Norm</v>
          </cell>
          <cell r="F367">
            <v>384083</v>
          </cell>
          <cell r="G367" t="str">
            <v>Billyard,Bob</v>
          </cell>
          <cell r="O367">
            <v>0</v>
          </cell>
        </row>
        <row r="368">
          <cell r="A368" t="str">
            <v>AM OPERATORS</v>
          </cell>
          <cell r="B368" t="str">
            <v>None</v>
          </cell>
          <cell r="C368" t="str">
            <v>None</v>
          </cell>
          <cell r="D368" t="str">
            <v>Tremblay,Paul</v>
          </cell>
          <cell r="E368" t="str">
            <v>Jary,Norm</v>
          </cell>
          <cell r="F368">
            <v>384090</v>
          </cell>
          <cell r="G368" t="str">
            <v>Miller,Bruce</v>
          </cell>
          <cell r="O368">
            <v>0</v>
          </cell>
        </row>
        <row r="369">
          <cell r="A369" t="str">
            <v>AM OPERATORS</v>
          </cell>
          <cell r="B369" t="str">
            <v>None</v>
          </cell>
          <cell r="C369" t="str">
            <v>None</v>
          </cell>
          <cell r="D369" t="str">
            <v>Tremblay,Paul</v>
          </cell>
          <cell r="E369" t="str">
            <v>Jary,Norm</v>
          </cell>
          <cell r="F369">
            <v>385693</v>
          </cell>
          <cell r="G369" t="str">
            <v>Ludwig,Harold</v>
          </cell>
          <cell r="O369">
            <v>0</v>
          </cell>
        </row>
        <row r="370">
          <cell r="A370" t="str">
            <v>AM OPERATORS</v>
          </cell>
          <cell r="B370" t="str">
            <v>None</v>
          </cell>
          <cell r="C370" t="str">
            <v>None</v>
          </cell>
          <cell r="D370" t="str">
            <v>Tremblay,Paul</v>
          </cell>
          <cell r="E370" t="str">
            <v>Jary,Norm</v>
          </cell>
          <cell r="F370">
            <v>385756</v>
          </cell>
          <cell r="G370" t="str">
            <v>Nicholls,Alan</v>
          </cell>
          <cell r="O370">
            <v>0</v>
          </cell>
        </row>
        <row r="371">
          <cell r="A371" t="str">
            <v>AM OPERATORS</v>
          </cell>
          <cell r="B371" t="str">
            <v>None</v>
          </cell>
          <cell r="C371" t="str">
            <v>None</v>
          </cell>
          <cell r="D371" t="str">
            <v>Tremblay,Paul</v>
          </cell>
          <cell r="E371" t="str">
            <v>Jary,Norm</v>
          </cell>
          <cell r="F371">
            <v>401611</v>
          </cell>
          <cell r="G371" t="str">
            <v>Koski,Lauri</v>
          </cell>
          <cell r="O371">
            <v>0</v>
          </cell>
        </row>
        <row r="372">
          <cell r="A372" t="str">
            <v>AM OPERATORS</v>
          </cell>
          <cell r="B372" t="str">
            <v>None</v>
          </cell>
          <cell r="C372" t="str">
            <v>None</v>
          </cell>
          <cell r="D372" t="str">
            <v>Tremblay,Paul</v>
          </cell>
          <cell r="E372" t="str">
            <v>Jary,Norm</v>
          </cell>
          <cell r="F372">
            <v>403746</v>
          </cell>
          <cell r="G372" t="str">
            <v>Snip,Carl</v>
          </cell>
          <cell r="O372">
            <v>0</v>
          </cell>
        </row>
        <row r="373">
          <cell r="A373" t="str">
            <v>AM OPERATORS</v>
          </cell>
          <cell r="B373" t="str">
            <v>None</v>
          </cell>
          <cell r="C373" t="str">
            <v>None</v>
          </cell>
          <cell r="D373" t="str">
            <v>Tremblay,Paul</v>
          </cell>
          <cell r="E373" t="str">
            <v>Jary,Norm</v>
          </cell>
          <cell r="F373">
            <v>426594</v>
          </cell>
          <cell r="G373" t="str">
            <v>Clarke,George</v>
          </cell>
          <cell r="O373">
            <v>0</v>
          </cell>
        </row>
        <row r="374">
          <cell r="A374" t="str">
            <v>AM OPERATORS</v>
          </cell>
          <cell r="B374" t="str">
            <v>None</v>
          </cell>
          <cell r="C374" t="str">
            <v>None</v>
          </cell>
          <cell r="D374" t="str">
            <v>Tremblay,Paul</v>
          </cell>
          <cell r="E374" t="str">
            <v>Jary,Norm</v>
          </cell>
          <cell r="F374">
            <v>462042</v>
          </cell>
          <cell r="G374" t="str">
            <v>Cairns,Bill</v>
          </cell>
          <cell r="O374">
            <v>0</v>
          </cell>
        </row>
        <row r="375">
          <cell r="A375" t="str">
            <v>AM OPERATORS</v>
          </cell>
          <cell r="B375" t="str">
            <v>None</v>
          </cell>
          <cell r="C375" t="str">
            <v>None</v>
          </cell>
          <cell r="D375" t="str">
            <v>Tremblay,Paul</v>
          </cell>
          <cell r="E375" t="str">
            <v>Jary,Norm</v>
          </cell>
          <cell r="F375">
            <v>466004</v>
          </cell>
          <cell r="G375" t="str">
            <v>Norrena,Dan</v>
          </cell>
          <cell r="O375">
            <v>0</v>
          </cell>
        </row>
        <row r="376">
          <cell r="A376" t="str">
            <v>AM OPERATORS</v>
          </cell>
          <cell r="B376" t="str">
            <v>None</v>
          </cell>
          <cell r="C376" t="str">
            <v>None</v>
          </cell>
          <cell r="D376" t="str">
            <v>Tremblay,Paul</v>
          </cell>
          <cell r="E376" t="str">
            <v>Jary,Norm</v>
          </cell>
          <cell r="F376">
            <v>521220</v>
          </cell>
          <cell r="G376" t="str">
            <v>McCallum,Michael</v>
          </cell>
          <cell r="O376">
            <v>0</v>
          </cell>
        </row>
        <row r="377">
          <cell r="A377" t="str">
            <v>AM OPERATORS</v>
          </cell>
          <cell r="B377" t="str">
            <v>None</v>
          </cell>
          <cell r="C377" t="str">
            <v>None</v>
          </cell>
          <cell r="D377" t="str">
            <v>Tremblay,Paul</v>
          </cell>
          <cell r="E377" t="str">
            <v>Jary,Norm</v>
          </cell>
          <cell r="F377">
            <v>523565</v>
          </cell>
          <cell r="G377" t="str">
            <v>Jones,Hugh</v>
          </cell>
          <cell r="O377">
            <v>0</v>
          </cell>
        </row>
        <row r="378">
          <cell r="A378" t="str">
            <v>AM OPERATORS</v>
          </cell>
          <cell r="B378" t="str">
            <v>None</v>
          </cell>
          <cell r="C378" t="str">
            <v>None</v>
          </cell>
          <cell r="D378" t="str">
            <v>Tremblay,Paul</v>
          </cell>
          <cell r="E378" t="str">
            <v>Jary,Norm</v>
          </cell>
          <cell r="F378">
            <v>540400</v>
          </cell>
          <cell r="G378" t="str">
            <v>Park,Darrell</v>
          </cell>
          <cell r="O378">
            <v>0</v>
          </cell>
        </row>
        <row r="379">
          <cell r="A379" t="str">
            <v>AM OPERATORS</v>
          </cell>
          <cell r="B379" t="str">
            <v>None</v>
          </cell>
          <cell r="C379" t="str">
            <v>None</v>
          </cell>
          <cell r="D379" t="str">
            <v>Tremblay,Paul</v>
          </cell>
          <cell r="E379" t="str">
            <v>Jary,Norm</v>
          </cell>
          <cell r="F379">
            <v>552482</v>
          </cell>
          <cell r="G379" t="str">
            <v>Smith,Andrew</v>
          </cell>
          <cell r="O379">
            <v>0</v>
          </cell>
        </row>
        <row r="380">
          <cell r="A380" t="str">
            <v>AM OPERATORS</v>
          </cell>
          <cell r="B380" t="str">
            <v>None</v>
          </cell>
          <cell r="C380" t="str">
            <v>None</v>
          </cell>
          <cell r="D380" t="str">
            <v>Tremblay,Paul</v>
          </cell>
          <cell r="E380" t="str">
            <v>Jary,Norm</v>
          </cell>
          <cell r="F380">
            <v>561505</v>
          </cell>
          <cell r="G380" t="str">
            <v>Campbell,Bill</v>
          </cell>
          <cell r="O380">
            <v>0</v>
          </cell>
        </row>
        <row r="381">
          <cell r="A381" t="str">
            <v>AM OPERATORS</v>
          </cell>
          <cell r="B381" t="str">
            <v>None</v>
          </cell>
          <cell r="C381" t="str">
            <v>None</v>
          </cell>
          <cell r="D381" t="str">
            <v>Tremblay,Paul</v>
          </cell>
          <cell r="E381" t="str">
            <v>Jary,Norm</v>
          </cell>
          <cell r="F381">
            <v>561645</v>
          </cell>
          <cell r="G381" t="str">
            <v>Machesney,Scott</v>
          </cell>
          <cell r="O381">
            <v>0</v>
          </cell>
        </row>
        <row r="382">
          <cell r="A382" t="str">
            <v>AM OPERATORS</v>
          </cell>
          <cell r="B382" t="str">
            <v>None</v>
          </cell>
          <cell r="C382" t="str">
            <v>None</v>
          </cell>
          <cell r="D382" t="str">
            <v>Tremblay,Paul</v>
          </cell>
          <cell r="E382" t="str">
            <v>Jary,Norm</v>
          </cell>
          <cell r="F382">
            <v>561715</v>
          </cell>
          <cell r="G382" t="str">
            <v>Robitaille,Mark</v>
          </cell>
          <cell r="O382">
            <v>0</v>
          </cell>
        </row>
        <row r="383">
          <cell r="A383" t="str">
            <v>AM OPERATORS</v>
          </cell>
          <cell r="B383" t="str">
            <v>None</v>
          </cell>
          <cell r="C383" t="str">
            <v>None</v>
          </cell>
          <cell r="D383" t="str">
            <v>Tremblay,Paul</v>
          </cell>
          <cell r="E383" t="str">
            <v>Jary,Norm</v>
          </cell>
          <cell r="F383">
            <v>599690</v>
          </cell>
          <cell r="G383" t="str">
            <v>Howell,Bill</v>
          </cell>
          <cell r="O383">
            <v>0</v>
          </cell>
        </row>
        <row r="384">
          <cell r="A384" t="str">
            <v>AM OPERATORS</v>
          </cell>
          <cell r="B384" t="str">
            <v>None</v>
          </cell>
          <cell r="C384" t="str">
            <v>None</v>
          </cell>
          <cell r="D384" t="str">
            <v>Tremblay,Paul</v>
          </cell>
          <cell r="E384" t="str">
            <v>Jary,Norm</v>
          </cell>
          <cell r="F384">
            <v>611884</v>
          </cell>
          <cell r="G384" t="str">
            <v>Lavender,Al</v>
          </cell>
          <cell r="O384">
            <v>0</v>
          </cell>
        </row>
        <row r="385">
          <cell r="A385" t="str">
            <v>AM OPERATORS</v>
          </cell>
          <cell r="B385" t="str">
            <v>None</v>
          </cell>
          <cell r="C385" t="str">
            <v>None</v>
          </cell>
          <cell r="D385" t="str">
            <v>Tremblay,Paul</v>
          </cell>
          <cell r="E385" t="str">
            <v>Jary,Norm</v>
          </cell>
          <cell r="F385">
            <v>615972</v>
          </cell>
          <cell r="G385" t="str">
            <v>Eves,Kim</v>
          </cell>
          <cell r="O385">
            <v>0</v>
          </cell>
        </row>
        <row r="386">
          <cell r="A386" t="str">
            <v>AM OPERATORS</v>
          </cell>
          <cell r="B386" t="str">
            <v>None</v>
          </cell>
          <cell r="C386" t="str">
            <v>None</v>
          </cell>
          <cell r="D386" t="str">
            <v>Tremblay,Paul</v>
          </cell>
          <cell r="E386" t="str">
            <v>Jary,Norm</v>
          </cell>
          <cell r="F386">
            <v>619976</v>
          </cell>
          <cell r="G386" t="str">
            <v>Gorecki,Raymond</v>
          </cell>
          <cell r="O386">
            <v>0</v>
          </cell>
        </row>
        <row r="387">
          <cell r="A387" t="str">
            <v>AM OPERATORS</v>
          </cell>
          <cell r="B387" t="str">
            <v>None</v>
          </cell>
          <cell r="C387" t="str">
            <v>None</v>
          </cell>
          <cell r="D387" t="str">
            <v>Tremblay,Paul</v>
          </cell>
          <cell r="E387" t="str">
            <v>Jary,Norm</v>
          </cell>
          <cell r="F387">
            <v>638092</v>
          </cell>
          <cell r="G387" t="str">
            <v>Procyk,John</v>
          </cell>
          <cell r="O387">
            <v>0</v>
          </cell>
        </row>
        <row r="388">
          <cell r="A388" t="str">
            <v>AM OPERATORS</v>
          </cell>
          <cell r="B388" t="str">
            <v>None</v>
          </cell>
          <cell r="C388" t="str">
            <v>None</v>
          </cell>
          <cell r="D388" t="str">
            <v>Tremblay,Paul</v>
          </cell>
          <cell r="E388" t="str">
            <v>Jary,Norm</v>
          </cell>
          <cell r="F388">
            <v>664580</v>
          </cell>
          <cell r="G388" t="str">
            <v>Stark,George</v>
          </cell>
          <cell r="O388">
            <v>0</v>
          </cell>
        </row>
        <row r="389">
          <cell r="A389" t="str">
            <v>AM OPERATORS</v>
          </cell>
          <cell r="B389" t="str">
            <v>None</v>
          </cell>
          <cell r="C389" t="str">
            <v>None</v>
          </cell>
          <cell r="D389" t="str">
            <v>Tremblay,Paul</v>
          </cell>
          <cell r="E389" t="str">
            <v>Jary,Norm</v>
          </cell>
          <cell r="F389">
            <v>666953</v>
          </cell>
          <cell r="G389" t="str">
            <v>Kennedy,Tam</v>
          </cell>
          <cell r="O389">
            <v>0</v>
          </cell>
        </row>
        <row r="390">
          <cell r="A390" t="str">
            <v>AM OPERATORS</v>
          </cell>
          <cell r="B390" t="str">
            <v>None</v>
          </cell>
          <cell r="C390" t="str">
            <v>None</v>
          </cell>
          <cell r="D390" t="str">
            <v>Tremblay,Paul</v>
          </cell>
          <cell r="E390" t="str">
            <v>Jary,Norm</v>
          </cell>
          <cell r="F390">
            <v>674226</v>
          </cell>
          <cell r="G390" t="str">
            <v>Patterson,Drew</v>
          </cell>
          <cell r="O390">
            <v>0</v>
          </cell>
        </row>
        <row r="391">
          <cell r="A391" t="str">
            <v>AM OPERATORS</v>
          </cell>
          <cell r="B391" t="str">
            <v>None</v>
          </cell>
          <cell r="C391" t="str">
            <v>None</v>
          </cell>
          <cell r="D391" t="str">
            <v>Tremblay,Paul</v>
          </cell>
          <cell r="E391" t="str">
            <v>Jary,Norm</v>
          </cell>
          <cell r="F391">
            <v>692545</v>
          </cell>
          <cell r="G391" t="str">
            <v>Kuhl,Rainer</v>
          </cell>
          <cell r="O391">
            <v>0</v>
          </cell>
        </row>
        <row r="392">
          <cell r="A392" t="str">
            <v>AM OPERATORS</v>
          </cell>
          <cell r="B392" t="str">
            <v>None</v>
          </cell>
          <cell r="C392" t="str">
            <v>None</v>
          </cell>
          <cell r="D392" t="str">
            <v>Tremblay,Paul</v>
          </cell>
          <cell r="E392" t="str">
            <v>Jary,Norm</v>
          </cell>
          <cell r="F392">
            <v>756462</v>
          </cell>
          <cell r="G392" t="str">
            <v>Graber,Mathieu</v>
          </cell>
          <cell r="O392">
            <v>0</v>
          </cell>
        </row>
        <row r="393">
          <cell r="A393" t="str">
            <v>AM OPERATORS</v>
          </cell>
          <cell r="B393" t="str">
            <v>None</v>
          </cell>
          <cell r="C393" t="str">
            <v>None</v>
          </cell>
          <cell r="D393" t="str">
            <v>Tremblay,Paul</v>
          </cell>
          <cell r="E393" t="str">
            <v>Jary,Norm</v>
          </cell>
          <cell r="F393">
            <v>756784</v>
          </cell>
          <cell r="G393" t="str">
            <v>Stubensey,Laureen</v>
          </cell>
          <cell r="O393">
            <v>0</v>
          </cell>
        </row>
        <row r="394">
          <cell r="A394" t="str">
            <v>AM OPERATORS</v>
          </cell>
          <cell r="B394" t="str">
            <v>None</v>
          </cell>
          <cell r="C394" t="str">
            <v>None</v>
          </cell>
          <cell r="D394" t="str">
            <v>Tremblay,Paul</v>
          </cell>
          <cell r="E394" t="str">
            <v>Jary,Norm</v>
          </cell>
          <cell r="F394">
            <v>786625</v>
          </cell>
          <cell r="G394" t="str">
            <v>Cressy,Frank</v>
          </cell>
          <cell r="O394">
            <v>0</v>
          </cell>
        </row>
        <row r="395">
          <cell r="A395" t="str">
            <v>AM OPERATORS</v>
          </cell>
          <cell r="B395" t="str">
            <v>None</v>
          </cell>
          <cell r="C395" t="str">
            <v>None</v>
          </cell>
          <cell r="D395" t="str">
            <v>Tremblay,Paul</v>
          </cell>
          <cell r="E395" t="str">
            <v>Jary,Norm</v>
          </cell>
          <cell r="F395">
            <v>822612</v>
          </cell>
          <cell r="G395" t="str">
            <v>Hodgson,Keith</v>
          </cell>
          <cell r="O395">
            <v>0</v>
          </cell>
        </row>
        <row r="396">
          <cell r="A396" t="str">
            <v>AM OPERATORS</v>
          </cell>
          <cell r="B396" t="str">
            <v>None</v>
          </cell>
          <cell r="C396" t="str">
            <v>None</v>
          </cell>
          <cell r="D396" t="str">
            <v>Tremblay,Paul</v>
          </cell>
          <cell r="E396" t="str">
            <v>Jary,Norm</v>
          </cell>
          <cell r="F396">
            <v>884653</v>
          </cell>
          <cell r="G396" t="str">
            <v>Whittaker,Cindy</v>
          </cell>
          <cell r="H396" t="str">
            <v>Y</v>
          </cell>
          <cell r="K396">
            <v>153</v>
          </cell>
          <cell r="O396">
            <v>153</v>
          </cell>
        </row>
        <row r="397">
          <cell r="A397" t="str">
            <v>AM OPERATORS</v>
          </cell>
          <cell r="B397" t="str">
            <v>None</v>
          </cell>
          <cell r="C397" t="str">
            <v>None</v>
          </cell>
          <cell r="D397" t="str">
            <v>Tremblay,Paul</v>
          </cell>
          <cell r="E397" t="str">
            <v>Jary,Norm</v>
          </cell>
          <cell r="F397">
            <v>888034</v>
          </cell>
          <cell r="G397" t="str">
            <v>Mason,Shelley</v>
          </cell>
          <cell r="O397">
            <v>0</v>
          </cell>
        </row>
        <row r="398">
          <cell r="A398" t="str">
            <v>AM OPERATORS</v>
          </cell>
          <cell r="B398" t="str">
            <v>None</v>
          </cell>
          <cell r="C398" t="str">
            <v>None</v>
          </cell>
          <cell r="D398" t="str">
            <v>Tremblay,Paul</v>
          </cell>
          <cell r="E398" t="str">
            <v>Jary,Norm</v>
          </cell>
          <cell r="F398">
            <v>931581</v>
          </cell>
          <cell r="G398" t="str">
            <v>Lowans,Lori-Ann S.</v>
          </cell>
          <cell r="O398">
            <v>0</v>
          </cell>
        </row>
        <row r="399">
          <cell r="A399" t="str">
            <v>AM OPERATORS</v>
          </cell>
          <cell r="B399" t="str">
            <v>None</v>
          </cell>
          <cell r="C399" t="str">
            <v>None</v>
          </cell>
          <cell r="D399" t="str">
            <v>Tremblay,Paul</v>
          </cell>
          <cell r="E399" t="str">
            <v>Jary,Norm</v>
          </cell>
          <cell r="F399">
            <v>943194</v>
          </cell>
          <cell r="G399" t="str">
            <v>Clancy,Colleen</v>
          </cell>
          <cell r="O399">
            <v>0</v>
          </cell>
        </row>
        <row r="400">
          <cell r="A400" t="str">
            <v>AM OPERATORS</v>
          </cell>
          <cell r="B400" t="str">
            <v>None</v>
          </cell>
          <cell r="C400" t="str">
            <v>None</v>
          </cell>
          <cell r="D400" t="str">
            <v>Tremblay,Paul</v>
          </cell>
          <cell r="E400" t="str">
            <v>Jary,Norm</v>
          </cell>
          <cell r="F400">
            <v>943271</v>
          </cell>
          <cell r="G400" t="str">
            <v>Mcgurn,Stephen</v>
          </cell>
          <cell r="O400">
            <v>0</v>
          </cell>
        </row>
        <row r="401">
          <cell r="A401" t="str">
            <v>AM OPERATORS</v>
          </cell>
          <cell r="B401" t="str">
            <v>None</v>
          </cell>
          <cell r="C401" t="str">
            <v>None</v>
          </cell>
          <cell r="D401" t="str">
            <v>Tremblay,Paul</v>
          </cell>
          <cell r="E401" t="str">
            <v>Jary,Norm</v>
          </cell>
          <cell r="F401">
            <v>943313</v>
          </cell>
          <cell r="G401" t="str">
            <v>Sykes,David</v>
          </cell>
          <cell r="O401">
            <v>0</v>
          </cell>
        </row>
        <row r="402">
          <cell r="A402" t="str">
            <v>AM OPERATORS</v>
          </cell>
          <cell r="B402" t="str">
            <v>None</v>
          </cell>
          <cell r="C402" t="str">
            <v>None</v>
          </cell>
          <cell r="D402" t="str">
            <v>Tremblay,Paul</v>
          </cell>
          <cell r="E402" t="str">
            <v>Jary,Norm</v>
          </cell>
          <cell r="F402">
            <v>946421</v>
          </cell>
          <cell r="G402" t="str">
            <v>Irvine,Tom</v>
          </cell>
          <cell r="I402">
            <v>77.5</v>
          </cell>
          <cell r="K402">
            <v>31.5</v>
          </cell>
          <cell r="M402">
            <v>2</v>
          </cell>
          <cell r="O402">
            <v>111</v>
          </cell>
        </row>
        <row r="403">
          <cell r="A403" t="str">
            <v>AM OPERATORS</v>
          </cell>
          <cell r="B403" t="str">
            <v>None</v>
          </cell>
          <cell r="C403" t="str">
            <v>None</v>
          </cell>
          <cell r="D403" t="str">
            <v>Tremblay,Paul</v>
          </cell>
          <cell r="E403" t="str">
            <v>Jary,Norm</v>
          </cell>
          <cell r="F403">
            <v>964831</v>
          </cell>
          <cell r="G403" t="str">
            <v>Ruttan,Colin</v>
          </cell>
          <cell r="O403">
            <v>0</v>
          </cell>
        </row>
        <row r="404">
          <cell r="A404" t="str">
            <v>AM OPERATORS</v>
          </cell>
          <cell r="B404" t="str">
            <v>None</v>
          </cell>
          <cell r="C404" t="str">
            <v>None</v>
          </cell>
          <cell r="D404" t="str">
            <v>Tremblay,Paul</v>
          </cell>
          <cell r="E404" t="str">
            <v>Jary,Norm</v>
          </cell>
          <cell r="F404">
            <v>965601</v>
          </cell>
          <cell r="G404" t="str">
            <v>Maw,Brady M.J.</v>
          </cell>
          <cell r="O404">
            <v>0</v>
          </cell>
        </row>
        <row r="405">
          <cell r="A405" t="str">
            <v>AM OPERATORS</v>
          </cell>
          <cell r="B405" t="str">
            <v>None</v>
          </cell>
          <cell r="C405" t="str">
            <v>None</v>
          </cell>
          <cell r="D405" t="str">
            <v>Tremblay,Paul</v>
          </cell>
          <cell r="E405" t="str">
            <v>Jary,Norm</v>
          </cell>
          <cell r="F405">
            <v>969906</v>
          </cell>
          <cell r="G405" t="str">
            <v>Kelly,Tom</v>
          </cell>
          <cell r="O405">
            <v>0</v>
          </cell>
        </row>
        <row r="406">
          <cell r="A406" t="str">
            <v>AM OPERATORS</v>
          </cell>
          <cell r="B406" t="str">
            <v>None</v>
          </cell>
          <cell r="C406" t="str">
            <v>None</v>
          </cell>
          <cell r="D406" t="str">
            <v>Tremblay,Paul</v>
          </cell>
          <cell r="E406" t="str">
            <v>Jary,Norm</v>
          </cell>
          <cell r="F406">
            <v>969983</v>
          </cell>
          <cell r="G406" t="str">
            <v>Hoyle,Larry</v>
          </cell>
          <cell r="O406">
            <v>0</v>
          </cell>
        </row>
        <row r="407">
          <cell r="A407" t="str">
            <v>AM OPERATORS</v>
          </cell>
          <cell r="B407" t="str">
            <v>None</v>
          </cell>
          <cell r="C407" t="str">
            <v>None</v>
          </cell>
          <cell r="D407" t="str">
            <v>Tremblay,Paul</v>
          </cell>
          <cell r="E407" t="str">
            <v>Jary,Norm</v>
          </cell>
          <cell r="F407">
            <v>970004</v>
          </cell>
          <cell r="G407" t="str">
            <v>Meilleur,Paul</v>
          </cell>
          <cell r="O407">
            <v>0</v>
          </cell>
        </row>
        <row r="408">
          <cell r="A408" t="str">
            <v>AM OPERATORS</v>
          </cell>
          <cell r="B408" t="str">
            <v>None</v>
          </cell>
          <cell r="C408" t="str">
            <v>None</v>
          </cell>
          <cell r="D408" t="str">
            <v>Tremblay,Paul</v>
          </cell>
          <cell r="E408" t="str">
            <v>Jary,Norm</v>
          </cell>
          <cell r="F408">
            <v>970011</v>
          </cell>
          <cell r="G408" t="str">
            <v>Griese,Alan</v>
          </cell>
          <cell r="O408">
            <v>0</v>
          </cell>
        </row>
        <row r="409">
          <cell r="A409" t="str">
            <v>AM OPERATORS</v>
          </cell>
          <cell r="B409" t="str">
            <v>None</v>
          </cell>
          <cell r="C409" t="str">
            <v>None</v>
          </cell>
          <cell r="D409" t="str">
            <v>Tremblay,Paul</v>
          </cell>
          <cell r="E409" t="str">
            <v>Jary,Norm</v>
          </cell>
          <cell r="F409">
            <v>970963</v>
          </cell>
          <cell r="G409" t="str">
            <v>Jeffs,Scott</v>
          </cell>
          <cell r="O409">
            <v>0</v>
          </cell>
        </row>
        <row r="410">
          <cell r="A410" t="str">
            <v>AM OPERATORS</v>
          </cell>
          <cell r="B410" t="str">
            <v>None</v>
          </cell>
          <cell r="C410" t="str">
            <v>None</v>
          </cell>
          <cell r="D410" t="str">
            <v>Tremblay,Paul</v>
          </cell>
          <cell r="E410" t="str">
            <v>Jary,Norm</v>
          </cell>
          <cell r="F410">
            <v>970984</v>
          </cell>
          <cell r="G410" t="str">
            <v>Thompson,Brent</v>
          </cell>
          <cell r="O410">
            <v>0</v>
          </cell>
        </row>
        <row r="411">
          <cell r="A411" t="str">
            <v>AM OPERATORS</v>
          </cell>
          <cell r="B411" t="str">
            <v>None</v>
          </cell>
          <cell r="C411" t="str">
            <v>None</v>
          </cell>
          <cell r="D411" t="str">
            <v>Tremblay,Paul</v>
          </cell>
          <cell r="E411" t="str">
            <v>Jary,Norm</v>
          </cell>
          <cell r="F411">
            <v>971026</v>
          </cell>
          <cell r="G411" t="str">
            <v>Hebert,Linda</v>
          </cell>
          <cell r="O411">
            <v>0</v>
          </cell>
        </row>
        <row r="412">
          <cell r="A412" t="str">
            <v>AM OPERATORS</v>
          </cell>
          <cell r="B412" t="str">
            <v>None</v>
          </cell>
          <cell r="C412" t="str">
            <v>None</v>
          </cell>
          <cell r="D412" t="str">
            <v>Tremblay,Paul</v>
          </cell>
          <cell r="E412" t="str">
            <v>Jary,Norm</v>
          </cell>
          <cell r="F412">
            <v>973434</v>
          </cell>
          <cell r="G412" t="str">
            <v>Brook,Tony</v>
          </cell>
          <cell r="O412">
            <v>0</v>
          </cell>
        </row>
        <row r="413">
          <cell r="A413" t="str">
            <v>AM OPERATORS</v>
          </cell>
          <cell r="B413" t="str">
            <v>None</v>
          </cell>
          <cell r="C413" t="str">
            <v>None</v>
          </cell>
          <cell r="D413" t="str">
            <v>Tremblay,Paul</v>
          </cell>
          <cell r="E413" t="str">
            <v>Jary,Norm</v>
          </cell>
          <cell r="F413">
            <v>973462</v>
          </cell>
          <cell r="G413" t="str">
            <v>MacDermid,John</v>
          </cell>
          <cell r="O413">
            <v>0</v>
          </cell>
        </row>
        <row r="414">
          <cell r="A414" t="str">
            <v>AM OPERATORS</v>
          </cell>
          <cell r="B414" t="str">
            <v>None</v>
          </cell>
          <cell r="C414" t="str">
            <v>None</v>
          </cell>
          <cell r="D414" t="str">
            <v>Tremblay,Paul</v>
          </cell>
          <cell r="E414" t="str">
            <v>Rhodes,Rick</v>
          </cell>
          <cell r="F414">
            <v>193795</v>
          </cell>
          <cell r="G414" t="str">
            <v>Trebilcock,Terry</v>
          </cell>
          <cell r="H414" t="str">
            <v>Y</v>
          </cell>
          <cell r="I414">
            <v>54</v>
          </cell>
          <cell r="J414">
            <v>63</v>
          </cell>
          <cell r="K414">
            <v>27</v>
          </cell>
          <cell r="L414">
            <v>39</v>
          </cell>
          <cell r="M414">
            <v>27</v>
          </cell>
          <cell r="O414">
            <v>210</v>
          </cell>
        </row>
        <row r="415">
          <cell r="A415" t="str">
            <v>AM OPERATORS</v>
          </cell>
          <cell r="B415" t="str">
            <v>None</v>
          </cell>
          <cell r="C415" t="str">
            <v>None</v>
          </cell>
          <cell r="D415" t="str">
            <v>Tremblay,Paul</v>
          </cell>
          <cell r="E415" t="str">
            <v>Smockum,Stephen</v>
          </cell>
          <cell r="F415">
            <v>160146</v>
          </cell>
          <cell r="G415" t="str">
            <v>Carpenter,John</v>
          </cell>
          <cell r="H415" t="str">
            <v>Y</v>
          </cell>
          <cell r="I415">
            <v>104</v>
          </cell>
          <cell r="K415">
            <v>4</v>
          </cell>
          <cell r="M415">
            <v>52</v>
          </cell>
          <cell r="O415">
            <v>160</v>
          </cell>
        </row>
        <row r="416">
          <cell r="A416" t="str">
            <v>AM OPERATORS</v>
          </cell>
          <cell r="B416" t="str">
            <v>None</v>
          </cell>
          <cell r="C416" t="str">
            <v>None</v>
          </cell>
          <cell r="D416" t="str">
            <v>Tremblay,Paul</v>
          </cell>
          <cell r="E416" t="str">
            <v>Smockum,Stephen</v>
          </cell>
          <cell r="F416">
            <v>163632</v>
          </cell>
          <cell r="G416" t="str">
            <v>Watson,C K</v>
          </cell>
          <cell r="H416" t="str">
            <v>Y</v>
          </cell>
          <cell r="K416">
            <v>140</v>
          </cell>
          <cell r="O416">
            <v>140</v>
          </cell>
        </row>
        <row r="417">
          <cell r="A417" t="str">
            <v>AM OPERATORS</v>
          </cell>
          <cell r="B417" t="str">
            <v>None</v>
          </cell>
          <cell r="C417" t="str">
            <v>None</v>
          </cell>
          <cell r="D417" t="str">
            <v>Tremblay,Paul</v>
          </cell>
          <cell r="E417" t="str">
            <v>Smockum,Stephen</v>
          </cell>
          <cell r="F417">
            <v>177315</v>
          </cell>
          <cell r="G417" t="str">
            <v>Clayton,Shelley</v>
          </cell>
          <cell r="H417" t="str">
            <v>Y</v>
          </cell>
          <cell r="I417">
            <v>8.5</v>
          </cell>
          <cell r="K417">
            <v>117.5</v>
          </cell>
          <cell r="O417">
            <v>126</v>
          </cell>
        </row>
        <row r="418">
          <cell r="A418" t="str">
            <v>AM OPERATORS</v>
          </cell>
          <cell r="B418" t="str">
            <v>None</v>
          </cell>
          <cell r="C418" t="str">
            <v>None</v>
          </cell>
          <cell r="D418" t="str">
            <v>Tremblay,Paul</v>
          </cell>
          <cell r="E418" t="str">
            <v>Smockum,Stephen</v>
          </cell>
          <cell r="F418">
            <v>178083</v>
          </cell>
          <cell r="G418" t="str">
            <v>Bryan,Carol</v>
          </cell>
          <cell r="H418" t="str">
            <v>Y</v>
          </cell>
          <cell r="I418">
            <v>112</v>
          </cell>
          <cell r="M418">
            <v>28</v>
          </cell>
          <cell r="O418">
            <v>140</v>
          </cell>
        </row>
        <row r="419">
          <cell r="A419" t="str">
            <v>AM OPERATORS</v>
          </cell>
          <cell r="B419" t="str">
            <v>None</v>
          </cell>
          <cell r="C419" t="str">
            <v>None</v>
          </cell>
          <cell r="D419" t="str">
            <v>Tremblay,Paul</v>
          </cell>
          <cell r="E419" t="str">
            <v>Smockum,Stephen</v>
          </cell>
          <cell r="F419">
            <v>180164</v>
          </cell>
          <cell r="G419" t="str">
            <v>Kim,Susan U.</v>
          </cell>
          <cell r="H419" t="str">
            <v>Y</v>
          </cell>
          <cell r="K419">
            <v>140</v>
          </cell>
          <cell r="O419">
            <v>140</v>
          </cell>
        </row>
        <row r="420">
          <cell r="A420" t="str">
            <v>AM OPERATORS</v>
          </cell>
          <cell r="B420" t="str">
            <v>None</v>
          </cell>
          <cell r="C420" t="str">
            <v>None</v>
          </cell>
          <cell r="D420" t="str">
            <v>Tremblay,Paul</v>
          </cell>
          <cell r="E420" t="str">
            <v>Smockum,Stephen</v>
          </cell>
          <cell r="F420">
            <v>180245</v>
          </cell>
          <cell r="G420" t="str">
            <v>Atkinson,Meghan</v>
          </cell>
          <cell r="H420" t="str">
            <v>Y</v>
          </cell>
          <cell r="K420">
            <v>133</v>
          </cell>
          <cell r="O420">
            <v>133</v>
          </cell>
        </row>
        <row r="421">
          <cell r="A421" t="str">
            <v>AM OPERATORS</v>
          </cell>
          <cell r="B421" t="str">
            <v>None</v>
          </cell>
          <cell r="C421" t="str">
            <v>None</v>
          </cell>
          <cell r="D421" t="str">
            <v>Tremblay,Paul</v>
          </cell>
          <cell r="E421" t="str">
            <v>Smockum,Stephen</v>
          </cell>
          <cell r="F421">
            <v>180325</v>
          </cell>
          <cell r="G421" t="str">
            <v>Hamilton,Mark</v>
          </cell>
          <cell r="H421" t="str">
            <v>Y</v>
          </cell>
          <cell r="K421">
            <v>142</v>
          </cell>
          <cell r="O421">
            <v>142</v>
          </cell>
        </row>
        <row r="422">
          <cell r="A422" t="str">
            <v>AM OPERATORS</v>
          </cell>
          <cell r="B422" t="str">
            <v>None</v>
          </cell>
          <cell r="C422" t="str">
            <v>None</v>
          </cell>
          <cell r="D422" t="str">
            <v>Tremblay,Paul</v>
          </cell>
          <cell r="E422" t="str">
            <v>Smockum,Stephen</v>
          </cell>
          <cell r="F422">
            <v>181670</v>
          </cell>
          <cell r="G422" t="str">
            <v>Jones,Candace Mae</v>
          </cell>
          <cell r="H422" t="str">
            <v>Y</v>
          </cell>
          <cell r="K422">
            <v>143.5</v>
          </cell>
          <cell r="M422">
            <v>7</v>
          </cell>
          <cell r="O422">
            <v>150.5</v>
          </cell>
        </row>
        <row r="423">
          <cell r="A423" t="str">
            <v>AM OPERATORS</v>
          </cell>
          <cell r="B423" t="str">
            <v>None</v>
          </cell>
          <cell r="C423" t="str">
            <v>None</v>
          </cell>
          <cell r="D423" t="str">
            <v>Tremblay,Paul</v>
          </cell>
          <cell r="E423" t="str">
            <v>Smockum,Stephen</v>
          </cell>
          <cell r="F423">
            <v>182116</v>
          </cell>
          <cell r="G423" t="str">
            <v>Hill,Emily R.</v>
          </cell>
          <cell r="H423" t="str">
            <v>Y</v>
          </cell>
          <cell r="O423">
            <v>0</v>
          </cell>
        </row>
        <row r="424">
          <cell r="A424" t="str">
            <v>AM OPERATORS</v>
          </cell>
          <cell r="B424" t="str">
            <v>None</v>
          </cell>
          <cell r="C424" t="str">
            <v>None</v>
          </cell>
          <cell r="D424" t="str">
            <v>Tremblay,Paul</v>
          </cell>
          <cell r="E424" t="str">
            <v>Smockum,Stephen</v>
          </cell>
          <cell r="F424">
            <v>182178</v>
          </cell>
          <cell r="G424" t="str">
            <v>Hosick,Howard O.</v>
          </cell>
          <cell r="O424">
            <v>0</v>
          </cell>
        </row>
        <row r="425">
          <cell r="A425" t="str">
            <v>AM OPERATORS</v>
          </cell>
          <cell r="B425" t="str">
            <v>None</v>
          </cell>
          <cell r="C425" t="str">
            <v>None</v>
          </cell>
          <cell r="D425" t="str">
            <v>Tremblay,Paul</v>
          </cell>
          <cell r="E425" t="str">
            <v>Smockum,Stephen</v>
          </cell>
          <cell r="F425">
            <v>182191</v>
          </cell>
          <cell r="G425" t="str">
            <v>Sullivan,Wayne K.</v>
          </cell>
          <cell r="I425">
            <v>140</v>
          </cell>
          <cell r="K425">
            <v>7</v>
          </cell>
          <cell r="L425">
            <v>1</v>
          </cell>
          <cell r="O425">
            <v>148</v>
          </cell>
        </row>
        <row r="426">
          <cell r="A426" t="str">
            <v>AM OPERATORS</v>
          </cell>
          <cell r="B426" t="str">
            <v>None</v>
          </cell>
          <cell r="C426" t="str">
            <v>None</v>
          </cell>
          <cell r="D426" t="str">
            <v>Tremblay,Paul</v>
          </cell>
          <cell r="E426" t="str">
            <v>Smockum,Stephen</v>
          </cell>
          <cell r="F426">
            <v>182375</v>
          </cell>
          <cell r="G426" t="str">
            <v>Williams,Lynn</v>
          </cell>
          <cell r="H426" t="str">
            <v>Y</v>
          </cell>
          <cell r="K426">
            <v>147</v>
          </cell>
          <cell r="O426">
            <v>147</v>
          </cell>
        </row>
        <row r="427">
          <cell r="A427" t="str">
            <v>AM OPERATORS</v>
          </cell>
          <cell r="B427" t="str">
            <v>None</v>
          </cell>
          <cell r="C427" t="str">
            <v>None</v>
          </cell>
          <cell r="D427" t="str">
            <v>Tremblay,Paul</v>
          </cell>
          <cell r="E427" t="str">
            <v>Smockum,Stephen</v>
          </cell>
          <cell r="F427">
            <v>414813</v>
          </cell>
          <cell r="G427" t="str">
            <v>Mckendrick,D</v>
          </cell>
          <cell r="H427" t="str">
            <v>Y</v>
          </cell>
          <cell r="I427">
            <v>94.5</v>
          </cell>
          <cell r="K427">
            <v>14</v>
          </cell>
          <cell r="M427">
            <v>31.5</v>
          </cell>
          <cell r="O427">
            <v>140</v>
          </cell>
        </row>
        <row r="428">
          <cell r="A428" t="str">
            <v>AM OPERATORS</v>
          </cell>
          <cell r="B428" t="str">
            <v>None</v>
          </cell>
          <cell r="C428" t="str">
            <v>None</v>
          </cell>
          <cell r="D428" t="str">
            <v>Tremblay,Paul</v>
          </cell>
          <cell r="E428" t="str">
            <v>Smockum,Stephen</v>
          </cell>
          <cell r="F428">
            <v>608090</v>
          </cell>
          <cell r="G428" t="str">
            <v>Brown,Terry</v>
          </cell>
          <cell r="H428" t="str">
            <v>Y</v>
          </cell>
          <cell r="I428">
            <v>108.1</v>
          </cell>
          <cell r="K428">
            <v>19.100000000000001</v>
          </cell>
          <cell r="M428">
            <v>1.5</v>
          </cell>
          <cell r="O428">
            <v>128.69999999999999</v>
          </cell>
        </row>
        <row r="429">
          <cell r="A429" t="str">
            <v>AM OPERATORS</v>
          </cell>
          <cell r="B429" t="str">
            <v>None</v>
          </cell>
          <cell r="C429" t="str">
            <v>None</v>
          </cell>
          <cell r="D429" t="str">
            <v>Tremblay,Paul</v>
          </cell>
          <cell r="E429" t="str">
            <v>Smockum,Stephen</v>
          </cell>
          <cell r="F429">
            <v>646772</v>
          </cell>
          <cell r="G429" t="str">
            <v>Tackaberry,Darryl</v>
          </cell>
          <cell r="H429" t="str">
            <v>Y</v>
          </cell>
          <cell r="I429">
            <v>76</v>
          </cell>
          <cell r="J429">
            <v>13</v>
          </cell>
          <cell r="K429">
            <v>45</v>
          </cell>
          <cell r="L429">
            <v>6</v>
          </cell>
          <cell r="O429">
            <v>140</v>
          </cell>
        </row>
        <row r="430">
          <cell r="A430" t="str">
            <v>AM OPERATORS</v>
          </cell>
          <cell r="B430" t="str">
            <v>None</v>
          </cell>
          <cell r="C430" t="str">
            <v>None</v>
          </cell>
          <cell r="D430" t="str">
            <v>Tremblay,Paul</v>
          </cell>
          <cell r="E430" t="str">
            <v>Smockum,Stephen</v>
          </cell>
          <cell r="F430">
            <v>715680</v>
          </cell>
          <cell r="G430" t="str">
            <v>Warner,Kathryn</v>
          </cell>
          <cell r="H430" t="str">
            <v>Y</v>
          </cell>
          <cell r="K430">
            <v>70</v>
          </cell>
          <cell r="O430">
            <v>70</v>
          </cell>
        </row>
        <row r="431">
          <cell r="A431" t="str">
            <v>AM OPERATORS</v>
          </cell>
          <cell r="B431" t="str">
            <v>None</v>
          </cell>
          <cell r="C431" t="str">
            <v>None</v>
          </cell>
          <cell r="D431" t="str">
            <v>Tremblay,Paul</v>
          </cell>
          <cell r="E431" t="str">
            <v>Smockum,Stephen</v>
          </cell>
          <cell r="F431">
            <v>823956</v>
          </cell>
          <cell r="G431" t="str">
            <v>Briggs,Natalie</v>
          </cell>
          <cell r="H431" t="str">
            <v>Y</v>
          </cell>
          <cell r="K431">
            <v>117</v>
          </cell>
          <cell r="L431">
            <v>23</v>
          </cell>
          <cell r="O431">
            <v>140</v>
          </cell>
        </row>
        <row r="432">
          <cell r="A432" t="str">
            <v>AM OPERATORS</v>
          </cell>
          <cell r="B432" t="str">
            <v>None</v>
          </cell>
          <cell r="C432" t="str">
            <v>None</v>
          </cell>
          <cell r="D432" t="str">
            <v>Tremblay,Paul</v>
          </cell>
          <cell r="E432" t="str">
            <v>Smockum,Stephen</v>
          </cell>
          <cell r="F432">
            <v>867741</v>
          </cell>
          <cell r="G432" t="str">
            <v>Rhodes,Rick</v>
          </cell>
          <cell r="H432" t="str">
            <v>Y</v>
          </cell>
          <cell r="O432">
            <v>0</v>
          </cell>
        </row>
        <row r="433">
          <cell r="A433" t="str">
            <v>AM OPERATORS</v>
          </cell>
          <cell r="B433" t="str">
            <v>None</v>
          </cell>
          <cell r="C433" t="str">
            <v>None</v>
          </cell>
          <cell r="D433" t="str">
            <v>Tremblay,Paul</v>
          </cell>
          <cell r="E433" t="str">
            <v>Smockum,Stephen</v>
          </cell>
          <cell r="F433">
            <v>953750</v>
          </cell>
          <cell r="G433" t="str">
            <v>Sauve,Gisele</v>
          </cell>
          <cell r="H433" t="str">
            <v>Y</v>
          </cell>
          <cell r="K433">
            <v>158.5</v>
          </cell>
          <cell r="M433">
            <v>1.5</v>
          </cell>
          <cell r="O433">
            <v>160</v>
          </cell>
        </row>
        <row r="434">
          <cell r="A434" t="str">
            <v>AM OPERATORS</v>
          </cell>
          <cell r="B434" t="str">
            <v>None</v>
          </cell>
          <cell r="C434" t="str">
            <v>None</v>
          </cell>
          <cell r="D434" t="str">
            <v>Tremblay,Paul</v>
          </cell>
          <cell r="E434" t="str">
            <v>Smockum,Stephen</v>
          </cell>
          <cell r="F434">
            <v>953764</v>
          </cell>
          <cell r="G434" t="str">
            <v>Colden,Brad</v>
          </cell>
          <cell r="H434" t="str">
            <v>Y</v>
          </cell>
          <cell r="I434">
            <v>53</v>
          </cell>
          <cell r="J434">
            <v>13</v>
          </cell>
          <cell r="K434">
            <v>86</v>
          </cell>
          <cell r="O434">
            <v>152</v>
          </cell>
        </row>
        <row r="435">
          <cell r="A435" t="str">
            <v>AM OPERATORS</v>
          </cell>
          <cell r="B435" t="str">
            <v>None</v>
          </cell>
          <cell r="C435" t="str">
            <v>None</v>
          </cell>
          <cell r="D435" t="str">
            <v>Tremblay,Paul</v>
          </cell>
          <cell r="E435" t="str">
            <v>Smockum,Stephen</v>
          </cell>
          <cell r="F435">
            <v>971754</v>
          </cell>
          <cell r="G435" t="str">
            <v>Fraser,Sharon</v>
          </cell>
          <cell r="H435" t="str">
            <v>Y</v>
          </cell>
          <cell r="K435">
            <v>105</v>
          </cell>
          <cell r="M435">
            <v>15</v>
          </cell>
          <cell r="O435">
            <v>120</v>
          </cell>
        </row>
        <row r="436">
          <cell r="A436" t="str">
            <v>AM OPERATORS</v>
          </cell>
          <cell r="B436" t="str">
            <v>None</v>
          </cell>
          <cell r="C436" t="str">
            <v>None</v>
          </cell>
          <cell r="D436" t="str">
            <v>Tremblay,Paul</v>
          </cell>
          <cell r="E436" t="str">
            <v>Tremblay,Paul</v>
          </cell>
          <cell r="F436">
            <v>47095</v>
          </cell>
          <cell r="G436" t="str">
            <v>Steele,Marjorie</v>
          </cell>
          <cell r="H436" t="str">
            <v>Y</v>
          </cell>
          <cell r="K436">
            <v>160</v>
          </cell>
          <cell r="O436">
            <v>160</v>
          </cell>
        </row>
        <row r="437">
          <cell r="A437" t="str">
            <v>AM OPERATORS</v>
          </cell>
          <cell r="B437" t="str">
            <v>None</v>
          </cell>
          <cell r="C437" t="str">
            <v>None</v>
          </cell>
          <cell r="D437" t="str">
            <v>Tremblay,Paul</v>
          </cell>
          <cell r="E437" t="str">
            <v>Tremblay,Paul</v>
          </cell>
          <cell r="F437">
            <v>55790</v>
          </cell>
          <cell r="G437" t="str">
            <v>Ferguson,Mike</v>
          </cell>
          <cell r="H437" t="str">
            <v>Y</v>
          </cell>
          <cell r="I437">
            <v>161</v>
          </cell>
          <cell r="K437">
            <v>5</v>
          </cell>
          <cell r="M437">
            <v>16</v>
          </cell>
          <cell r="O437">
            <v>182</v>
          </cell>
        </row>
        <row r="438">
          <cell r="A438" t="str">
            <v>AM OPERATORS</v>
          </cell>
          <cell r="B438" t="str">
            <v>None</v>
          </cell>
          <cell r="C438" t="str">
            <v>None</v>
          </cell>
          <cell r="D438" t="str">
            <v>Tremblay,Paul</v>
          </cell>
          <cell r="E438" t="str">
            <v>Tremblay,Paul</v>
          </cell>
          <cell r="F438">
            <v>175720</v>
          </cell>
          <cell r="G438" t="str">
            <v>Davila,Helene L.</v>
          </cell>
          <cell r="O438">
            <v>0</v>
          </cell>
        </row>
        <row r="439">
          <cell r="A439" t="str">
            <v>AM OPERATORS</v>
          </cell>
          <cell r="B439" t="str">
            <v>None</v>
          </cell>
          <cell r="C439" t="str">
            <v>None</v>
          </cell>
          <cell r="D439" t="str">
            <v>Tremblay,Paul</v>
          </cell>
          <cell r="E439" t="str">
            <v>Tremblay,Paul</v>
          </cell>
          <cell r="F439">
            <v>399686</v>
          </cell>
          <cell r="G439" t="str">
            <v>Moir,Julie</v>
          </cell>
          <cell r="H439" t="str">
            <v>Y</v>
          </cell>
          <cell r="I439">
            <v>48</v>
          </cell>
          <cell r="J439">
            <v>20</v>
          </cell>
          <cell r="K439">
            <v>48</v>
          </cell>
          <cell r="L439">
            <v>16</v>
          </cell>
          <cell r="M439">
            <v>28</v>
          </cell>
          <cell r="O439">
            <v>160</v>
          </cell>
        </row>
        <row r="440">
          <cell r="A440" t="str">
            <v>AM OPERATORS</v>
          </cell>
          <cell r="B440" t="str">
            <v>None</v>
          </cell>
          <cell r="C440" t="str">
            <v>None</v>
          </cell>
          <cell r="D440" t="str">
            <v>Tremblay,Paul</v>
          </cell>
          <cell r="E440" t="str">
            <v>Tremblay,Paul</v>
          </cell>
          <cell r="F440">
            <v>525581</v>
          </cell>
          <cell r="G440" t="str">
            <v>Smockum,Stephen</v>
          </cell>
          <cell r="H440" t="str">
            <v>Y</v>
          </cell>
          <cell r="I440">
            <v>102</v>
          </cell>
          <cell r="J440">
            <v>6</v>
          </cell>
          <cell r="K440">
            <v>52</v>
          </cell>
          <cell r="O440">
            <v>160</v>
          </cell>
        </row>
        <row r="441">
          <cell r="A441" t="str">
            <v>AM OPERATORS</v>
          </cell>
          <cell r="B441" t="str">
            <v>None</v>
          </cell>
          <cell r="C441" t="str">
            <v>None</v>
          </cell>
          <cell r="D441" t="str">
            <v>Tremblay,Paul</v>
          </cell>
          <cell r="E441" t="str">
            <v>Tremblay,Paul</v>
          </cell>
          <cell r="F441">
            <v>532406</v>
          </cell>
          <cell r="G441" t="str">
            <v>Cowan Sahadath,Kathy</v>
          </cell>
          <cell r="H441" t="str">
            <v>Y</v>
          </cell>
          <cell r="M441">
            <v>160</v>
          </cell>
          <cell r="O441">
            <v>160</v>
          </cell>
        </row>
        <row r="442">
          <cell r="A442" t="str">
            <v>AM OPERATORS</v>
          </cell>
          <cell r="B442" t="str">
            <v>None</v>
          </cell>
          <cell r="C442" t="str">
            <v>None</v>
          </cell>
          <cell r="D442" t="str">
            <v>Tremblay,Paul</v>
          </cell>
          <cell r="E442" t="str">
            <v>Tremblay,Paul</v>
          </cell>
          <cell r="F442">
            <v>692566</v>
          </cell>
          <cell r="G442" t="str">
            <v>Jary,Norm</v>
          </cell>
          <cell r="H442" t="str">
            <v>Y</v>
          </cell>
          <cell r="I442">
            <v>93</v>
          </cell>
          <cell r="K442">
            <v>27</v>
          </cell>
          <cell r="O442">
            <v>120</v>
          </cell>
        </row>
        <row r="443">
          <cell r="A443" t="str">
            <v>AM OPERATORS</v>
          </cell>
          <cell r="B443" t="str">
            <v>None</v>
          </cell>
          <cell r="C443" t="str">
            <v>None</v>
          </cell>
          <cell r="D443" t="str">
            <v>Tremblay,Paul</v>
          </cell>
          <cell r="E443" t="str">
            <v>Tremblay,Paul</v>
          </cell>
          <cell r="F443" t="str">
            <v>o55762</v>
          </cell>
          <cell r="G443" t="str">
            <v>Boland,Mike.M.D.</v>
          </cell>
          <cell r="H443" t="str">
            <v>Y</v>
          </cell>
          <cell r="I443">
            <v>147</v>
          </cell>
          <cell r="K443">
            <v>13</v>
          </cell>
          <cell r="O443">
            <v>160</v>
          </cell>
        </row>
        <row r="444">
          <cell r="A444" t="str">
            <v>AM OPERATORS</v>
          </cell>
          <cell r="B444" t="str">
            <v>OE</v>
          </cell>
          <cell r="C444" t="str">
            <v>Network Mgmt Engineer/Officer</v>
          </cell>
          <cell r="D444" t="str">
            <v>Tremblay,Paul</v>
          </cell>
          <cell r="E444" t="str">
            <v>Bradley,Ian</v>
          </cell>
          <cell r="F444">
            <v>183175</v>
          </cell>
          <cell r="G444" t="str">
            <v>Sohail, Akram</v>
          </cell>
          <cell r="H444" t="str">
            <v>Y</v>
          </cell>
          <cell r="O444">
            <v>0</v>
          </cell>
        </row>
        <row r="445">
          <cell r="A445" t="str">
            <v>AM OPERATORS</v>
          </cell>
          <cell r="B445" t="str">
            <v>OE</v>
          </cell>
          <cell r="C445" t="str">
            <v>NOD</v>
          </cell>
          <cell r="D445" t="str">
            <v>Tremblay,Paul</v>
          </cell>
          <cell r="E445" t="str">
            <v>Bradley,Ian</v>
          </cell>
          <cell r="F445">
            <v>183174</v>
          </cell>
          <cell r="G445" t="str">
            <v>Cecez, Milka</v>
          </cell>
          <cell r="H445" t="str">
            <v>Y</v>
          </cell>
          <cell r="I445">
            <v>140</v>
          </cell>
          <cell r="O445">
            <v>140</v>
          </cell>
        </row>
        <row r="446">
          <cell r="A446" t="str">
            <v>AM OPERATORS</v>
          </cell>
          <cell r="B446" t="str">
            <v>OF</v>
          </cell>
          <cell r="C446" t="str">
            <v>Engineering/Officer Transmission</v>
          </cell>
          <cell r="D446" t="str">
            <v>Tremblay,Paul</v>
          </cell>
          <cell r="E446" t="str">
            <v>Bradley,Ian</v>
          </cell>
          <cell r="F446">
            <v>183172</v>
          </cell>
          <cell r="G446" t="str">
            <v>Guo, Yinhua</v>
          </cell>
          <cell r="H446" t="str">
            <v>Y</v>
          </cell>
          <cell r="O446">
            <v>0</v>
          </cell>
        </row>
        <row r="447">
          <cell r="A447" t="str">
            <v>AM OPERATORS</v>
          </cell>
          <cell r="B447" t="str">
            <v>OF</v>
          </cell>
          <cell r="C447" t="str">
            <v>Shift Control Engineer/Officer</v>
          </cell>
          <cell r="D447" t="str">
            <v>Tremblay,Paul</v>
          </cell>
          <cell r="E447" t="str">
            <v>Bradley,Ian</v>
          </cell>
          <cell r="F447">
            <v>183177</v>
          </cell>
          <cell r="G447" t="str">
            <v>Leeman, Mike</v>
          </cell>
          <cell r="H447" t="str">
            <v>Y</v>
          </cell>
          <cell r="O447">
            <v>0</v>
          </cell>
        </row>
        <row r="448">
          <cell r="A448" t="str">
            <v>AM OPERATORS</v>
          </cell>
          <cell r="B448" t="str">
            <v>OF</v>
          </cell>
          <cell r="C448" t="str">
            <v>Shift Control Engineer/Officer</v>
          </cell>
          <cell r="D448" t="str">
            <v>Tremblay,Paul</v>
          </cell>
          <cell r="E448" t="str">
            <v>Bradley,Ian</v>
          </cell>
          <cell r="F448">
            <v>183178</v>
          </cell>
          <cell r="G448" t="str">
            <v>Rowe, Scott</v>
          </cell>
          <cell r="H448" t="str">
            <v>Y</v>
          </cell>
          <cell r="O448">
            <v>0</v>
          </cell>
        </row>
        <row r="449">
          <cell r="A449" t="str">
            <v>AM OPERATORS</v>
          </cell>
          <cell r="B449" t="str">
            <v>ON</v>
          </cell>
          <cell r="C449" t="str">
            <v>Operating Controller/Dispatcher</v>
          </cell>
          <cell r="D449" t="str">
            <v>Tremblay,Paul</v>
          </cell>
          <cell r="E449" t="str">
            <v>Bradley,Ian</v>
          </cell>
          <cell r="F449">
            <v>47260</v>
          </cell>
          <cell r="G449" t="str">
            <v>Johnson, Richard</v>
          </cell>
          <cell r="H449" t="str">
            <v>Y</v>
          </cell>
          <cell r="O449">
            <v>0</v>
          </cell>
        </row>
        <row r="450">
          <cell r="A450" t="str">
            <v>AM OPERATORS</v>
          </cell>
          <cell r="B450" t="str">
            <v>ON</v>
          </cell>
          <cell r="C450" t="str">
            <v>Operating Controller/Dispatcher</v>
          </cell>
          <cell r="D450" t="str">
            <v>Tremblay,Paul</v>
          </cell>
          <cell r="E450" t="str">
            <v>Bradley,Ian</v>
          </cell>
          <cell r="F450">
            <v>287182</v>
          </cell>
          <cell r="G450" t="str">
            <v>Hyatt, Mel</v>
          </cell>
          <cell r="H450" t="str">
            <v>Y</v>
          </cell>
          <cell r="O450">
            <v>0</v>
          </cell>
        </row>
        <row r="451">
          <cell r="A451" t="str">
            <v>AM OPERATORS</v>
          </cell>
          <cell r="B451" t="str">
            <v>OP</v>
          </cell>
          <cell r="C451" t="str">
            <v>Cable Locate Clerk</v>
          </cell>
          <cell r="D451" t="str">
            <v>Tremblay,Paul</v>
          </cell>
          <cell r="E451" t="str">
            <v>Bradley,Ian</v>
          </cell>
          <cell r="F451">
            <v>525763</v>
          </cell>
          <cell r="G451" t="str">
            <v>Simpson, Cheryl</v>
          </cell>
          <cell r="H451" t="str">
            <v>Y</v>
          </cell>
          <cell r="O451">
            <v>0</v>
          </cell>
        </row>
        <row r="452">
          <cell r="A452" t="str">
            <v>AM OPERATORS</v>
          </cell>
          <cell r="B452" t="str">
            <v>OP</v>
          </cell>
          <cell r="C452" t="str">
            <v>Sr Network Mgmt Eng/Off</v>
          </cell>
          <cell r="D452" t="str">
            <v>Tremblay,Paul</v>
          </cell>
          <cell r="E452" t="str">
            <v>Bradley,Ian</v>
          </cell>
          <cell r="F452">
            <v>181950</v>
          </cell>
          <cell r="G452" t="str">
            <v>Giralico, Sante</v>
          </cell>
          <cell r="H452" t="str">
            <v>Y</v>
          </cell>
          <cell r="O452">
            <v>0</v>
          </cell>
        </row>
        <row r="453">
          <cell r="A453" t="str">
            <v>AM OPERATORS</v>
          </cell>
          <cell r="B453" t="str">
            <v>OP</v>
          </cell>
          <cell r="C453" t="str">
            <v>University Co-Op Program</v>
          </cell>
          <cell r="D453" t="str">
            <v>Tremblay,Paul</v>
          </cell>
          <cell r="E453" t="str">
            <v>Bradley,Ian</v>
          </cell>
          <cell r="F453">
            <v>183160</v>
          </cell>
          <cell r="G453" t="str">
            <v>Nattress, Simone</v>
          </cell>
          <cell r="H453" t="str">
            <v>Y</v>
          </cell>
          <cell r="O453">
            <v>0</v>
          </cell>
        </row>
        <row r="454">
          <cell r="A454" t="str">
            <v>AM OPERATORS</v>
          </cell>
          <cell r="B454" t="str">
            <v>OPER FACILIT</v>
          </cell>
          <cell r="C454" t="str">
            <v>None</v>
          </cell>
          <cell r="D454" t="str">
            <v>Tremblay,Paul</v>
          </cell>
          <cell r="E454" t="str">
            <v>Bradley,Ian</v>
          </cell>
          <cell r="F454">
            <v>42937</v>
          </cell>
          <cell r="G454" t="str">
            <v>Chen,Rongliang</v>
          </cell>
          <cell r="H454" t="str">
            <v>Y</v>
          </cell>
          <cell r="I454">
            <v>128</v>
          </cell>
          <cell r="M454">
            <v>12</v>
          </cell>
          <cell r="O454">
            <v>140</v>
          </cell>
        </row>
        <row r="455">
          <cell r="A455" t="str">
            <v>AM OPERATORS</v>
          </cell>
          <cell r="B455" t="str">
            <v>OPER FACILIT</v>
          </cell>
          <cell r="C455" t="str">
            <v>None</v>
          </cell>
          <cell r="D455" t="str">
            <v>Tremblay,Paul</v>
          </cell>
          <cell r="E455" t="str">
            <v>Bradley,Ian</v>
          </cell>
          <cell r="F455">
            <v>55129</v>
          </cell>
          <cell r="G455" t="str">
            <v>Hewson,Alex</v>
          </cell>
          <cell r="O455">
            <v>0</v>
          </cell>
        </row>
        <row r="456">
          <cell r="A456" t="str">
            <v>AM OPERATORS</v>
          </cell>
          <cell r="B456" t="str">
            <v>OPER FACILIT</v>
          </cell>
          <cell r="C456" t="str">
            <v>None</v>
          </cell>
          <cell r="D456" t="str">
            <v>Tremblay,Paul</v>
          </cell>
          <cell r="E456" t="str">
            <v>Bradley,Ian</v>
          </cell>
          <cell r="F456">
            <v>59897</v>
          </cell>
          <cell r="G456" t="str">
            <v>Haromszeki,Robert L.</v>
          </cell>
          <cell r="O456">
            <v>0</v>
          </cell>
        </row>
        <row r="457">
          <cell r="A457" t="str">
            <v>AM OPERATORS</v>
          </cell>
          <cell r="B457" t="str">
            <v>OPER FACILIT</v>
          </cell>
          <cell r="C457" t="str">
            <v>None</v>
          </cell>
          <cell r="D457" t="str">
            <v>Tremblay,Paul</v>
          </cell>
          <cell r="E457" t="str">
            <v>Bradley,Ian</v>
          </cell>
          <cell r="F457">
            <v>120526</v>
          </cell>
          <cell r="G457" t="str">
            <v>Clunies,Linda</v>
          </cell>
          <cell r="O457">
            <v>0</v>
          </cell>
        </row>
        <row r="458">
          <cell r="A458" t="str">
            <v>AM OPERATORS</v>
          </cell>
          <cell r="B458" t="str">
            <v>OPER FACILIT</v>
          </cell>
          <cell r="C458" t="str">
            <v>None</v>
          </cell>
          <cell r="D458" t="str">
            <v>Tremblay,Paul</v>
          </cell>
          <cell r="E458" t="str">
            <v>Bradley,Ian</v>
          </cell>
          <cell r="F458">
            <v>176396</v>
          </cell>
          <cell r="G458" t="str">
            <v>Camelino,Ruben</v>
          </cell>
          <cell r="H458" t="str">
            <v>Y</v>
          </cell>
          <cell r="I458">
            <v>115</v>
          </cell>
          <cell r="J458">
            <v>16</v>
          </cell>
          <cell r="K458">
            <v>9</v>
          </cell>
          <cell r="O458">
            <v>140</v>
          </cell>
        </row>
        <row r="459">
          <cell r="A459" t="str">
            <v>AM OPERATORS</v>
          </cell>
          <cell r="B459" t="str">
            <v>OPER FACILIT</v>
          </cell>
          <cell r="C459" t="str">
            <v>None</v>
          </cell>
          <cell r="D459" t="str">
            <v>Tremblay,Paul</v>
          </cell>
          <cell r="E459" t="str">
            <v>Bradley,Ian</v>
          </cell>
          <cell r="F459">
            <v>177624</v>
          </cell>
          <cell r="G459" t="str">
            <v>Cheuk,Vivian</v>
          </cell>
          <cell r="O459">
            <v>0</v>
          </cell>
        </row>
        <row r="460">
          <cell r="A460" t="str">
            <v>AM OPERATORS</v>
          </cell>
          <cell r="B460" t="str">
            <v>OPER FACILIT</v>
          </cell>
          <cell r="C460" t="str">
            <v>None</v>
          </cell>
          <cell r="D460" t="str">
            <v>Tremblay,Paul</v>
          </cell>
          <cell r="E460" t="str">
            <v>Bradley,Ian</v>
          </cell>
          <cell r="F460">
            <v>180361</v>
          </cell>
          <cell r="G460" t="str">
            <v>Pan,Danmin</v>
          </cell>
          <cell r="O460">
            <v>0</v>
          </cell>
        </row>
        <row r="461">
          <cell r="A461" t="str">
            <v>AM OPERATORS</v>
          </cell>
          <cell r="B461" t="str">
            <v>OPER FACILIT</v>
          </cell>
          <cell r="C461" t="str">
            <v>None</v>
          </cell>
          <cell r="D461" t="str">
            <v>Tremblay,Paul</v>
          </cell>
          <cell r="E461" t="str">
            <v>Bradley,Ian</v>
          </cell>
          <cell r="F461">
            <v>180363</v>
          </cell>
          <cell r="G461" t="str">
            <v>Chan,Kathy</v>
          </cell>
          <cell r="O461">
            <v>0</v>
          </cell>
        </row>
        <row r="462">
          <cell r="A462" t="str">
            <v>AM OPERATORS</v>
          </cell>
          <cell r="B462" t="str">
            <v>OPER FACILIT</v>
          </cell>
          <cell r="C462" t="str">
            <v>None</v>
          </cell>
          <cell r="D462" t="str">
            <v>Tremblay,Paul</v>
          </cell>
          <cell r="E462" t="str">
            <v>Bradley,Ian</v>
          </cell>
          <cell r="F462">
            <v>180372</v>
          </cell>
          <cell r="G462" t="str">
            <v>Tai,Edwin</v>
          </cell>
          <cell r="O462">
            <v>0</v>
          </cell>
        </row>
        <row r="463">
          <cell r="A463" t="str">
            <v>AM OPERATORS</v>
          </cell>
          <cell r="B463" t="str">
            <v>OPER FACILIT</v>
          </cell>
          <cell r="C463" t="str">
            <v>None</v>
          </cell>
          <cell r="D463" t="str">
            <v>Tremblay,Paul</v>
          </cell>
          <cell r="E463" t="str">
            <v>Bradley,Ian</v>
          </cell>
          <cell r="F463">
            <v>180616</v>
          </cell>
          <cell r="G463" t="str">
            <v>Yuen,Kay Chi-Kiu</v>
          </cell>
          <cell r="O463">
            <v>0</v>
          </cell>
        </row>
        <row r="464">
          <cell r="A464" t="str">
            <v>AM OPERATORS</v>
          </cell>
          <cell r="B464" t="str">
            <v>OPER FACILIT</v>
          </cell>
          <cell r="C464" t="str">
            <v>None</v>
          </cell>
          <cell r="D464" t="str">
            <v>Tremblay,Paul</v>
          </cell>
          <cell r="E464" t="str">
            <v>Bradley,Ian</v>
          </cell>
          <cell r="F464">
            <v>180774</v>
          </cell>
          <cell r="G464" t="str">
            <v>Lee,Seunghee Suh</v>
          </cell>
          <cell r="O464">
            <v>0</v>
          </cell>
        </row>
        <row r="465">
          <cell r="A465" t="str">
            <v>AM OPERATORS</v>
          </cell>
          <cell r="B465" t="str">
            <v>OPER FACILIT</v>
          </cell>
          <cell r="C465" t="str">
            <v>None</v>
          </cell>
          <cell r="D465" t="str">
            <v>Tremblay,Paul</v>
          </cell>
          <cell r="E465" t="str">
            <v>Bradley,Ian</v>
          </cell>
          <cell r="F465">
            <v>180856</v>
          </cell>
          <cell r="G465" t="str">
            <v>Wong,Michelle C.</v>
          </cell>
          <cell r="O465">
            <v>0</v>
          </cell>
        </row>
        <row r="466">
          <cell r="A466" t="str">
            <v>AM OPERATORS</v>
          </cell>
          <cell r="B466" t="str">
            <v>OPER FACILIT</v>
          </cell>
          <cell r="C466" t="str">
            <v>None</v>
          </cell>
          <cell r="D466" t="str">
            <v>Tremblay,Paul</v>
          </cell>
          <cell r="E466" t="str">
            <v>Bradley,Ian</v>
          </cell>
          <cell r="F466">
            <v>180857</v>
          </cell>
          <cell r="G466" t="str">
            <v>Yong,Tze M.</v>
          </cell>
          <cell r="O466">
            <v>0</v>
          </cell>
        </row>
        <row r="467">
          <cell r="A467" t="str">
            <v>AM OPERATORS</v>
          </cell>
          <cell r="B467" t="str">
            <v>OPER FACILIT</v>
          </cell>
          <cell r="C467" t="str">
            <v>None</v>
          </cell>
          <cell r="D467" t="str">
            <v>Tremblay,Paul</v>
          </cell>
          <cell r="E467" t="str">
            <v>Bradley,Ian</v>
          </cell>
          <cell r="F467">
            <v>181240</v>
          </cell>
          <cell r="G467" t="str">
            <v>Kuntze,Martin</v>
          </cell>
          <cell r="O467">
            <v>0</v>
          </cell>
        </row>
        <row r="468">
          <cell r="A468" t="str">
            <v>AM OPERATORS</v>
          </cell>
          <cell r="B468" t="str">
            <v>OPER FACILIT</v>
          </cell>
          <cell r="C468" t="str">
            <v>None</v>
          </cell>
          <cell r="D468" t="str">
            <v>Tremblay,Paul</v>
          </cell>
          <cell r="E468" t="str">
            <v>Bradley,Ian</v>
          </cell>
          <cell r="F468">
            <v>181967</v>
          </cell>
          <cell r="G468" t="str">
            <v>Salazar,Jason</v>
          </cell>
          <cell r="O468">
            <v>0</v>
          </cell>
        </row>
        <row r="469">
          <cell r="A469" t="str">
            <v>AM OPERATORS</v>
          </cell>
          <cell r="B469" t="str">
            <v>OPER FACILIT</v>
          </cell>
          <cell r="C469" t="str">
            <v>None</v>
          </cell>
          <cell r="D469" t="str">
            <v>Tremblay,Paul</v>
          </cell>
          <cell r="E469" t="str">
            <v>Bradley,Ian</v>
          </cell>
          <cell r="F469">
            <v>182038</v>
          </cell>
          <cell r="G469" t="str">
            <v>Selvaratnam,Sarmila</v>
          </cell>
          <cell r="O469">
            <v>0</v>
          </cell>
        </row>
        <row r="470">
          <cell r="A470" t="str">
            <v>AM OPERATORS</v>
          </cell>
          <cell r="B470" t="str">
            <v>OPER FACILIT</v>
          </cell>
          <cell r="C470" t="str">
            <v>None</v>
          </cell>
          <cell r="D470" t="str">
            <v>Tremblay,Paul</v>
          </cell>
          <cell r="E470" t="str">
            <v>Bradley,Ian</v>
          </cell>
          <cell r="F470">
            <v>182172</v>
          </cell>
          <cell r="G470" t="str">
            <v>Bassiachvili,Elena</v>
          </cell>
          <cell r="O470">
            <v>0</v>
          </cell>
        </row>
        <row r="471">
          <cell r="A471" t="str">
            <v>AM OPERATORS</v>
          </cell>
          <cell r="B471" t="str">
            <v>OPER FACILIT</v>
          </cell>
          <cell r="C471" t="str">
            <v>None</v>
          </cell>
          <cell r="D471" t="str">
            <v>Tremblay,Paul</v>
          </cell>
          <cell r="E471" t="str">
            <v>Bradley,Ian</v>
          </cell>
          <cell r="F471">
            <v>182256</v>
          </cell>
          <cell r="G471" t="str">
            <v>Chan,Yun</v>
          </cell>
          <cell r="O471">
            <v>0</v>
          </cell>
        </row>
        <row r="472">
          <cell r="A472" t="str">
            <v>AM OPERATORS</v>
          </cell>
          <cell r="B472" t="str">
            <v>OPER FACILIT</v>
          </cell>
          <cell r="C472" t="str">
            <v>None</v>
          </cell>
          <cell r="D472" t="str">
            <v>Tremblay,Paul</v>
          </cell>
          <cell r="E472" t="str">
            <v>Bradley,Ian</v>
          </cell>
          <cell r="F472">
            <v>182277</v>
          </cell>
          <cell r="G472" t="str">
            <v>Tomasovic,Nikolina</v>
          </cell>
          <cell r="O472">
            <v>0</v>
          </cell>
        </row>
        <row r="473">
          <cell r="A473" t="str">
            <v>AM OPERATORS</v>
          </cell>
          <cell r="B473" t="str">
            <v>OPER FACILIT</v>
          </cell>
          <cell r="C473" t="str">
            <v>None</v>
          </cell>
          <cell r="D473" t="str">
            <v>Tremblay,Paul</v>
          </cell>
          <cell r="E473" t="str">
            <v>Bradley,Ian</v>
          </cell>
          <cell r="F473">
            <v>182317</v>
          </cell>
          <cell r="G473" t="str">
            <v>Samoila,Radu</v>
          </cell>
          <cell r="O473">
            <v>0</v>
          </cell>
        </row>
        <row r="474">
          <cell r="A474" t="str">
            <v>AM OPERATORS</v>
          </cell>
          <cell r="B474" t="str">
            <v>OPER FACILIT</v>
          </cell>
          <cell r="C474" t="str">
            <v>None</v>
          </cell>
          <cell r="D474" t="str">
            <v>Tremblay,Paul</v>
          </cell>
          <cell r="E474" t="str">
            <v>Bradley,Ian</v>
          </cell>
          <cell r="F474">
            <v>183063</v>
          </cell>
          <cell r="G474" t="str">
            <v>Ficko,Bradley</v>
          </cell>
          <cell r="O474">
            <v>0</v>
          </cell>
        </row>
        <row r="475">
          <cell r="A475" t="str">
            <v>AM OPERATORS</v>
          </cell>
          <cell r="B475" t="str">
            <v>OPER FACILIT</v>
          </cell>
          <cell r="C475" t="str">
            <v>None</v>
          </cell>
          <cell r="D475" t="str">
            <v>Tremblay,Paul</v>
          </cell>
          <cell r="E475" t="str">
            <v>Bradley,Ian</v>
          </cell>
          <cell r="F475">
            <v>183072</v>
          </cell>
          <cell r="G475" t="str">
            <v>Clayden,Christopher</v>
          </cell>
          <cell r="O475">
            <v>0</v>
          </cell>
        </row>
        <row r="476">
          <cell r="A476" t="str">
            <v>AM OPERATORS</v>
          </cell>
          <cell r="B476" t="str">
            <v>OPER FACILIT</v>
          </cell>
          <cell r="C476" t="str">
            <v>None</v>
          </cell>
          <cell r="D476" t="str">
            <v>Tremblay,Paul</v>
          </cell>
          <cell r="E476" t="str">
            <v>Bradley,Ian</v>
          </cell>
          <cell r="F476">
            <v>184163</v>
          </cell>
          <cell r="G476" t="str">
            <v>Whittington,Andrew</v>
          </cell>
          <cell r="O476">
            <v>0</v>
          </cell>
        </row>
        <row r="477">
          <cell r="A477" t="str">
            <v>AM OPERATORS</v>
          </cell>
          <cell r="B477" t="str">
            <v>OPER FACILIT</v>
          </cell>
          <cell r="C477" t="str">
            <v>None</v>
          </cell>
          <cell r="D477" t="str">
            <v>Tremblay,Paul</v>
          </cell>
          <cell r="E477" t="str">
            <v>Bradley,Ian</v>
          </cell>
          <cell r="F477">
            <v>297283</v>
          </cell>
          <cell r="G477" t="str">
            <v>Feaver,Eldon</v>
          </cell>
          <cell r="H477" t="str">
            <v>Y</v>
          </cell>
          <cell r="I477">
            <v>37.5</v>
          </cell>
          <cell r="J477">
            <v>7</v>
          </cell>
          <cell r="M477">
            <v>25.5</v>
          </cell>
          <cell r="O477">
            <v>70</v>
          </cell>
        </row>
        <row r="478">
          <cell r="A478" t="str">
            <v>AM OPERATORS</v>
          </cell>
          <cell r="B478" t="str">
            <v>OPER FACILIT</v>
          </cell>
          <cell r="C478" t="str">
            <v>None</v>
          </cell>
          <cell r="D478" t="str">
            <v>Tremblay,Paul</v>
          </cell>
          <cell r="E478" t="str">
            <v>Bradley,Ian</v>
          </cell>
          <cell r="F478">
            <v>404334</v>
          </cell>
          <cell r="G478" t="str">
            <v>Gauci,Walter</v>
          </cell>
          <cell r="O478">
            <v>0</v>
          </cell>
        </row>
        <row r="479">
          <cell r="A479" t="str">
            <v>AM OPERATORS</v>
          </cell>
          <cell r="B479" t="str">
            <v>OPER FACILIT</v>
          </cell>
          <cell r="C479" t="str">
            <v>None</v>
          </cell>
          <cell r="D479" t="str">
            <v>Tremblay,Paul</v>
          </cell>
          <cell r="E479" t="str">
            <v>Bradley,Ian</v>
          </cell>
          <cell r="F479">
            <v>417571</v>
          </cell>
          <cell r="G479" t="str">
            <v>Wheatstone,Michael</v>
          </cell>
          <cell r="O479">
            <v>0</v>
          </cell>
        </row>
        <row r="480">
          <cell r="A480" t="str">
            <v>AM OPERATORS</v>
          </cell>
          <cell r="B480" t="str">
            <v>OPER FACILIT</v>
          </cell>
          <cell r="C480" t="str">
            <v>None</v>
          </cell>
          <cell r="D480" t="str">
            <v>Tremblay,Paul</v>
          </cell>
          <cell r="E480" t="str">
            <v>Bradley,Ian</v>
          </cell>
          <cell r="F480">
            <v>443212</v>
          </cell>
          <cell r="G480" t="str">
            <v>Mouck,Allan</v>
          </cell>
          <cell r="H480" t="str">
            <v>Y</v>
          </cell>
          <cell r="I480">
            <v>47</v>
          </cell>
          <cell r="J480">
            <v>22</v>
          </cell>
          <cell r="K480">
            <v>18</v>
          </cell>
          <cell r="L480">
            <v>10</v>
          </cell>
          <cell r="M480">
            <v>65</v>
          </cell>
          <cell r="O480">
            <v>162</v>
          </cell>
        </row>
        <row r="481">
          <cell r="A481" t="str">
            <v>AM OPERATORS</v>
          </cell>
          <cell r="B481" t="str">
            <v>OPER FACILIT</v>
          </cell>
          <cell r="C481" t="str">
            <v>None</v>
          </cell>
          <cell r="D481" t="str">
            <v>Tremblay,Paul</v>
          </cell>
          <cell r="E481" t="str">
            <v>Bradley,Ian</v>
          </cell>
          <cell r="F481">
            <v>492814</v>
          </cell>
          <cell r="G481" t="str">
            <v>Klein,Meir</v>
          </cell>
          <cell r="H481" t="str">
            <v>Y</v>
          </cell>
          <cell r="I481">
            <v>5</v>
          </cell>
          <cell r="J481">
            <v>109</v>
          </cell>
          <cell r="M481">
            <v>26</v>
          </cell>
          <cell r="O481">
            <v>140</v>
          </cell>
        </row>
        <row r="482">
          <cell r="A482" t="str">
            <v>AM OPERATORS</v>
          </cell>
          <cell r="B482" t="str">
            <v>OPER FACILIT</v>
          </cell>
          <cell r="C482" t="str">
            <v>None</v>
          </cell>
          <cell r="D482" t="str">
            <v>Tremblay,Paul</v>
          </cell>
          <cell r="E482" t="str">
            <v>Bradley,Ian</v>
          </cell>
          <cell r="F482">
            <v>494326</v>
          </cell>
          <cell r="G482" t="str">
            <v>Yuen,Andrew H</v>
          </cell>
          <cell r="O482">
            <v>0</v>
          </cell>
        </row>
        <row r="483">
          <cell r="A483" t="str">
            <v>AM OPERATORS</v>
          </cell>
          <cell r="B483" t="str">
            <v>OPER FACILIT</v>
          </cell>
          <cell r="C483" t="str">
            <v>None</v>
          </cell>
          <cell r="D483" t="str">
            <v>Tremblay,Paul</v>
          </cell>
          <cell r="E483" t="str">
            <v>Bradley,Ian</v>
          </cell>
          <cell r="F483">
            <v>517804</v>
          </cell>
          <cell r="G483" t="str">
            <v>Hill,David Stuart</v>
          </cell>
          <cell r="O483">
            <v>0</v>
          </cell>
        </row>
        <row r="484">
          <cell r="A484" t="str">
            <v>AM OPERATORS</v>
          </cell>
          <cell r="B484" t="str">
            <v>OPER FACILIT</v>
          </cell>
          <cell r="C484" t="str">
            <v>None</v>
          </cell>
          <cell r="D484" t="str">
            <v>Tremblay,Paul</v>
          </cell>
          <cell r="E484" t="str">
            <v>Bradley,Ian</v>
          </cell>
          <cell r="F484">
            <v>518273</v>
          </cell>
          <cell r="G484" t="str">
            <v>Kochuta,Carole Louise</v>
          </cell>
          <cell r="O484">
            <v>0</v>
          </cell>
        </row>
        <row r="485">
          <cell r="A485" t="str">
            <v>AM OPERATORS</v>
          </cell>
          <cell r="B485" t="str">
            <v>OPER FACILIT</v>
          </cell>
          <cell r="C485" t="str">
            <v>None</v>
          </cell>
          <cell r="D485" t="str">
            <v>Tremblay,Paul</v>
          </cell>
          <cell r="E485" t="str">
            <v>Bradley,Ian</v>
          </cell>
          <cell r="F485">
            <v>576975</v>
          </cell>
          <cell r="G485" t="str">
            <v>Penrice,J R</v>
          </cell>
          <cell r="O485">
            <v>0</v>
          </cell>
        </row>
        <row r="486">
          <cell r="A486" t="str">
            <v>AM OPERATORS</v>
          </cell>
          <cell r="B486" t="str">
            <v>OPER FACILIT</v>
          </cell>
          <cell r="C486" t="str">
            <v>None</v>
          </cell>
          <cell r="D486" t="str">
            <v>Tremblay,Paul</v>
          </cell>
          <cell r="E486" t="str">
            <v>Bradley,Ian</v>
          </cell>
          <cell r="F486">
            <v>594881</v>
          </cell>
          <cell r="G486" t="str">
            <v>Anam,William</v>
          </cell>
          <cell r="O486">
            <v>0</v>
          </cell>
        </row>
        <row r="487">
          <cell r="A487" t="str">
            <v>AM OPERATORS</v>
          </cell>
          <cell r="B487" t="str">
            <v>OPER FACILIT</v>
          </cell>
          <cell r="C487" t="str">
            <v>None</v>
          </cell>
          <cell r="D487" t="str">
            <v>Tremblay,Paul</v>
          </cell>
          <cell r="E487" t="str">
            <v>Bradley,Ian</v>
          </cell>
          <cell r="F487">
            <v>600061</v>
          </cell>
          <cell r="G487" t="str">
            <v>Lo,Anita Siu Man</v>
          </cell>
          <cell r="O487">
            <v>0</v>
          </cell>
        </row>
        <row r="488">
          <cell r="A488" t="str">
            <v>AM OPERATORS</v>
          </cell>
          <cell r="B488" t="str">
            <v>OPER FACILIT</v>
          </cell>
          <cell r="C488" t="str">
            <v>None</v>
          </cell>
          <cell r="D488" t="str">
            <v>Tremblay,Paul</v>
          </cell>
          <cell r="E488" t="str">
            <v>Bradley,Ian</v>
          </cell>
          <cell r="F488">
            <v>853433</v>
          </cell>
          <cell r="G488" t="str">
            <v>Kwan,Tak Keung</v>
          </cell>
          <cell r="O488">
            <v>0</v>
          </cell>
        </row>
        <row r="489">
          <cell r="A489" t="str">
            <v>AM OPERATORS</v>
          </cell>
          <cell r="B489" t="str">
            <v>OPER FACILIT</v>
          </cell>
          <cell r="C489" t="str">
            <v>None</v>
          </cell>
          <cell r="D489" t="str">
            <v>Tremblay,Paul</v>
          </cell>
          <cell r="E489" t="str">
            <v>Bradley,Ian</v>
          </cell>
          <cell r="F489">
            <v>901005</v>
          </cell>
          <cell r="G489" t="str">
            <v>Klett,Thomas</v>
          </cell>
          <cell r="O489">
            <v>0</v>
          </cell>
        </row>
        <row r="490">
          <cell r="A490" t="str">
            <v>AM OPERATORS</v>
          </cell>
          <cell r="B490" t="str">
            <v>OPER FACILIT</v>
          </cell>
          <cell r="C490" t="str">
            <v>None</v>
          </cell>
          <cell r="D490" t="str">
            <v>Tremblay,Paul</v>
          </cell>
          <cell r="E490" t="str">
            <v>Bradley,Ian</v>
          </cell>
          <cell r="F490">
            <v>946463</v>
          </cell>
          <cell r="G490" t="str">
            <v>Salomaa,Olli</v>
          </cell>
          <cell r="O490">
            <v>0</v>
          </cell>
        </row>
        <row r="491">
          <cell r="A491" t="str">
            <v>AM OPERATORS</v>
          </cell>
          <cell r="B491" t="str">
            <v>OPER FACILIT</v>
          </cell>
          <cell r="C491" t="str">
            <v>None</v>
          </cell>
          <cell r="D491" t="str">
            <v>Tremblay,Paul</v>
          </cell>
          <cell r="E491" t="str">
            <v>Bradley,Ian</v>
          </cell>
          <cell r="F491">
            <v>947163</v>
          </cell>
          <cell r="G491" t="str">
            <v>Tsang,Clara</v>
          </cell>
          <cell r="O491">
            <v>0</v>
          </cell>
        </row>
        <row r="492">
          <cell r="A492" t="str">
            <v>AM OPERATORS</v>
          </cell>
          <cell r="B492" t="str">
            <v>OPER FACILIT</v>
          </cell>
          <cell r="C492" t="str">
            <v>None</v>
          </cell>
          <cell r="D492" t="str">
            <v>Tremblay,Paul</v>
          </cell>
          <cell r="E492" t="str">
            <v>Tremblay,Paul</v>
          </cell>
          <cell r="F492">
            <v>179620</v>
          </cell>
          <cell r="G492" t="str">
            <v>Bradley,Ian</v>
          </cell>
          <cell r="H492" t="str">
            <v>Y</v>
          </cell>
          <cell r="I492">
            <v>131</v>
          </cell>
          <cell r="K492">
            <v>12</v>
          </cell>
          <cell r="L492">
            <v>1</v>
          </cell>
          <cell r="M492">
            <v>16</v>
          </cell>
          <cell r="O492">
            <v>160</v>
          </cell>
        </row>
        <row r="493">
          <cell r="A493" t="str">
            <v>AM OPERATORS</v>
          </cell>
          <cell r="B493" t="str">
            <v>Operating Effectiveness</v>
          </cell>
          <cell r="C493" t="str">
            <v>None</v>
          </cell>
          <cell r="D493" t="str">
            <v>Tremblay,Paul</v>
          </cell>
          <cell r="E493" t="str">
            <v>Ferguson,Mike</v>
          </cell>
          <cell r="F493">
            <v>970886</v>
          </cell>
          <cell r="G493" t="str">
            <v>Gilligan,Shaun</v>
          </cell>
          <cell r="H493" t="str">
            <v>Y</v>
          </cell>
          <cell r="O493">
            <v>0</v>
          </cell>
        </row>
        <row r="494">
          <cell r="A494" t="str">
            <v>AM OPERATORS</v>
          </cell>
          <cell r="B494" t="str">
            <v>Unknown</v>
          </cell>
          <cell r="C494" t="str">
            <v>None</v>
          </cell>
          <cell r="D494" t="str">
            <v>Tremblay,Paul</v>
          </cell>
          <cell r="E494" t="str">
            <v>Bradley,Ian</v>
          </cell>
          <cell r="F494">
            <v>183158</v>
          </cell>
          <cell r="G494" t="str">
            <v>Willett,Kevin Richard</v>
          </cell>
          <cell r="H494" t="str">
            <v>Y</v>
          </cell>
          <cell r="I494">
            <v>15</v>
          </cell>
          <cell r="K494">
            <v>9</v>
          </cell>
          <cell r="O494">
            <v>24</v>
          </cell>
        </row>
      </sheetData>
      <sheetData sheetId="3" refreshError="1">
        <row r="6">
          <cell r="A6" t="str">
            <v>Division</v>
          </cell>
          <cell r="B6" t="str">
            <v>Director</v>
          </cell>
          <cell r="C6" t="str">
            <v>Supervisor</v>
          </cell>
          <cell r="D6" t="str">
            <v>Department</v>
          </cell>
          <cell r="E6" t="str">
            <v>Department ID</v>
          </cell>
          <cell r="F6" t="str">
            <v>Sent By</v>
          </cell>
          <cell r="G6" t="str">
            <v>Individual</v>
          </cell>
          <cell r="H6" t="str">
            <v>Emp#</v>
          </cell>
          <cell r="I6" t="str">
            <v>NOD Dpt</v>
          </cell>
          <cell r="J6" t="str">
            <v>NOD Timesheet</v>
          </cell>
          <cell r="K6" t="str">
            <v>NOD Timesheet2</v>
          </cell>
          <cell r="L6" t="str">
            <v>NOD Voluntary Severance</v>
          </cell>
          <cell r="M6" t="str">
            <v>NOD Project Charger</v>
          </cell>
          <cell r="N6" t="str">
            <v>NOD ON Reporter</v>
          </cell>
          <cell r="O6" t="str">
            <v>NOD OP Org Reporter</v>
          </cell>
          <cell r="P6" t="str">
            <v>Week1</v>
          </cell>
          <cell r="Q6" t="str">
            <v>Week2</v>
          </cell>
          <cell r="R6" t="str">
            <v>Week3</v>
          </cell>
          <cell r="S6" t="str">
            <v>Week4</v>
          </cell>
          <cell r="T6" t="str">
            <v>AllWeeks</v>
          </cell>
          <cell r="U6" t="str">
            <v>Yes</v>
          </cell>
          <cell r="V6" t="str">
            <v>No</v>
          </cell>
          <cell r="W6" t="str">
            <v>Recd Week1</v>
          </cell>
          <cell r="X6" t="str">
            <v>Recd Week2</v>
          </cell>
          <cell r="Y6" t="str">
            <v>Recd Week3</v>
          </cell>
          <cell r="Z6" t="str">
            <v>Recd Week4</v>
          </cell>
        </row>
        <row r="7">
          <cell r="A7" t="str">
            <v>Division</v>
          </cell>
          <cell r="B7" t="str">
            <v>Director</v>
          </cell>
          <cell r="C7" t="str">
            <v>Supervisor</v>
          </cell>
          <cell r="D7" t="str">
            <v>Department</v>
          </cell>
          <cell r="E7" t="str">
            <v>Department ID</v>
          </cell>
          <cell r="F7" t="str">
            <v>Sent By</v>
          </cell>
          <cell r="G7" t="str">
            <v>Individual</v>
          </cell>
          <cell r="H7" t="str">
            <v>Emp#</v>
          </cell>
          <cell r="I7" t="str">
            <v>NOD Dpt</v>
          </cell>
          <cell r="J7" t="str">
            <v>NOD Timesheet</v>
          </cell>
          <cell r="K7" t="str">
            <v>NOD Timesheet2</v>
          </cell>
          <cell r="L7" t="str">
            <v>NOD Voluntary Severance</v>
          </cell>
          <cell r="M7" t="str">
            <v>NOD Project Charger</v>
          </cell>
          <cell r="N7" t="str">
            <v>NOD ON Reporter</v>
          </cell>
          <cell r="O7" t="str">
            <v>NOD OP Org Reporter</v>
          </cell>
          <cell r="P7" t="str">
            <v>Week1</v>
          </cell>
          <cell r="Q7" t="str">
            <v>Week2</v>
          </cell>
          <cell r="R7" t="str">
            <v>Week3</v>
          </cell>
          <cell r="S7" t="str">
            <v>Week4</v>
          </cell>
          <cell r="T7" t="str">
            <v>AllWeeks</v>
          </cell>
          <cell r="U7" t="str">
            <v>Yes</v>
          </cell>
          <cell r="V7" t="str">
            <v>No</v>
          </cell>
          <cell r="W7">
            <v>1</v>
          </cell>
          <cell r="X7">
            <v>1</v>
          </cell>
          <cell r="Y7">
            <v>1</v>
          </cell>
          <cell r="Z7">
            <v>1</v>
          </cell>
        </row>
        <row r="8">
          <cell r="A8" t="str">
            <v>AM NON-OPS</v>
          </cell>
          <cell r="B8" t="str">
            <v>Carleton,George A</v>
          </cell>
          <cell r="C8" t="str">
            <v>Altomare,Carm</v>
          </cell>
          <cell r="D8" t="str">
            <v>BUS INTGRTN</v>
          </cell>
          <cell r="E8">
            <v>7085</v>
          </cell>
          <cell r="G8" t="str">
            <v>Atkins,Peter</v>
          </cell>
          <cell r="H8">
            <v>76461</v>
          </cell>
          <cell r="P8">
            <v>35</v>
          </cell>
          <cell r="Q8">
            <v>35</v>
          </cell>
          <cell r="R8">
            <v>35</v>
          </cell>
          <cell r="S8">
            <v>35</v>
          </cell>
          <cell r="T8">
            <v>140</v>
          </cell>
          <cell r="U8" t="str">
            <v>Yes</v>
          </cell>
          <cell r="W8">
            <v>1</v>
          </cell>
          <cell r="X8">
            <v>1</v>
          </cell>
          <cell r="Y8">
            <v>1</v>
          </cell>
          <cell r="Z8">
            <v>1</v>
          </cell>
        </row>
        <row r="9">
          <cell r="A9" t="str">
            <v>AM NON-OPS</v>
          </cell>
          <cell r="B9" t="str">
            <v>Carleton,George A</v>
          </cell>
          <cell r="C9" t="str">
            <v>Altomare,Carm</v>
          </cell>
          <cell r="D9" t="str">
            <v>BUS INTGRTN</v>
          </cell>
          <cell r="E9">
            <v>7085</v>
          </cell>
          <cell r="G9" t="str">
            <v>Lyberogiannis,Elias</v>
          </cell>
          <cell r="H9">
            <v>178790</v>
          </cell>
          <cell r="P9">
            <v>35</v>
          </cell>
          <cell r="Q9">
            <v>35</v>
          </cell>
          <cell r="R9">
            <v>35</v>
          </cell>
          <cell r="S9">
            <v>35</v>
          </cell>
          <cell r="T9">
            <v>140</v>
          </cell>
          <cell r="U9" t="str">
            <v>Yes</v>
          </cell>
          <cell r="W9">
            <v>1</v>
          </cell>
          <cell r="X9">
            <v>1</v>
          </cell>
          <cell r="Y9">
            <v>1</v>
          </cell>
          <cell r="Z9">
            <v>1</v>
          </cell>
        </row>
        <row r="10">
          <cell r="A10" t="str">
            <v>AM NON-OPS</v>
          </cell>
          <cell r="B10" t="str">
            <v>Carleton,George A</v>
          </cell>
          <cell r="C10" t="str">
            <v>Altomare,Carm</v>
          </cell>
          <cell r="D10" t="str">
            <v>BUS INTGRTN</v>
          </cell>
          <cell r="E10">
            <v>7085</v>
          </cell>
          <cell r="G10" t="str">
            <v>Wee,Chaw</v>
          </cell>
          <cell r="H10">
            <v>210063</v>
          </cell>
          <cell r="P10">
            <v>35</v>
          </cell>
          <cell r="Q10">
            <v>35</v>
          </cell>
          <cell r="R10">
            <v>35</v>
          </cell>
          <cell r="S10">
            <v>35</v>
          </cell>
          <cell r="T10">
            <v>140</v>
          </cell>
          <cell r="U10" t="str">
            <v>Yes</v>
          </cell>
          <cell r="W10">
            <v>1</v>
          </cell>
          <cell r="X10">
            <v>1</v>
          </cell>
          <cell r="Y10">
            <v>1</v>
          </cell>
          <cell r="Z10">
            <v>1</v>
          </cell>
        </row>
        <row r="11">
          <cell r="A11" t="str">
            <v>AM NON-OPS</v>
          </cell>
          <cell r="B11" t="str">
            <v>Carleton,George A</v>
          </cell>
          <cell r="C11" t="str">
            <v>Altomare,Carm</v>
          </cell>
          <cell r="D11" t="str">
            <v>BUS INTGRTN</v>
          </cell>
          <cell r="E11">
            <v>7085</v>
          </cell>
          <cell r="G11" t="str">
            <v>Andrews-Cepin,Lynn</v>
          </cell>
          <cell r="H11">
            <v>313215</v>
          </cell>
          <cell r="P11">
            <v>35</v>
          </cell>
          <cell r="Q11">
            <v>35</v>
          </cell>
          <cell r="R11">
            <v>35</v>
          </cell>
          <cell r="S11">
            <v>35</v>
          </cell>
          <cell r="T11">
            <v>140</v>
          </cell>
          <cell r="U11" t="str">
            <v>Yes</v>
          </cell>
          <cell r="W11">
            <v>1</v>
          </cell>
          <cell r="X11">
            <v>1</v>
          </cell>
          <cell r="Y11">
            <v>1</v>
          </cell>
          <cell r="Z11">
            <v>1</v>
          </cell>
        </row>
        <row r="12">
          <cell r="A12" t="str">
            <v>AM NON-OPS</v>
          </cell>
          <cell r="B12" t="str">
            <v>Carleton,George A</v>
          </cell>
          <cell r="C12" t="str">
            <v>Altomare,Carm</v>
          </cell>
          <cell r="D12" t="str">
            <v>BUS INTGRTN</v>
          </cell>
          <cell r="E12">
            <v>7085</v>
          </cell>
          <cell r="G12" t="str">
            <v>Kidd,Jack</v>
          </cell>
          <cell r="H12">
            <v>440174</v>
          </cell>
          <cell r="P12">
            <v>35</v>
          </cell>
          <cell r="Q12">
            <v>35</v>
          </cell>
          <cell r="R12">
            <v>35</v>
          </cell>
          <cell r="S12">
            <v>0</v>
          </cell>
          <cell r="T12">
            <v>105</v>
          </cell>
          <cell r="U12" t="str">
            <v>Yes</v>
          </cell>
          <cell r="W12">
            <v>1</v>
          </cell>
          <cell r="X12">
            <v>1</v>
          </cell>
          <cell r="Y12">
            <v>1</v>
          </cell>
          <cell r="Z12">
            <v>0</v>
          </cell>
        </row>
        <row r="13">
          <cell r="A13" t="str">
            <v>AM NON-OPS</v>
          </cell>
          <cell r="B13" t="str">
            <v>Carleton,George A</v>
          </cell>
          <cell r="C13" t="str">
            <v>Altomare,Carm</v>
          </cell>
          <cell r="D13" t="str">
            <v>BUS INTGRTN</v>
          </cell>
          <cell r="E13">
            <v>7085</v>
          </cell>
          <cell r="G13" t="str">
            <v>Luo,Guang Xiang</v>
          </cell>
          <cell r="H13">
            <v>481285</v>
          </cell>
          <cell r="P13">
            <v>35</v>
          </cell>
          <cell r="Q13">
            <v>35</v>
          </cell>
          <cell r="R13">
            <v>35</v>
          </cell>
          <cell r="S13">
            <v>35</v>
          </cell>
          <cell r="T13">
            <v>140</v>
          </cell>
          <cell r="U13" t="str">
            <v>Yes</v>
          </cell>
          <cell r="W13">
            <v>1</v>
          </cell>
          <cell r="X13">
            <v>1</v>
          </cell>
          <cell r="Y13">
            <v>1</v>
          </cell>
          <cell r="Z13">
            <v>1</v>
          </cell>
        </row>
        <row r="14">
          <cell r="A14" t="str">
            <v>AM NON-OPS</v>
          </cell>
          <cell r="B14" t="str">
            <v>Carleton,George A</v>
          </cell>
          <cell r="C14" t="str">
            <v>Altomare,Carm</v>
          </cell>
          <cell r="D14" t="str">
            <v>BUS INTGRTN</v>
          </cell>
          <cell r="E14">
            <v>7085</v>
          </cell>
          <cell r="G14" t="str">
            <v>Hann,Norm</v>
          </cell>
          <cell r="H14">
            <v>481404</v>
          </cell>
          <cell r="P14">
            <v>45</v>
          </cell>
          <cell r="Q14">
            <v>35</v>
          </cell>
          <cell r="R14">
            <v>35</v>
          </cell>
          <cell r="S14">
            <v>35</v>
          </cell>
          <cell r="T14">
            <v>150</v>
          </cell>
          <cell r="U14" t="str">
            <v>Yes</v>
          </cell>
          <cell r="W14">
            <v>1</v>
          </cell>
          <cell r="X14">
            <v>1</v>
          </cell>
          <cell r="Y14">
            <v>1</v>
          </cell>
          <cell r="Z14">
            <v>1</v>
          </cell>
        </row>
        <row r="15">
          <cell r="A15" t="str">
            <v>AM NON-OPS</v>
          </cell>
          <cell r="B15" t="str">
            <v>Carleton,George A</v>
          </cell>
          <cell r="C15" t="str">
            <v>Altomare,Carm</v>
          </cell>
          <cell r="D15" t="str">
            <v>BUS INTGRTN</v>
          </cell>
          <cell r="E15">
            <v>7085</v>
          </cell>
          <cell r="G15" t="str">
            <v>Perrella,Tony</v>
          </cell>
          <cell r="H15">
            <v>481796</v>
          </cell>
          <cell r="P15">
            <v>37</v>
          </cell>
          <cell r="Q15">
            <v>35</v>
          </cell>
          <cell r="R15">
            <v>35</v>
          </cell>
          <cell r="S15">
            <v>35</v>
          </cell>
          <cell r="T15">
            <v>142</v>
          </cell>
          <cell r="U15" t="str">
            <v>Yes</v>
          </cell>
          <cell r="W15">
            <v>1</v>
          </cell>
          <cell r="X15">
            <v>1</v>
          </cell>
          <cell r="Y15">
            <v>1</v>
          </cell>
          <cell r="Z15">
            <v>1</v>
          </cell>
        </row>
        <row r="16">
          <cell r="A16" t="str">
            <v>AM NON-OPS</v>
          </cell>
          <cell r="B16" t="str">
            <v>Carleton,George A</v>
          </cell>
          <cell r="C16" t="str">
            <v>Altomare,Carm</v>
          </cell>
          <cell r="D16" t="str">
            <v>BUS INTGRTN</v>
          </cell>
          <cell r="E16">
            <v>7085</v>
          </cell>
          <cell r="G16" t="str">
            <v>Hamoud,Gomaa</v>
          </cell>
          <cell r="H16">
            <v>596806</v>
          </cell>
          <cell r="P16">
            <v>35</v>
          </cell>
          <cell r="Q16">
            <v>35</v>
          </cell>
          <cell r="R16">
            <v>35</v>
          </cell>
          <cell r="S16">
            <v>35</v>
          </cell>
          <cell r="T16">
            <v>140</v>
          </cell>
          <cell r="U16" t="str">
            <v>Yes</v>
          </cell>
          <cell r="W16">
            <v>1</v>
          </cell>
          <cell r="X16">
            <v>1</v>
          </cell>
          <cell r="Y16">
            <v>1</v>
          </cell>
          <cell r="Z16">
            <v>1</v>
          </cell>
        </row>
        <row r="17">
          <cell r="A17" t="str">
            <v>AM NON-OPS</v>
          </cell>
          <cell r="B17" t="str">
            <v>Carleton,George A</v>
          </cell>
          <cell r="C17" t="str">
            <v>Altomare,Carm</v>
          </cell>
          <cell r="D17" t="str">
            <v>SYSTEM DEV</v>
          </cell>
          <cell r="E17">
            <v>7981</v>
          </cell>
          <cell r="G17" t="str">
            <v>Schaller,Jeff</v>
          </cell>
          <cell r="H17">
            <v>975163</v>
          </cell>
          <cell r="P17">
            <v>38.5</v>
          </cell>
          <cell r="Q17">
            <v>37</v>
          </cell>
          <cell r="R17">
            <v>35</v>
          </cell>
          <cell r="S17">
            <v>37</v>
          </cell>
          <cell r="T17">
            <v>147.5</v>
          </cell>
          <cell r="U17" t="str">
            <v>Yes</v>
          </cell>
          <cell r="W17">
            <v>1</v>
          </cell>
          <cell r="X17">
            <v>1</v>
          </cell>
          <cell r="Y17">
            <v>1</v>
          </cell>
          <cell r="Z17">
            <v>1</v>
          </cell>
        </row>
        <row r="18">
          <cell r="A18" t="str">
            <v>AM NON-OPS</v>
          </cell>
          <cell r="B18" t="str">
            <v>Carleton,George A</v>
          </cell>
          <cell r="C18" t="str">
            <v>Bain,Martin D</v>
          </cell>
          <cell r="D18" t="str">
            <v>BUS INTGRTN</v>
          </cell>
          <cell r="E18">
            <v>7085</v>
          </cell>
          <cell r="F18" t="str">
            <v>VANCE Steven</v>
          </cell>
          <cell r="G18" t="str">
            <v>Cavazzon,Laura</v>
          </cell>
          <cell r="H18">
            <v>121296</v>
          </cell>
          <cell r="P18">
            <v>35</v>
          </cell>
          <cell r="Q18">
            <v>35</v>
          </cell>
          <cell r="R18">
            <v>35</v>
          </cell>
          <cell r="S18">
            <v>35</v>
          </cell>
          <cell r="T18">
            <v>140</v>
          </cell>
          <cell r="U18" t="str">
            <v>Yes</v>
          </cell>
          <cell r="W18">
            <v>1</v>
          </cell>
          <cell r="X18">
            <v>1</v>
          </cell>
          <cell r="Y18">
            <v>1</v>
          </cell>
          <cell r="Z18">
            <v>1</v>
          </cell>
        </row>
        <row r="19">
          <cell r="A19" t="str">
            <v>AM NON-OPS</v>
          </cell>
          <cell r="B19" t="str">
            <v>Carleton,George A</v>
          </cell>
          <cell r="C19" t="str">
            <v>Bain,Martin D</v>
          </cell>
          <cell r="D19" t="str">
            <v>BUS INTGRTN</v>
          </cell>
          <cell r="E19">
            <v>7085</v>
          </cell>
          <cell r="F19" t="str">
            <v>VANCE Steven</v>
          </cell>
          <cell r="G19" t="str">
            <v>Balfour,Davison</v>
          </cell>
          <cell r="H19">
            <v>177513</v>
          </cell>
          <cell r="P19">
            <v>35</v>
          </cell>
          <cell r="Q19">
            <v>35</v>
          </cell>
          <cell r="R19">
            <v>35</v>
          </cell>
          <cell r="S19">
            <v>35</v>
          </cell>
          <cell r="T19">
            <v>140</v>
          </cell>
          <cell r="U19" t="str">
            <v>Yes</v>
          </cell>
          <cell r="W19">
            <v>1</v>
          </cell>
          <cell r="X19">
            <v>1</v>
          </cell>
          <cell r="Y19">
            <v>1</v>
          </cell>
          <cell r="Z19">
            <v>1</v>
          </cell>
        </row>
        <row r="20">
          <cell r="A20" t="str">
            <v>AM NON-OPS</v>
          </cell>
          <cell r="B20" t="str">
            <v>Carleton,George A</v>
          </cell>
          <cell r="C20" t="str">
            <v>Bain,Martin D</v>
          </cell>
          <cell r="D20" t="str">
            <v>BUS INTGRTN</v>
          </cell>
          <cell r="E20">
            <v>7085</v>
          </cell>
          <cell r="F20" t="str">
            <v>VANCE Steven</v>
          </cell>
          <cell r="G20" t="str">
            <v>McClellan,April</v>
          </cell>
          <cell r="H20">
            <v>180490</v>
          </cell>
          <cell r="P20">
            <v>35</v>
          </cell>
          <cell r="Q20">
            <v>35</v>
          </cell>
          <cell r="R20">
            <v>35</v>
          </cell>
          <cell r="S20">
            <v>28</v>
          </cell>
          <cell r="T20">
            <v>133</v>
          </cell>
          <cell r="U20" t="str">
            <v>Yes</v>
          </cell>
          <cell r="W20">
            <v>1</v>
          </cell>
          <cell r="X20">
            <v>1</v>
          </cell>
          <cell r="Y20">
            <v>1</v>
          </cell>
          <cell r="Z20">
            <v>1</v>
          </cell>
        </row>
        <row r="21">
          <cell r="A21" t="str">
            <v>AM NON-OPS</v>
          </cell>
          <cell r="B21" t="str">
            <v>Carleton,George A</v>
          </cell>
          <cell r="C21" t="str">
            <v>Bain,Martin D</v>
          </cell>
          <cell r="D21" t="str">
            <v>BUS INTGRTN</v>
          </cell>
          <cell r="E21">
            <v>7085</v>
          </cell>
          <cell r="F21" t="str">
            <v>CARLETON George</v>
          </cell>
          <cell r="G21" t="str">
            <v>Vance,Steven</v>
          </cell>
          <cell r="H21">
            <v>210091</v>
          </cell>
          <cell r="P21">
            <v>40</v>
          </cell>
          <cell r="Q21">
            <v>40</v>
          </cell>
          <cell r="R21">
            <v>40</v>
          </cell>
          <cell r="S21">
            <v>40</v>
          </cell>
          <cell r="T21">
            <v>160</v>
          </cell>
          <cell r="U21" t="str">
            <v>Yes</v>
          </cell>
          <cell r="W21">
            <v>1</v>
          </cell>
          <cell r="X21">
            <v>1</v>
          </cell>
          <cell r="Y21">
            <v>1</v>
          </cell>
          <cell r="Z21">
            <v>1</v>
          </cell>
        </row>
        <row r="22">
          <cell r="A22" t="str">
            <v>AM NON-OPS</v>
          </cell>
          <cell r="B22" t="str">
            <v>Carleton,George A</v>
          </cell>
          <cell r="C22" t="str">
            <v>Bain,Martin D</v>
          </cell>
          <cell r="D22" t="str">
            <v>BUS INTGRTN</v>
          </cell>
          <cell r="E22">
            <v>7085</v>
          </cell>
          <cell r="F22" t="str">
            <v>VANCE Steven</v>
          </cell>
          <cell r="G22" t="str">
            <v>De Menech,Renzo</v>
          </cell>
          <cell r="H22">
            <v>265111</v>
          </cell>
          <cell r="P22">
            <v>35</v>
          </cell>
          <cell r="Q22">
            <v>35</v>
          </cell>
          <cell r="R22">
            <v>35</v>
          </cell>
          <cell r="S22">
            <v>35</v>
          </cell>
          <cell r="T22">
            <v>140</v>
          </cell>
          <cell r="U22" t="str">
            <v>Yes</v>
          </cell>
          <cell r="W22">
            <v>1</v>
          </cell>
          <cell r="X22">
            <v>1</v>
          </cell>
          <cell r="Y22">
            <v>1</v>
          </cell>
          <cell r="Z22">
            <v>1</v>
          </cell>
        </row>
        <row r="23">
          <cell r="A23" t="str">
            <v>AM NON-OPS</v>
          </cell>
          <cell r="B23" t="str">
            <v>Carleton,George A</v>
          </cell>
          <cell r="C23" t="str">
            <v>Bain,Martin D</v>
          </cell>
          <cell r="D23" t="str">
            <v>BUS INTGRTN</v>
          </cell>
          <cell r="E23">
            <v>7085</v>
          </cell>
          <cell r="G23" t="str">
            <v>BOLDT,John</v>
          </cell>
          <cell r="H23">
            <v>317191</v>
          </cell>
          <cell r="P23">
            <v>35</v>
          </cell>
          <cell r="Q23">
            <v>35</v>
          </cell>
          <cell r="R23">
            <v>35</v>
          </cell>
          <cell r="S23">
            <v>35</v>
          </cell>
          <cell r="T23">
            <v>140</v>
          </cell>
          <cell r="U23" t="str">
            <v>Yes</v>
          </cell>
          <cell r="W23">
            <v>1</v>
          </cell>
          <cell r="X23">
            <v>1</v>
          </cell>
          <cell r="Y23">
            <v>1</v>
          </cell>
          <cell r="Z23">
            <v>1</v>
          </cell>
        </row>
        <row r="24">
          <cell r="A24" t="str">
            <v>AM NON-OPS</v>
          </cell>
          <cell r="B24" t="str">
            <v>Carleton,George A</v>
          </cell>
          <cell r="C24" t="str">
            <v>Bain,Martin D</v>
          </cell>
          <cell r="D24" t="str">
            <v>BUS INTGRTN</v>
          </cell>
          <cell r="E24">
            <v>7085</v>
          </cell>
          <cell r="F24" t="str">
            <v>VANCE Steven</v>
          </cell>
          <cell r="G24" t="str">
            <v>Vilar,Julio</v>
          </cell>
          <cell r="H24">
            <v>373240</v>
          </cell>
          <cell r="P24">
            <v>35</v>
          </cell>
          <cell r="Q24">
            <v>35</v>
          </cell>
          <cell r="R24">
            <v>35</v>
          </cell>
          <cell r="S24">
            <v>35</v>
          </cell>
          <cell r="T24">
            <v>140</v>
          </cell>
          <cell r="U24" t="str">
            <v>Yes</v>
          </cell>
          <cell r="W24">
            <v>1</v>
          </cell>
          <cell r="X24">
            <v>1</v>
          </cell>
          <cell r="Y24">
            <v>1</v>
          </cell>
          <cell r="Z24">
            <v>1</v>
          </cell>
        </row>
        <row r="25">
          <cell r="A25" t="str">
            <v>AM NON-OPS</v>
          </cell>
          <cell r="B25" t="str">
            <v>Carleton,George A</v>
          </cell>
          <cell r="C25" t="str">
            <v>Bain,Martin D</v>
          </cell>
          <cell r="D25" t="str">
            <v>BUS INTGRTN</v>
          </cell>
          <cell r="E25">
            <v>7085</v>
          </cell>
          <cell r="F25" t="str">
            <v>VANCE Steven</v>
          </cell>
          <cell r="G25" t="str">
            <v>Sloan,Dave</v>
          </cell>
          <cell r="H25">
            <v>486465</v>
          </cell>
          <cell r="P25">
            <v>35</v>
          </cell>
          <cell r="Q25">
            <v>35</v>
          </cell>
          <cell r="R25">
            <v>35</v>
          </cell>
          <cell r="S25">
            <v>35</v>
          </cell>
          <cell r="T25">
            <v>140</v>
          </cell>
          <cell r="U25" t="str">
            <v>Yes</v>
          </cell>
          <cell r="W25">
            <v>1</v>
          </cell>
          <cell r="X25">
            <v>1</v>
          </cell>
          <cell r="Y25">
            <v>1</v>
          </cell>
          <cell r="Z25">
            <v>1</v>
          </cell>
        </row>
        <row r="26">
          <cell r="A26" t="str">
            <v>AM NON-OPS</v>
          </cell>
          <cell r="B26" t="str">
            <v>Carleton,George A</v>
          </cell>
          <cell r="C26" t="str">
            <v>Bain,Martin D</v>
          </cell>
          <cell r="D26" t="str">
            <v>BUS INTGRTN</v>
          </cell>
          <cell r="E26">
            <v>7085</v>
          </cell>
          <cell r="F26" t="str">
            <v>VANCE Steven</v>
          </cell>
          <cell r="G26" t="str">
            <v>Sanchez,Anita</v>
          </cell>
          <cell r="H26">
            <v>582435</v>
          </cell>
          <cell r="P26">
            <v>35</v>
          </cell>
          <cell r="Q26">
            <v>35</v>
          </cell>
          <cell r="R26">
            <v>35</v>
          </cell>
          <cell r="S26">
            <v>35</v>
          </cell>
          <cell r="T26">
            <v>140</v>
          </cell>
          <cell r="U26" t="str">
            <v>Yes</v>
          </cell>
          <cell r="W26">
            <v>1</v>
          </cell>
          <cell r="X26">
            <v>1</v>
          </cell>
          <cell r="Y26">
            <v>1</v>
          </cell>
          <cell r="Z26">
            <v>1</v>
          </cell>
        </row>
        <row r="27">
          <cell r="A27" t="str">
            <v>AM NON-OPS</v>
          </cell>
          <cell r="B27" t="str">
            <v>Carleton,George A</v>
          </cell>
          <cell r="C27" t="str">
            <v>Barrie,Dave</v>
          </cell>
          <cell r="D27" t="str">
            <v>BUS INTGRTN</v>
          </cell>
          <cell r="E27">
            <v>7085</v>
          </cell>
          <cell r="G27" t="str">
            <v>Carleton,George A</v>
          </cell>
          <cell r="H27">
            <v>517664</v>
          </cell>
          <cell r="P27">
            <v>40</v>
          </cell>
          <cell r="Q27">
            <v>40</v>
          </cell>
          <cell r="R27">
            <v>40</v>
          </cell>
          <cell r="S27">
            <v>40</v>
          </cell>
          <cell r="T27">
            <v>160</v>
          </cell>
          <cell r="U27" t="str">
            <v>Yes</v>
          </cell>
          <cell r="W27">
            <v>1</v>
          </cell>
          <cell r="X27">
            <v>1</v>
          </cell>
          <cell r="Y27">
            <v>1</v>
          </cell>
          <cell r="Z27">
            <v>1</v>
          </cell>
        </row>
        <row r="28">
          <cell r="A28" t="str">
            <v>AM NON-OPS</v>
          </cell>
          <cell r="B28" t="str">
            <v>Carleton,George A</v>
          </cell>
          <cell r="C28" t="str">
            <v>Bodnar,Susan C</v>
          </cell>
          <cell r="D28" t="str">
            <v>BUS INTGRTN</v>
          </cell>
          <cell r="E28">
            <v>7085</v>
          </cell>
          <cell r="G28" t="str">
            <v>Loube,Christine</v>
          </cell>
          <cell r="H28">
            <v>182437</v>
          </cell>
          <cell r="P28">
            <v>27.75</v>
          </cell>
          <cell r="Q28">
            <v>35.25</v>
          </cell>
          <cell r="R28">
            <v>35.75</v>
          </cell>
          <cell r="S28">
            <v>13.75</v>
          </cell>
          <cell r="T28">
            <v>112.5</v>
          </cell>
          <cell r="U28" t="str">
            <v>Yes</v>
          </cell>
          <cell r="W28">
            <v>1</v>
          </cell>
          <cell r="X28">
            <v>1</v>
          </cell>
          <cell r="Y28">
            <v>1</v>
          </cell>
          <cell r="Z28">
            <v>1</v>
          </cell>
        </row>
        <row r="29">
          <cell r="A29" t="str">
            <v>AM NON-OPS</v>
          </cell>
          <cell r="B29" t="str">
            <v>Carleton,George A</v>
          </cell>
          <cell r="C29" t="str">
            <v>Bodnar,Susan C</v>
          </cell>
          <cell r="D29" t="str">
            <v>BUS INTGRTN</v>
          </cell>
          <cell r="E29">
            <v>7085</v>
          </cell>
          <cell r="G29" t="str">
            <v>de Ridder,Yvonne</v>
          </cell>
          <cell r="H29">
            <v>183013</v>
          </cell>
          <cell r="P29">
            <v>35</v>
          </cell>
          <cell r="Q29">
            <v>35</v>
          </cell>
          <cell r="R29">
            <v>35</v>
          </cell>
          <cell r="S29">
            <v>35</v>
          </cell>
          <cell r="T29">
            <v>140</v>
          </cell>
          <cell r="U29" t="str">
            <v>Yes</v>
          </cell>
          <cell r="W29">
            <v>1</v>
          </cell>
          <cell r="X29">
            <v>1</v>
          </cell>
          <cell r="Y29">
            <v>1</v>
          </cell>
          <cell r="Z29">
            <v>1</v>
          </cell>
        </row>
        <row r="30">
          <cell r="A30" t="str">
            <v>AM NON-OPS</v>
          </cell>
          <cell r="B30" t="str">
            <v>Carleton,George A</v>
          </cell>
          <cell r="C30" t="str">
            <v>Bodnar,Susan C</v>
          </cell>
          <cell r="D30" t="str">
            <v>BUS INTGRTN</v>
          </cell>
          <cell r="E30">
            <v>7085</v>
          </cell>
          <cell r="F30" t="str">
            <v>CARLETON George</v>
          </cell>
          <cell r="G30" t="str">
            <v>Malka,Liora</v>
          </cell>
          <cell r="H30">
            <v>183130</v>
          </cell>
          <cell r="P30">
            <v>27.99</v>
          </cell>
          <cell r="Q30">
            <v>27.99</v>
          </cell>
          <cell r="R30">
            <v>27.99</v>
          </cell>
          <cell r="S30">
            <v>27.99</v>
          </cell>
          <cell r="T30">
            <v>111.96</v>
          </cell>
          <cell r="U30" t="str">
            <v>Yes</v>
          </cell>
          <cell r="W30">
            <v>1</v>
          </cell>
          <cell r="X30">
            <v>1</v>
          </cell>
          <cell r="Y30">
            <v>1</v>
          </cell>
          <cell r="Z30">
            <v>1</v>
          </cell>
        </row>
        <row r="31">
          <cell r="A31" t="str">
            <v>AM NON-OPS</v>
          </cell>
          <cell r="B31" t="str">
            <v>Carleton,George A</v>
          </cell>
          <cell r="C31" t="str">
            <v>Bodnar,Susan C</v>
          </cell>
          <cell r="D31" t="str">
            <v>BUS INTGRTN</v>
          </cell>
          <cell r="E31">
            <v>7085</v>
          </cell>
          <cell r="G31" t="str">
            <v>Reynolds,Patricia</v>
          </cell>
          <cell r="H31">
            <v>183146</v>
          </cell>
          <cell r="P31">
            <v>35</v>
          </cell>
          <cell r="Q31">
            <v>35</v>
          </cell>
          <cell r="R31">
            <v>35</v>
          </cell>
          <cell r="S31">
            <v>35</v>
          </cell>
          <cell r="T31">
            <v>140</v>
          </cell>
          <cell r="U31" t="str">
            <v>Yes</v>
          </cell>
          <cell r="W31">
            <v>1</v>
          </cell>
          <cell r="X31">
            <v>1</v>
          </cell>
          <cell r="Y31">
            <v>1</v>
          </cell>
          <cell r="Z31">
            <v>1</v>
          </cell>
        </row>
        <row r="32">
          <cell r="A32" t="str">
            <v>AM NON-OPS</v>
          </cell>
          <cell r="B32" t="str">
            <v>Carleton,George A</v>
          </cell>
          <cell r="C32" t="str">
            <v>Bodnar,Susan C</v>
          </cell>
          <cell r="D32" t="str">
            <v>BUS INTGRTN</v>
          </cell>
          <cell r="E32">
            <v>7085</v>
          </cell>
          <cell r="G32" t="str">
            <v>Hardy,Deborah</v>
          </cell>
          <cell r="H32">
            <v>394625</v>
          </cell>
          <cell r="P32">
            <v>35</v>
          </cell>
          <cell r="Q32">
            <v>35</v>
          </cell>
          <cell r="R32">
            <v>35</v>
          </cell>
          <cell r="S32">
            <v>35</v>
          </cell>
          <cell r="T32">
            <v>140</v>
          </cell>
          <cell r="U32" t="str">
            <v>Yes</v>
          </cell>
          <cell r="W32">
            <v>1</v>
          </cell>
          <cell r="X32">
            <v>1</v>
          </cell>
          <cell r="Y32">
            <v>1</v>
          </cell>
          <cell r="Z32">
            <v>1</v>
          </cell>
        </row>
        <row r="33">
          <cell r="A33" t="str">
            <v>AM NON-OPS</v>
          </cell>
          <cell r="B33" t="str">
            <v>Carleton,George A</v>
          </cell>
          <cell r="C33" t="str">
            <v>Bodnar,Susan C</v>
          </cell>
          <cell r="D33" t="str">
            <v>BUS INTGRTN</v>
          </cell>
          <cell r="E33">
            <v>7085</v>
          </cell>
          <cell r="G33" t="str">
            <v>Timms,Patricia</v>
          </cell>
          <cell r="H33">
            <v>549591</v>
          </cell>
          <cell r="P33">
            <v>35</v>
          </cell>
          <cell r="Q33">
            <v>35</v>
          </cell>
          <cell r="R33">
            <v>35</v>
          </cell>
          <cell r="S33">
            <v>35</v>
          </cell>
          <cell r="T33">
            <v>140</v>
          </cell>
          <cell r="U33" t="str">
            <v>Yes</v>
          </cell>
          <cell r="W33">
            <v>1</v>
          </cell>
          <cell r="X33">
            <v>1</v>
          </cell>
          <cell r="Y33">
            <v>1</v>
          </cell>
          <cell r="Z33">
            <v>1</v>
          </cell>
        </row>
        <row r="34">
          <cell r="A34" t="str">
            <v>AM NON-OPS</v>
          </cell>
          <cell r="B34" t="str">
            <v>Carleton,George A</v>
          </cell>
          <cell r="C34" t="str">
            <v>Bodnar,Susan C</v>
          </cell>
          <cell r="D34" t="str">
            <v>BUS INTGRTN</v>
          </cell>
          <cell r="E34">
            <v>7085</v>
          </cell>
          <cell r="G34" t="str">
            <v>King,Cathy</v>
          </cell>
          <cell r="H34">
            <v>670635</v>
          </cell>
          <cell r="P34">
            <v>35</v>
          </cell>
          <cell r="Q34">
            <v>35</v>
          </cell>
          <cell r="R34">
            <v>35</v>
          </cell>
          <cell r="S34">
            <v>35</v>
          </cell>
          <cell r="T34">
            <v>140</v>
          </cell>
          <cell r="U34" t="str">
            <v>Yes</v>
          </cell>
          <cell r="W34">
            <v>1</v>
          </cell>
          <cell r="X34">
            <v>1</v>
          </cell>
          <cell r="Y34">
            <v>1</v>
          </cell>
          <cell r="Z34">
            <v>1</v>
          </cell>
        </row>
        <row r="35">
          <cell r="A35" t="str">
            <v>AM NON-OPS</v>
          </cell>
          <cell r="B35" t="str">
            <v>Carleton,George A</v>
          </cell>
          <cell r="C35" t="str">
            <v>Bodnar,Susan C</v>
          </cell>
          <cell r="D35" t="str">
            <v>BUS INTGRTN</v>
          </cell>
          <cell r="E35">
            <v>7085</v>
          </cell>
          <cell r="G35" t="str">
            <v>Ho,Eva</v>
          </cell>
          <cell r="H35">
            <v>753914</v>
          </cell>
          <cell r="P35">
            <v>35</v>
          </cell>
          <cell r="Q35">
            <v>35</v>
          </cell>
          <cell r="R35">
            <v>35</v>
          </cell>
          <cell r="S35">
            <v>35</v>
          </cell>
          <cell r="T35">
            <v>140</v>
          </cell>
          <cell r="U35" t="str">
            <v>Yes</v>
          </cell>
          <cell r="W35">
            <v>1</v>
          </cell>
          <cell r="X35">
            <v>1</v>
          </cell>
          <cell r="Y35">
            <v>1</v>
          </cell>
          <cell r="Z35">
            <v>1</v>
          </cell>
        </row>
        <row r="36">
          <cell r="A36" t="str">
            <v>AM NON-OPS</v>
          </cell>
          <cell r="B36" t="str">
            <v>Carleton,George A</v>
          </cell>
          <cell r="C36" t="str">
            <v>Carleton,George A</v>
          </cell>
          <cell r="D36" t="str">
            <v>BUS INTGRTN</v>
          </cell>
          <cell r="E36">
            <v>4346</v>
          </cell>
          <cell r="F36" t="str">
            <v>CARLETON George</v>
          </cell>
          <cell r="G36" t="str">
            <v>Gloven,Marvin</v>
          </cell>
          <cell r="H36">
            <v>378945</v>
          </cell>
          <cell r="P36">
            <v>35</v>
          </cell>
          <cell r="Q36">
            <v>35</v>
          </cell>
          <cell r="R36">
            <v>35</v>
          </cell>
          <cell r="S36">
            <v>35</v>
          </cell>
          <cell r="T36">
            <v>140</v>
          </cell>
          <cell r="U36" t="str">
            <v>Yes</v>
          </cell>
          <cell r="W36">
            <v>1</v>
          </cell>
          <cell r="X36">
            <v>1</v>
          </cell>
          <cell r="Y36">
            <v>1</v>
          </cell>
          <cell r="Z36">
            <v>1</v>
          </cell>
        </row>
        <row r="37">
          <cell r="A37" t="str">
            <v>AM NON-OPS</v>
          </cell>
          <cell r="B37" t="str">
            <v>Carleton,George A</v>
          </cell>
          <cell r="C37" t="str">
            <v>Carleton,George A</v>
          </cell>
          <cell r="D37" t="str">
            <v>BUS INTGRTN</v>
          </cell>
          <cell r="E37">
            <v>7085</v>
          </cell>
          <cell r="F37" t="str">
            <v>CARLETON George</v>
          </cell>
          <cell r="G37" t="str">
            <v>Bodnar,Susan C</v>
          </cell>
          <cell r="H37">
            <v>461412</v>
          </cell>
          <cell r="P37">
            <v>40</v>
          </cell>
          <cell r="Q37">
            <v>40</v>
          </cell>
          <cell r="R37">
            <v>40</v>
          </cell>
          <cell r="S37">
            <v>40</v>
          </cell>
          <cell r="T37">
            <v>160</v>
          </cell>
          <cell r="U37" t="str">
            <v>Yes</v>
          </cell>
          <cell r="W37">
            <v>1</v>
          </cell>
          <cell r="X37">
            <v>1</v>
          </cell>
          <cell r="Y37">
            <v>1</v>
          </cell>
          <cell r="Z37">
            <v>1</v>
          </cell>
        </row>
        <row r="38">
          <cell r="A38" t="str">
            <v>AM NON-OPS</v>
          </cell>
          <cell r="B38" t="str">
            <v>Carleton,George A</v>
          </cell>
          <cell r="C38" t="str">
            <v>Carleton,George A</v>
          </cell>
          <cell r="D38" t="str">
            <v>BUS INTGRTN</v>
          </cell>
          <cell r="E38">
            <v>7085</v>
          </cell>
          <cell r="F38" t="str">
            <v>CARLETON George</v>
          </cell>
          <cell r="G38" t="str">
            <v>Thompson,Kevin R</v>
          </cell>
          <cell r="H38">
            <v>495313</v>
          </cell>
          <cell r="P38">
            <v>40</v>
          </cell>
          <cell r="Q38">
            <v>40</v>
          </cell>
          <cell r="R38">
            <v>40</v>
          </cell>
          <cell r="S38">
            <v>0</v>
          </cell>
          <cell r="T38">
            <v>120</v>
          </cell>
          <cell r="U38" t="str">
            <v>Yes</v>
          </cell>
          <cell r="W38">
            <v>1</v>
          </cell>
          <cell r="X38">
            <v>1</v>
          </cell>
          <cell r="Y38">
            <v>1</v>
          </cell>
          <cell r="Z38">
            <v>0</v>
          </cell>
        </row>
        <row r="39">
          <cell r="A39" t="str">
            <v>AM NON-OPS</v>
          </cell>
          <cell r="B39" t="str">
            <v>Carleton,George A</v>
          </cell>
          <cell r="C39" t="str">
            <v>Carleton,George A</v>
          </cell>
          <cell r="D39" t="str">
            <v>BUS INTGRTN</v>
          </cell>
          <cell r="E39">
            <v>7085</v>
          </cell>
          <cell r="F39" t="str">
            <v>CARLETON George</v>
          </cell>
          <cell r="G39" t="str">
            <v>Altomare,Carm</v>
          </cell>
          <cell r="H39">
            <v>496804</v>
          </cell>
          <cell r="P39">
            <v>40</v>
          </cell>
          <cell r="Q39">
            <v>40</v>
          </cell>
          <cell r="R39">
            <v>40</v>
          </cell>
          <cell r="S39">
            <v>40</v>
          </cell>
          <cell r="T39">
            <v>160</v>
          </cell>
          <cell r="U39" t="str">
            <v>Yes</v>
          </cell>
          <cell r="W39">
            <v>1</v>
          </cell>
          <cell r="X39">
            <v>1</v>
          </cell>
          <cell r="Y39">
            <v>1</v>
          </cell>
          <cell r="Z39">
            <v>1</v>
          </cell>
        </row>
        <row r="40">
          <cell r="A40" t="str">
            <v>AM NON-OPS</v>
          </cell>
          <cell r="B40" t="str">
            <v>Carleton,George A</v>
          </cell>
          <cell r="C40" t="str">
            <v>Carleton,George A</v>
          </cell>
          <cell r="D40" t="str">
            <v>BUS INTGRTN</v>
          </cell>
          <cell r="E40">
            <v>7085</v>
          </cell>
          <cell r="F40" t="str">
            <v>CARLETON George</v>
          </cell>
          <cell r="G40" t="str">
            <v>Christie,William G</v>
          </cell>
          <cell r="H40">
            <v>582981</v>
          </cell>
          <cell r="P40">
            <v>40</v>
          </cell>
          <cell r="Q40">
            <v>40</v>
          </cell>
          <cell r="R40">
            <v>40</v>
          </cell>
          <cell r="S40">
            <v>40</v>
          </cell>
          <cell r="T40">
            <v>160</v>
          </cell>
          <cell r="U40" t="str">
            <v>Yes</v>
          </cell>
          <cell r="W40">
            <v>1</v>
          </cell>
          <cell r="X40">
            <v>1</v>
          </cell>
          <cell r="Y40">
            <v>1</v>
          </cell>
          <cell r="Z40">
            <v>1</v>
          </cell>
        </row>
        <row r="41">
          <cell r="A41" t="str">
            <v>AM NON-OPS</v>
          </cell>
          <cell r="B41" t="str">
            <v>Carleton,George A</v>
          </cell>
          <cell r="C41" t="str">
            <v>Christie,William G</v>
          </cell>
          <cell r="D41" t="str">
            <v>BUS INTGRTN</v>
          </cell>
          <cell r="E41">
            <v>7085</v>
          </cell>
          <cell r="G41" t="str">
            <v>MacDermott,Jason</v>
          </cell>
          <cell r="H41">
            <v>59665</v>
          </cell>
          <cell r="P41">
            <v>35</v>
          </cell>
          <cell r="Q41">
            <v>35</v>
          </cell>
          <cell r="R41">
            <v>35</v>
          </cell>
          <cell r="S41">
            <v>35</v>
          </cell>
          <cell r="T41">
            <v>140</v>
          </cell>
          <cell r="U41" t="str">
            <v>Yes</v>
          </cell>
          <cell r="W41">
            <v>1</v>
          </cell>
          <cell r="X41">
            <v>1</v>
          </cell>
          <cell r="Y41">
            <v>1</v>
          </cell>
          <cell r="Z41">
            <v>1</v>
          </cell>
        </row>
        <row r="42">
          <cell r="A42" t="str">
            <v>AM NON-OPS</v>
          </cell>
          <cell r="B42" t="str">
            <v>Carleton,George A</v>
          </cell>
          <cell r="C42" t="str">
            <v>Christie,William G</v>
          </cell>
          <cell r="D42" t="str">
            <v>BUS INTGRTN</v>
          </cell>
          <cell r="E42">
            <v>7085</v>
          </cell>
          <cell r="G42" t="str">
            <v>Jackowski,J J</v>
          </cell>
          <cell r="H42">
            <v>84035</v>
          </cell>
          <cell r="P42">
            <v>35</v>
          </cell>
          <cell r="Q42">
            <v>35</v>
          </cell>
          <cell r="R42">
            <v>36</v>
          </cell>
          <cell r="S42">
            <v>35</v>
          </cell>
          <cell r="T42">
            <v>141</v>
          </cell>
          <cell r="U42" t="str">
            <v>Yes</v>
          </cell>
          <cell r="W42">
            <v>1</v>
          </cell>
          <cell r="X42">
            <v>1</v>
          </cell>
          <cell r="Y42">
            <v>1</v>
          </cell>
          <cell r="Z42">
            <v>1</v>
          </cell>
        </row>
        <row r="43">
          <cell r="A43" t="str">
            <v>AM NON-OPS</v>
          </cell>
          <cell r="B43" t="str">
            <v>Carleton,George A</v>
          </cell>
          <cell r="C43" t="str">
            <v>Christie,William G</v>
          </cell>
          <cell r="D43" t="str">
            <v>BUS INTGRTN</v>
          </cell>
          <cell r="E43">
            <v>7085</v>
          </cell>
          <cell r="G43" t="str">
            <v>Kerstens,Martin</v>
          </cell>
          <cell r="H43">
            <v>139216</v>
          </cell>
          <cell r="P43">
            <v>35</v>
          </cell>
          <cell r="Q43">
            <v>35</v>
          </cell>
          <cell r="R43">
            <v>35</v>
          </cell>
          <cell r="S43">
            <v>35</v>
          </cell>
          <cell r="T43">
            <v>140</v>
          </cell>
          <cell r="U43" t="str">
            <v>Yes</v>
          </cell>
          <cell r="W43">
            <v>1</v>
          </cell>
          <cell r="X43">
            <v>1</v>
          </cell>
          <cell r="Y43">
            <v>1</v>
          </cell>
          <cell r="Z43">
            <v>1</v>
          </cell>
        </row>
        <row r="44">
          <cell r="A44" t="str">
            <v>AM NON-OPS</v>
          </cell>
          <cell r="B44" t="str">
            <v>Carleton,George A</v>
          </cell>
          <cell r="C44" t="str">
            <v>Christie,William G</v>
          </cell>
          <cell r="D44" t="str">
            <v>BUS INTGRTN</v>
          </cell>
          <cell r="E44">
            <v>7085</v>
          </cell>
          <cell r="G44" t="str">
            <v>Mistry,Bav</v>
          </cell>
          <cell r="H44">
            <v>181807</v>
          </cell>
          <cell r="P44">
            <v>35</v>
          </cell>
          <cell r="Q44">
            <v>35</v>
          </cell>
          <cell r="R44">
            <v>35</v>
          </cell>
          <cell r="S44">
            <v>35</v>
          </cell>
          <cell r="T44">
            <v>140</v>
          </cell>
          <cell r="U44" t="str">
            <v>Yes</v>
          </cell>
          <cell r="W44">
            <v>1</v>
          </cell>
          <cell r="X44">
            <v>1</v>
          </cell>
          <cell r="Y44">
            <v>1</v>
          </cell>
          <cell r="Z44">
            <v>1</v>
          </cell>
        </row>
        <row r="45">
          <cell r="A45" t="str">
            <v>AM NON-OPS</v>
          </cell>
          <cell r="B45" t="str">
            <v>Carleton,George A</v>
          </cell>
          <cell r="C45" t="str">
            <v>Christie,William G</v>
          </cell>
          <cell r="D45" t="str">
            <v>BUS INTGRTN</v>
          </cell>
          <cell r="E45">
            <v>7085</v>
          </cell>
          <cell r="G45" t="str">
            <v>Ens,Rick</v>
          </cell>
          <cell r="H45">
            <v>316036</v>
          </cell>
          <cell r="P45">
            <v>35</v>
          </cell>
          <cell r="Q45">
            <v>35</v>
          </cell>
          <cell r="R45">
            <v>35</v>
          </cell>
          <cell r="S45">
            <v>35</v>
          </cell>
          <cell r="T45">
            <v>140</v>
          </cell>
          <cell r="U45" t="str">
            <v>Yes</v>
          </cell>
          <cell r="W45">
            <v>1</v>
          </cell>
          <cell r="X45">
            <v>1</v>
          </cell>
          <cell r="Y45">
            <v>1</v>
          </cell>
          <cell r="Z45">
            <v>1</v>
          </cell>
        </row>
        <row r="46">
          <cell r="A46" t="str">
            <v>AM NON-OPS</v>
          </cell>
          <cell r="B46" t="str">
            <v>Carleton,George A</v>
          </cell>
          <cell r="C46" t="str">
            <v>Christie,William G</v>
          </cell>
          <cell r="D46" t="str">
            <v>BUS INTGRTN</v>
          </cell>
          <cell r="E46">
            <v>7085</v>
          </cell>
          <cell r="G46" t="str">
            <v>Oukes,Corrie</v>
          </cell>
          <cell r="H46">
            <v>560875</v>
          </cell>
          <cell r="P46">
            <v>35</v>
          </cell>
          <cell r="Q46">
            <v>35</v>
          </cell>
          <cell r="R46">
            <v>35</v>
          </cell>
          <cell r="S46">
            <v>35</v>
          </cell>
          <cell r="T46">
            <v>140</v>
          </cell>
          <cell r="U46" t="str">
            <v>Yes</v>
          </cell>
          <cell r="W46">
            <v>1</v>
          </cell>
          <cell r="X46">
            <v>1</v>
          </cell>
          <cell r="Y46">
            <v>1</v>
          </cell>
          <cell r="Z46">
            <v>1</v>
          </cell>
        </row>
        <row r="47">
          <cell r="A47" t="str">
            <v>AM NON-OPS</v>
          </cell>
          <cell r="B47" t="str">
            <v>Carleton,George A</v>
          </cell>
          <cell r="C47" t="str">
            <v>Christie,William G</v>
          </cell>
          <cell r="D47" t="str">
            <v>BUS INTGRTN</v>
          </cell>
          <cell r="E47">
            <v>7085</v>
          </cell>
          <cell r="G47" t="str">
            <v>Berardi,Rob</v>
          </cell>
          <cell r="H47">
            <v>568113</v>
          </cell>
          <cell r="P47">
            <v>35</v>
          </cell>
          <cell r="Q47">
            <v>35</v>
          </cell>
          <cell r="R47">
            <v>35</v>
          </cell>
          <cell r="S47">
            <v>35</v>
          </cell>
          <cell r="T47">
            <v>140</v>
          </cell>
          <cell r="U47" t="str">
            <v>Yes</v>
          </cell>
          <cell r="W47">
            <v>1</v>
          </cell>
          <cell r="X47">
            <v>1</v>
          </cell>
          <cell r="Y47">
            <v>1</v>
          </cell>
          <cell r="Z47">
            <v>1</v>
          </cell>
        </row>
        <row r="48">
          <cell r="A48" t="str">
            <v>AM NON-OPS</v>
          </cell>
          <cell r="B48" t="str">
            <v>Carleton,George A</v>
          </cell>
          <cell r="C48" t="str">
            <v>Christie,William G</v>
          </cell>
          <cell r="D48" t="str">
            <v>BUS INTGRTN</v>
          </cell>
          <cell r="E48">
            <v>7085</v>
          </cell>
          <cell r="G48" t="str">
            <v>Mavins,Brad</v>
          </cell>
          <cell r="H48">
            <v>774844</v>
          </cell>
          <cell r="P48">
            <v>40</v>
          </cell>
          <cell r="Q48">
            <v>40</v>
          </cell>
          <cell r="R48">
            <v>40</v>
          </cell>
          <cell r="S48">
            <v>40</v>
          </cell>
          <cell r="T48">
            <v>160</v>
          </cell>
          <cell r="U48" t="str">
            <v>Yes</v>
          </cell>
          <cell r="W48">
            <v>1</v>
          </cell>
          <cell r="X48">
            <v>1</v>
          </cell>
          <cell r="Y48">
            <v>1</v>
          </cell>
          <cell r="Z48">
            <v>1</v>
          </cell>
        </row>
        <row r="49">
          <cell r="A49" t="str">
            <v>AM NON-OPS</v>
          </cell>
          <cell r="B49" t="str">
            <v>Carleton,George A</v>
          </cell>
          <cell r="C49" t="str">
            <v>Christie,William G</v>
          </cell>
          <cell r="D49" t="str">
            <v>BUS INTGRTN</v>
          </cell>
          <cell r="E49">
            <v>7085</v>
          </cell>
          <cell r="G49" t="str">
            <v>Young,Wayne</v>
          </cell>
          <cell r="H49">
            <v>816781</v>
          </cell>
          <cell r="P49">
            <v>35</v>
          </cell>
          <cell r="Q49">
            <v>35</v>
          </cell>
          <cell r="R49">
            <v>35</v>
          </cell>
          <cell r="S49">
            <v>35</v>
          </cell>
          <cell r="T49">
            <v>140</v>
          </cell>
          <cell r="U49" t="str">
            <v>Yes</v>
          </cell>
          <cell r="W49">
            <v>1</v>
          </cell>
          <cell r="X49">
            <v>1</v>
          </cell>
          <cell r="Y49">
            <v>1</v>
          </cell>
          <cell r="Z49">
            <v>1</v>
          </cell>
        </row>
        <row r="50">
          <cell r="A50" t="str">
            <v>AM NON-OPS</v>
          </cell>
          <cell r="B50" t="str">
            <v>Carleton,George A</v>
          </cell>
          <cell r="C50" t="str">
            <v>Gloven,Marvin</v>
          </cell>
          <cell r="D50" t="str">
            <v>BUS INTGRTN</v>
          </cell>
          <cell r="E50">
            <v>4346</v>
          </cell>
          <cell r="F50" t="str">
            <v>GLOVEN Marvin</v>
          </cell>
          <cell r="G50" t="str">
            <v>McQuaid,Jerome A.</v>
          </cell>
          <cell r="H50">
            <v>133693</v>
          </cell>
          <cell r="P50">
            <v>35</v>
          </cell>
          <cell r="Q50">
            <v>35</v>
          </cell>
          <cell r="R50">
            <v>35</v>
          </cell>
          <cell r="S50">
            <v>35</v>
          </cell>
          <cell r="T50">
            <v>140</v>
          </cell>
          <cell r="U50" t="str">
            <v>Yes</v>
          </cell>
          <cell r="W50">
            <v>1</v>
          </cell>
          <cell r="X50">
            <v>1</v>
          </cell>
          <cell r="Y50">
            <v>1</v>
          </cell>
          <cell r="Z50">
            <v>1</v>
          </cell>
        </row>
        <row r="51">
          <cell r="A51" t="str">
            <v>AM NON-OPS</v>
          </cell>
          <cell r="B51" t="str">
            <v>Carleton,George A</v>
          </cell>
          <cell r="C51" t="str">
            <v>Gloven,Marvin</v>
          </cell>
          <cell r="D51" t="str">
            <v>BUS INTGRTN</v>
          </cell>
          <cell r="E51">
            <v>4346</v>
          </cell>
          <cell r="F51" t="str">
            <v>GLOVEN Marvin</v>
          </cell>
          <cell r="G51" t="str">
            <v>Alves,Bill</v>
          </cell>
          <cell r="H51">
            <v>152040</v>
          </cell>
          <cell r="P51">
            <v>28</v>
          </cell>
          <cell r="Q51">
            <v>35</v>
          </cell>
          <cell r="R51">
            <v>35</v>
          </cell>
          <cell r="S51">
            <v>35</v>
          </cell>
          <cell r="T51">
            <v>133</v>
          </cell>
          <cell r="U51" t="str">
            <v>Yes</v>
          </cell>
          <cell r="W51">
            <v>1</v>
          </cell>
          <cell r="X51">
            <v>1</v>
          </cell>
          <cell r="Y51">
            <v>1</v>
          </cell>
          <cell r="Z51">
            <v>1</v>
          </cell>
        </row>
        <row r="52">
          <cell r="A52" t="str">
            <v>AM NON-OPS</v>
          </cell>
          <cell r="B52" t="str">
            <v>Carleton,George A</v>
          </cell>
          <cell r="C52" t="str">
            <v>Gloven,Marvin</v>
          </cell>
          <cell r="D52" t="str">
            <v>BUS INTGRTN</v>
          </cell>
          <cell r="E52">
            <v>4346</v>
          </cell>
          <cell r="F52" t="str">
            <v>GLOVEN Marvin</v>
          </cell>
          <cell r="G52" t="str">
            <v>Deol,Rick</v>
          </cell>
          <cell r="H52">
            <v>181665</v>
          </cell>
          <cell r="P52">
            <v>35</v>
          </cell>
          <cell r="Q52">
            <v>35</v>
          </cell>
          <cell r="R52">
            <v>35</v>
          </cell>
          <cell r="S52">
            <v>35</v>
          </cell>
          <cell r="T52">
            <v>140</v>
          </cell>
          <cell r="U52" t="str">
            <v>Yes</v>
          </cell>
          <cell r="W52">
            <v>1</v>
          </cell>
          <cell r="X52">
            <v>1</v>
          </cell>
          <cell r="Y52">
            <v>1</v>
          </cell>
          <cell r="Z52">
            <v>1</v>
          </cell>
        </row>
        <row r="53">
          <cell r="A53" t="str">
            <v>AM NON-OPS</v>
          </cell>
          <cell r="B53" t="str">
            <v>Carleton,George A</v>
          </cell>
          <cell r="C53" t="str">
            <v>Gloven,Marvin</v>
          </cell>
          <cell r="D53" t="str">
            <v>BUS INTGRTN</v>
          </cell>
          <cell r="E53">
            <v>4346</v>
          </cell>
          <cell r="F53" t="str">
            <v>GLOVEN Marvin</v>
          </cell>
          <cell r="G53" t="str">
            <v>Wong,Ian C.</v>
          </cell>
          <cell r="H53">
            <v>182198</v>
          </cell>
          <cell r="P53">
            <v>35</v>
          </cell>
          <cell r="Q53">
            <v>35</v>
          </cell>
          <cell r="R53">
            <v>35</v>
          </cell>
          <cell r="S53">
            <v>35</v>
          </cell>
          <cell r="T53">
            <v>140</v>
          </cell>
          <cell r="U53" t="str">
            <v>Yes</v>
          </cell>
          <cell r="W53">
            <v>1</v>
          </cell>
          <cell r="X53">
            <v>1</v>
          </cell>
          <cell r="Y53">
            <v>1</v>
          </cell>
          <cell r="Z53">
            <v>1</v>
          </cell>
        </row>
        <row r="54">
          <cell r="A54" t="str">
            <v>AM NON-OPS</v>
          </cell>
          <cell r="B54" t="str">
            <v>Carleton,George A</v>
          </cell>
          <cell r="C54" t="str">
            <v>Gloven,Marvin</v>
          </cell>
          <cell r="D54" t="str">
            <v>BUS INTGRTN</v>
          </cell>
          <cell r="E54">
            <v>4346</v>
          </cell>
          <cell r="F54" t="str">
            <v>GLOVEN Marvin</v>
          </cell>
          <cell r="G54" t="str">
            <v>Livermore,Philip</v>
          </cell>
          <cell r="H54">
            <v>182312</v>
          </cell>
          <cell r="P54">
            <v>39</v>
          </cell>
          <cell r="Q54">
            <v>35</v>
          </cell>
          <cell r="R54">
            <v>35</v>
          </cell>
          <cell r="S54">
            <v>32</v>
          </cell>
          <cell r="T54">
            <v>141</v>
          </cell>
          <cell r="U54" t="str">
            <v>Yes</v>
          </cell>
          <cell r="W54">
            <v>1</v>
          </cell>
          <cell r="X54">
            <v>1</v>
          </cell>
          <cell r="Y54">
            <v>1</v>
          </cell>
          <cell r="Z54">
            <v>1</v>
          </cell>
        </row>
        <row r="55">
          <cell r="A55" t="str">
            <v>AM NON-OPS</v>
          </cell>
          <cell r="B55" t="str">
            <v>Carleton,George A</v>
          </cell>
          <cell r="C55" t="str">
            <v>Gloven,Marvin</v>
          </cell>
          <cell r="D55" t="str">
            <v>BUS INTGRTN</v>
          </cell>
          <cell r="E55">
            <v>4346</v>
          </cell>
          <cell r="F55" t="str">
            <v>GLOVEN Marvin</v>
          </cell>
          <cell r="G55" t="str">
            <v>Willis,Ron</v>
          </cell>
          <cell r="H55">
            <v>263144</v>
          </cell>
          <cell r="P55">
            <v>35</v>
          </cell>
          <cell r="Q55">
            <v>35</v>
          </cell>
          <cell r="R55">
            <v>35</v>
          </cell>
          <cell r="S55">
            <v>35</v>
          </cell>
          <cell r="T55">
            <v>140</v>
          </cell>
          <cell r="U55" t="str">
            <v>Yes</v>
          </cell>
          <cell r="W55">
            <v>1</v>
          </cell>
          <cell r="X55">
            <v>1</v>
          </cell>
          <cell r="Y55">
            <v>1</v>
          </cell>
          <cell r="Z55">
            <v>1</v>
          </cell>
        </row>
        <row r="56">
          <cell r="A56" t="str">
            <v>AM NON-OPS</v>
          </cell>
          <cell r="B56" t="str">
            <v>Carleton,George A</v>
          </cell>
          <cell r="C56" t="str">
            <v>Gloven,Marvin</v>
          </cell>
          <cell r="D56" t="str">
            <v>BUS INTGRTN</v>
          </cell>
          <cell r="E56">
            <v>4346</v>
          </cell>
          <cell r="F56" t="str">
            <v>GLOVEN Marvin</v>
          </cell>
          <cell r="G56" t="str">
            <v>Mcnaughton,Winston</v>
          </cell>
          <cell r="H56">
            <v>397922</v>
          </cell>
          <cell r="P56">
            <v>35</v>
          </cell>
          <cell r="Q56">
            <v>35</v>
          </cell>
          <cell r="R56">
            <v>35</v>
          </cell>
          <cell r="S56">
            <v>35</v>
          </cell>
          <cell r="T56">
            <v>140</v>
          </cell>
          <cell r="U56" t="str">
            <v>Yes</v>
          </cell>
          <cell r="W56">
            <v>1</v>
          </cell>
          <cell r="X56">
            <v>1</v>
          </cell>
          <cell r="Y56">
            <v>1</v>
          </cell>
          <cell r="Z56">
            <v>1</v>
          </cell>
        </row>
        <row r="57">
          <cell r="A57" t="str">
            <v>AM NON-OPS</v>
          </cell>
          <cell r="B57" t="str">
            <v>Carleton,George A</v>
          </cell>
          <cell r="C57" t="str">
            <v>Gloven,Marvin</v>
          </cell>
          <cell r="D57" t="str">
            <v>BUS INTGRTN</v>
          </cell>
          <cell r="E57">
            <v>4346</v>
          </cell>
          <cell r="F57" t="str">
            <v>GLOVEN Marvin</v>
          </cell>
          <cell r="G57" t="str">
            <v>Schneider,Paul</v>
          </cell>
          <cell r="H57">
            <v>483210</v>
          </cell>
          <cell r="P57">
            <v>38.5</v>
          </cell>
          <cell r="Q57">
            <v>40.5</v>
          </cell>
          <cell r="R57">
            <v>40</v>
          </cell>
          <cell r="S57">
            <v>41.5</v>
          </cell>
          <cell r="T57">
            <v>160.5</v>
          </cell>
          <cell r="U57" t="str">
            <v>Yes</v>
          </cell>
          <cell r="W57">
            <v>1</v>
          </cell>
          <cell r="X57">
            <v>1</v>
          </cell>
          <cell r="Y57">
            <v>1</v>
          </cell>
          <cell r="Z57">
            <v>1</v>
          </cell>
        </row>
        <row r="58">
          <cell r="A58" t="str">
            <v>AM NON-OPS</v>
          </cell>
          <cell r="B58" t="str">
            <v>Carleton,George A</v>
          </cell>
          <cell r="C58" t="str">
            <v>Gloven,Marvin</v>
          </cell>
          <cell r="D58" t="str">
            <v>BUS INTGRTN</v>
          </cell>
          <cell r="E58">
            <v>4346</v>
          </cell>
          <cell r="F58" t="str">
            <v>GLOVEN Marvin</v>
          </cell>
          <cell r="G58" t="str">
            <v>Green,Allan</v>
          </cell>
          <cell r="H58">
            <v>493710</v>
          </cell>
          <cell r="P58">
            <v>35</v>
          </cell>
          <cell r="Q58">
            <v>35</v>
          </cell>
          <cell r="R58">
            <v>35</v>
          </cell>
          <cell r="S58">
            <v>0</v>
          </cell>
          <cell r="T58">
            <v>105</v>
          </cell>
          <cell r="U58" t="str">
            <v>Yes</v>
          </cell>
          <cell r="W58">
            <v>1</v>
          </cell>
          <cell r="X58">
            <v>1</v>
          </cell>
          <cell r="Y58">
            <v>1</v>
          </cell>
          <cell r="Z58">
            <v>0</v>
          </cell>
        </row>
        <row r="59">
          <cell r="A59" t="str">
            <v>AM NON-OPS</v>
          </cell>
          <cell r="B59" t="str">
            <v>Carleton,George A</v>
          </cell>
          <cell r="C59" t="str">
            <v>Gloven,Marvin</v>
          </cell>
          <cell r="D59" t="str">
            <v>BUS INTGRTN</v>
          </cell>
          <cell r="E59">
            <v>4346</v>
          </cell>
          <cell r="F59" t="str">
            <v>GLOVEN Marvin</v>
          </cell>
          <cell r="G59" t="str">
            <v>Lockton,John</v>
          </cell>
          <cell r="H59">
            <v>504553</v>
          </cell>
          <cell r="P59">
            <v>35</v>
          </cell>
          <cell r="Q59">
            <v>35</v>
          </cell>
          <cell r="R59">
            <v>35</v>
          </cell>
          <cell r="S59">
            <v>35</v>
          </cell>
          <cell r="T59">
            <v>140</v>
          </cell>
          <cell r="U59" t="str">
            <v>Yes</v>
          </cell>
          <cell r="W59">
            <v>1</v>
          </cell>
          <cell r="X59">
            <v>1</v>
          </cell>
          <cell r="Y59">
            <v>1</v>
          </cell>
          <cell r="Z59">
            <v>1</v>
          </cell>
        </row>
        <row r="60">
          <cell r="A60" t="str">
            <v>AM NON-OPS</v>
          </cell>
          <cell r="B60" t="str">
            <v>Carleton,George A</v>
          </cell>
          <cell r="C60" t="str">
            <v>Gloven,Marvin</v>
          </cell>
          <cell r="D60" t="str">
            <v>BUS INTGRTN</v>
          </cell>
          <cell r="E60">
            <v>4346</v>
          </cell>
          <cell r="F60" t="str">
            <v>GLOVEN Marvin</v>
          </cell>
          <cell r="G60" t="str">
            <v>Rydlewski,Ludwik</v>
          </cell>
          <cell r="H60">
            <v>505365</v>
          </cell>
          <cell r="P60">
            <v>35</v>
          </cell>
          <cell r="Q60">
            <v>35</v>
          </cell>
          <cell r="R60">
            <v>35</v>
          </cell>
          <cell r="S60">
            <v>35</v>
          </cell>
          <cell r="T60">
            <v>140</v>
          </cell>
          <cell r="U60" t="str">
            <v>Yes</v>
          </cell>
          <cell r="W60">
            <v>1</v>
          </cell>
          <cell r="X60">
            <v>1</v>
          </cell>
          <cell r="Y60">
            <v>1</v>
          </cell>
          <cell r="Z60">
            <v>1</v>
          </cell>
        </row>
        <row r="61">
          <cell r="A61" t="str">
            <v>AM NON-OPS</v>
          </cell>
          <cell r="B61" t="str">
            <v>Carleton,George A</v>
          </cell>
          <cell r="C61" t="str">
            <v>Gloven,Marvin</v>
          </cell>
          <cell r="D61" t="str">
            <v>BUS INTGRTN</v>
          </cell>
          <cell r="E61">
            <v>4346</v>
          </cell>
          <cell r="F61" t="str">
            <v>GLOVEN Marvin</v>
          </cell>
          <cell r="G61" t="str">
            <v>Avraham,Vera</v>
          </cell>
          <cell r="H61">
            <v>587566</v>
          </cell>
          <cell r="P61">
            <v>35</v>
          </cell>
          <cell r="Q61">
            <v>35</v>
          </cell>
          <cell r="R61">
            <v>35</v>
          </cell>
          <cell r="S61">
            <v>35</v>
          </cell>
          <cell r="T61">
            <v>140</v>
          </cell>
          <cell r="U61" t="str">
            <v>Yes</v>
          </cell>
          <cell r="W61">
            <v>1</v>
          </cell>
          <cell r="X61">
            <v>1</v>
          </cell>
          <cell r="Y61">
            <v>1</v>
          </cell>
          <cell r="Z61">
            <v>1</v>
          </cell>
        </row>
        <row r="62">
          <cell r="A62" t="str">
            <v>AM NON-OPS</v>
          </cell>
          <cell r="B62" t="str">
            <v>Carleton,George A</v>
          </cell>
          <cell r="C62" t="str">
            <v>Gloven,Marvin</v>
          </cell>
          <cell r="D62" t="str">
            <v>BUS INTGRTN</v>
          </cell>
          <cell r="E62">
            <v>4346</v>
          </cell>
          <cell r="F62" t="str">
            <v>GLOVEN Marvin</v>
          </cell>
          <cell r="G62" t="str">
            <v>Mclachlan,Scott</v>
          </cell>
          <cell r="H62">
            <v>943285</v>
          </cell>
          <cell r="P62">
            <v>35</v>
          </cell>
          <cell r="Q62">
            <v>35</v>
          </cell>
          <cell r="R62">
            <v>28</v>
          </cell>
          <cell r="S62">
            <v>35</v>
          </cell>
          <cell r="T62">
            <v>133</v>
          </cell>
          <cell r="U62" t="str">
            <v>Yes</v>
          </cell>
          <cell r="W62">
            <v>1</v>
          </cell>
          <cell r="X62">
            <v>1</v>
          </cell>
          <cell r="Y62">
            <v>1</v>
          </cell>
          <cell r="Z62">
            <v>1</v>
          </cell>
        </row>
        <row r="63">
          <cell r="A63" t="str">
            <v>AM NON-OPS</v>
          </cell>
          <cell r="B63" t="str">
            <v>Carleton,George A</v>
          </cell>
          <cell r="C63" t="str">
            <v>Thompson,Kevin R</v>
          </cell>
          <cell r="D63" t="str">
            <v>BUS INTGRTN</v>
          </cell>
          <cell r="E63">
            <v>7085</v>
          </cell>
          <cell r="G63" t="str">
            <v>Gaydukevych,Natalia</v>
          </cell>
          <cell r="H63">
            <v>178455</v>
          </cell>
          <cell r="P63">
            <v>35</v>
          </cell>
          <cell r="Q63">
            <v>35</v>
          </cell>
          <cell r="R63">
            <v>35</v>
          </cell>
          <cell r="S63">
            <v>35</v>
          </cell>
          <cell r="T63">
            <v>140</v>
          </cell>
          <cell r="U63" t="str">
            <v>Yes</v>
          </cell>
          <cell r="W63">
            <v>1</v>
          </cell>
          <cell r="X63">
            <v>1</v>
          </cell>
          <cell r="Y63">
            <v>1</v>
          </cell>
          <cell r="Z63">
            <v>1</v>
          </cell>
        </row>
        <row r="64">
          <cell r="A64" t="str">
            <v>AM NON-OPS</v>
          </cell>
          <cell r="B64" t="str">
            <v>Carleton,George A</v>
          </cell>
          <cell r="C64" t="str">
            <v>Thompson,Kevin R</v>
          </cell>
          <cell r="D64" t="str">
            <v>BUS INTGRTN</v>
          </cell>
          <cell r="E64">
            <v>7085</v>
          </cell>
          <cell r="G64" t="str">
            <v>Graham,Angela</v>
          </cell>
          <cell r="H64">
            <v>183080</v>
          </cell>
          <cell r="P64">
            <v>35</v>
          </cell>
          <cell r="Q64">
            <v>35</v>
          </cell>
          <cell r="R64">
            <v>35</v>
          </cell>
          <cell r="S64">
            <v>0</v>
          </cell>
          <cell r="T64">
            <v>105</v>
          </cell>
          <cell r="U64" t="str">
            <v>Yes</v>
          </cell>
          <cell r="W64">
            <v>1</v>
          </cell>
          <cell r="X64">
            <v>1</v>
          </cell>
          <cell r="Y64">
            <v>1</v>
          </cell>
          <cell r="Z64">
            <v>0</v>
          </cell>
        </row>
        <row r="65">
          <cell r="A65" t="str">
            <v>AM NON-OPS</v>
          </cell>
          <cell r="B65" t="str">
            <v>Carleton,George A</v>
          </cell>
          <cell r="C65" t="str">
            <v>Thompson,Kevin R</v>
          </cell>
          <cell r="D65" t="str">
            <v>BUS INTGRTN</v>
          </cell>
          <cell r="E65">
            <v>7085</v>
          </cell>
          <cell r="G65" t="str">
            <v>Scott,Allan Jack</v>
          </cell>
          <cell r="H65">
            <v>390061</v>
          </cell>
          <cell r="P65">
            <v>32</v>
          </cell>
          <cell r="Q65">
            <v>40</v>
          </cell>
          <cell r="R65">
            <v>40</v>
          </cell>
          <cell r="S65">
            <v>40</v>
          </cell>
          <cell r="T65">
            <v>152</v>
          </cell>
          <cell r="U65" t="str">
            <v>Yes</v>
          </cell>
          <cell r="W65">
            <v>1</v>
          </cell>
          <cell r="X65">
            <v>1</v>
          </cell>
          <cell r="Y65">
            <v>1</v>
          </cell>
          <cell r="Z65">
            <v>1</v>
          </cell>
        </row>
        <row r="66">
          <cell r="A66" t="str">
            <v>AM NON-OPS</v>
          </cell>
          <cell r="B66" t="str">
            <v>Carleton,George A</v>
          </cell>
          <cell r="C66" t="str">
            <v>Thompson,Kevin R</v>
          </cell>
          <cell r="D66" t="str">
            <v>BUS INTGRTN</v>
          </cell>
          <cell r="E66">
            <v>7085</v>
          </cell>
          <cell r="G66" t="str">
            <v>Puri,Ajay</v>
          </cell>
          <cell r="H66">
            <v>461552</v>
          </cell>
          <cell r="P66">
            <v>35</v>
          </cell>
          <cell r="Q66">
            <v>35.01</v>
          </cell>
          <cell r="R66">
            <v>35</v>
          </cell>
          <cell r="S66">
            <v>35</v>
          </cell>
          <cell r="T66">
            <v>140.01</v>
          </cell>
          <cell r="U66" t="str">
            <v>Yes</v>
          </cell>
          <cell r="W66">
            <v>1</v>
          </cell>
          <cell r="X66">
            <v>1</v>
          </cell>
          <cell r="Y66">
            <v>1</v>
          </cell>
          <cell r="Z66">
            <v>1</v>
          </cell>
        </row>
        <row r="67">
          <cell r="A67" t="str">
            <v>AM NON-OPS</v>
          </cell>
          <cell r="B67" t="str">
            <v>Carleton,George A</v>
          </cell>
          <cell r="C67" t="str">
            <v>Vance,Steven</v>
          </cell>
          <cell r="D67" t="str">
            <v>BUS INTGRTN</v>
          </cell>
          <cell r="E67">
            <v>7085</v>
          </cell>
          <cell r="F67" t="str">
            <v>VANCE Steven</v>
          </cell>
          <cell r="G67" t="str">
            <v>Kerrigan,Olivia</v>
          </cell>
          <cell r="H67">
            <v>183016</v>
          </cell>
          <cell r="P67">
            <v>35</v>
          </cell>
          <cell r="Q67">
            <v>35</v>
          </cell>
          <cell r="R67">
            <v>35</v>
          </cell>
          <cell r="S67">
            <v>35</v>
          </cell>
          <cell r="T67">
            <v>140</v>
          </cell>
          <cell r="U67" t="str">
            <v>Yes</v>
          </cell>
          <cell r="W67">
            <v>1</v>
          </cell>
          <cell r="X67">
            <v>1</v>
          </cell>
          <cell r="Y67">
            <v>1</v>
          </cell>
          <cell r="Z67">
            <v>1</v>
          </cell>
        </row>
        <row r="68">
          <cell r="A68" t="str">
            <v>AM NON-OPS</v>
          </cell>
          <cell r="B68" t="str">
            <v>Graham,Mark</v>
          </cell>
          <cell r="C68" t="str">
            <v>Barrie,Dave</v>
          </cell>
          <cell r="D68" t="str">
            <v>TX BUS DEVEL</v>
          </cell>
          <cell r="E68">
            <v>4299</v>
          </cell>
          <cell r="F68" t="str">
            <v>CARLETON George</v>
          </cell>
          <cell r="G68" t="str">
            <v>Graham,Mark</v>
          </cell>
          <cell r="H68">
            <v>587804</v>
          </cell>
          <cell r="P68">
            <v>0</v>
          </cell>
          <cell r="Q68">
            <v>40</v>
          </cell>
          <cell r="R68">
            <v>40</v>
          </cell>
          <cell r="S68">
            <v>40</v>
          </cell>
          <cell r="T68">
            <v>120</v>
          </cell>
          <cell r="U68" t="str">
            <v>Yes</v>
          </cell>
          <cell r="W68">
            <v>0</v>
          </cell>
          <cell r="X68">
            <v>1</v>
          </cell>
          <cell r="Y68">
            <v>1</v>
          </cell>
          <cell r="Z68">
            <v>1</v>
          </cell>
        </row>
        <row r="69">
          <cell r="A69" t="str">
            <v>AM NON-OPS</v>
          </cell>
          <cell r="B69" t="str">
            <v>Hubert,Oded N</v>
          </cell>
          <cell r="C69" t="str">
            <v>Allen,Barb J</v>
          </cell>
          <cell r="D69" t="str">
            <v>NTW STRATEGY</v>
          </cell>
          <cell r="E69">
            <v>7082</v>
          </cell>
          <cell r="F69" t="str">
            <v>HUBERT Oded</v>
          </cell>
          <cell r="G69" t="str">
            <v>Armstrong,Nancy</v>
          </cell>
          <cell r="H69">
            <v>180612</v>
          </cell>
          <cell r="P69">
            <v>38</v>
          </cell>
          <cell r="Q69">
            <v>36</v>
          </cell>
          <cell r="R69">
            <v>29</v>
          </cell>
          <cell r="S69">
            <v>0</v>
          </cell>
          <cell r="T69">
            <v>103</v>
          </cell>
          <cell r="U69" t="str">
            <v>Yes</v>
          </cell>
          <cell r="W69">
            <v>1</v>
          </cell>
          <cell r="X69">
            <v>1</v>
          </cell>
          <cell r="Y69">
            <v>1</v>
          </cell>
          <cell r="Z69">
            <v>0</v>
          </cell>
        </row>
        <row r="70">
          <cell r="A70" t="str">
            <v>AM NON-OPS</v>
          </cell>
          <cell r="B70" t="str">
            <v>Hubert,Oded N</v>
          </cell>
          <cell r="C70" t="str">
            <v>Allen,Barb J</v>
          </cell>
          <cell r="D70" t="str">
            <v>NTW STRATEGY</v>
          </cell>
          <cell r="E70">
            <v>7082</v>
          </cell>
          <cell r="F70" t="str">
            <v>HUBERT Oded</v>
          </cell>
          <cell r="G70" t="str">
            <v>Martinelli,Guilherme</v>
          </cell>
          <cell r="H70">
            <v>182978</v>
          </cell>
          <cell r="P70">
            <v>35</v>
          </cell>
          <cell r="Q70">
            <v>35</v>
          </cell>
          <cell r="R70">
            <v>35</v>
          </cell>
          <cell r="S70">
            <v>35</v>
          </cell>
          <cell r="T70">
            <v>140</v>
          </cell>
          <cell r="U70" t="str">
            <v>Yes</v>
          </cell>
          <cell r="W70">
            <v>1</v>
          </cell>
          <cell r="X70">
            <v>1</v>
          </cell>
          <cell r="Y70">
            <v>1</v>
          </cell>
          <cell r="Z70">
            <v>1</v>
          </cell>
        </row>
        <row r="71">
          <cell r="A71" t="str">
            <v>AM NON-OPS</v>
          </cell>
          <cell r="B71" t="str">
            <v>Hubert,Oded N</v>
          </cell>
          <cell r="C71" t="str">
            <v>Allen,Barb J</v>
          </cell>
          <cell r="D71" t="str">
            <v>NTW STRATEGY</v>
          </cell>
          <cell r="E71">
            <v>7082</v>
          </cell>
          <cell r="F71" t="str">
            <v>HUBERT Oded</v>
          </cell>
          <cell r="G71" t="str">
            <v>Wong,Shirley</v>
          </cell>
          <cell r="H71">
            <v>260204</v>
          </cell>
          <cell r="P71">
            <v>35</v>
          </cell>
          <cell r="Q71">
            <v>35</v>
          </cell>
          <cell r="R71">
            <v>35</v>
          </cell>
          <cell r="S71">
            <v>35</v>
          </cell>
          <cell r="T71">
            <v>140</v>
          </cell>
          <cell r="U71" t="str">
            <v>Yes</v>
          </cell>
          <cell r="W71">
            <v>1</v>
          </cell>
          <cell r="X71">
            <v>1</v>
          </cell>
          <cell r="Y71">
            <v>1</v>
          </cell>
          <cell r="Z71">
            <v>1</v>
          </cell>
        </row>
        <row r="72">
          <cell r="A72" t="str">
            <v>AM NON-OPS</v>
          </cell>
          <cell r="B72" t="str">
            <v>Hubert,Oded N</v>
          </cell>
          <cell r="C72" t="str">
            <v>Allen,Barb J</v>
          </cell>
          <cell r="D72" t="str">
            <v>NTW STRATEGY</v>
          </cell>
          <cell r="E72">
            <v>7082</v>
          </cell>
          <cell r="F72" t="str">
            <v>HUBERT Oded</v>
          </cell>
          <cell r="G72" t="str">
            <v>Jeschke,Gunther</v>
          </cell>
          <cell r="H72">
            <v>378861</v>
          </cell>
          <cell r="P72">
            <v>35</v>
          </cell>
          <cell r="Q72">
            <v>35</v>
          </cell>
          <cell r="R72">
            <v>35</v>
          </cell>
          <cell r="S72">
            <v>35</v>
          </cell>
          <cell r="T72">
            <v>140</v>
          </cell>
          <cell r="U72" t="str">
            <v>Yes</v>
          </cell>
          <cell r="W72">
            <v>1</v>
          </cell>
          <cell r="X72">
            <v>1</v>
          </cell>
          <cell r="Y72">
            <v>1</v>
          </cell>
          <cell r="Z72">
            <v>1</v>
          </cell>
        </row>
        <row r="73">
          <cell r="A73" t="str">
            <v>AM NON-OPS</v>
          </cell>
          <cell r="B73" t="str">
            <v>Hubert,Oded N</v>
          </cell>
          <cell r="C73" t="str">
            <v>Allen,Barb J</v>
          </cell>
          <cell r="D73" t="str">
            <v>NTW STRATEGY</v>
          </cell>
          <cell r="E73">
            <v>7082</v>
          </cell>
          <cell r="F73" t="str">
            <v>HUBERT Oded</v>
          </cell>
          <cell r="G73" t="str">
            <v>McIntyre,Laurie</v>
          </cell>
          <cell r="H73">
            <v>390831</v>
          </cell>
          <cell r="P73">
            <v>35</v>
          </cell>
          <cell r="Q73">
            <v>35</v>
          </cell>
          <cell r="R73">
            <v>35</v>
          </cell>
          <cell r="S73">
            <v>35</v>
          </cell>
          <cell r="T73">
            <v>140</v>
          </cell>
          <cell r="U73" t="str">
            <v>Yes</v>
          </cell>
          <cell r="W73">
            <v>1</v>
          </cell>
          <cell r="X73">
            <v>1</v>
          </cell>
          <cell r="Y73">
            <v>1</v>
          </cell>
          <cell r="Z73">
            <v>1</v>
          </cell>
        </row>
        <row r="74">
          <cell r="A74" t="str">
            <v>AM NON-OPS</v>
          </cell>
          <cell r="B74" t="str">
            <v>Hubert,Oded N</v>
          </cell>
          <cell r="C74" t="str">
            <v>Allen,Barb J</v>
          </cell>
          <cell r="D74" t="str">
            <v>NTW STRATEGY</v>
          </cell>
          <cell r="E74">
            <v>7082</v>
          </cell>
          <cell r="F74" t="str">
            <v>HUBERT Oded</v>
          </cell>
          <cell r="G74" t="str">
            <v>Jacobs,Michael</v>
          </cell>
          <cell r="H74">
            <v>444381</v>
          </cell>
          <cell r="P74">
            <v>35</v>
          </cell>
          <cell r="Q74">
            <v>35</v>
          </cell>
          <cell r="R74">
            <v>35</v>
          </cell>
          <cell r="S74">
            <v>35</v>
          </cell>
          <cell r="T74">
            <v>140</v>
          </cell>
          <cell r="U74" t="str">
            <v>Yes</v>
          </cell>
          <cell r="W74">
            <v>1</v>
          </cell>
          <cell r="X74">
            <v>1</v>
          </cell>
          <cell r="Y74">
            <v>1</v>
          </cell>
          <cell r="Z74">
            <v>1</v>
          </cell>
        </row>
        <row r="75">
          <cell r="A75" t="str">
            <v>AM NON-OPS</v>
          </cell>
          <cell r="B75" t="str">
            <v>Hubert,Oded N</v>
          </cell>
          <cell r="C75" t="str">
            <v>Allen,Barb J</v>
          </cell>
          <cell r="D75" t="str">
            <v>NTW STRATEGY</v>
          </cell>
          <cell r="E75">
            <v>7082</v>
          </cell>
          <cell r="F75" t="str">
            <v>HUBERT Oded</v>
          </cell>
          <cell r="G75" t="str">
            <v>Stedman,Kathleen</v>
          </cell>
          <cell r="H75">
            <v>622321</v>
          </cell>
          <cell r="P75">
            <v>35</v>
          </cell>
          <cell r="Q75">
            <v>35</v>
          </cell>
          <cell r="R75">
            <v>35</v>
          </cell>
          <cell r="S75">
            <v>35</v>
          </cell>
          <cell r="T75">
            <v>140</v>
          </cell>
          <cell r="U75" t="str">
            <v>Yes</v>
          </cell>
          <cell r="W75">
            <v>1</v>
          </cell>
          <cell r="X75">
            <v>1</v>
          </cell>
          <cell r="Y75">
            <v>1</v>
          </cell>
          <cell r="Z75">
            <v>1</v>
          </cell>
        </row>
        <row r="76">
          <cell r="A76" t="str">
            <v>AM NON-OPS</v>
          </cell>
          <cell r="B76" t="str">
            <v>Hubert,Oded N</v>
          </cell>
          <cell r="C76" t="str">
            <v>Allen,Barb J</v>
          </cell>
          <cell r="D76" t="str">
            <v>NTW STRATEGY</v>
          </cell>
          <cell r="E76">
            <v>7082</v>
          </cell>
          <cell r="F76" t="str">
            <v>HUBERT Oded</v>
          </cell>
          <cell r="G76" t="str">
            <v>Chee Hing,D J</v>
          </cell>
          <cell r="H76">
            <v>717164</v>
          </cell>
          <cell r="P76">
            <v>35</v>
          </cell>
          <cell r="Q76">
            <v>35</v>
          </cell>
          <cell r="R76">
            <v>35</v>
          </cell>
          <cell r="S76">
            <v>35</v>
          </cell>
          <cell r="T76">
            <v>140</v>
          </cell>
          <cell r="U76" t="str">
            <v>Yes</v>
          </cell>
          <cell r="W76">
            <v>1</v>
          </cell>
          <cell r="X76">
            <v>1</v>
          </cell>
          <cell r="Y76">
            <v>1</v>
          </cell>
          <cell r="Z76">
            <v>1</v>
          </cell>
        </row>
        <row r="77">
          <cell r="A77" t="str">
            <v>AM NON-OPS</v>
          </cell>
          <cell r="B77" t="str">
            <v>Hubert,Oded N</v>
          </cell>
          <cell r="C77" t="str">
            <v>Allen,Barb J</v>
          </cell>
          <cell r="D77" t="str">
            <v>NTW STRATEGY</v>
          </cell>
          <cell r="E77">
            <v>7082</v>
          </cell>
          <cell r="F77" t="str">
            <v>HUBERT Oded</v>
          </cell>
          <cell r="G77" t="str">
            <v>Greey,Ruth Elizabeth</v>
          </cell>
          <cell r="H77">
            <v>717815</v>
          </cell>
          <cell r="P77">
            <v>35</v>
          </cell>
          <cell r="Q77">
            <v>35</v>
          </cell>
          <cell r="R77">
            <v>35</v>
          </cell>
          <cell r="S77">
            <v>35</v>
          </cell>
          <cell r="T77">
            <v>140</v>
          </cell>
          <cell r="U77" t="str">
            <v>Yes</v>
          </cell>
          <cell r="W77">
            <v>1</v>
          </cell>
          <cell r="X77">
            <v>1</v>
          </cell>
          <cell r="Y77">
            <v>1</v>
          </cell>
          <cell r="Z77">
            <v>1</v>
          </cell>
        </row>
        <row r="78">
          <cell r="A78" t="str">
            <v>AM NON-OPS</v>
          </cell>
          <cell r="B78" t="str">
            <v>Hubert,Oded N</v>
          </cell>
          <cell r="C78" t="str">
            <v>Allen,Barb J</v>
          </cell>
          <cell r="D78" t="str">
            <v>NTW STRATEGY</v>
          </cell>
          <cell r="E78">
            <v>7082</v>
          </cell>
          <cell r="F78" t="str">
            <v>HUBERT Oded</v>
          </cell>
          <cell r="G78" t="str">
            <v>Schwartz,Ana</v>
          </cell>
          <cell r="H78">
            <v>845453</v>
          </cell>
          <cell r="P78">
            <v>40</v>
          </cell>
          <cell r="Q78">
            <v>40</v>
          </cell>
          <cell r="R78">
            <v>0</v>
          </cell>
          <cell r="S78">
            <v>0</v>
          </cell>
          <cell r="T78">
            <v>80</v>
          </cell>
          <cell r="U78" t="str">
            <v>Yes</v>
          </cell>
          <cell r="W78">
            <v>1</v>
          </cell>
          <cell r="X78">
            <v>1</v>
          </cell>
          <cell r="Y78">
            <v>0</v>
          </cell>
          <cell r="Z78">
            <v>0</v>
          </cell>
        </row>
        <row r="79">
          <cell r="A79" t="str">
            <v>AM NON-OPS</v>
          </cell>
          <cell r="B79" t="str">
            <v>Hubert,Oded N</v>
          </cell>
          <cell r="C79" t="str">
            <v>Allen,Barb J</v>
          </cell>
          <cell r="D79" t="str">
            <v>NTW STRATEGY</v>
          </cell>
          <cell r="E79">
            <v>7082</v>
          </cell>
          <cell r="F79" t="str">
            <v>HUBERT Oded</v>
          </cell>
          <cell r="G79" t="str">
            <v>Power,Vicki</v>
          </cell>
          <cell r="H79">
            <v>889826</v>
          </cell>
          <cell r="P79">
            <v>35</v>
          </cell>
          <cell r="Q79">
            <v>35</v>
          </cell>
          <cell r="R79">
            <v>35</v>
          </cell>
          <cell r="S79">
            <v>35</v>
          </cell>
          <cell r="T79">
            <v>140</v>
          </cell>
          <cell r="U79" t="str">
            <v>Yes</v>
          </cell>
          <cell r="W79">
            <v>1</v>
          </cell>
          <cell r="X79">
            <v>1</v>
          </cell>
          <cell r="Y79">
            <v>1</v>
          </cell>
          <cell r="Z79">
            <v>1</v>
          </cell>
        </row>
        <row r="80">
          <cell r="A80" t="str">
            <v>AM NON-OPS</v>
          </cell>
          <cell r="B80" t="str">
            <v>Hubert,Oded N</v>
          </cell>
          <cell r="C80" t="str">
            <v>Barrie,Dave</v>
          </cell>
          <cell r="D80" t="str">
            <v>NTW STRATEGY</v>
          </cell>
          <cell r="E80">
            <v>4048</v>
          </cell>
          <cell r="F80" t="str">
            <v>HUBERT Oded</v>
          </cell>
          <cell r="G80" t="str">
            <v>Hubert,Oded N</v>
          </cell>
          <cell r="H80">
            <v>584633</v>
          </cell>
          <cell r="P80">
            <v>40</v>
          </cell>
          <cell r="Q80">
            <v>40</v>
          </cell>
          <cell r="R80">
            <v>40</v>
          </cell>
          <cell r="S80">
            <v>40</v>
          </cell>
          <cell r="T80">
            <v>160</v>
          </cell>
          <cell r="U80" t="str">
            <v>Yes</v>
          </cell>
          <cell r="W80">
            <v>1</v>
          </cell>
          <cell r="X80">
            <v>1</v>
          </cell>
          <cell r="Y80">
            <v>1</v>
          </cell>
          <cell r="Z80">
            <v>1</v>
          </cell>
        </row>
        <row r="81">
          <cell r="A81" t="str">
            <v>AM NON-OPS</v>
          </cell>
          <cell r="B81" t="str">
            <v>Hubert,Oded N</v>
          </cell>
          <cell r="C81" t="str">
            <v>Baumken,David</v>
          </cell>
          <cell r="D81" t="str">
            <v>NTW STRATEGY</v>
          </cell>
          <cell r="E81">
            <v>4335</v>
          </cell>
          <cell r="F81" t="str">
            <v>HUBERT Oded</v>
          </cell>
          <cell r="G81" t="str">
            <v>Kerr,Kathleen</v>
          </cell>
          <cell r="H81">
            <v>180498</v>
          </cell>
          <cell r="P81">
            <v>35</v>
          </cell>
          <cell r="Q81">
            <v>35</v>
          </cell>
          <cell r="R81">
            <v>35</v>
          </cell>
          <cell r="S81">
            <v>35</v>
          </cell>
          <cell r="T81">
            <v>140</v>
          </cell>
          <cell r="U81" t="str">
            <v>Yes</v>
          </cell>
          <cell r="W81">
            <v>1</v>
          </cell>
          <cell r="X81">
            <v>1</v>
          </cell>
          <cell r="Y81">
            <v>1</v>
          </cell>
          <cell r="Z81">
            <v>1</v>
          </cell>
        </row>
        <row r="82">
          <cell r="A82" t="str">
            <v>AM NON-OPS</v>
          </cell>
          <cell r="B82" t="str">
            <v>Hubert,Oded N</v>
          </cell>
          <cell r="C82" t="str">
            <v>Baumken,David</v>
          </cell>
          <cell r="D82" t="str">
            <v>NTW STRATEGY</v>
          </cell>
          <cell r="E82">
            <v>4335</v>
          </cell>
          <cell r="F82" t="str">
            <v>HUBERT Oded</v>
          </cell>
          <cell r="G82" t="str">
            <v>Foley,Jaime Diane</v>
          </cell>
          <cell r="H82">
            <v>181826</v>
          </cell>
          <cell r="P82">
            <v>35</v>
          </cell>
          <cell r="Q82">
            <v>35</v>
          </cell>
          <cell r="R82">
            <v>35</v>
          </cell>
          <cell r="S82">
            <v>35</v>
          </cell>
          <cell r="T82">
            <v>140</v>
          </cell>
          <cell r="U82" t="str">
            <v>Yes</v>
          </cell>
          <cell r="W82">
            <v>1</v>
          </cell>
          <cell r="X82">
            <v>1</v>
          </cell>
          <cell r="Y82">
            <v>1</v>
          </cell>
          <cell r="Z82">
            <v>1</v>
          </cell>
        </row>
        <row r="83">
          <cell r="A83" t="str">
            <v>AM NON-OPS</v>
          </cell>
          <cell r="B83" t="str">
            <v>Hubert,Oded N</v>
          </cell>
          <cell r="C83" t="str">
            <v>Baumken,David</v>
          </cell>
          <cell r="D83" t="str">
            <v>NTW STRATEGY</v>
          </cell>
          <cell r="E83">
            <v>4335</v>
          </cell>
          <cell r="G83" t="str">
            <v>English,Donna Lynn</v>
          </cell>
          <cell r="H83">
            <v>182950</v>
          </cell>
          <cell r="V83" t="str">
            <v>No</v>
          </cell>
          <cell r="W83">
            <v>0</v>
          </cell>
          <cell r="X83">
            <v>0</v>
          </cell>
          <cell r="Y83">
            <v>0</v>
          </cell>
          <cell r="Z83">
            <v>0</v>
          </cell>
        </row>
        <row r="84">
          <cell r="A84" t="str">
            <v>AM NON-OPS</v>
          </cell>
          <cell r="B84" t="str">
            <v>Hubert,Oded N</v>
          </cell>
          <cell r="C84" t="str">
            <v>Baumken,David</v>
          </cell>
          <cell r="D84" t="str">
            <v>NTW STRATEGY</v>
          </cell>
          <cell r="E84">
            <v>4335</v>
          </cell>
          <cell r="G84" t="str">
            <v>Gilroy,Jill</v>
          </cell>
          <cell r="H84">
            <v>182951</v>
          </cell>
          <cell r="V84" t="str">
            <v>No</v>
          </cell>
          <cell r="W84">
            <v>0</v>
          </cell>
          <cell r="X84">
            <v>0</v>
          </cell>
          <cell r="Y84">
            <v>0</v>
          </cell>
          <cell r="Z84">
            <v>0</v>
          </cell>
        </row>
        <row r="85">
          <cell r="A85" t="str">
            <v>AM NON-OPS</v>
          </cell>
          <cell r="B85" t="str">
            <v>Hubert,Oded N</v>
          </cell>
          <cell r="C85" t="str">
            <v>Baumken,David</v>
          </cell>
          <cell r="D85" t="str">
            <v>NTW STRATEGY</v>
          </cell>
          <cell r="E85">
            <v>4335</v>
          </cell>
          <cell r="F85" t="str">
            <v>HUBERT Oded</v>
          </cell>
          <cell r="G85" t="str">
            <v>Wood,Jacquie</v>
          </cell>
          <cell r="H85">
            <v>186403</v>
          </cell>
          <cell r="P85">
            <v>35</v>
          </cell>
          <cell r="Q85">
            <v>35</v>
          </cell>
          <cell r="R85">
            <v>35</v>
          </cell>
          <cell r="S85">
            <v>35</v>
          </cell>
          <cell r="T85">
            <v>140</v>
          </cell>
          <cell r="U85" t="str">
            <v>Yes</v>
          </cell>
          <cell r="W85">
            <v>1</v>
          </cell>
          <cell r="X85">
            <v>1</v>
          </cell>
          <cell r="Y85">
            <v>1</v>
          </cell>
          <cell r="Z85">
            <v>1</v>
          </cell>
        </row>
        <row r="86">
          <cell r="A86" t="str">
            <v>AM NON-OPS</v>
          </cell>
          <cell r="B86" t="str">
            <v>Hubert,Oded N</v>
          </cell>
          <cell r="C86" t="str">
            <v>Baumken,David</v>
          </cell>
          <cell r="D86" t="str">
            <v>NTW STRATEGY</v>
          </cell>
          <cell r="E86">
            <v>4335</v>
          </cell>
          <cell r="F86" t="str">
            <v>HUBERT Oded</v>
          </cell>
          <cell r="G86" t="str">
            <v>Hunt,Denise</v>
          </cell>
          <cell r="H86">
            <v>261114</v>
          </cell>
          <cell r="P86">
            <v>35</v>
          </cell>
          <cell r="Q86">
            <v>35</v>
          </cell>
          <cell r="R86">
            <v>35</v>
          </cell>
          <cell r="S86">
            <v>35</v>
          </cell>
          <cell r="T86">
            <v>140</v>
          </cell>
          <cell r="U86" t="str">
            <v>Yes</v>
          </cell>
          <cell r="W86">
            <v>1</v>
          </cell>
          <cell r="X86">
            <v>1</v>
          </cell>
          <cell r="Y86">
            <v>1</v>
          </cell>
          <cell r="Z86">
            <v>1</v>
          </cell>
        </row>
        <row r="87">
          <cell r="A87" t="str">
            <v>AM NON-OPS</v>
          </cell>
          <cell r="B87" t="str">
            <v>Hubert,Oded N</v>
          </cell>
          <cell r="C87" t="str">
            <v>Baumken,David</v>
          </cell>
          <cell r="D87" t="str">
            <v>NTW STRATEGY</v>
          </cell>
          <cell r="E87">
            <v>4335</v>
          </cell>
          <cell r="F87" t="str">
            <v>HUBERT Oded</v>
          </cell>
          <cell r="G87" t="str">
            <v>Potter,Donna</v>
          </cell>
          <cell r="H87">
            <v>358106</v>
          </cell>
          <cell r="P87">
            <v>35</v>
          </cell>
          <cell r="Q87">
            <v>35</v>
          </cell>
          <cell r="R87">
            <v>35</v>
          </cell>
          <cell r="S87">
            <v>35</v>
          </cell>
          <cell r="T87">
            <v>140</v>
          </cell>
          <cell r="U87" t="str">
            <v>Yes</v>
          </cell>
          <cell r="W87">
            <v>1</v>
          </cell>
          <cell r="X87">
            <v>1</v>
          </cell>
          <cell r="Y87">
            <v>1</v>
          </cell>
          <cell r="Z87">
            <v>1</v>
          </cell>
        </row>
        <row r="88">
          <cell r="A88" t="str">
            <v>AM NON-OPS</v>
          </cell>
          <cell r="B88" t="str">
            <v>Hubert,Oded N</v>
          </cell>
          <cell r="C88" t="str">
            <v>Baumken,David</v>
          </cell>
          <cell r="D88" t="str">
            <v>NTW STRATEGY</v>
          </cell>
          <cell r="E88">
            <v>4335</v>
          </cell>
          <cell r="F88" t="str">
            <v>HUBERT Oded</v>
          </cell>
          <cell r="G88" t="str">
            <v>Scriver,Anne</v>
          </cell>
          <cell r="H88">
            <v>428484</v>
          </cell>
          <cell r="P88">
            <v>35</v>
          </cell>
          <cell r="Q88">
            <v>35</v>
          </cell>
          <cell r="R88">
            <v>35</v>
          </cell>
          <cell r="S88">
            <v>35</v>
          </cell>
          <cell r="T88">
            <v>140</v>
          </cell>
          <cell r="U88" t="str">
            <v>Yes</v>
          </cell>
          <cell r="W88">
            <v>1</v>
          </cell>
          <cell r="X88">
            <v>1</v>
          </cell>
          <cell r="Y88">
            <v>1</v>
          </cell>
          <cell r="Z88">
            <v>1</v>
          </cell>
        </row>
        <row r="89">
          <cell r="A89" t="str">
            <v>AM NON-OPS</v>
          </cell>
          <cell r="B89" t="str">
            <v>Hubert,Oded N</v>
          </cell>
          <cell r="C89" t="str">
            <v>Baumken,David</v>
          </cell>
          <cell r="D89" t="str">
            <v>NTW STRATEGY</v>
          </cell>
          <cell r="E89">
            <v>4335</v>
          </cell>
          <cell r="F89" t="str">
            <v>HUBERT Oded</v>
          </cell>
          <cell r="G89" t="str">
            <v>Spencer,Jenni</v>
          </cell>
          <cell r="H89">
            <v>601776</v>
          </cell>
          <cell r="P89">
            <v>35</v>
          </cell>
          <cell r="Q89">
            <v>35</v>
          </cell>
          <cell r="R89">
            <v>35</v>
          </cell>
          <cell r="S89">
            <v>35</v>
          </cell>
          <cell r="T89">
            <v>140</v>
          </cell>
          <cell r="U89" t="str">
            <v>Yes</v>
          </cell>
          <cell r="W89">
            <v>1</v>
          </cell>
          <cell r="X89">
            <v>1</v>
          </cell>
          <cell r="Y89">
            <v>1</v>
          </cell>
          <cell r="Z89">
            <v>1</v>
          </cell>
        </row>
        <row r="90">
          <cell r="A90" t="str">
            <v>AM NON-OPS</v>
          </cell>
          <cell r="B90" t="str">
            <v>Hubert,Oded N</v>
          </cell>
          <cell r="C90" t="str">
            <v>Baumken,David</v>
          </cell>
          <cell r="D90" t="str">
            <v>NTW STRATEGY</v>
          </cell>
          <cell r="E90">
            <v>4335</v>
          </cell>
          <cell r="F90" t="str">
            <v>HUBERT Oded</v>
          </cell>
          <cell r="G90" t="str">
            <v>Paradoski,Susan</v>
          </cell>
          <cell r="H90">
            <v>669991</v>
          </cell>
          <cell r="V90" t="str">
            <v>No</v>
          </cell>
          <cell r="W90">
            <v>0</v>
          </cell>
          <cell r="X90">
            <v>0</v>
          </cell>
          <cell r="Y90">
            <v>0</v>
          </cell>
          <cell r="Z90">
            <v>0</v>
          </cell>
        </row>
        <row r="91">
          <cell r="A91" t="str">
            <v>AM NON-OPS</v>
          </cell>
          <cell r="B91" t="str">
            <v>Hubert,Oded N</v>
          </cell>
          <cell r="C91" t="str">
            <v>Baumken,David</v>
          </cell>
          <cell r="D91" t="str">
            <v>NTW STRATEGY</v>
          </cell>
          <cell r="E91">
            <v>4335</v>
          </cell>
          <cell r="F91" t="str">
            <v>HUBERT Oded</v>
          </cell>
          <cell r="G91" t="str">
            <v>Cheah,Sumee</v>
          </cell>
          <cell r="H91">
            <v>855176</v>
          </cell>
          <cell r="P91">
            <v>35</v>
          </cell>
          <cell r="Q91">
            <v>35</v>
          </cell>
          <cell r="R91">
            <v>35</v>
          </cell>
          <cell r="S91">
            <v>35</v>
          </cell>
          <cell r="T91">
            <v>140</v>
          </cell>
          <cell r="U91" t="str">
            <v>Yes</v>
          </cell>
          <cell r="W91">
            <v>1</v>
          </cell>
          <cell r="X91">
            <v>1</v>
          </cell>
          <cell r="Y91">
            <v>1</v>
          </cell>
          <cell r="Z91">
            <v>1</v>
          </cell>
        </row>
        <row r="92">
          <cell r="A92" t="str">
            <v>AM NON-OPS</v>
          </cell>
          <cell r="B92" t="str">
            <v>Hubert,Oded N</v>
          </cell>
          <cell r="C92" t="str">
            <v>Baumken,David</v>
          </cell>
          <cell r="D92" t="str">
            <v>NTW STRATEGY</v>
          </cell>
          <cell r="E92">
            <v>4335</v>
          </cell>
          <cell r="F92" t="str">
            <v>HUBERT Oded</v>
          </cell>
          <cell r="G92" t="str">
            <v>Mccuish,Penny</v>
          </cell>
          <cell r="H92">
            <v>936586</v>
          </cell>
          <cell r="P92">
            <v>35</v>
          </cell>
          <cell r="Q92">
            <v>35</v>
          </cell>
          <cell r="R92">
            <v>35</v>
          </cell>
          <cell r="S92">
            <v>35</v>
          </cell>
          <cell r="T92">
            <v>140</v>
          </cell>
          <cell r="U92" t="str">
            <v>Yes</v>
          </cell>
          <cell r="W92">
            <v>1</v>
          </cell>
          <cell r="X92">
            <v>1</v>
          </cell>
          <cell r="Y92">
            <v>1</v>
          </cell>
          <cell r="Z92">
            <v>1</v>
          </cell>
        </row>
        <row r="93">
          <cell r="A93" t="str">
            <v>AM NON-OPS</v>
          </cell>
          <cell r="B93" t="str">
            <v>Hubert,Oded N</v>
          </cell>
          <cell r="C93" t="str">
            <v>Henderson,Graham B</v>
          </cell>
          <cell r="D93" t="str">
            <v>NTW STRATEGY</v>
          </cell>
          <cell r="E93">
            <v>7055</v>
          </cell>
          <cell r="F93" t="str">
            <v>HUBERT Oded</v>
          </cell>
          <cell r="G93" t="str">
            <v>Lee,Paul</v>
          </cell>
          <cell r="H93">
            <v>408072</v>
          </cell>
          <cell r="P93">
            <v>35</v>
          </cell>
          <cell r="Q93">
            <v>35</v>
          </cell>
          <cell r="R93">
            <v>35</v>
          </cell>
          <cell r="S93">
            <v>0</v>
          </cell>
          <cell r="T93">
            <v>105</v>
          </cell>
          <cell r="U93" t="str">
            <v>Yes</v>
          </cell>
          <cell r="W93">
            <v>1</v>
          </cell>
          <cell r="X93">
            <v>1</v>
          </cell>
          <cell r="Y93">
            <v>1</v>
          </cell>
          <cell r="Z93">
            <v>0</v>
          </cell>
        </row>
        <row r="94">
          <cell r="A94" t="str">
            <v>AM NON-OPS</v>
          </cell>
          <cell r="B94" t="str">
            <v>Hubert,Oded N</v>
          </cell>
          <cell r="C94" t="str">
            <v>Henderson,Graham B</v>
          </cell>
          <cell r="D94" t="str">
            <v>NTW STRATEGY</v>
          </cell>
          <cell r="E94">
            <v>7055</v>
          </cell>
          <cell r="F94" t="str">
            <v>HUBERT Oded</v>
          </cell>
          <cell r="G94" t="str">
            <v>Stankiewicz,Theresa</v>
          </cell>
          <cell r="H94">
            <v>513303</v>
          </cell>
          <cell r="P94">
            <v>35</v>
          </cell>
          <cell r="Q94">
            <v>35</v>
          </cell>
          <cell r="R94">
            <v>0</v>
          </cell>
          <cell r="S94">
            <v>0</v>
          </cell>
          <cell r="T94">
            <v>70</v>
          </cell>
          <cell r="U94" t="str">
            <v>Yes</v>
          </cell>
          <cell r="W94">
            <v>1</v>
          </cell>
          <cell r="X94">
            <v>1</v>
          </cell>
          <cell r="Y94">
            <v>0</v>
          </cell>
          <cell r="Z94">
            <v>0</v>
          </cell>
        </row>
        <row r="95">
          <cell r="A95" t="str">
            <v>AM NON-OPS</v>
          </cell>
          <cell r="B95" t="str">
            <v>Hubert,Oded N</v>
          </cell>
          <cell r="C95" t="str">
            <v>Hubert,Oded N</v>
          </cell>
          <cell r="D95" t="str">
            <v>NTW STRATEGY</v>
          </cell>
          <cell r="E95">
            <v>4184</v>
          </cell>
          <cell r="F95" t="str">
            <v>HUBERT Oded</v>
          </cell>
          <cell r="G95" t="str">
            <v>Penstone,Mike</v>
          </cell>
          <cell r="H95">
            <v>179774</v>
          </cell>
          <cell r="P95">
            <v>40</v>
          </cell>
          <cell r="Q95">
            <v>40</v>
          </cell>
          <cell r="R95">
            <v>40</v>
          </cell>
          <cell r="S95">
            <v>40</v>
          </cell>
          <cell r="T95">
            <v>160</v>
          </cell>
          <cell r="U95" t="str">
            <v>Yes</v>
          </cell>
          <cell r="W95">
            <v>1</v>
          </cell>
          <cell r="X95">
            <v>1</v>
          </cell>
          <cell r="Y95">
            <v>1</v>
          </cell>
          <cell r="Z95">
            <v>1</v>
          </cell>
        </row>
        <row r="96">
          <cell r="A96" t="str">
            <v>AM NON-OPS</v>
          </cell>
          <cell r="B96" t="str">
            <v>Hubert,Oded N</v>
          </cell>
          <cell r="C96" t="str">
            <v>Hubert,Oded N</v>
          </cell>
          <cell r="D96" t="str">
            <v>NTW STRATEGY</v>
          </cell>
          <cell r="E96">
            <v>7082</v>
          </cell>
          <cell r="F96" t="str">
            <v>HUBERT Oded</v>
          </cell>
          <cell r="G96" t="str">
            <v>Allen,Barb J</v>
          </cell>
          <cell r="H96">
            <v>264866</v>
          </cell>
          <cell r="P96">
            <v>40</v>
          </cell>
          <cell r="Q96">
            <v>40</v>
          </cell>
          <cell r="R96">
            <v>40</v>
          </cell>
          <cell r="S96">
            <v>40</v>
          </cell>
          <cell r="T96">
            <v>160</v>
          </cell>
          <cell r="U96" t="str">
            <v>Yes</v>
          </cell>
          <cell r="W96">
            <v>1</v>
          </cell>
          <cell r="X96">
            <v>1</v>
          </cell>
          <cell r="Y96">
            <v>1</v>
          </cell>
          <cell r="Z96">
            <v>1</v>
          </cell>
        </row>
        <row r="97">
          <cell r="A97" t="str">
            <v>AM NON-OPS</v>
          </cell>
          <cell r="B97" t="str">
            <v>Hubert,Oded N</v>
          </cell>
          <cell r="C97" t="str">
            <v>Hubert,Oded N</v>
          </cell>
          <cell r="D97" t="str">
            <v>NTW STRATEGY</v>
          </cell>
          <cell r="E97">
            <v>7055</v>
          </cell>
          <cell r="F97" t="str">
            <v>HUBERT Oded</v>
          </cell>
          <cell r="G97" t="str">
            <v>Henderson,Graham B</v>
          </cell>
          <cell r="H97">
            <v>404236</v>
          </cell>
          <cell r="V97" t="str">
            <v>No</v>
          </cell>
          <cell r="W97">
            <v>0</v>
          </cell>
          <cell r="X97">
            <v>0</v>
          </cell>
          <cell r="Y97">
            <v>0</v>
          </cell>
          <cell r="Z97">
            <v>0</v>
          </cell>
        </row>
        <row r="98">
          <cell r="A98" t="str">
            <v>AM NON-OPS</v>
          </cell>
          <cell r="B98" t="str">
            <v>Hubert,Oded N</v>
          </cell>
          <cell r="C98" t="str">
            <v>Hubert,Oded N</v>
          </cell>
          <cell r="D98" t="str">
            <v>NTW STRATEGY</v>
          </cell>
          <cell r="E98">
            <v>4048</v>
          </cell>
          <cell r="F98" t="str">
            <v>HUBERT Oded</v>
          </cell>
          <cell r="G98" t="str">
            <v>Bartlett,Brenda</v>
          </cell>
          <cell r="H98">
            <v>493402</v>
          </cell>
          <cell r="P98">
            <v>40</v>
          </cell>
          <cell r="Q98">
            <v>40</v>
          </cell>
          <cell r="R98">
            <v>40</v>
          </cell>
          <cell r="S98">
            <v>40</v>
          </cell>
          <cell r="T98">
            <v>160</v>
          </cell>
          <cell r="U98" t="str">
            <v>Yes</v>
          </cell>
          <cell r="W98">
            <v>1</v>
          </cell>
          <cell r="X98">
            <v>1</v>
          </cell>
          <cell r="Y98">
            <v>1</v>
          </cell>
          <cell r="Z98">
            <v>1</v>
          </cell>
        </row>
        <row r="99">
          <cell r="A99" t="str">
            <v>AM NON-OPS</v>
          </cell>
          <cell r="B99" t="str">
            <v>Hubert,Oded N</v>
          </cell>
          <cell r="C99" t="str">
            <v>Hubert,Oded N</v>
          </cell>
          <cell r="D99" t="str">
            <v>NTW STRATEGY</v>
          </cell>
          <cell r="E99">
            <v>7244</v>
          </cell>
          <cell r="G99" t="str">
            <v>Quail,Rob A</v>
          </cell>
          <cell r="H99">
            <v>527233</v>
          </cell>
          <cell r="P99">
            <v>40</v>
          </cell>
          <cell r="Q99">
            <v>40</v>
          </cell>
          <cell r="R99">
            <v>40</v>
          </cell>
          <cell r="S99">
            <v>40</v>
          </cell>
          <cell r="T99">
            <v>160</v>
          </cell>
          <cell r="U99" t="str">
            <v>Yes</v>
          </cell>
          <cell r="W99">
            <v>1</v>
          </cell>
          <cell r="X99">
            <v>1</v>
          </cell>
          <cell r="Y99">
            <v>1</v>
          </cell>
          <cell r="Z99">
            <v>1</v>
          </cell>
        </row>
        <row r="100">
          <cell r="A100" t="str">
            <v>AM NON-OPS</v>
          </cell>
          <cell r="B100" t="str">
            <v>Hubert,Oded N</v>
          </cell>
          <cell r="C100" t="str">
            <v>Hubert,Oded N</v>
          </cell>
          <cell r="D100" t="str">
            <v>NTW STRATEGY</v>
          </cell>
          <cell r="E100">
            <v>4335</v>
          </cell>
          <cell r="F100" t="str">
            <v>HUBERT Oded</v>
          </cell>
          <cell r="G100" t="str">
            <v>Baumken,David</v>
          </cell>
          <cell r="H100">
            <v>670880</v>
          </cell>
          <cell r="P100">
            <v>40</v>
          </cell>
          <cell r="Q100">
            <v>40</v>
          </cell>
          <cell r="R100">
            <v>40</v>
          </cell>
          <cell r="S100">
            <v>0</v>
          </cell>
          <cell r="T100">
            <v>120</v>
          </cell>
          <cell r="U100" t="str">
            <v>Yes</v>
          </cell>
          <cell r="W100">
            <v>1</v>
          </cell>
          <cell r="X100">
            <v>1</v>
          </cell>
          <cell r="Y100">
            <v>1</v>
          </cell>
          <cell r="Z100">
            <v>0</v>
          </cell>
        </row>
        <row r="101">
          <cell r="A101" t="str">
            <v>AM NON-OPS</v>
          </cell>
          <cell r="B101" t="str">
            <v>Hubert,Oded N</v>
          </cell>
          <cell r="C101" t="str">
            <v>Hubert,Oded N</v>
          </cell>
          <cell r="D101" t="str">
            <v>NTW STRATEGY</v>
          </cell>
          <cell r="E101">
            <v>7244</v>
          </cell>
          <cell r="F101" t="str">
            <v>HUBERT Oded</v>
          </cell>
          <cell r="G101" t="str">
            <v>Globocki,Robert</v>
          </cell>
          <cell r="H101">
            <v>755895</v>
          </cell>
          <cell r="P101">
            <v>35</v>
          </cell>
          <cell r="Q101">
            <v>35</v>
          </cell>
          <cell r="R101">
            <v>35</v>
          </cell>
          <cell r="S101">
            <v>28</v>
          </cell>
          <cell r="T101">
            <v>133</v>
          </cell>
          <cell r="U101" t="str">
            <v>Yes</v>
          </cell>
          <cell r="W101">
            <v>1</v>
          </cell>
          <cell r="X101">
            <v>1</v>
          </cell>
          <cell r="Y101">
            <v>1</v>
          </cell>
          <cell r="Z101">
            <v>1</v>
          </cell>
        </row>
        <row r="102">
          <cell r="A102" t="str">
            <v>AM NON-OPS</v>
          </cell>
          <cell r="B102" t="str">
            <v>Hubert,Oded N</v>
          </cell>
          <cell r="C102" t="str">
            <v>Hubert,Oded N</v>
          </cell>
          <cell r="D102" t="str">
            <v>NTW STRATEGY</v>
          </cell>
          <cell r="E102">
            <v>4048</v>
          </cell>
          <cell r="F102" t="str">
            <v>GLOVEN Marvin</v>
          </cell>
          <cell r="G102" t="str">
            <v>Phu,Lenh</v>
          </cell>
          <cell r="H102">
            <v>795046</v>
          </cell>
          <cell r="P102">
            <v>35</v>
          </cell>
          <cell r="Q102">
            <v>35</v>
          </cell>
          <cell r="R102">
            <v>35</v>
          </cell>
          <cell r="S102">
            <v>35</v>
          </cell>
          <cell r="T102">
            <v>140</v>
          </cell>
          <cell r="U102" t="str">
            <v>Yes</v>
          </cell>
          <cell r="W102">
            <v>1</v>
          </cell>
          <cell r="X102">
            <v>1</v>
          </cell>
          <cell r="Y102">
            <v>1</v>
          </cell>
          <cell r="Z102">
            <v>1</v>
          </cell>
        </row>
        <row r="103">
          <cell r="A103" t="str">
            <v>AM NON-OPS</v>
          </cell>
          <cell r="B103" t="str">
            <v>Hubert,Oded N</v>
          </cell>
          <cell r="C103" t="str">
            <v>Hubert,Oded N</v>
          </cell>
          <cell r="D103" t="str">
            <v>NTW STRATEGY</v>
          </cell>
          <cell r="E103">
            <v>7244</v>
          </cell>
          <cell r="F103" t="str">
            <v>HUBERT Oded</v>
          </cell>
          <cell r="G103" t="str">
            <v>Relich,Danny</v>
          </cell>
          <cell r="H103">
            <v>845313</v>
          </cell>
          <cell r="P103">
            <v>50</v>
          </cell>
          <cell r="Q103">
            <v>48</v>
          </cell>
          <cell r="R103">
            <v>45</v>
          </cell>
          <cell r="S103">
            <v>46</v>
          </cell>
          <cell r="T103">
            <v>189</v>
          </cell>
          <cell r="U103" t="str">
            <v>Yes</v>
          </cell>
          <cell r="W103">
            <v>1</v>
          </cell>
          <cell r="X103">
            <v>1</v>
          </cell>
          <cell r="Y103">
            <v>1</v>
          </cell>
          <cell r="Z103">
            <v>1</v>
          </cell>
        </row>
        <row r="104">
          <cell r="A104" t="str">
            <v>AM NON-OPS</v>
          </cell>
          <cell r="B104" t="str">
            <v>Hubert,Oded N</v>
          </cell>
          <cell r="C104" t="str">
            <v>Hubert,Oded N</v>
          </cell>
          <cell r="D104" t="str">
            <v>NTW STRATEGY</v>
          </cell>
          <cell r="E104">
            <v>4335</v>
          </cell>
          <cell r="F104" t="str">
            <v>HUBERT Oded</v>
          </cell>
          <cell r="G104" t="str">
            <v>Northey,Sandra</v>
          </cell>
          <cell r="H104">
            <v>995862</v>
          </cell>
          <cell r="P104">
            <v>35</v>
          </cell>
          <cell r="Q104">
            <v>35</v>
          </cell>
          <cell r="R104">
            <v>35</v>
          </cell>
          <cell r="S104">
            <v>35</v>
          </cell>
          <cell r="T104">
            <v>140</v>
          </cell>
          <cell r="U104" t="str">
            <v>Yes</v>
          </cell>
          <cell r="W104">
            <v>1</v>
          </cell>
          <cell r="X104">
            <v>1</v>
          </cell>
          <cell r="Y104">
            <v>1</v>
          </cell>
          <cell r="Z104">
            <v>1</v>
          </cell>
        </row>
        <row r="105">
          <cell r="A105" t="str">
            <v>AM NON-OPS</v>
          </cell>
          <cell r="B105" t="str">
            <v>Hubert,Oded N</v>
          </cell>
          <cell r="C105" t="str">
            <v>Penstone,Mike</v>
          </cell>
          <cell r="D105" t="str">
            <v>BUS INTGRTN</v>
          </cell>
          <cell r="E105">
            <v>7085</v>
          </cell>
          <cell r="F105" t="str">
            <v>GLOVEN Marvin</v>
          </cell>
          <cell r="G105" t="str">
            <v>Venutolo,Vito</v>
          </cell>
          <cell r="H105">
            <v>492940</v>
          </cell>
          <cell r="P105">
            <v>35</v>
          </cell>
          <cell r="Q105">
            <v>35</v>
          </cell>
          <cell r="R105">
            <v>35</v>
          </cell>
          <cell r="S105">
            <v>35</v>
          </cell>
          <cell r="T105">
            <v>140</v>
          </cell>
          <cell r="U105" t="str">
            <v>Yes</v>
          </cell>
          <cell r="W105">
            <v>1</v>
          </cell>
          <cell r="X105">
            <v>1</v>
          </cell>
          <cell r="Y105">
            <v>1</v>
          </cell>
          <cell r="Z105">
            <v>1</v>
          </cell>
        </row>
        <row r="106">
          <cell r="A106" t="str">
            <v>AM NON-OPS</v>
          </cell>
          <cell r="B106" t="str">
            <v>Hubert,Oded N</v>
          </cell>
          <cell r="C106" t="str">
            <v>Penstone,Mike</v>
          </cell>
          <cell r="D106" t="str">
            <v>NTW STRATEGY</v>
          </cell>
          <cell r="E106">
            <v>4184</v>
          </cell>
          <cell r="F106" t="str">
            <v>HUBERT Oded</v>
          </cell>
          <cell r="G106" t="str">
            <v>Salt,Ron</v>
          </cell>
          <cell r="H106">
            <v>31073</v>
          </cell>
          <cell r="P106">
            <v>40</v>
          </cell>
          <cell r="Q106">
            <v>40</v>
          </cell>
          <cell r="R106">
            <v>40</v>
          </cell>
          <cell r="S106">
            <v>40</v>
          </cell>
          <cell r="T106">
            <v>160</v>
          </cell>
          <cell r="U106" t="str">
            <v>Yes</v>
          </cell>
          <cell r="W106">
            <v>1</v>
          </cell>
          <cell r="X106">
            <v>1</v>
          </cell>
          <cell r="Y106">
            <v>1</v>
          </cell>
          <cell r="Z106">
            <v>1</v>
          </cell>
        </row>
        <row r="107">
          <cell r="A107" t="str">
            <v>AM NON-OPS</v>
          </cell>
          <cell r="B107" t="str">
            <v>Hubert,Oded N</v>
          </cell>
          <cell r="C107" t="str">
            <v>Penstone,Mike</v>
          </cell>
          <cell r="D107" t="str">
            <v>NTW STRATEGY</v>
          </cell>
          <cell r="E107">
            <v>4363</v>
          </cell>
          <cell r="F107" t="str">
            <v>HUBERT Oded</v>
          </cell>
          <cell r="G107" t="str">
            <v>Au,Michael</v>
          </cell>
          <cell r="H107">
            <v>54691</v>
          </cell>
          <cell r="P107">
            <v>35</v>
          </cell>
          <cell r="Q107">
            <v>35</v>
          </cell>
          <cell r="R107">
            <v>35</v>
          </cell>
          <cell r="S107">
            <v>35</v>
          </cell>
          <cell r="T107">
            <v>140</v>
          </cell>
          <cell r="U107" t="str">
            <v>Yes</v>
          </cell>
          <cell r="W107">
            <v>1</v>
          </cell>
          <cell r="X107">
            <v>1</v>
          </cell>
          <cell r="Y107">
            <v>1</v>
          </cell>
          <cell r="Z107">
            <v>1</v>
          </cell>
        </row>
        <row r="108">
          <cell r="A108" t="str">
            <v>AM NON-OPS</v>
          </cell>
          <cell r="B108" t="str">
            <v>Hubert,Oded N</v>
          </cell>
          <cell r="C108" t="str">
            <v>Penstone,Mike</v>
          </cell>
          <cell r="D108" t="str">
            <v>NTW STRATEGY</v>
          </cell>
          <cell r="E108">
            <v>4184</v>
          </cell>
          <cell r="F108" t="str">
            <v>HUBERT Oded</v>
          </cell>
          <cell r="G108" t="str">
            <v>Garg,Ajay</v>
          </cell>
          <cell r="H108">
            <v>178345</v>
          </cell>
          <cell r="P108">
            <v>35</v>
          </cell>
          <cell r="Q108">
            <v>40.5</v>
          </cell>
          <cell r="R108">
            <v>36</v>
          </cell>
          <cell r="S108">
            <v>37</v>
          </cell>
          <cell r="T108">
            <v>148.5</v>
          </cell>
          <cell r="U108" t="str">
            <v>Yes</v>
          </cell>
          <cell r="W108">
            <v>1</v>
          </cell>
          <cell r="X108">
            <v>1</v>
          </cell>
          <cell r="Y108">
            <v>1</v>
          </cell>
          <cell r="Z108">
            <v>1</v>
          </cell>
        </row>
        <row r="109">
          <cell r="A109" t="str">
            <v>AM NON-OPS</v>
          </cell>
          <cell r="B109" t="str">
            <v>Hubert,Oded N</v>
          </cell>
          <cell r="C109" t="str">
            <v>Penstone,Mike</v>
          </cell>
          <cell r="D109" t="str">
            <v>NTW STRATEGY</v>
          </cell>
          <cell r="E109">
            <v>4184</v>
          </cell>
          <cell r="F109" t="str">
            <v>HUBERT Oded</v>
          </cell>
          <cell r="G109" t="str">
            <v>Khanna,Madhav</v>
          </cell>
          <cell r="H109">
            <v>182583</v>
          </cell>
          <cell r="V109" t="str">
            <v>No</v>
          </cell>
          <cell r="W109">
            <v>0</v>
          </cell>
          <cell r="X109">
            <v>0</v>
          </cell>
          <cell r="Y109">
            <v>0</v>
          </cell>
          <cell r="Z109">
            <v>0</v>
          </cell>
        </row>
        <row r="110">
          <cell r="A110" t="str">
            <v>AM NON-OPS</v>
          </cell>
          <cell r="B110" t="str">
            <v>Hubert,Oded N</v>
          </cell>
          <cell r="C110" t="str">
            <v>Penstone,Mike</v>
          </cell>
          <cell r="D110" t="str">
            <v>NTW STRATEGY</v>
          </cell>
          <cell r="E110">
            <v>4363</v>
          </cell>
          <cell r="F110" t="str">
            <v>HUBERT Oded</v>
          </cell>
          <cell r="G110" t="str">
            <v>Chui,Vicky</v>
          </cell>
          <cell r="H110">
            <v>182995</v>
          </cell>
          <cell r="P110">
            <v>35</v>
          </cell>
          <cell r="Q110">
            <v>35</v>
          </cell>
          <cell r="R110">
            <v>35</v>
          </cell>
          <cell r="S110">
            <v>35</v>
          </cell>
          <cell r="T110">
            <v>140</v>
          </cell>
          <cell r="U110" t="str">
            <v>Yes</v>
          </cell>
          <cell r="W110">
            <v>1</v>
          </cell>
          <cell r="X110">
            <v>1</v>
          </cell>
          <cell r="Y110">
            <v>1</v>
          </cell>
          <cell r="Z110">
            <v>1</v>
          </cell>
        </row>
        <row r="111">
          <cell r="A111" t="str">
            <v>AM NON-OPS</v>
          </cell>
          <cell r="B111" t="str">
            <v>Hubert,Oded N</v>
          </cell>
          <cell r="C111" t="str">
            <v>Penstone,Mike</v>
          </cell>
          <cell r="D111" t="str">
            <v>NTW STRATEGY</v>
          </cell>
          <cell r="E111">
            <v>4184</v>
          </cell>
          <cell r="G111" t="str">
            <v>Bobal,Sachna</v>
          </cell>
          <cell r="H111">
            <v>183046</v>
          </cell>
          <cell r="V111" t="str">
            <v>No</v>
          </cell>
          <cell r="W111">
            <v>0</v>
          </cell>
          <cell r="X111">
            <v>0</v>
          </cell>
          <cell r="Y111">
            <v>0</v>
          </cell>
          <cell r="Z111">
            <v>0</v>
          </cell>
        </row>
        <row r="112">
          <cell r="A112" t="str">
            <v>AM NON-OPS</v>
          </cell>
          <cell r="B112" t="str">
            <v>Hubert,Oded N</v>
          </cell>
          <cell r="C112" t="str">
            <v>Penstone,Mike</v>
          </cell>
          <cell r="D112" t="str">
            <v>NTW STRATEGY</v>
          </cell>
          <cell r="E112">
            <v>4363</v>
          </cell>
          <cell r="F112" t="str">
            <v>HUBERT Oded</v>
          </cell>
          <cell r="G112" t="str">
            <v>Sperou,George</v>
          </cell>
          <cell r="H112">
            <v>225372</v>
          </cell>
          <cell r="P112">
            <v>35</v>
          </cell>
          <cell r="Q112">
            <v>35</v>
          </cell>
          <cell r="R112">
            <v>35</v>
          </cell>
          <cell r="S112">
            <v>35</v>
          </cell>
          <cell r="T112">
            <v>140</v>
          </cell>
          <cell r="U112" t="str">
            <v>Yes</v>
          </cell>
          <cell r="W112">
            <v>1</v>
          </cell>
          <cell r="X112">
            <v>1</v>
          </cell>
          <cell r="Y112">
            <v>1</v>
          </cell>
          <cell r="Z112">
            <v>1</v>
          </cell>
        </row>
        <row r="113">
          <cell r="A113" t="str">
            <v>AM NON-OPS</v>
          </cell>
          <cell r="B113" t="str">
            <v>Hubert,Oded N</v>
          </cell>
          <cell r="C113" t="str">
            <v>Penstone,Mike</v>
          </cell>
          <cell r="D113" t="str">
            <v>NTW STRATEGY</v>
          </cell>
          <cell r="E113">
            <v>4184</v>
          </cell>
          <cell r="F113" t="str">
            <v>HUBERT Oded</v>
          </cell>
          <cell r="G113" t="str">
            <v>Ciufo,John</v>
          </cell>
          <cell r="H113">
            <v>298501</v>
          </cell>
          <cell r="P113">
            <v>35</v>
          </cell>
          <cell r="Q113">
            <v>35</v>
          </cell>
          <cell r="R113">
            <v>35</v>
          </cell>
          <cell r="S113">
            <v>0</v>
          </cell>
          <cell r="T113">
            <v>105</v>
          </cell>
          <cell r="U113" t="str">
            <v>Yes</v>
          </cell>
          <cell r="W113">
            <v>1</v>
          </cell>
          <cell r="X113">
            <v>1</v>
          </cell>
          <cell r="Y113">
            <v>1</v>
          </cell>
          <cell r="Z113">
            <v>0</v>
          </cell>
        </row>
        <row r="114">
          <cell r="A114" t="str">
            <v>AM NON-OPS</v>
          </cell>
          <cell r="B114" t="str">
            <v>Hubert,Oded N</v>
          </cell>
          <cell r="C114" t="str">
            <v>Penstone,Mike</v>
          </cell>
          <cell r="D114" t="str">
            <v>NTW STRATEGY</v>
          </cell>
          <cell r="E114">
            <v>4363</v>
          </cell>
          <cell r="F114" t="str">
            <v>HUBERT Oded</v>
          </cell>
          <cell r="G114" t="str">
            <v>Jesus,Bruno</v>
          </cell>
          <cell r="H114">
            <v>355992</v>
          </cell>
          <cell r="P114">
            <v>35</v>
          </cell>
          <cell r="Q114">
            <v>35</v>
          </cell>
          <cell r="R114">
            <v>35</v>
          </cell>
          <cell r="S114">
            <v>35</v>
          </cell>
          <cell r="T114">
            <v>140</v>
          </cell>
          <cell r="U114" t="str">
            <v>Yes</v>
          </cell>
          <cell r="W114">
            <v>1</v>
          </cell>
          <cell r="X114">
            <v>1</v>
          </cell>
          <cell r="Y114">
            <v>1</v>
          </cell>
          <cell r="Z114">
            <v>1</v>
          </cell>
        </row>
        <row r="115">
          <cell r="A115" t="str">
            <v>AM NON-OPS</v>
          </cell>
          <cell r="B115" t="str">
            <v>Hubert,Oded N</v>
          </cell>
          <cell r="C115" t="str">
            <v>Penstone,Mike</v>
          </cell>
          <cell r="D115" t="str">
            <v>NTW STRATEGY</v>
          </cell>
          <cell r="E115">
            <v>4363</v>
          </cell>
          <cell r="F115" t="str">
            <v>HUBERT Oded</v>
          </cell>
          <cell r="G115" t="str">
            <v>Dougan,Ken</v>
          </cell>
          <cell r="H115">
            <v>407435</v>
          </cell>
          <cell r="P115">
            <v>35</v>
          </cell>
          <cell r="Q115">
            <v>35</v>
          </cell>
          <cell r="R115">
            <v>35</v>
          </cell>
          <cell r="S115">
            <v>35</v>
          </cell>
          <cell r="T115">
            <v>140</v>
          </cell>
          <cell r="U115" t="str">
            <v>Yes</v>
          </cell>
          <cell r="W115">
            <v>1</v>
          </cell>
          <cell r="X115">
            <v>1</v>
          </cell>
          <cell r="Y115">
            <v>1</v>
          </cell>
          <cell r="Z115">
            <v>1</v>
          </cell>
        </row>
        <row r="116">
          <cell r="A116" t="str">
            <v>AM NON-OPS</v>
          </cell>
          <cell r="B116" t="str">
            <v>Hubert,Oded N</v>
          </cell>
          <cell r="C116" t="str">
            <v>Penstone,Mike</v>
          </cell>
          <cell r="D116" t="str">
            <v>NTW STRATEGY</v>
          </cell>
          <cell r="E116">
            <v>4363</v>
          </cell>
          <cell r="F116" t="str">
            <v>HUBERT Oded</v>
          </cell>
          <cell r="G116" t="str">
            <v>Lee,L.</v>
          </cell>
          <cell r="H116">
            <v>441483</v>
          </cell>
          <cell r="P116">
            <v>35</v>
          </cell>
          <cell r="Q116">
            <v>35</v>
          </cell>
          <cell r="R116">
            <v>35</v>
          </cell>
          <cell r="S116">
            <v>35</v>
          </cell>
          <cell r="T116">
            <v>140</v>
          </cell>
          <cell r="U116" t="str">
            <v>Yes</v>
          </cell>
          <cell r="W116">
            <v>1</v>
          </cell>
          <cell r="X116">
            <v>1</v>
          </cell>
          <cell r="Y116">
            <v>1</v>
          </cell>
          <cell r="Z116">
            <v>1</v>
          </cell>
        </row>
        <row r="117">
          <cell r="A117" t="str">
            <v>AM NON-OPS</v>
          </cell>
          <cell r="B117" t="str">
            <v>Hubert,Oded N</v>
          </cell>
          <cell r="C117" t="str">
            <v>Penstone,Mike</v>
          </cell>
          <cell r="D117" t="str">
            <v>NTW STRATEGY</v>
          </cell>
          <cell r="E117">
            <v>4184</v>
          </cell>
          <cell r="G117" t="str">
            <v>Bell,Michael D.</v>
          </cell>
          <cell r="H117">
            <v>458500</v>
          </cell>
          <cell r="P117">
            <v>35</v>
          </cell>
          <cell r="Q117">
            <v>35</v>
          </cell>
          <cell r="R117">
            <v>35</v>
          </cell>
          <cell r="S117">
            <v>35</v>
          </cell>
          <cell r="T117">
            <v>140</v>
          </cell>
          <cell r="U117" t="str">
            <v>Yes</v>
          </cell>
          <cell r="W117">
            <v>1</v>
          </cell>
          <cell r="X117">
            <v>1</v>
          </cell>
          <cell r="Y117">
            <v>1</v>
          </cell>
          <cell r="Z117">
            <v>1</v>
          </cell>
        </row>
        <row r="118">
          <cell r="A118" t="str">
            <v>AM NON-OPS</v>
          </cell>
          <cell r="B118" t="str">
            <v>Hubert,Oded N</v>
          </cell>
          <cell r="C118" t="str">
            <v>Penstone,Mike</v>
          </cell>
          <cell r="D118" t="str">
            <v>NTW STRATEGY</v>
          </cell>
          <cell r="E118">
            <v>4184</v>
          </cell>
          <cell r="F118" t="str">
            <v>HUBERT Oded</v>
          </cell>
          <cell r="G118" t="str">
            <v>Watt,George</v>
          </cell>
          <cell r="H118">
            <v>486780</v>
          </cell>
          <cell r="P118">
            <v>35</v>
          </cell>
          <cell r="Q118">
            <v>38</v>
          </cell>
          <cell r="R118">
            <v>38</v>
          </cell>
          <cell r="S118">
            <v>38</v>
          </cell>
          <cell r="T118">
            <v>149</v>
          </cell>
          <cell r="U118" t="str">
            <v>Yes</v>
          </cell>
          <cell r="W118">
            <v>1</v>
          </cell>
          <cell r="X118">
            <v>1</v>
          </cell>
          <cell r="Y118">
            <v>1</v>
          </cell>
          <cell r="Z118">
            <v>1</v>
          </cell>
        </row>
        <row r="119">
          <cell r="A119" t="str">
            <v>AM NON-OPS</v>
          </cell>
          <cell r="B119" t="str">
            <v>Hubert,Oded N</v>
          </cell>
          <cell r="C119" t="str">
            <v>Penstone,Mike</v>
          </cell>
          <cell r="D119" t="str">
            <v>NTW STRATEGY</v>
          </cell>
          <cell r="E119">
            <v>4184</v>
          </cell>
          <cell r="F119" t="str">
            <v>HUBERT Oded</v>
          </cell>
          <cell r="G119" t="str">
            <v>Kiguel,David</v>
          </cell>
          <cell r="H119">
            <v>499485</v>
          </cell>
          <cell r="P119">
            <v>35</v>
          </cell>
          <cell r="Q119">
            <v>35</v>
          </cell>
          <cell r="R119">
            <v>35</v>
          </cell>
          <cell r="S119">
            <v>35</v>
          </cell>
          <cell r="T119">
            <v>140</v>
          </cell>
          <cell r="U119" t="str">
            <v>Yes</v>
          </cell>
          <cell r="W119">
            <v>1</v>
          </cell>
          <cell r="X119">
            <v>1</v>
          </cell>
          <cell r="Y119">
            <v>1</v>
          </cell>
          <cell r="Z119">
            <v>1</v>
          </cell>
        </row>
        <row r="120">
          <cell r="A120" t="str">
            <v>AM NON-OPS</v>
          </cell>
          <cell r="B120" t="str">
            <v>Hubert,Oded N</v>
          </cell>
          <cell r="C120" t="str">
            <v>Penstone,Mike</v>
          </cell>
          <cell r="D120" t="str">
            <v>NTW STRATEGY</v>
          </cell>
          <cell r="E120">
            <v>4184</v>
          </cell>
          <cell r="F120" t="str">
            <v>HUBERT Oded</v>
          </cell>
          <cell r="G120" t="str">
            <v>Rolston,Kevin</v>
          </cell>
          <cell r="H120">
            <v>500122</v>
          </cell>
          <cell r="P120">
            <v>35</v>
          </cell>
          <cell r="Q120">
            <v>35</v>
          </cell>
          <cell r="R120">
            <v>35</v>
          </cell>
          <cell r="S120">
            <v>0</v>
          </cell>
          <cell r="T120">
            <v>105</v>
          </cell>
          <cell r="U120" t="str">
            <v>Yes</v>
          </cell>
          <cell r="W120">
            <v>1</v>
          </cell>
          <cell r="X120">
            <v>1</v>
          </cell>
          <cell r="Y120">
            <v>1</v>
          </cell>
          <cell r="Z120">
            <v>0</v>
          </cell>
        </row>
        <row r="121">
          <cell r="A121" t="str">
            <v>AM NON-OPS</v>
          </cell>
          <cell r="B121" t="str">
            <v>Hubert,Oded N</v>
          </cell>
          <cell r="C121" t="str">
            <v>Penstone,Mike</v>
          </cell>
          <cell r="D121" t="str">
            <v>NTW STRATEGY</v>
          </cell>
          <cell r="E121">
            <v>4363</v>
          </cell>
          <cell r="F121" t="str">
            <v>HUBERT Oded</v>
          </cell>
          <cell r="G121" t="str">
            <v>Sabouba,Ayesha</v>
          </cell>
          <cell r="H121">
            <v>542570</v>
          </cell>
          <cell r="V121" t="str">
            <v>No</v>
          </cell>
          <cell r="W121">
            <v>0</v>
          </cell>
          <cell r="X121">
            <v>0</v>
          </cell>
          <cell r="Y121">
            <v>0</v>
          </cell>
          <cell r="Z121">
            <v>0</v>
          </cell>
        </row>
        <row r="122">
          <cell r="A122" t="str">
            <v>AM NON-OPS</v>
          </cell>
          <cell r="B122" t="str">
            <v>Hubert,Oded N</v>
          </cell>
          <cell r="C122" t="str">
            <v>Penstone,Mike</v>
          </cell>
          <cell r="D122" t="str">
            <v>NTW STRATEGY</v>
          </cell>
          <cell r="E122">
            <v>4363</v>
          </cell>
          <cell r="F122" t="str">
            <v>HUBERT Oded</v>
          </cell>
          <cell r="G122" t="str">
            <v>Walewski,John</v>
          </cell>
          <cell r="H122">
            <v>705950</v>
          </cell>
          <cell r="P122">
            <v>35</v>
          </cell>
          <cell r="Q122">
            <v>35</v>
          </cell>
          <cell r="R122">
            <v>35</v>
          </cell>
          <cell r="S122">
            <v>35</v>
          </cell>
          <cell r="T122">
            <v>140</v>
          </cell>
          <cell r="U122" t="str">
            <v>Yes</v>
          </cell>
          <cell r="W122">
            <v>1</v>
          </cell>
          <cell r="X122">
            <v>1</v>
          </cell>
          <cell r="Y122">
            <v>1</v>
          </cell>
          <cell r="Z122">
            <v>1</v>
          </cell>
        </row>
        <row r="123">
          <cell r="A123" t="str">
            <v>AM NON-OPS</v>
          </cell>
          <cell r="B123" t="str">
            <v>Hubert,Oded N</v>
          </cell>
          <cell r="C123" t="str">
            <v>Penstone,Mike</v>
          </cell>
          <cell r="D123" t="str">
            <v>NTW STRATEGY</v>
          </cell>
          <cell r="E123">
            <v>4184</v>
          </cell>
          <cell r="F123" t="str">
            <v>HUBERT Oded</v>
          </cell>
          <cell r="G123" t="str">
            <v>Yung,Cochrane</v>
          </cell>
          <cell r="H123">
            <v>716275</v>
          </cell>
          <cell r="P123">
            <v>35</v>
          </cell>
          <cell r="Q123">
            <v>35</v>
          </cell>
          <cell r="R123">
            <v>35</v>
          </cell>
          <cell r="S123">
            <v>35</v>
          </cell>
          <cell r="T123">
            <v>140</v>
          </cell>
          <cell r="U123" t="str">
            <v>Yes</v>
          </cell>
          <cell r="W123">
            <v>1</v>
          </cell>
          <cell r="X123">
            <v>1</v>
          </cell>
          <cell r="Y123">
            <v>1</v>
          </cell>
          <cell r="Z123">
            <v>1</v>
          </cell>
        </row>
        <row r="124">
          <cell r="A124" t="str">
            <v>AM NON-OPS</v>
          </cell>
          <cell r="B124" t="str">
            <v>Hubert,Oded N</v>
          </cell>
          <cell r="C124" t="str">
            <v>Penstone,Mike</v>
          </cell>
          <cell r="D124" t="str">
            <v>NTW STRATEGY</v>
          </cell>
          <cell r="E124">
            <v>4184</v>
          </cell>
          <cell r="F124" t="str">
            <v>HUBERT Oded</v>
          </cell>
          <cell r="G124" t="str">
            <v>Cooper,Chris</v>
          </cell>
          <cell r="H124">
            <v>970914</v>
          </cell>
          <cell r="P124">
            <v>35</v>
          </cell>
          <cell r="Q124">
            <v>35</v>
          </cell>
          <cell r="R124">
            <v>35</v>
          </cell>
          <cell r="S124">
            <v>35</v>
          </cell>
          <cell r="T124">
            <v>140</v>
          </cell>
          <cell r="U124" t="str">
            <v>Yes</v>
          </cell>
          <cell r="W124">
            <v>1</v>
          </cell>
          <cell r="X124">
            <v>1</v>
          </cell>
          <cell r="Y124">
            <v>1</v>
          </cell>
          <cell r="Z124">
            <v>1</v>
          </cell>
        </row>
        <row r="125">
          <cell r="A125" t="str">
            <v>AM NON-OPS</v>
          </cell>
          <cell r="B125" t="str">
            <v>Hubert,Oded N</v>
          </cell>
          <cell r="C125" t="str">
            <v>Relich,Danny</v>
          </cell>
          <cell r="D125" t="str">
            <v>NTW STRATEGY</v>
          </cell>
          <cell r="E125">
            <v>7244</v>
          </cell>
          <cell r="F125" t="str">
            <v>HUBERT Oded</v>
          </cell>
          <cell r="G125" t="str">
            <v>Berto,Lea</v>
          </cell>
          <cell r="H125">
            <v>151186</v>
          </cell>
          <cell r="P125">
            <v>35</v>
          </cell>
          <cell r="Q125">
            <v>35</v>
          </cell>
          <cell r="R125">
            <v>35</v>
          </cell>
          <cell r="S125">
            <v>35</v>
          </cell>
          <cell r="T125">
            <v>140</v>
          </cell>
          <cell r="U125" t="str">
            <v>Yes</v>
          </cell>
          <cell r="W125">
            <v>1</v>
          </cell>
          <cell r="X125">
            <v>1</v>
          </cell>
          <cell r="Y125">
            <v>1</v>
          </cell>
          <cell r="Z125">
            <v>1</v>
          </cell>
        </row>
        <row r="126">
          <cell r="A126" t="str">
            <v>AM NON-OPS</v>
          </cell>
          <cell r="B126" t="str">
            <v>Hubert,Oded N</v>
          </cell>
          <cell r="C126" t="str">
            <v>Relich,Danny</v>
          </cell>
          <cell r="D126" t="str">
            <v>NTW STRATEGY</v>
          </cell>
          <cell r="E126">
            <v>7244</v>
          </cell>
          <cell r="F126" t="str">
            <v>HUBERT Oded</v>
          </cell>
          <cell r="G126" t="str">
            <v>Ware,Kriston</v>
          </cell>
          <cell r="H126">
            <v>178986</v>
          </cell>
          <cell r="P126">
            <v>0</v>
          </cell>
          <cell r="Q126">
            <v>35</v>
          </cell>
          <cell r="R126">
            <v>37.5</v>
          </cell>
          <cell r="S126">
            <v>30</v>
          </cell>
          <cell r="T126">
            <v>102.5</v>
          </cell>
          <cell r="U126" t="str">
            <v>Yes</v>
          </cell>
          <cell r="W126">
            <v>0</v>
          </cell>
          <cell r="X126">
            <v>1</v>
          </cell>
          <cell r="Y126">
            <v>1</v>
          </cell>
          <cell r="Z126">
            <v>1</v>
          </cell>
        </row>
        <row r="127">
          <cell r="A127" t="str">
            <v>AM NON-OPS</v>
          </cell>
          <cell r="B127" t="str">
            <v>Hubert,Oded N</v>
          </cell>
          <cell r="C127" t="str">
            <v>Relich,Danny</v>
          </cell>
          <cell r="D127" t="str">
            <v>NTW STRATEGY</v>
          </cell>
          <cell r="E127">
            <v>7244</v>
          </cell>
          <cell r="F127" t="str">
            <v>HUBERT Oded</v>
          </cell>
          <cell r="G127" t="str">
            <v>Bracken,Brenda</v>
          </cell>
          <cell r="H127">
            <v>214053</v>
          </cell>
          <cell r="P127">
            <v>35</v>
          </cell>
          <cell r="Q127">
            <v>35</v>
          </cell>
          <cell r="R127">
            <v>35</v>
          </cell>
          <cell r="S127">
            <v>35</v>
          </cell>
          <cell r="T127">
            <v>140</v>
          </cell>
          <cell r="U127" t="str">
            <v>Yes</v>
          </cell>
          <cell r="W127">
            <v>1</v>
          </cell>
          <cell r="X127">
            <v>1</v>
          </cell>
          <cell r="Y127">
            <v>1</v>
          </cell>
          <cell r="Z127">
            <v>1</v>
          </cell>
        </row>
        <row r="128">
          <cell r="A128" t="str">
            <v>AM NON-OPS</v>
          </cell>
          <cell r="B128" t="str">
            <v>Hubert,Oded N</v>
          </cell>
          <cell r="C128" t="str">
            <v>Relich,Danny</v>
          </cell>
          <cell r="D128" t="str">
            <v>NTW STRATEGY</v>
          </cell>
          <cell r="E128">
            <v>7244</v>
          </cell>
          <cell r="G128" t="str">
            <v>Byck Johnston,Michelle</v>
          </cell>
          <cell r="H128">
            <v>357623</v>
          </cell>
          <cell r="P128">
            <v>35</v>
          </cell>
          <cell r="Q128">
            <v>35</v>
          </cell>
          <cell r="R128">
            <v>39</v>
          </cell>
          <cell r="S128">
            <v>39</v>
          </cell>
          <cell r="T128">
            <v>148</v>
          </cell>
          <cell r="U128" t="str">
            <v>Yes</v>
          </cell>
          <cell r="W128">
            <v>1</v>
          </cell>
          <cell r="X128">
            <v>1</v>
          </cell>
          <cell r="Y128">
            <v>1</v>
          </cell>
          <cell r="Z128">
            <v>1</v>
          </cell>
        </row>
        <row r="129">
          <cell r="A129" t="str">
            <v>AM NON-OPS</v>
          </cell>
          <cell r="B129" t="str">
            <v>Hubert,Oded N</v>
          </cell>
          <cell r="C129" t="str">
            <v>Relich,Danny</v>
          </cell>
          <cell r="D129" t="str">
            <v>NTW STRATEGY</v>
          </cell>
          <cell r="E129">
            <v>7244</v>
          </cell>
          <cell r="F129" t="str">
            <v>HUBERT Oded</v>
          </cell>
          <cell r="G129" t="str">
            <v>Jurasek,Laura</v>
          </cell>
          <cell r="H129">
            <v>496293</v>
          </cell>
          <cell r="P129">
            <v>35</v>
          </cell>
          <cell r="Q129">
            <v>35</v>
          </cell>
          <cell r="R129">
            <v>35</v>
          </cell>
          <cell r="S129">
            <v>35</v>
          </cell>
          <cell r="T129">
            <v>140</v>
          </cell>
          <cell r="U129" t="str">
            <v>Yes</v>
          </cell>
          <cell r="W129">
            <v>1</v>
          </cell>
          <cell r="X129">
            <v>1</v>
          </cell>
          <cell r="Y129">
            <v>1</v>
          </cell>
          <cell r="Z129">
            <v>1</v>
          </cell>
        </row>
        <row r="130">
          <cell r="A130" t="str">
            <v>AM NON-OPS</v>
          </cell>
          <cell r="B130" t="str">
            <v>Hubert,Oded N</v>
          </cell>
          <cell r="C130" t="str">
            <v>Relich,Danny</v>
          </cell>
          <cell r="D130" t="str">
            <v>NTW STRATEGY</v>
          </cell>
          <cell r="E130">
            <v>7244</v>
          </cell>
          <cell r="F130" t="str">
            <v>HUBERT Oded</v>
          </cell>
          <cell r="G130" t="str">
            <v>Kingsley,Kelly</v>
          </cell>
          <cell r="H130">
            <v>620984</v>
          </cell>
          <cell r="P130">
            <v>37.5</v>
          </cell>
          <cell r="Q130">
            <v>35</v>
          </cell>
          <cell r="R130">
            <v>39.5</v>
          </cell>
          <cell r="S130">
            <v>38.5</v>
          </cell>
          <cell r="T130">
            <v>150.5</v>
          </cell>
          <cell r="U130" t="str">
            <v>Yes</v>
          </cell>
          <cell r="W130">
            <v>1</v>
          </cell>
          <cell r="X130">
            <v>1</v>
          </cell>
          <cell r="Y130">
            <v>1</v>
          </cell>
          <cell r="Z130">
            <v>1</v>
          </cell>
        </row>
        <row r="131">
          <cell r="A131" t="str">
            <v>AM NON-OPS</v>
          </cell>
          <cell r="B131" t="str">
            <v>Marcello,Carmine</v>
          </cell>
          <cell r="D131" t="str">
            <v>SYSTEM DEV</v>
          </cell>
          <cell r="E131">
            <v>4189</v>
          </cell>
          <cell r="G131" t="str">
            <v>Nazim Nematullah</v>
          </cell>
          <cell r="H131" t="str">
            <v>e01030</v>
          </cell>
          <cell r="P131">
            <v>37.5</v>
          </cell>
          <cell r="Q131">
            <v>37.5</v>
          </cell>
          <cell r="R131">
            <v>37.5</v>
          </cell>
          <cell r="S131">
            <v>37.5</v>
          </cell>
          <cell r="T131">
            <v>150</v>
          </cell>
          <cell r="U131" t="str">
            <v>Yes</v>
          </cell>
          <cell r="W131">
            <v>1</v>
          </cell>
          <cell r="X131">
            <v>1</v>
          </cell>
          <cell r="Y131">
            <v>1</v>
          </cell>
          <cell r="Z131">
            <v>1</v>
          </cell>
        </row>
        <row r="132">
          <cell r="A132" t="str">
            <v>AM NON-OPS</v>
          </cell>
          <cell r="B132" t="str">
            <v>Marcello,Carmine</v>
          </cell>
          <cell r="C132" t="str">
            <v>Barrie,Dave</v>
          </cell>
          <cell r="D132" t="str">
            <v>SYSTEM DEV</v>
          </cell>
          <cell r="E132">
            <v>7981</v>
          </cell>
          <cell r="F132" t="str">
            <v>CARLETON George</v>
          </cell>
          <cell r="G132" t="str">
            <v>Marcello,Carmine</v>
          </cell>
          <cell r="H132">
            <v>360521</v>
          </cell>
          <cell r="V132" t="str">
            <v>No</v>
          </cell>
          <cell r="W132">
            <v>0</v>
          </cell>
          <cell r="X132">
            <v>0</v>
          </cell>
          <cell r="Y132">
            <v>0</v>
          </cell>
          <cell r="Z132">
            <v>0</v>
          </cell>
        </row>
        <row r="133">
          <cell r="A133" t="str">
            <v>AM NON-OPS</v>
          </cell>
          <cell r="B133" t="str">
            <v>Marcello,Carmine</v>
          </cell>
          <cell r="C133" t="str">
            <v>Harris,Neil</v>
          </cell>
          <cell r="D133" t="str">
            <v>SYSTEM DEV</v>
          </cell>
          <cell r="E133">
            <v>4050</v>
          </cell>
          <cell r="F133" t="str">
            <v>Harris,Neil</v>
          </cell>
          <cell r="G133" t="str">
            <v>Cook,Paul</v>
          </cell>
          <cell r="H133">
            <v>25606</v>
          </cell>
          <cell r="P133">
            <v>35</v>
          </cell>
          <cell r="Q133">
            <v>35</v>
          </cell>
          <cell r="R133">
            <v>35</v>
          </cell>
          <cell r="S133">
            <v>35</v>
          </cell>
          <cell r="T133">
            <v>140</v>
          </cell>
          <cell r="U133" t="str">
            <v>Yes</v>
          </cell>
          <cell r="W133">
            <v>1</v>
          </cell>
          <cell r="X133">
            <v>1</v>
          </cell>
          <cell r="Y133">
            <v>1</v>
          </cell>
          <cell r="Z133">
            <v>1</v>
          </cell>
        </row>
        <row r="134">
          <cell r="A134" t="str">
            <v>AM NON-OPS</v>
          </cell>
          <cell r="B134" t="str">
            <v>Marcello,Carmine</v>
          </cell>
          <cell r="C134" t="str">
            <v>Harris,Neil</v>
          </cell>
          <cell r="D134" t="str">
            <v>SYSTEM DEV</v>
          </cell>
          <cell r="E134">
            <v>4050</v>
          </cell>
          <cell r="F134" t="str">
            <v>Harris,Neil</v>
          </cell>
          <cell r="G134" t="str">
            <v>Navo,Mo</v>
          </cell>
          <cell r="H134">
            <v>72744</v>
          </cell>
          <cell r="P134">
            <v>35</v>
          </cell>
          <cell r="Q134">
            <v>35</v>
          </cell>
          <cell r="R134">
            <v>0</v>
          </cell>
          <cell r="S134">
            <v>0</v>
          </cell>
          <cell r="T134">
            <v>70</v>
          </cell>
          <cell r="U134" t="str">
            <v>Yes</v>
          </cell>
          <cell r="W134">
            <v>1</v>
          </cell>
          <cell r="X134">
            <v>1</v>
          </cell>
          <cell r="Y134">
            <v>0</v>
          </cell>
          <cell r="Z134">
            <v>0</v>
          </cell>
        </row>
        <row r="135">
          <cell r="A135" t="str">
            <v>AM NON-OPS</v>
          </cell>
          <cell r="B135" t="str">
            <v>Marcello,Carmine</v>
          </cell>
          <cell r="C135" t="str">
            <v>Harris,Neil</v>
          </cell>
          <cell r="D135" t="str">
            <v>SYSTEM DEV</v>
          </cell>
          <cell r="E135">
            <v>4050</v>
          </cell>
          <cell r="F135" t="str">
            <v>Harris,Neil</v>
          </cell>
          <cell r="G135" t="str">
            <v>Sava,Maria-Cristina</v>
          </cell>
          <cell r="H135">
            <v>179828</v>
          </cell>
          <cell r="P135">
            <v>35</v>
          </cell>
          <cell r="Q135">
            <v>35</v>
          </cell>
          <cell r="R135">
            <v>35</v>
          </cell>
          <cell r="S135">
            <v>35</v>
          </cell>
          <cell r="T135">
            <v>140</v>
          </cell>
          <cell r="U135" t="str">
            <v>Yes</v>
          </cell>
          <cell r="W135">
            <v>1</v>
          </cell>
          <cell r="X135">
            <v>1</v>
          </cell>
          <cell r="Y135">
            <v>1</v>
          </cell>
          <cell r="Z135">
            <v>1</v>
          </cell>
        </row>
        <row r="136">
          <cell r="A136" t="str">
            <v>AM NON-OPS</v>
          </cell>
          <cell r="B136" t="str">
            <v>Marcello,Carmine</v>
          </cell>
          <cell r="C136" t="str">
            <v>Harris,Neil</v>
          </cell>
          <cell r="D136" t="str">
            <v>SYSTEM DEV</v>
          </cell>
          <cell r="E136">
            <v>4050</v>
          </cell>
          <cell r="F136" t="str">
            <v>Harris,Neil</v>
          </cell>
          <cell r="G136" t="str">
            <v>Ghai,Raj</v>
          </cell>
          <cell r="H136">
            <v>179844</v>
          </cell>
          <cell r="P136">
            <v>40.25</v>
          </cell>
          <cell r="Q136">
            <v>39</v>
          </cell>
          <cell r="R136">
            <v>43</v>
          </cell>
          <cell r="S136">
            <v>39.75</v>
          </cell>
          <cell r="T136">
            <v>162</v>
          </cell>
          <cell r="U136" t="str">
            <v>Yes</v>
          </cell>
          <cell r="W136">
            <v>1</v>
          </cell>
          <cell r="X136">
            <v>1</v>
          </cell>
          <cell r="Y136">
            <v>1</v>
          </cell>
          <cell r="Z136">
            <v>1</v>
          </cell>
        </row>
        <row r="137">
          <cell r="A137" t="str">
            <v>AM NON-OPS</v>
          </cell>
          <cell r="B137" t="str">
            <v>Marcello,Carmine</v>
          </cell>
          <cell r="C137" t="str">
            <v>Harris,Neil</v>
          </cell>
          <cell r="D137" t="str">
            <v>SYSTEM DEV</v>
          </cell>
          <cell r="E137">
            <v>4050</v>
          </cell>
          <cell r="F137" t="str">
            <v>Harris,Neil</v>
          </cell>
          <cell r="G137" t="str">
            <v>Roach,Cliff</v>
          </cell>
          <cell r="H137">
            <v>224392</v>
          </cell>
          <cell r="P137">
            <v>42</v>
          </cell>
          <cell r="Q137">
            <v>39</v>
          </cell>
          <cell r="R137">
            <v>40.5</v>
          </cell>
          <cell r="S137">
            <v>0</v>
          </cell>
          <cell r="T137">
            <v>121.5</v>
          </cell>
          <cell r="U137" t="str">
            <v>Yes</v>
          </cell>
          <cell r="W137">
            <v>1</v>
          </cell>
          <cell r="X137">
            <v>1</v>
          </cell>
          <cell r="Y137">
            <v>1</v>
          </cell>
          <cell r="Z137">
            <v>0</v>
          </cell>
        </row>
        <row r="138">
          <cell r="A138" t="str">
            <v>AM NON-OPS</v>
          </cell>
          <cell r="B138" t="str">
            <v>Marcello,Carmine</v>
          </cell>
          <cell r="C138" t="str">
            <v>Harris,Neil</v>
          </cell>
          <cell r="D138" t="str">
            <v>SYSTEM DEV</v>
          </cell>
          <cell r="E138">
            <v>4050</v>
          </cell>
          <cell r="F138" t="str">
            <v>Harris,Neil</v>
          </cell>
          <cell r="G138" t="str">
            <v>Bahra,Devinder</v>
          </cell>
          <cell r="H138">
            <v>594265</v>
          </cell>
          <cell r="P138">
            <v>35</v>
          </cell>
          <cell r="Q138">
            <v>40</v>
          </cell>
          <cell r="R138">
            <v>40</v>
          </cell>
          <cell r="S138">
            <v>40</v>
          </cell>
          <cell r="T138">
            <v>155</v>
          </cell>
          <cell r="U138" t="str">
            <v>Yes</v>
          </cell>
          <cell r="W138">
            <v>1</v>
          </cell>
          <cell r="X138">
            <v>1</v>
          </cell>
          <cell r="Y138">
            <v>1</v>
          </cell>
          <cell r="Z138">
            <v>1</v>
          </cell>
        </row>
        <row r="139">
          <cell r="A139" t="str">
            <v>AM NON-OPS</v>
          </cell>
          <cell r="B139" t="str">
            <v>Marcello,Carmine</v>
          </cell>
          <cell r="C139" t="str">
            <v>Harris,Neil</v>
          </cell>
          <cell r="D139" t="str">
            <v>SYSTEM DEV</v>
          </cell>
          <cell r="E139">
            <v>4050</v>
          </cell>
          <cell r="F139" t="str">
            <v>Harris,Neil</v>
          </cell>
          <cell r="G139" t="str">
            <v>Christophi,Chris</v>
          </cell>
          <cell r="H139">
            <v>604891</v>
          </cell>
          <cell r="P139">
            <v>35</v>
          </cell>
          <cell r="Q139">
            <v>35</v>
          </cell>
          <cell r="R139">
            <v>35</v>
          </cell>
          <cell r="S139">
            <v>35</v>
          </cell>
          <cell r="T139">
            <v>140</v>
          </cell>
          <cell r="U139" t="str">
            <v>Yes</v>
          </cell>
          <cell r="W139">
            <v>1</v>
          </cell>
          <cell r="X139">
            <v>1</v>
          </cell>
          <cell r="Y139">
            <v>1</v>
          </cell>
          <cell r="Z139">
            <v>1</v>
          </cell>
        </row>
        <row r="140">
          <cell r="A140" t="str">
            <v>AM NON-OPS</v>
          </cell>
          <cell r="B140" t="str">
            <v>Marcello,Carmine</v>
          </cell>
          <cell r="C140" t="str">
            <v>Harris,Neil</v>
          </cell>
          <cell r="D140" t="str">
            <v>SYSTEM DEV</v>
          </cell>
          <cell r="E140">
            <v>4050</v>
          </cell>
          <cell r="F140" t="str">
            <v>Harris,Neil</v>
          </cell>
          <cell r="G140" t="str">
            <v>Poon, Philip</v>
          </cell>
          <cell r="H140">
            <v>777406</v>
          </cell>
          <cell r="P140">
            <v>35</v>
          </cell>
          <cell r="Q140">
            <v>35</v>
          </cell>
          <cell r="R140">
            <v>35</v>
          </cell>
          <cell r="S140">
            <v>35</v>
          </cell>
          <cell r="T140">
            <v>140</v>
          </cell>
          <cell r="U140" t="str">
            <v>Yes</v>
          </cell>
          <cell r="W140">
            <v>1</v>
          </cell>
          <cell r="X140">
            <v>1</v>
          </cell>
          <cell r="Y140">
            <v>1</v>
          </cell>
          <cell r="Z140">
            <v>1</v>
          </cell>
        </row>
        <row r="141">
          <cell r="A141" t="str">
            <v>AM NON-OPS</v>
          </cell>
          <cell r="B141" t="str">
            <v>Marcello,Carmine</v>
          </cell>
          <cell r="C141" t="str">
            <v>Marcello,Carmine</v>
          </cell>
          <cell r="D141" t="str">
            <v>SYSTEM DEV</v>
          </cell>
          <cell r="E141">
            <v>4174</v>
          </cell>
          <cell r="F141" t="str">
            <v>SINGH Bob</v>
          </cell>
          <cell r="G141" t="str">
            <v>Singh,Bob</v>
          </cell>
          <cell r="H141">
            <v>178147</v>
          </cell>
          <cell r="P141">
            <v>40</v>
          </cell>
          <cell r="Q141">
            <v>40</v>
          </cell>
          <cell r="R141">
            <v>40</v>
          </cell>
          <cell r="S141">
            <v>0</v>
          </cell>
          <cell r="T141">
            <v>120</v>
          </cell>
          <cell r="U141" t="str">
            <v>Yes</v>
          </cell>
          <cell r="W141">
            <v>1</v>
          </cell>
          <cell r="X141">
            <v>1</v>
          </cell>
          <cell r="Y141">
            <v>1</v>
          </cell>
          <cell r="Z141">
            <v>0</v>
          </cell>
        </row>
        <row r="142">
          <cell r="A142" t="str">
            <v>AM NON-OPS</v>
          </cell>
          <cell r="B142" t="str">
            <v>Marcello,Carmine</v>
          </cell>
          <cell r="C142" t="str">
            <v>Marcello,Carmine</v>
          </cell>
          <cell r="D142" t="str">
            <v>SYSTEM DEV</v>
          </cell>
          <cell r="E142">
            <v>7981</v>
          </cell>
          <cell r="G142" t="str">
            <v>Fazio,Rossella</v>
          </cell>
          <cell r="H142">
            <v>179208</v>
          </cell>
          <cell r="P142">
            <v>35</v>
          </cell>
          <cell r="Q142">
            <v>35</v>
          </cell>
          <cell r="R142">
            <v>35</v>
          </cell>
          <cell r="S142">
            <v>35</v>
          </cell>
          <cell r="T142">
            <v>140</v>
          </cell>
          <cell r="U142" t="str">
            <v>Yes</v>
          </cell>
          <cell r="W142">
            <v>1</v>
          </cell>
          <cell r="X142">
            <v>1</v>
          </cell>
          <cell r="Y142">
            <v>1</v>
          </cell>
          <cell r="Z142">
            <v>1</v>
          </cell>
        </row>
        <row r="143">
          <cell r="A143" t="str">
            <v>AM NON-OPS</v>
          </cell>
          <cell r="B143" t="str">
            <v>Marcello,Carmine</v>
          </cell>
          <cell r="C143" t="str">
            <v>Marcello,Carmine</v>
          </cell>
          <cell r="D143" t="str">
            <v>SYSTEM DEV</v>
          </cell>
          <cell r="E143">
            <v>4189</v>
          </cell>
          <cell r="G143" t="str">
            <v>Huang,Peter</v>
          </cell>
          <cell r="H143">
            <v>179822</v>
          </cell>
          <cell r="I143" t="str">
            <v>OE</v>
          </cell>
          <cell r="J143" t="str">
            <v>Y</v>
          </cell>
          <cell r="K143" t="str">
            <v>YES</v>
          </cell>
          <cell r="P143">
            <v>35</v>
          </cell>
          <cell r="Q143">
            <v>35</v>
          </cell>
          <cell r="R143">
            <v>35</v>
          </cell>
          <cell r="S143">
            <v>35</v>
          </cell>
          <cell r="T143">
            <v>140</v>
          </cell>
          <cell r="U143" t="str">
            <v>Yes</v>
          </cell>
          <cell r="W143">
            <v>1</v>
          </cell>
          <cell r="X143">
            <v>1</v>
          </cell>
          <cell r="Y143">
            <v>1</v>
          </cell>
          <cell r="Z143">
            <v>1</v>
          </cell>
        </row>
        <row r="144">
          <cell r="A144" t="str">
            <v>AM NON-OPS</v>
          </cell>
          <cell r="B144" t="str">
            <v>Marcello,Carmine</v>
          </cell>
          <cell r="C144" t="str">
            <v>Marcello,Carmine</v>
          </cell>
          <cell r="D144" t="str">
            <v>SYSTEM DEV</v>
          </cell>
          <cell r="E144">
            <v>4050</v>
          </cell>
          <cell r="G144" t="str">
            <v>Harris,Neil</v>
          </cell>
          <cell r="H144">
            <v>181090</v>
          </cell>
          <cell r="P144">
            <v>40</v>
          </cell>
          <cell r="Q144">
            <v>40</v>
          </cell>
          <cell r="R144">
            <v>40</v>
          </cell>
          <cell r="S144">
            <v>40</v>
          </cell>
          <cell r="T144">
            <v>160</v>
          </cell>
          <cell r="U144" t="str">
            <v>Yes</v>
          </cell>
          <cell r="W144">
            <v>1</v>
          </cell>
          <cell r="X144">
            <v>1</v>
          </cell>
          <cell r="Y144">
            <v>1</v>
          </cell>
          <cell r="Z144">
            <v>1</v>
          </cell>
        </row>
        <row r="145">
          <cell r="A145" t="str">
            <v>AM NON-OPS</v>
          </cell>
          <cell r="B145" t="str">
            <v>Marcello,Carmine</v>
          </cell>
          <cell r="C145" t="str">
            <v>Marcello,Carmine</v>
          </cell>
          <cell r="D145" t="str">
            <v>SYSTEM DEV</v>
          </cell>
          <cell r="E145">
            <v>4189</v>
          </cell>
          <cell r="G145" t="str">
            <v>Young,Bing</v>
          </cell>
          <cell r="H145">
            <v>232946</v>
          </cell>
          <cell r="P145">
            <v>35</v>
          </cell>
          <cell r="Q145">
            <v>35</v>
          </cell>
          <cell r="R145">
            <v>0</v>
          </cell>
          <cell r="S145">
            <v>0</v>
          </cell>
          <cell r="T145">
            <v>70</v>
          </cell>
          <cell r="U145" t="str">
            <v>Yes</v>
          </cell>
          <cell r="W145">
            <v>1</v>
          </cell>
          <cell r="X145">
            <v>1</v>
          </cell>
          <cell r="Y145">
            <v>0</v>
          </cell>
          <cell r="Z145">
            <v>0</v>
          </cell>
        </row>
        <row r="146">
          <cell r="A146" t="str">
            <v>AM NON-OPS</v>
          </cell>
          <cell r="B146" t="str">
            <v>Marcello,Carmine</v>
          </cell>
          <cell r="C146" t="str">
            <v>Marcello,Carmine</v>
          </cell>
          <cell r="D146" t="str">
            <v>SYSTEM DEV</v>
          </cell>
          <cell r="E146">
            <v>7981</v>
          </cell>
          <cell r="G146" t="str">
            <v>Tsimberg,Yury</v>
          </cell>
          <cell r="H146">
            <v>492912</v>
          </cell>
          <cell r="P146">
            <v>40</v>
          </cell>
          <cell r="Q146">
            <v>40</v>
          </cell>
          <cell r="R146">
            <v>40</v>
          </cell>
          <cell r="S146">
            <v>40</v>
          </cell>
          <cell r="T146">
            <v>160</v>
          </cell>
          <cell r="U146" t="str">
            <v>Yes</v>
          </cell>
          <cell r="W146">
            <v>1</v>
          </cell>
          <cell r="X146">
            <v>1</v>
          </cell>
          <cell r="Y146">
            <v>1</v>
          </cell>
          <cell r="Z146">
            <v>1</v>
          </cell>
        </row>
        <row r="147">
          <cell r="A147" t="str">
            <v>AM NON-OPS</v>
          </cell>
          <cell r="B147" t="str">
            <v>Marcello,Carmine</v>
          </cell>
          <cell r="C147" t="str">
            <v>Marcello,Carmine</v>
          </cell>
          <cell r="D147" t="str">
            <v>SYSTEM DEV</v>
          </cell>
          <cell r="E147">
            <v>7981</v>
          </cell>
          <cell r="G147" t="str">
            <v>Schneider,Gary</v>
          </cell>
          <cell r="H147">
            <v>981085</v>
          </cell>
          <cell r="P147">
            <v>45</v>
          </cell>
          <cell r="Q147">
            <v>45</v>
          </cell>
          <cell r="R147">
            <v>46</v>
          </cell>
          <cell r="S147">
            <v>45</v>
          </cell>
          <cell r="T147">
            <v>181</v>
          </cell>
          <cell r="U147" t="str">
            <v>Yes</v>
          </cell>
          <cell r="W147">
            <v>1</v>
          </cell>
          <cell r="X147">
            <v>1</v>
          </cell>
          <cell r="Y147">
            <v>1</v>
          </cell>
          <cell r="Z147">
            <v>1</v>
          </cell>
        </row>
        <row r="148">
          <cell r="A148" t="str">
            <v>AM NON-OPS</v>
          </cell>
          <cell r="B148" t="str">
            <v>Marcello,Carmine</v>
          </cell>
          <cell r="C148" t="str">
            <v>Schneider,Gary</v>
          </cell>
          <cell r="D148" t="str">
            <v>SYSTEM DEV</v>
          </cell>
          <cell r="E148">
            <v>7981</v>
          </cell>
          <cell r="G148" t="str">
            <v>Van Impe,Darlene</v>
          </cell>
          <cell r="H148">
            <v>99295</v>
          </cell>
          <cell r="P148">
            <v>40</v>
          </cell>
          <cell r="Q148">
            <v>44</v>
          </cell>
          <cell r="R148">
            <v>40</v>
          </cell>
          <cell r="S148">
            <v>48</v>
          </cell>
          <cell r="T148">
            <v>172</v>
          </cell>
          <cell r="U148" t="str">
            <v>Yes</v>
          </cell>
          <cell r="W148">
            <v>1</v>
          </cell>
          <cell r="X148">
            <v>1</v>
          </cell>
          <cell r="Y148">
            <v>1</v>
          </cell>
          <cell r="Z148">
            <v>1</v>
          </cell>
        </row>
        <row r="149">
          <cell r="A149" t="str">
            <v>AM NON-OPS</v>
          </cell>
          <cell r="B149" t="str">
            <v>Marcello,Carmine</v>
          </cell>
          <cell r="C149" t="str">
            <v>Singh,Bob</v>
          </cell>
          <cell r="D149" t="str">
            <v>BUS INTGRTN</v>
          </cell>
          <cell r="E149">
            <v>7085</v>
          </cell>
          <cell r="G149" t="str">
            <v>Wagner,Mary</v>
          </cell>
          <cell r="H149">
            <v>196462</v>
          </cell>
          <cell r="P149">
            <v>35</v>
          </cell>
          <cell r="Q149">
            <v>35</v>
          </cell>
          <cell r="R149">
            <v>35</v>
          </cell>
          <cell r="S149">
            <v>35</v>
          </cell>
          <cell r="T149">
            <v>140</v>
          </cell>
          <cell r="U149" t="str">
            <v>Yes</v>
          </cell>
          <cell r="W149">
            <v>1</v>
          </cell>
          <cell r="X149">
            <v>1</v>
          </cell>
          <cell r="Y149">
            <v>1</v>
          </cell>
          <cell r="Z149">
            <v>1</v>
          </cell>
        </row>
        <row r="150">
          <cell r="A150" t="str">
            <v>AM NON-OPS</v>
          </cell>
          <cell r="B150" t="str">
            <v>Marcello,Carmine</v>
          </cell>
          <cell r="C150" t="str">
            <v>Singh,Bob</v>
          </cell>
          <cell r="D150" t="str">
            <v>SYSTEM DEV</v>
          </cell>
          <cell r="E150">
            <v>4174</v>
          </cell>
          <cell r="G150" t="str">
            <v>Krause,Don</v>
          </cell>
          <cell r="H150">
            <v>99442</v>
          </cell>
          <cell r="P150">
            <v>35</v>
          </cell>
          <cell r="Q150">
            <v>0</v>
          </cell>
          <cell r="R150">
            <v>0</v>
          </cell>
          <cell r="S150">
            <v>0</v>
          </cell>
          <cell r="T150">
            <v>35</v>
          </cell>
          <cell r="U150" t="str">
            <v>Yes</v>
          </cell>
          <cell r="W150">
            <v>1</v>
          </cell>
          <cell r="X150">
            <v>0</v>
          </cell>
          <cell r="Y150">
            <v>0</v>
          </cell>
          <cell r="Z150">
            <v>0</v>
          </cell>
        </row>
        <row r="151">
          <cell r="A151" t="str">
            <v>AM NON-OPS</v>
          </cell>
          <cell r="B151" t="str">
            <v>Marcello,Carmine</v>
          </cell>
          <cell r="C151" t="str">
            <v>Singh,Bob</v>
          </cell>
          <cell r="D151" t="str">
            <v>SYSTEM DEV</v>
          </cell>
          <cell r="E151">
            <v>4174</v>
          </cell>
          <cell r="G151" t="str">
            <v>Ma,Jessie Wing-See</v>
          </cell>
          <cell r="H151">
            <v>175641</v>
          </cell>
          <cell r="P151">
            <v>35</v>
          </cell>
          <cell r="Q151">
            <v>35</v>
          </cell>
          <cell r="R151">
            <v>35</v>
          </cell>
          <cell r="S151">
            <v>35</v>
          </cell>
          <cell r="T151">
            <v>140</v>
          </cell>
          <cell r="U151" t="str">
            <v>Yes</v>
          </cell>
          <cell r="W151">
            <v>1</v>
          </cell>
          <cell r="X151">
            <v>1</v>
          </cell>
          <cell r="Y151">
            <v>1</v>
          </cell>
          <cell r="Z151">
            <v>1</v>
          </cell>
        </row>
        <row r="152">
          <cell r="A152" t="str">
            <v>AM NON-OPS</v>
          </cell>
          <cell r="B152" t="str">
            <v>Marcello,Carmine</v>
          </cell>
          <cell r="C152" t="str">
            <v>Singh,Bob</v>
          </cell>
          <cell r="D152" t="str">
            <v>SYSTEM DEV</v>
          </cell>
          <cell r="E152">
            <v>4174</v>
          </cell>
          <cell r="F152" t="str">
            <v>SINGH Bob</v>
          </cell>
          <cell r="G152" t="str">
            <v>Duggan,Pat</v>
          </cell>
          <cell r="H152">
            <v>176602</v>
          </cell>
          <cell r="P152">
            <v>35</v>
          </cell>
          <cell r="Q152">
            <v>35</v>
          </cell>
          <cell r="R152">
            <v>35</v>
          </cell>
          <cell r="S152">
            <v>0</v>
          </cell>
          <cell r="T152">
            <v>105</v>
          </cell>
          <cell r="U152" t="str">
            <v>Yes</v>
          </cell>
          <cell r="W152">
            <v>1</v>
          </cell>
          <cell r="X152">
            <v>1</v>
          </cell>
          <cell r="Y152">
            <v>1</v>
          </cell>
          <cell r="Z152">
            <v>0</v>
          </cell>
        </row>
        <row r="153">
          <cell r="A153" t="str">
            <v>AM NON-OPS</v>
          </cell>
          <cell r="B153" t="str">
            <v>Marcello,Carmine</v>
          </cell>
          <cell r="C153" t="str">
            <v>Singh,Bob</v>
          </cell>
          <cell r="D153" t="str">
            <v>SYSTEM DEV</v>
          </cell>
          <cell r="E153">
            <v>4174</v>
          </cell>
          <cell r="G153" t="str">
            <v>Shannon,Richard W.</v>
          </cell>
          <cell r="H153">
            <v>201985</v>
          </cell>
          <cell r="P153">
            <v>35</v>
          </cell>
          <cell r="Q153">
            <v>35</v>
          </cell>
          <cell r="R153">
            <v>0</v>
          </cell>
          <cell r="S153">
            <v>0</v>
          </cell>
          <cell r="T153">
            <v>70</v>
          </cell>
          <cell r="U153" t="str">
            <v>Yes</v>
          </cell>
          <cell r="W153">
            <v>1</v>
          </cell>
          <cell r="X153">
            <v>1</v>
          </cell>
          <cell r="Y153">
            <v>0</v>
          </cell>
          <cell r="Z153">
            <v>0</v>
          </cell>
        </row>
        <row r="154">
          <cell r="A154" t="str">
            <v>AM NON-OPS</v>
          </cell>
          <cell r="B154" t="str">
            <v>Marcello,Carmine</v>
          </cell>
          <cell r="C154" t="str">
            <v>Singh,Bob</v>
          </cell>
          <cell r="D154" t="str">
            <v>SYSTEM DEV</v>
          </cell>
          <cell r="E154">
            <v>4189</v>
          </cell>
          <cell r="F154" t="str">
            <v>SINGH Bob</v>
          </cell>
          <cell r="G154" t="str">
            <v>Kellermann,Witold</v>
          </cell>
          <cell r="H154">
            <v>233121</v>
          </cell>
          <cell r="P154">
            <v>35</v>
          </cell>
          <cell r="Q154">
            <v>35</v>
          </cell>
          <cell r="R154">
            <v>35</v>
          </cell>
          <cell r="S154">
            <v>35</v>
          </cell>
          <cell r="T154">
            <v>140</v>
          </cell>
          <cell r="U154" t="str">
            <v>Yes</v>
          </cell>
          <cell r="W154">
            <v>1</v>
          </cell>
          <cell r="X154">
            <v>1</v>
          </cell>
          <cell r="Y154">
            <v>1</v>
          </cell>
          <cell r="Z154">
            <v>1</v>
          </cell>
        </row>
        <row r="155">
          <cell r="A155" t="str">
            <v>AM NON-OPS</v>
          </cell>
          <cell r="B155" t="str">
            <v>Marcello,Carmine</v>
          </cell>
          <cell r="C155" t="str">
            <v>Singh,Bob</v>
          </cell>
          <cell r="D155" t="str">
            <v>SYSTEM DEV</v>
          </cell>
          <cell r="E155">
            <v>4174</v>
          </cell>
          <cell r="F155" t="str">
            <v>SINGH Bob</v>
          </cell>
          <cell r="G155" t="str">
            <v>Hendriksen,Gerry</v>
          </cell>
          <cell r="H155">
            <v>248493</v>
          </cell>
          <cell r="P155">
            <v>37.5</v>
          </cell>
          <cell r="Q155">
            <v>35</v>
          </cell>
          <cell r="R155">
            <v>35</v>
          </cell>
          <cell r="S155">
            <v>35</v>
          </cell>
          <cell r="T155">
            <v>142.5</v>
          </cell>
          <cell r="U155" t="str">
            <v>Yes</v>
          </cell>
          <cell r="W155">
            <v>1</v>
          </cell>
          <cell r="X155">
            <v>1</v>
          </cell>
          <cell r="Y155">
            <v>1</v>
          </cell>
          <cell r="Z155">
            <v>1</v>
          </cell>
        </row>
        <row r="156">
          <cell r="A156" t="str">
            <v>AM NON-OPS</v>
          </cell>
          <cell r="B156" t="str">
            <v>Marcello,Carmine</v>
          </cell>
          <cell r="C156" t="str">
            <v>Singh,Bob</v>
          </cell>
          <cell r="D156" t="str">
            <v>SYSTEM DEV</v>
          </cell>
          <cell r="E156">
            <v>4174</v>
          </cell>
          <cell r="F156" t="str">
            <v>SINGH Bob</v>
          </cell>
          <cell r="G156" t="str">
            <v>Fuerth,John</v>
          </cell>
          <cell r="H156">
            <v>369201</v>
          </cell>
          <cell r="P156">
            <v>35</v>
          </cell>
          <cell r="Q156">
            <v>35</v>
          </cell>
          <cell r="R156">
            <v>35</v>
          </cell>
          <cell r="S156">
            <v>35</v>
          </cell>
          <cell r="T156">
            <v>140</v>
          </cell>
          <cell r="U156" t="str">
            <v>Yes</v>
          </cell>
          <cell r="W156">
            <v>1</v>
          </cell>
          <cell r="X156">
            <v>1</v>
          </cell>
          <cell r="Y156">
            <v>1</v>
          </cell>
          <cell r="Z156">
            <v>1</v>
          </cell>
        </row>
        <row r="157">
          <cell r="A157" t="str">
            <v>AM NON-OPS</v>
          </cell>
          <cell r="B157" t="str">
            <v>Marcello,Carmine</v>
          </cell>
          <cell r="C157" t="str">
            <v>Singh,Bob</v>
          </cell>
          <cell r="D157" t="str">
            <v>SYSTEM DEV</v>
          </cell>
          <cell r="E157">
            <v>4174</v>
          </cell>
          <cell r="F157" t="str">
            <v>SINGH Bob</v>
          </cell>
          <cell r="G157" t="str">
            <v>LeBel,Ashley</v>
          </cell>
          <cell r="H157">
            <v>460656</v>
          </cell>
          <cell r="P157">
            <v>35</v>
          </cell>
          <cell r="Q157">
            <v>35</v>
          </cell>
          <cell r="R157">
            <v>35</v>
          </cell>
          <cell r="S157">
            <v>35</v>
          </cell>
          <cell r="T157">
            <v>140</v>
          </cell>
          <cell r="U157" t="str">
            <v>Yes</v>
          </cell>
          <cell r="W157">
            <v>1</v>
          </cell>
          <cell r="X157">
            <v>1</v>
          </cell>
          <cell r="Y157">
            <v>1</v>
          </cell>
          <cell r="Z157">
            <v>1</v>
          </cell>
        </row>
        <row r="158">
          <cell r="A158" t="str">
            <v>AM NON-OPS</v>
          </cell>
          <cell r="B158" t="str">
            <v>Marcello,Carmine</v>
          </cell>
          <cell r="C158" t="str">
            <v>Singh,Bob</v>
          </cell>
          <cell r="D158" t="str">
            <v>SYSTEM DEV</v>
          </cell>
          <cell r="E158">
            <v>4174</v>
          </cell>
          <cell r="F158" t="str">
            <v>SINGH Bob</v>
          </cell>
          <cell r="G158" t="str">
            <v>Lee,Charlie</v>
          </cell>
          <cell r="H158">
            <v>475923</v>
          </cell>
          <cell r="P158">
            <v>35</v>
          </cell>
          <cell r="Q158">
            <v>35</v>
          </cell>
          <cell r="R158">
            <v>35</v>
          </cell>
          <cell r="S158">
            <v>35</v>
          </cell>
          <cell r="T158">
            <v>140</v>
          </cell>
          <cell r="U158" t="str">
            <v>Yes</v>
          </cell>
          <cell r="W158">
            <v>1</v>
          </cell>
          <cell r="X158">
            <v>1</v>
          </cell>
          <cell r="Y158">
            <v>1</v>
          </cell>
          <cell r="Z158">
            <v>1</v>
          </cell>
        </row>
        <row r="159">
          <cell r="A159" t="str">
            <v>AM NON-OPS</v>
          </cell>
          <cell r="B159" t="str">
            <v>Marcello,Carmine</v>
          </cell>
          <cell r="C159" t="str">
            <v>Singh,Bob</v>
          </cell>
          <cell r="D159" t="str">
            <v>SYSTEM DEV</v>
          </cell>
          <cell r="E159">
            <v>4174</v>
          </cell>
          <cell r="F159" t="str">
            <v>SINGH Bob</v>
          </cell>
          <cell r="G159" t="str">
            <v>Dang,Michael</v>
          </cell>
          <cell r="H159">
            <v>480690</v>
          </cell>
          <cell r="P159">
            <v>35</v>
          </cell>
          <cell r="Q159">
            <v>35</v>
          </cell>
          <cell r="R159">
            <v>35</v>
          </cell>
          <cell r="S159">
            <v>35</v>
          </cell>
          <cell r="T159">
            <v>140</v>
          </cell>
          <cell r="U159" t="str">
            <v>Yes</v>
          </cell>
          <cell r="W159">
            <v>1</v>
          </cell>
          <cell r="X159">
            <v>1</v>
          </cell>
          <cell r="Y159">
            <v>1</v>
          </cell>
          <cell r="Z159">
            <v>1</v>
          </cell>
        </row>
        <row r="160">
          <cell r="A160" t="str">
            <v>AM NON-OPS</v>
          </cell>
          <cell r="B160" t="str">
            <v>Marcello,Carmine</v>
          </cell>
          <cell r="C160" t="str">
            <v>Singh,Bob</v>
          </cell>
          <cell r="D160" t="str">
            <v>SYSTEM DEV</v>
          </cell>
          <cell r="E160">
            <v>4174</v>
          </cell>
          <cell r="F160" t="str">
            <v>SINGH Bob</v>
          </cell>
          <cell r="G160" t="str">
            <v>Baggerman,Rich</v>
          </cell>
          <cell r="H160">
            <v>974911</v>
          </cell>
          <cell r="P160">
            <v>35</v>
          </cell>
          <cell r="Q160">
            <v>35</v>
          </cell>
          <cell r="R160">
            <v>0</v>
          </cell>
          <cell r="S160">
            <v>0</v>
          </cell>
          <cell r="T160">
            <v>70</v>
          </cell>
          <cell r="U160" t="str">
            <v>Yes</v>
          </cell>
          <cell r="W160">
            <v>1</v>
          </cell>
          <cell r="X160">
            <v>1</v>
          </cell>
          <cell r="Y160">
            <v>0</v>
          </cell>
          <cell r="Z160">
            <v>0</v>
          </cell>
        </row>
        <row r="161">
          <cell r="A161" t="str">
            <v>AM NON-OPS</v>
          </cell>
          <cell r="B161" t="str">
            <v>Marcello,Carmine</v>
          </cell>
          <cell r="C161" t="str">
            <v>Tsimberg,Yury</v>
          </cell>
          <cell r="D161" t="str">
            <v>SYSTEM DEV</v>
          </cell>
          <cell r="E161">
            <v>7981</v>
          </cell>
          <cell r="G161" t="str">
            <v>Wigmore,Nancy H.</v>
          </cell>
          <cell r="H161">
            <v>180854</v>
          </cell>
          <cell r="P161">
            <v>35</v>
          </cell>
          <cell r="Q161">
            <v>35</v>
          </cell>
          <cell r="R161">
            <v>35</v>
          </cell>
          <cell r="S161">
            <v>35</v>
          </cell>
          <cell r="T161">
            <v>140</v>
          </cell>
          <cell r="U161" t="str">
            <v>Yes</v>
          </cell>
          <cell r="W161">
            <v>1</v>
          </cell>
          <cell r="X161">
            <v>1</v>
          </cell>
          <cell r="Y161">
            <v>1</v>
          </cell>
          <cell r="Z161">
            <v>1</v>
          </cell>
        </row>
        <row r="162">
          <cell r="A162" t="str">
            <v>AM NON-OPS</v>
          </cell>
          <cell r="B162" t="str">
            <v>Marcello,Carmine</v>
          </cell>
          <cell r="C162" t="str">
            <v>Young,Bing</v>
          </cell>
          <cell r="D162" t="str">
            <v>SYSTEM DEV</v>
          </cell>
          <cell r="E162">
            <v>4189</v>
          </cell>
          <cell r="F162" t="str">
            <v>Young,Bing</v>
          </cell>
          <cell r="G162" t="str">
            <v>Elen,Alain</v>
          </cell>
          <cell r="H162">
            <v>179660</v>
          </cell>
          <cell r="P162">
            <v>35</v>
          </cell>
          <cell r="Q162">
            <v>35</v>
          </cell>
          <cell r="R162">
            <v>35</v>
          </cell>
          <cell r="S162">
            <v>35</v>
          </cell>
          <cell r="T162">
            <v>140</v>
          </cell>
          <cell r="U162" t="str">
            <v>Yes</v>
          </cell>
          <cell r="W162">
            <v>1</v>
          </cell>
          <cell r="X162">
            <v>1</v>
          </cell>
          <cell r="Y162">
            <v>1</v>
          </cell>
          <cell r="Z162">
            <v>1</v>
          </cell>
        </row>
        <row r="163">
          <cell r="A163" t="str">
            <v>AM NON-OPS</v>
          </cell>
          <cell r="B163" t="str">
            <v>Marcello,Carmine</v>
          </cell>
          <cell r="C163" t="str">
            <v>Young,Bing</v>
          </cell>
          <cell r="D163" t="str">
            <v>SYSTEM DEV</v>
          </cell>
          <cell r="E163">
            <v>4189</v>
          </cell>
          <cell r="F163" t="str">
            <v>Young,Bing</v>
          </cell>
          <cell r="G163" t="str">
            <v>Celli,Alessia</v>
          </cell>
          <cell r="H163">
            <v>180842</v>
          </cell>
          <cell r="P163">
            <v>35</v>
          </cell>
          <cell r="Q163">
            <v>35</v>
          </cell>
          <cell r="R163">
            <v>35</v>
          </cell>
          <cell r="S163">
            <v>0</v>
          </cell>
          <cell r="T163">
            <v>105</v>
          </cell>
          <cell r="U163" t="str">
            <v>Yes</v>
          </cell>
          <cell r="W163">
            <v>1</v>
          </cell>
          <cell r="X163">
            <v>1</v>
          </cell>
          <cell r="Y163">
            <v>1</v>
          </cell>
          <cell r="Z163">
            <v>0</v>
          </cell>
        </row>
        <row r="164">
          <cell r="A164" t="str">
            <v>AM NON-OPS</v>
          </cell>
          <cell r="B164" t="str">
            <v>Marcello,Carmine</v>
          </cell>
          <cell r="C164" t="str">
            <v>Young,Bing</v>
          </cell>
          <cell r="D164" t="str">
            <v>SYSTEM DEV</v>
          </cell>
          <cell r="E164">
            <v>4189</v>
          </cell>
          <cell r="F164" t="str">
            <v>Young,Bing</v>
          </cell>
          <cell r="G164" t="str">
            <v>Ping,Eva</v>
          </cell>
          <cell r="H164">
            <v>181002</v>
          </cell>
          <cell r="P164">
            <v>35</v>
          </cell>
          <cell r="Q164">
            <v>21</v>
          </cell>
          <cell r="R164">
            <v>35</v>
          </cell>
          <cell r="S164">
            <v>35</v>
          </cell>
          <cell r="T164">
            <v>126</v>
          </cell>
          <cell r="U164" t="str">
            <v>Yes</v>
          </cell>
          <cell r="W164">
            <v>1</v>
          </cell>
          <cell r="X164">
            <v>1</v>
          </cell>
          <cell r="Y164">
            <v>1</v>
          </cell>
          <cell r="Z164">
            <v>1</v>
          </cell>
        </row>
        <row r="165">
          <cell r="A165" t="str">
            <v>AM NON-OPS</v>
          </cell>
          <cell r="B165" t="str">
            <v>Marcello,Carmine</v>
          </cell>
          <cell r="C165" t="str">
            <v>Young,Bing</v>
          </cell>
          <cell r="D165" t="str">
            <v>SYSTEM DEV</v>
          </cell>
          <cell r="E165">
            <v>4189</v>
          </cell>
          <cell r="F165" t="str">
            <v>Young,Bing</v>
          </cell>
          <cell r="G165" t="str">
            <v>Tarasiewicz,Eva</v>
          </cell>
          <cell r="H165">
            <v>296793</v>
          </cell>
          <cell r="P165">
            <v>36.5</v>
          </cell>
          <cell r="Q165">
            <v>37.5</v>
          </cell>
          <cell r="R165">
            <v>35.5</v>
          </cell>
          <cell r="S165">
            <v>38</v>
          </cell>
          <cell r="T165">
            <v>147.5</v>
          </cell>
          <cell r="U165" t="str">
            <v>Yes</v>
          </cell>
          <cell r="W165">
            <v>1</v>
          </cell>
          <cell r="X165">
            <v>1</v>
          </cell>
          <cell r="Y165">
            <v>1</v>
          </cell>
          <cell r="Z165">
            <v>1</v>
          </cell>
        </row>
        <row r="166">
          <cell r="A166" t="str">
            <v>AM NON-OPS</v>
          </cell>
          <cell r="B166" t="str">
            <v>Marcello,Carmine</v>
          </cell>
          <cell r="C166" t="str">
            <v>Young,Bing</v>
          </cell>
          <cell r="D166" t="str">
            <v>SYSTEM DEV</v>
          </cell>
          <cell r="E166">
            <v>4189</v>
          </cell>
          <cell r="F166" t="str">
            <v>Young,Bing</v>
          </cell>
          <cell r="G166" t="str">
            <v>El Nahas,Ibrahim</v>
          </cell>
          <cell r="H166">
            <v>323806</v>
          </cell>
          <cell r="P166">
            <v>35</v>
          </cell>
          <cell r="Q166">
            <v>35</v>
          </cell>
          <cell r="R166">
            <v>35</v>
          </cell>
          <cell r="S166">
            <v>35</v>
          </cell>
          <cell r="T166">
            <v>140</v>
          </cell>
          <cell r="U166" t="str">
            <v>Yes</v>
          </cell>
          <cell r="W166">
            <v>1</v>
          </cell>
          <cell r="X166">
            <v>1</v>
          </cell>
          <cell r="Y166">
            <v>1</v>
          </cell>
          <cell r="Z166">
            <v>1</v>
          </cell>
        </row>
        <row r="167">
          <cell r="A167" t="str">
            <v>AM NON-OPS</v>
          </cell>
          <cell r="B167" t="str">
            <v>Marcello,Carmine</v>
          </cell>
          <cell r="C167" t="str">
            <v>Young,Bing</v>
          </cell>
          <cell r="D167" t="str">
            <v>SYSTEM DEV</v>
          </cell>
          <cell r="E167">
            <v>4189</v>
          </cell>
          <cell r="F167" t="str">
            <v>Young,Bing</v>
          </cell>
          <cell r="G167" t="str">
            <v>Lee,Jim</v>
          </cell>
          <cell r="H167">
            <v>371091</v>
          </cell>
          <cell r="P167">
            <v>35</v>
          </cell>
          <cell r="Q167">
            <v>35</v>
          </cell>
          <cell r="R167">
            <v>35</v>
          </cell>
          <cell r="S167">
            <v>35</v>
          </cell>
          <cell r="T167">
            <v>140</v>
          </cell>
          <cell r="U167" t="str">
            <v>Yes</v>
          </cell>
          <cell r="W167">
            <v>1</v>
          </cell>
          <cell r="X167">
            <v>1</v>
          </cell>
          <cell r="Y167">
            <v>1</v>
          </cell>
          <cell r="Z167">
            <v>1</v>
          </cell>
        </row>
        <row r="168">
          <cell r="A168" t="str">
            <v>AM NON-OPS</v>
          </cell>
          <cell r="B168" t="str">
            <v>Marcello,Carmine</v>
          </cell>
          <cell r="C168" t="str">
            <v>Young,Bing</v>
          </cell>
          <cell r="D168" t="str">
            <v>SYSTEM DEV</v>
          </cell>
          <cell r="E168">
            <v>4189</v>
          </cell>
          <cell r="F168" t="str">
            <v>Young,Bing</v>
          </cell>
          <cell r="G168" t="str">
            <v>Wagner,Dieter</v>
          </cell>
          <cell r="H168">
            <v>373072</v>
          </cell>
          <cell r="P168">
            <v>35</v>
          </cell>
          <cell r="Q168">
            <v>35</v>
          </cell>
          <cell r="R168">
            <v>35</v>
          </cell>
          <cell r="S168">
            <v>35</v>
          </cell>
          <cell r="T168">
            <v>140</v>
          </cell>
          <cell r="U168" t="str">
            <v>Yes</v>
          </cell>
          <cell r="W168">
            <v>1</v>
          </cell>
          <cell r="X168">
            <v>1</v>
          </cell>
          <cell r="Y168">
            <v>1</v>
          </cell>
          <cell r="Z168">
            <v>1</v>
          </cell>
        </row>
        <row r="169">
          <cell r="A169" t="str">
            <v>AM NON-OPS</v>
          </cell>
          <cell r="B169" t="str">
            <v>Marcello,Carmine</v>
          </cell>
          <cell r="C169" t="str">
            <v>Young,Bing</v>
          </cell>
          <cell r="D169" t="str">
            <v>SYSTEM DEV</v>
          </cell>
          <cell r="E169">
            <v>4189</v>
          </cell>
          <cell r="F169" t="str">
            <v>Young,Bing</v>
          </cell>
          <cell r="G169" t="str">
            <v>Sabiston,John</v>
          </cell>
          <cell r="H169">
            <v>491022</v>
          </cell>
          <cell r="P169">
            <v>35</v>
          </cell>
          <cell r="Q169">
            <v>35</v>
          </cell>
          <cell r="R169">
            <v>35</v>
          </cell>
          <cell r="S169">
            <v>35</v>
          </cell>
          <cell r="T169">
            <v>140</v>
          </cell>
          <cell r="U169" t="str">
            <v>Yes</v>
          </cell>
          <cell r="W169">
            <v>1</v>
          </cell>
          <cell r="X169">
            <v>1</v>
          </cell>
          <cell r="Y169">
            <v>1</v>
          </cell>
          <cell r="Z169">
            <v>1</v>
          </cell>
        </row>
        <row r="170">
          <cell r="A170" t="str">
            <v>AM NON-OPS</v>
          </cell>
          <cell r="B170" t="str">
            <v>Marcello,Carmine</v>
          </cell>
          <cell r="C170" t="str">
            <v>Young,Bing</v>
          </cell>
          <cell r="D170" t="str">
            <v>SYSTEM DEV</v>
          </cell>
          <cell r="E170">
            <v>4189</v>
          </cell>
          <cell r="F170" t="str">
            <v>Young,Bing</v>
          </cell>
          <cell r="G170" t="str">
            <v>Okongwu,Emeka</v>
          </cell>
          <cell r="H170">
            <v>495271</v>
          </cell>
          <cell r="P170">
            <v>35</v>
          </cell>
          <cell r="Q170">
            <v>35</v>
          </cell>
          <cell r="R170">
            <v>35</v>
          </cell>
          <cell r="S170">
            <v>35</v>
          </cell>
          <cell r="T170">
            <v>140</v>
          </cell>
          <cell r="U170" t="str">
            <v>Yes</v>
          </cell>
          <cell r="W170">
            <v>1</v>
          </cell>
          <cell r="X170">
            <v>1</v>
          </cell>
          <cell r="Y170">
            <v>1</v>
          </cell>
          <cell r="Z170">
            <v>1</v>
          </cell>
        </row>
        <row r="171">
          <cell r="A171" t="str">
            <v>AM NON-OPS</v>
          </cell>
          <cell r="B171" t="str">
            <v>Marcello,Carmine</v>
          </cell>
          <cell r="C171" t="str">
            <v>Young,Bing</v>
          </cell>
          <cell r="D171" t="str">
            <v>SYSTEM DEV</v>
          </cell>
          <cell r="E171">
            <v>4189</v>
          </cell>
          <cell r="F171" t="str">
            <v>Young,Bing</v>
          </cell>
          <cell r="G171" t="str">
            <v>Parker,Bruce</v>
          </cell>
          <cell r="H171">
            <v>596876</v>
          </cell>
          <cell r="P171">
            <v>35</v>
          </cell>
          <cell r="Q171">
            <v>35</v>
          </cell>
          <cell r="R171">
            <v>35</v>
          </cell>
          <cell r="S171">
            <v>35</v>
          </cell>
          <cell r="T171">
            <v>140</v>
          </cell>
          <cell r="U171" t="str">
            <v>Yes</v>
          </cell>
          <cell r="W171">
            <v>1</v>
          </cell>
          <cell r="X171">
            <v>1</v>
          </cell>
          <cell r="Y171">
            <v>1</v>
          </cell>
          <cell r="Z171">
            <v>1</v>
          </cell>
        </row>
        <row r="172">
          <cell r="A172" t="str">
            <v>AM NON-OPS</v>
          </cell>
          <cell r="B172" t="str">
            <v>Marcello,Carmine</v>
          </cell>
          <cell r="C172" t="str">
            <v>Young,Bing</v>
          </cell>
          <cell r="D172" t="str">
            <v>SYSTEM DEV</v>
          </cell>
          <cell r="E172">
            <v>4189</v>
          </cell>
          <cell r="F172" t="str">
            <v>Young,Bing</v>
          </cell>
          <cell r="G172" t="str">
            <v>Qureshy,Farooq</v>
          </cell>
          <cell r="H172">
            <v>999243</v>
          </cell>
          <cell r="P172">
            <v>35</v>
          </cell>
          <cell r="Q172">
            <v>35</v>
          </cell>
          <cell r="R172">
            <v>35</v>
          </cell>
          <cell r="S172">
            <v>35</v>
          </cell>
          <cell r="T172">
            <v>140</v>
          </cell>
          <cell r="U172" t="str">
            <v>Yes</v>
          </cell>
          <cell r="W172">
            <v>1</v>
          </cell>
          <cell r="X172">
            <v>1</v>
          </cell>
          <cell r="Y172">
            <v>1</v>
          </cell>
          <cell r="Z172">
            <v>1</v>
          </cell>
        </row>
        <row r="173">
          <cell r="A173" t="str">
            <v>AM NON-OPS</v>
          </cell>
          <cell r="B173" t="str">
            <v>Patterson,Jim</v>
          </cell>
          <cell r="C173" t="str">
            <v>Barrie,Dave</v>
          </cell>
          <cell r="D173" t="str">
            <v>CST CON &amp; BR</v>
          </cell>
          <cell r="E173">
            <v>7078</v>
          </cell>
          <cell r="F173" t="str">
            <v>CARLETON George</v>
          </cell>
          <cell r="G173" t="str">
            <v>Patterson,Jim</v>
          </cell>
          <cell r="H173">
            <v>477813</v>
          </cell>
          <cell r="P173">
            <v>40</v>
          </cell>
          <cell r="Q173">
            <v>40</v>
          </cell>
          <cell r="R173">
            <v>40</v>
          </cell>
          <cell r="S173">
            <v>0</v>
          </cell>
          <cell r="T173">
            <v>120</v>
          </cell>
          <cell r="U173" t="str">
            <v>Yes</v>
          </cell>
          <cell r="W173">
            <v>1</v>
          </cell>
          <cell r="X173">
            <v>1</v>
          </cell>
          <cell r="Y173">
            <v>1</v>
          </cell>
          <cell r="Z173">
            <v>0</v>
          </cell>
        </row>
        <row r="174">
          <cell r="A174" t="str">
            <v>AM NON-OPS</v>
          </cell>
          <cell r="B174" t="str">
            <v>Patterson,Jim</v>
          </cell>
          <cell r="C174" t="str">
            <v>Patterson,Jim</v>
          </cell>
          <cell r="D174" t="str">
            <v>CST CON &amp; BR</v>
          </cell>
          <cell r="E174">
            <v>7078</v>
          </cell>
          <cell r="G174" t="str">
            <v>Taylor,Joe</v>
          </cell>
          <cell r="H174">
            <v>112231</v>
          </cell>
          <cell r="P174">
            <v>40.5</v>
          </cell>
          <cell r="Q174">
            <v>40.5</v>
          </cell>
          <cell r="R174">
            <v>35</v>
          </cell>
          <cell r="S174">
            <v>39</v>
          </cell>
          <cell r="T174">
            <v>155</v>
          </cell>
          <cell r="U174" t="str">
            <v>Yes</v>
          </cell>
          <cell r="W174">
            <v>1</v>
          </cell>
          <cell r="X174">
            <v>1</v>
          </cell>
          <cell r="Y174">
            <v>1</v>
          </cell>
          <cell r="Z174">
            <v>1</v>
          </cell>
        </row>
        <row r="175">
          <cell r="A175" t="str">
            <v>AM NON-OPS</v>
          </cell>
          <cell r="B175" t="str">
            <v>Patterson,Jim</v>
          </cell>
          <cell r="C175" t="str">
            <v>Patterson,Jim</v>
          </cell>
          <cell r="D175" t="str">
            <v>CST CON &amp; BR</v>
          </cell>
          <cell r="E175">
            <v>7078</v>
          </cell>
          <cell r="G175" t="str">
            <v>Longlade,Marty</v>
          </cell>
          <cell r="H175">
            <v>112413</v>
          </cell>
          <cell r="P175">
            <v>35</v>
          </cell>
          <cell r="Q175">
            <v>35</v>
          </cell>
          <cell r="R175">
            <v>35</v>
          </cell>
          <cell r="S175">
            <v>35</v>
          </cell>
          <cell r="T175">
            <v>140</v>
          </cell>
          <cell r="U175" t="str">
            <v>Yes</v>
          </cell>
          <cell r="W175">
            <v>1</v>
          </cell>
          <cell r="X175">
            <v>1</v>
          </cell>
          <cell r="Y175">
            <v>1</v>
          </cell>
          <cell r="Z175">
            <v>1</v>
          </cell>
        </row>
        <row r="176">
          <cell r="A176" t="str">
            <v>AM NON-OPS</v>
          </cell>
          <cell r="B176" t="str">
            <v>Patterson,Jim</v>
          </cell>
          <cell r="C176" t="str">
            <v>Patterson,Jim</v>
          </cell>
          <cell r="D176" t="str">
            <v>CST CON &amp; BR</v>
          </cell>
          <cell r="E176">
            <v>7078</v>
          </cell>
          <cell r="G176" t="str">
            <v>Dafoe,Darryl</v>
          </cell>
          <cell r="H176">
            <v>175871</v>
          </cell>
          <cell r="P176">
            <v>35</v>
          </cell>
          <cell r="Q176">
            <v>35</v>
          </cell>
          <cell r="R176">
            <v>35</v>
          </cell>
          <cell r="S176">
            <v>35</v>
          </cell>
          <cell r="T176">
            <v>140</v>
          </cell>
          <cell r="U176" t="str">
            <v>Yes</v>
          </cell>
          <cell r="W176">
            <v>1</v>
          </cell>
          <cell r="X176">
            <v>1</v>
          </cell>
          <cell r="Y176">
            <v>1</v>
          </cell>
          <cell r="Z176">
            <v>1</v>
          </cell>
        </row>
        <row r="177">
          <cell r="A177" t="str">
            <v>AM NON-OPS</v>
          </cell>
          <cell r="B177" t="str">
            <v>Patterson,Jim</v>
          </cell>
          <cell r="C177" t="str">
            <v>Patterson,Jim</v>
          </cell>
          <cell r="D177" t="str">
            <v>CST CON &amp; BR</v>
          </cell>
          <cell r="E177">
            <v>7078</v>
          </cell>
          <cell r="G177" t="str">
            <v>Landgraff,Colleen</v>
          </cell>
          <cell r="H177">
            <v>179290</v>
          </cell>
          <cell r="P177">
            <v>35</v>
          </cell>
          <cell r="Q177">
            <v>35</v>
          </cell>
          <cell r="R177">
            <v>35</v>
          </cell>
          <cell r="S177">
            <v>0</v>
          </cell>
          <cell r="T177">
            <v>105</v>
          </cell>
          <cell r="U177" t="str">
            <v>Yes</v>
          </cell>
          <cell r="W177">
            <v>1</v>
          </cell>
          <cell r="X177">
            <v>1</v>
          </cell>
          <cell r="Y177">
            <v>1</v>
          </cell>
          <cell r="Z177">
            <v>0</v>
          </cell>
        </row>
        <row r="178">
          <cell r="A178" t="str">
            <v>AM NON-OPS</v>
          </cell>
          <cell r="B178" t="str">
            <v>Patterson,Jim</v>
          </cell>
          <cell r="C178" t="str">
            <v>Patterson,Jim</v>
          </cell>
          <cell r="D178" t="str">
            <v>CST CON &amp; BR</v>
          </cell>
          <cell r="E178">
            <v>7078</v>
          </cell>
          <cell r="G178" t="str">
            <v>Buehlow,Carey</v>
          </cell>
          <cell r="H178">
            <v>183055</v>
          </cell>
          <cell r="P178">
            <v>35</v>
          </cell>
          <cell r="Q178">
            <v>35</v>
          </cell>
          <cell r="R178">
            <v>35</v>
          </cell>
          <cell r="S178">
            <v>35</v>
          </cell>
          <cell r="T178">
            <v>140</v>
          </cell>
          <cell r="U178" t="str">
            <v>Yes</v>
          </cell>
          <cell r="W178">
            <v>1</v>
          </cell>
          <cell r="X178">
            <v>1</v>
          </cell>
          <cell r="Y178">
            <v>1</v>
          </cell>
          <cell r="Z178">
            <v>1</v>
          </cell>
        </row>
        <row r="179">
          <cell r="A179" t="str">
            <v>AM NON-OPS</v>
          </cell>
          <cell r="B179" t="str">
            <v>Patterson,Jim</v>
          </cell>
          <cell r="C179" t="str">
            <v>Patterson,Jim</v>
          </cell>
          <cell r="D179" t="str">
            <v>CST CON &amp; BR</v>
          </cell>
          <cell r="E179">
            <v>7078</v>
          </cell>
          <cell r="G179" t="str">
            <v>Urbanowicz,Alex</v>
          </cell>
          <cell r="H179">
            <v>234024</v>
          </cell>
          <cell r="P179">
            <v>35</v>
          </cell>
          <cell r="Q179">
            <v>35</v>
          </cell>
          <cell r="R179">
            <v>35</v>
          </cell>
          <cell r="S179">
            <v>0</v>
          </cell>
          <cell r="T179">
            <v>105</v>
          </cell>
          <cell r="U179" t="str">
            <v>Yes</v>
          </cell>
          <cell r="W179">
            <v>1</v>
          </cell>
          <cell r="X179">
            <v>1</v>
          </cell>
          <cell r="Y179">
            <v>1</v>
          </cell>
          <cell r="Z179">
            <v>0</v>
          </cell>
        </row>
        <row r="180">
          <cell r="A180" t="str">
            <v>AM NON-OPS</v>
          </cell>
          <cell r="B180" t="str">
            <v>Patterson,Jim</v>
          </cell>
          <cell r="C180" t="str">
            <v>Patterson,Jim</v>
          </cell>
          <cell r="D180" t="str">
            <v>CST CON &amp; BR</v>
          </cell>
          <cell r="E180">
            <v>7078</v>
          </cell>
          <cell r="G180" t="str">
            <v>Collins,Leon</v>
          </cell>
          <cell r="H180">
            <v>267295</v>
          </cell>
          <cell r="P180">
            <v>35</v>
          </cell>
          <cell r="Q180">
            <v>42</v>
          </cell>
          <cell r="R180">
            <v>35</v>
          </cell>
          <cell r="S180">
            <v>35</v>
          </cell>
          <cell r="T180">
            <v>147</v>
          </cell>
          <cell r="U180" t="str">
            <v>Yes</v>
          </cell>
          <cell r="W180">
            <v>1</v>
          </cell>
          <cell r="X180">
            <v>1</v>
          </cell>
          <cell r="Y180">
            <v>1</v>
          </cell>
          <cell r="Z180">
            <v>1</v>
          </cell>
        </row>
        <row r="181">
          <cell r="A181" t="str">
            <v>AM NON-OPS</v>
          </cell>
          <cell r="B181" t="str">
            <v>Patterson,Jim</v>
          </cell>
          <cell r="C181" t="str">
            <v>Patterson,Jim</v>
          </cell>
          <cell r="D181" t="str">
            <v>CST CON &amp; BR</v>
          </cell>
          <cell r="E181">
            <v>7078</v>
          </cell>
          <cell r="G181" t="str">
            <v>Dafoe,Stan</v>
          </cell>
          <cell r="H181">
            <v>270340</v>
          </cell>
          <cell r="P181">
            <v>35</v>
          </cell>
          <cell r="Q181">
            <v>35</v>
          </cell>
          <cell r="R181">
            <v>35</v>
          </cell>
          <cell r="S181">
            <v>35</v>
          </cell>
          <cell r="T181">
            <v>140</v>
          </cell>
          <cell r="U181" t="str">
            <v>Yes</v>
          </cell>
          <cell r="W181">
            <v>1</v>
          </cell>
          <cell r="X181">
            <v>1</v>
          </cell>
          <cell r="Y181">
            <v>1</v>
          </cell>
          <cell r="Z181">
            <v>1</v>
          </cell>
        </row>
        <row r="182">
          <cell r="A182" t="str">
            <v>AM NON-OPS</v>
          </cell>
          <cell r="B182" t="str">
            <v>Patterson,Jim</v>
          </cell>
          <cell r="C182" t="str">
            <v>Patterson,Jim</v>
          </cell>
          <cell r="D182" t="str">
            <v>CST CON &amp; BR</v>
          </cell>
          <cell r="E182">
            <v>7078</v>
          </cell>
          <cell r="G182" t="str">
            <v>Davidson,Robert</v>
          </cell>
          <cell r="H182">
            <v>273392</v>
          </cell>
          <cell r="P182">
            <v>35</v>
          </cell>
          <cell r="Q182">
            <v>35</v>
          </cell>
          <cell r="R182">
            <v>35</v>
          </cell>
          <cell r="S182">
            <v>35</v>
          </cell>
          <cell r="T182">
            <v>140</v>
          </cell>
          <cell r="U182" t="str">
            <v>Yes</v>
          </cell>
          <cell r="W182">
            <v>1</v>
          </cell>
          <cell r="X182">
            <v>1</v>
          </cell>
          <cell r="Y182">
            <v>1</v>
          </cell>
          <cell r="Z182">
            <v>1</v>
          </cell>
        </row>
        <row r="183">
          <cell r="A183" t="str">
            <v>AM NON-OPS</v>
          </cell>
          <cell r="B183" t="str">
            <v>Patterson,Jim</v>
          </cell>
          <cell r="C183" t="str">
            <v>Patterson,Jim</v>
          </cell>
          <cell r="D183" t="str">
            <v>CST CON &amp; BR</v>
          </cell>
          <cell r="E183">
            <v>7078</v>
          </cell>
          <cell r="G183" t="str">
            <v>Hakkarainen,Timo</v>
          </cell>
          <cell r="H183">
            <v>287273</v>
          </cell>
          <cell r="P183">
            <v>35</v>
          </cell>
          <cell r="Q183">
            <v>35</v>
          </cell>
          <cell r="R183">
            <v>35</v>
          </cell>
          <cell r="S183">
            <v>35</v>
          </cell>
          <cell r="T183">
            <v>140</v>
          </cell>
          <cell r="U183" t="str">
            <v>Yes</v>
          </cell>
          <cell r="W183">
            <v>1</v>
          </cell>
          <cell r="X183">
            <v>1</v>
          </cell>
          <cell r="Y183">
            <v>1</v>
          </cell>
          <cell r="Z183">
            <v>1</v>
          </cell>
        </row>
        <row r="184">
          <cell r="A184" t="str">
            <v>AM NON-OPS</v>
          </cell>
          <cell r="B184" t="str">
            <v>Patterson,Jim</v>
          </cell>
          <cell r="C184" t="str">
            <v>Patterson,Jim</v>
          </cell>
          <cell r="D184" t="str">
            <v>CST CON &amp; BR</v>
          </cell>
          <cell r="E184">
            <v>7078</v>
          </cell>
          <cell r="G184" t="str">
            <v>Reynolds,Derek</v>
          </cell>
          <cell r="H184">
            <v>324086</v>
          </cell>
          <cell r="P184">
            <v>40</v>
          </cell>
          <cell r="Q184">
            <v>40</v>
          </cell>
          <cell r="R184">
            <v>0</v>
          </cell>
          <cell r="S184">
            <v>0</v>
          </cell>
          <cell r="T184">
            <v>80</v>
          </cell>
          <cell r="U184" t="str">
            <v>Yes</v>
          </cell>
          <cell r="W184">
            <v>1</v>
          </cell>
          <cell r="X184">
            <v>1</v>
          </cell>
          <cell r="Y184">
            <v>0</v>
          </cell>
          <cell r="Z184">
            <v>0</v>
          </cell>
        </row>
        <row r="185">
          <cell r="A185" t="str">
            <v>AM NON-OPS</v>
          </cell>
          <cell r="B185" t="str">
            <v>Patterson,Jim</v>
          </cell>
          <cell r="C185" t="str">
            <v>Patterson,Jim</v>
          </cell>
          <cell r="D185" t="str">
            <v>CST CON &amp; BR</v>
          </cell>
          <cell r="E185">
            <v>7078</v>
          </cell>
          <cell r="G185" t="str">
            <v>Pesant,Bob</v>
          </cell>
          <cell r="H185">
            <v>452340</v>
          </cell>
          <cell r="P185">
            <v>35</v>
          </cell>
          <cell r="Q185">
            <v>0</v>
          </cell>
          <cell r="R185">
            <v>0</v>
          </cell>
          <cell r="S185">
            <v>0</v>
          </cell>
          <cell r="T185">
            <v>35</v>
          </cell>
          <cell r="U185" t="str">
            <v>Yes</v>
          </cell>
          <cell r="W185">
            <v>1</v>
          </cell>
          <cell r="X185">
            <v>0</v>
          </cell>
          <cell r="Y185">
            <v>0</v>
          </cell>
          <cell r="Z185">
            <v>0</v>
          </cell>
        </row>
        <row r="186">
          <cell r="A186" t="str">
            <v>AM NON-OPS</v>
          </cell>
          <cell r="B186" t="str">
            <v>Patterson,Jim</v>
          </cell>
          <cell r="C186" t="str">
            <v>Patterson,Jim</v>
          </cell>
          <cell r="D186" t="str">
            <v>CST CON &amp; BR</v>
          </cell>
          <cell r="E186">
            <v>7078</v>
          </cell>
          <cell r="G186" t="str">
            <v>Choy,Maurice</v>
          </cell>
          <cell r="H186">
            <v>493682</v>
          </cell>
          <cell r="P186">
            <v>35</v>
          </cell>
          <cell r="Q186">
            <v>35</v>
          </cell>
          <cell r="R186">
            <v>35</v>
          </cell>
          <cell r="S186">
            <v>35</v>
          </cell>
          <cell r="T186">
            <v>140</v>
          </cell>
          <cell r="U186" t="str">
            <v>Yes</v>
          </cell>
          <cell r="W186">
            <v>1</v>
          </cell>
          <cell r="X186">
            <v>1</v>
          </cell>
          <cell r="Y186">
            <v>1</v>
          </cell>
          <cell r="Z186">
            <v>1</v>
          </cell>
        </row>
        <row r="187">
          <cell r="A187" t="str">
            <v>AM NON-OPS</v>
          </cell>
          <cell r="B187" t="str">
            <v>Patterson,Jim</v>
          </cell>
          <cell r="C187" t="str">
            <v>Patterson,Jim</v>
          </cell>
          <cell r="D187" t="str">
            <v>CST CON &amp; BR</v>
          </cell>
          <cell r="E187">
            <v>7078</v>
          </cell>
          <cell r="G187" t="str">
            <v>Lesychyn,Michael</v>
          </cell>
          <cell r="H187">
            <v>684600</v>
          </cell>
          <cell r="P187">
            <v>35</v>
          </cell>
          <cell r="Q187">
            <v>35</v>
          </cell>
          <cell r="R187">
            <v>35</v>
          </cell>
          <cell r="S187">
            <v>35</v>
          </cell>
          <cell r="T187">
            <v>140</v>
          </cell>
          <cell r="U187" t="str">
            <v>Yes</v>
          </cell>
          <cell r="W187">
            <v>1</v>
          </cell>
          <cell r="X187">
            <v>1</v>
          </cell>
          <cell r="Y187">
            <v>1</v>
          </cell>
          <cell r="Z187">
            <v>1</v>
          </cell>
        </row>
        <row r="188">
          <cell r="A188" t="str">
            <v>AM NON-OPS</v>
          </cell>
          <cell r="B188" t="str">
            <v>Patterson,Jim</v>
          </cell>
          <cell r="C188" t="str">
            <v>Patterson,Jim</v>
          </cell>
          <cell r="D188" t="str">
            <v>CST CON &amp; BR</v>
          </cell>
          <cell r="E188">
            <v>7078</v>
          </cell>
          <cell r="G188" t="str">
            <v>Ritchie,Michael D.</v>
          </cell>
          <cell r="H188">
            <v>685531</v>
          </cell>
          <cell r="P188">
            <v>43</v>
          </cell>
          <cell r="Q188">
            <v>0</v>
          </cell>
          <cell r="R188">
            <v>0</v>
          </cell>
          <cell r="S188">
            <v>0</v>
          </cell>
          <cell r="T188">
            <v>43</v>
          </cell>
          <cell r="U188" t="str">
            <v>Yes</v>
          </cell>
          <cell r="W188">
            <v>1</v>
          </cell>
          <cell r="X188">
            <v>0</v>
          </cell>
          <cell r="Y188">
            <v>0</v>
          </cell>
          <cell r="Z188">
            <v>0</v>
          </cell>
        </row>
        <row r="189">
          <cell r="A189" t="str">
            <v>AM NON-OPS</v>
          </cell>
          <cell r="B189" t="str">
            <v>Patterson,Jim</v>
          </cell>
          <cell r="C189" t="str">
            <v>Patterson,Jim</v>
          </cell>
          <cell r="D189" t="str">
            <v>CST CON &amp; BR</v>
          </cell>
          <cell r="E189">
            <v>7078</v>
          </cell>
          <cell r="G189" t="str">
            <v>Tomlinson,Jeff</v>
          </cell>
          <cell r="H189">
            <v>703206</v>
          </cell>
          <cell r="P189">
            <v>35</v>
          </cell>
          <cell r="Q189">
            <v>35</v>
          </cell>
          <cell r="R189">
            <v>35</v>
          </cell>
          <cell r="S189">
            <v>35</v>
          </cell>
          <cell r="T189">
            <v>140</v>
          </cell>
          <cell r="U189" t="str">
            <v>Yes</v>
          </cell>
          <cell r="W189">
            <v>1</v>
          </cell>
          <cell r="X189">
            <v>1</v>
          </cell>
          <cell r="Y189">
            <v>1</v>
          </cell>
          <cell r="Z189">
            <v>1</v>
          </cell>
        </row>
        <row r="190">
          <cell r="A190" t="str">
            <v>AM NON-OPS</v>
          </cell>
          <cell r="B190" t="str">
            <v>Patterson,Jim</v>
          </cell>
          <cell r="C190" t="str">
            <v>Patterson,Jim</v>
          </cell>
          <cell r="D190" t="str">
            <v>CST CON &amp; BR</v>
          </cell>
          <cell r="E190">
            <v>7078</v>
          </cell>
          <cell r="G190" t="str">
            <v>Carter,Tammy</v>
          </cell>
          <cell r="H190">
            <v>881580</v>
          </cell>
          <cell r="P190">
            <v>35</v>
          </cell>
          <cell r="Q190">
            <v>0</v>
          </cell>
          <cell r="R190">
            <v>0</v>
          </cell>
          <cell r="S190">
            <v>0</v>
          </cell>
          <cell r="T190">
            <v>35</v>
          </cell>
          <cell r="U190" t="str">
            <v>Yes</v>
          </cell>
          <cell r="W190">
            <v>1</v>
          </cell>
          <cell r="X190">
            <v>0</v>
          </cell>
          <cell r="Y190">
            <v>0</v>
          </cell>
          <cell r="Z190">
            <v>0</v>
          </cell>
        </row>
        <row r="191">
          <cell r="A191" t="str">
            <v>AM NON-OPS</v>
          </cell>
          <cell r="B191" t="str">
            <v>Patterson,Jim</v>
          </cell>
          <cell r="C191" t="str">
            <v>Patterson,Jim</v>
          </cell>
          <cell r="D191" t="str">
            <v>CST CON &amp; BR</v>
          </cell>
          <cell r="E191">
            <v>7078</v>
          </cell>
          <cell r="G191" t="str">
            <v>Fischer,Arthur</v>
          </cell>
          <cell r="H191">
            <v>959560</v>
          </cell>
          <cell r="P191">
            <v>35</v>
          </cell>
          <cell r="Q191">
            <v>3</v>
          </cell>
          <cell r="R191">
            <v>0</v>
          </cell>
          <cell r="S191">
            <v>0</v>
          </cell>
          <cell r="T191">
            <v>38</v>
          </cell>
          <cell r="U191" t="str">
            <v>Yes</v>
          </cell>
          <cell r="W191">
            <v>1</v>
          </cell>
          <cell r="X191">
            <v>1</v>
          </cell>
          <cell r="Y191">
            <v>0</v>
          </cell>
          <cell r="Z191">
            <v>0</v>
          </cell>
        </row>
        <row r="192">
          <cell r="A192" t="str">
            <v>AM NON-OPS</v>
          </cell>
          <cell r="B192" t="str">
            <v>Smith,Wayne</v>
          </cell>
          <cell r="D192" t="str">
            <v>INVSTMT PLNG</v>
          </cell>
          <cell r="G192" t="str">
            <v>Denise Compostella</v>
          </cell>
          <cell r="H192">
            <v>179751</v>
          </cell>
          <cell r="P192">
            <v>40.5</v>
          </cell>
          <cell r="Q192">
            <v>42</v>
          </cell>
          <cell r="R192">
            <v>39</v>
          </cell>
          <cell r="S192">
            <v>38</v>
          </cell>
          <cell r="T192">
            <v>159.5</v>
          </cell>
          <cell r="U192" t="str">
            <v>Yes</v>
          </cell>
          <cell r="W192">
            <v>1</v>
          </cell>
          <cell r="X192">
            <v>1</v>
          </cell>
          <cell r="Y192">
            <v>1</v>
          </cell>
          <cell r="Z192">
            <v>1</v>
          </cell>
        </row>
        <row r="193">
          <cell r="A193" t="str">
            <v>AM NON-OPS</v>
          </cell>
          <cell r="B193" t="str">
            <v>Smith,Wayne</v>
          </cell>
          <cell r="D193" t="str">
            <v>INVSTMT PLNG</v>
          </cell>
          <cell r="E193">
            <v>4155</v>
          </cell>
          <cell r="G193" t="str">
            <v>Patricia McDermott</v>
          </cell>
          <cell r="H193">
            <v>322406</v>
          </cell>
          <cell r="P193">
            <v>35</v>
          </cell>
          <cell r="Q193">
            <v>35</v>
          </cell>
          <cell r="R193">
            <v>35</v>
          </cell>
          <cell r="S193">
            <v>35</v>
          </cell>
          <cell r="T193">
            <v>140</v>
          </cell>
          <cell r="U193" t="str">
            <v>Yes</v>
          </cell>
          <cell r="W193">
            <v>1</v>
          </cell>
          <cell r="X193">
            <v>1</v>
          </cell>
          <cell r="Y193">
            <v>1</v>
          </cell>
          <cell r="Z193">
            <v>1</v>
          </cell>
        </row>
        <row r="194">
          <cell r="A194" t="str">
            <v>AM NON-OPS</v>
          </cell>
          <cell r="B194" t="str">
            <v>Smith,Wayne</v>
          </cell>
          <cell r="C194" t="str">
            <v>Altomare,Carm</v>
          </cell>
          <cell r="D194" t="str">
            <v>INVSTMT PLNG</v>
          </cell>
          <cell r="E194">
            <v>4388</v>
          </cell>
          <cell r="G194" t="str">
            <v>Andre,Henry</v>
          </cell>
          <cell r="H194">
            <v>208166</v>
          </cell>
          <cell r="P194">
            <v>35</v>
          </cell>
          <cell r="Q194">
            <v>35</v>
          </cell>
          <cell r="R194">
            <v>35</v>
          </cell>
          <cell r="S194">
            <v>35</v>
          </cell>
          <cell r="T194">
            <v>140</v>
          </cell>
          <cell r="U194" t="str">
            <v>Yes</v>
          </cell>
          <cell r="W194">
            <v>1</v>
          </cell>
          <cell r="X194">
            <v>1</v>
          </cell>
          <cell r="Y194">
            <v>1</v>
          </cell>
          <cell r="Z194">
            <v>1</v>
          </cell>
        </row>
        <row r="195">
          <cell r="A195" t="str">
            <v>AM NON-OPS</v>
          </cell>
          <cell r="B195" t="str">
            <v>Smith,Wayne</v>
          </cell>
          <cell r="C195" t="str">
            <v>Barrie,Dave</v>
          </cell>
          <cell r="D195" t="str">
            <v>INVSTMT PLNG</v>
          </cell>
          <cell r="E195">
            <v>4467</v>
          </cell>
          <cell r="F195" t="str">
            <v>CARLETON George</v>
          </cell>
          <cell r="G195" t="str">
            <v>Smith,Wayne</v>
          </cell>
          <cell r="H195">
            <v>221746</v>
          </cell>
          <cell r="P195">
            <v>45</v>
          </cell>
          <cell r="Q195">
            <v>45</v>
          </cell>
          <cell r="R195">
            <v>40</v>
          </cell>
          <cell r="S195">
            <v>42</v>
          </cell>
          <cell r="T195">
            <v>172</v>
          </cell>
          <cell r="U195" t="str">
            <v>Yes</v>
          </cell>
          <cell r="W195">
            <v>1</v>
          </cell>
          <cell r="X195">
            <v>1</v>
          </cell>
          <cell r="Y195">
            <v>1</v>
          </cell>
          <cell r="Z195">
            <v>1</v>
          </cell>
        </row>
        <row r="196">
          <cell r="A196" t="str">
            <v>AM NON-OPS</v>
          </cell>
          <cell r="B196" t="str">
            <v>Smith,Wayne</v>
          </cell>
          <cell r="C196" t="str">
            <v>Boland,Mike.M.D.</v>
          </cell>
          <cell r="D196" t="str">
            <v>INVSTMT PLNG</v>
          </cell>
          <cell r="E196">
            <v>4414</v>
          </cell>
          <cell r="F196" t="str">
            <v>MCMULLEN Paul</v>
          </cell>
          <cell r="G196" t="str">
            <v>Salter,Janice</v>
          </cell>
          <cell r="H196">
            <v>321594</v>
          </cell>
          <cell r="P196">
            <v>0</v>
          </cell>
          <cell r="Q196">
            <v>14</v>
          </cell>
          <cell r="R196">
            <v>35</v>
          </cell>
          <cell r="S196">
            <v>35</v>
          </cell>
          <cell r="T196">
            <v>84</v>
          </cell>
          <cell r="U196" t="str">
            <v>Yes</v>
          </cell>
          <cell r="W196">
            <v>0</v>
          </cell>
          <cell r="X196">
            <v>1</v>
          </cell>
          <cell r="Y196">
            <v>1</v>
          </cell>
          <cell r="Z196">
            <v>1</v>
          </cell>
        </row>
        <row r="197">
          <cell r="A197" t="str">
            <v>AM NON-OPS</v>
          </cell>
          <cell r="B197" t="str">
            <v>Smith,Wayne</v>
          </cell>
          <cell r="C197" t="str">
            <v>Handfield,Ginette</v>
          </cell>
          <cell r="D197" t="str">
            <v>INVSTMT PLNG</v>
          </cell>
          <cell r="E197">
            <v>4155</v>
          </cell>
          <cell r="G197" t="str">
            <v>Dickinson,Kevin S.</v>
          </cell>
          <cell r="H197">
            <v>181220</v>
          </cell>
          <cell r="P197">
            <v>35</v>
          </cell>
          <cell r="Q197">
            <v>0</v>
          </cell>
          <cell r="R197">
            <v>0</v>
          </cell>
          <cell r="S197">
            <v>0</v>
          </cell>
          <cell r="T197">
            <v>35</v>
          </cell>
          <cell r="U197" t="str">
            <v>Yes</v>
          </cell>
          <cell r="W197">
            <v>1</v>
          </cell>
          <cell r="X197">
            <v>0</v>
          </cell>
          <cell r="Y197">
            <v>0</v>
          </cell>
          <cell r="Z197">
            <v>0</v>
          </cell>
        </row>
        <row r="198">
          <cell r="A198" t="str">
            <v>AM NON-OPS</v>
          </cell>
          <cell r="B198" t="str">
            <v>Smith,Wayne</v>
          </cell>
          <cell r="C198" t="str">
            <v>Handfield,Ginette</v>
          </cell>
          <cell r="D198" t="str">
            <v>INVSTMT PLNG</v>
          </cell>
          <cell r="E198">
            <v>4155</v>
          </cell>
          <cell r="G198" t="str">
            <v>Tang,Lianxiang</v>
          </cell>
          <cell r="H198">
            <v>181662</v>
          </cell>
          <cell r="P198">
            <v>35</v>
          </cell>
          <cell r="Q198">
            <v>0</v>
          </cell>
          <cell r="R198">
            <v>0</v>
          </cell>
          <cell r="S198">
            <v>0</v>
          </cell>
          <cell r="T198">
            <v>35</v>
          </cell>
          <cell r="U198" t="str">
            <v>Yes</v>
          </cell>
          <cell r="W198">
            <v>1</v>
          </cell>
          <cell r="X198">
            <v>0</v>
          </cell>
          <cell r="Y198">
            <v>0</v>
          </cell>
          <cell r="Z198">
            <v>0</v>
          </cell>
        </row>
        <row r="199">
          <cell r="A199" t="str">
            <v>AM NON-OPS</v>
          </cell>
          <cell r="B199" t="str">
            <v>Smith,Wayne</v>
          </cell>
          <cell r="C199" t="str">
            <v>Handfield,Ginette</v>
          </cell>
          <cell r="D199" t="str">
            <v>INVSTMT PLNG</v>
          </cell>
          <cell r="E199">
            <v>4155</v>
          </cell>
          <cell r="G199" t="str">
            <v>Li,Chun</v>
          </cell>
          <cell r="H199">
            <v>181714</v>
          </cell>
          <cell r="P199">
            <v>35</v>
          </cell>
          <cell r="Q199">
            <v>35</v>
          </cell>
          <cell r="R199">
            <v>35</v>
          </cell>
          <cell r="S199">
            <v>35</v>
          </cell>
          <cell r="T199">
            <v>140</v>
          </cell>
          <cell r="U199" t="str">
            <v>Yes</v>
          </cell>
          <cell r="W199">
            <v>1</v>
          </cell>
          <cell r="X199">
            <v>1</v>
          </cell>
          <cell r="Y199">
            <v>1</v>
          </cell>
          <cell r="Z199">
            <v>1</v>
          </cell>
        </row>
        <row r="200">
          <cell r="A200" t="str">
            <v>AM NON-OPS</v>
          </cell>
          <cell r="B200" t="str">
            <v>Smith,Wayne</v>
          </cell>
          <cell r="C200" t="str">
            <v>Handfield,Ginette</v>
          </cell>
          <cell r="D200" t="str">
            <v>INVSTMT PLNG</v>
          </cell>
          <cell r="E200">
            <v>4155</v>
          </cell>
          <cell r="G200" t="str">
            <v>Patricia Carianopol</v>
          </cell>
          <cell r="H200">
            <v>183152</v>
          </cell>
          <cell r="P200">
            <v>35</v>
          </cell>
          <cell r="Q200">
            <v>35</v>
          </cell>
          <cell r="R200">
            <v>35</v>
          </cell>
          <cell r="S200">
            <v>35</v>
          </cell>
          <cell r="T200">
            <v>140</v>
          </cell>
          <cell r="U200" t="str">
            <v>Yes</v>
          </cell>
          <cell r="W200">
            <v>1</v>
          </cell>
          <cell r="X200">
            <v>1</v>
          </cell>
          <cell r="Y200">
            <v>1</v>
          </cell>
          <cell r="Z200">
            <v>1</v>
          </cell>
        </row>
        <row r="201">
          <cell r="A201" t="str">
            <v>AM NON-OPS</v>
          </cell>
          <cell r="B201" t="str">
            <v>Smith,Wayne</v>
          </cell>
          <cell r="C201" t="str">
            <v>Handfield,Ginette</v>
          </cell>
          <cell r="D201" t="str">
            <v>INVSTMT PLNG</v>
          </cell>
          <cell r="E201">
            <v>4155</v>
          </cell>
          <cell r="G201" t="str">
            <v>Holt,Allison</v>
          </cell>
          <cell r="H201">
            <v>314650</v>
          </cell>
          <cell r="P201">
            <v>35</v>
          </cell>
          <cell r="Q201">
            <v>35</v>
          </cell>
          <cell r="R201">
            <v>35</v>
          </cell>
          <cell r="S201">
            <v>35</v>
          </cell>
          <cell r="T201">
            <v>140</v>
          </cell>
          <cell r="U201" t="str">
            <v>Yes</v>
          </cell>
          <cell r="W201">
            <v>1</v>
          </cell>
          <cell r="X201">
            <v>1</v>
          </cell>
          <cell r="Y201">
            <v>1</v>
          </cell>
          <cell r="Z201">
            <v>1</v>
          </cell>
        </row>
        <row r="202">
          <cell r="A202" t="str">
            <v>AM NON-OPS</v>
          </cell>
          <cell r="B202" t="str">
            <v>Smith,Wayne</v>
          </cell>
          <cell r="C202" t="str">
            <v>Handfield,Ginette</v>
          </cell>
          <cell r="D202" t="str">
            <v>INVSTMT PLNG</v>
          </cell>
          <cell r="E202">
            <v>4155</v>
          </cell>
          <cell r="G202" t="str">
            <v>Looi,Chin-Tek</v>
          </cell>
          <cell r="H202">
            <v>397901</v>
          </cell>
          <cell r="P202">
            <v>35</v>
          </cell>
          <cell r="Q202">
            <v>35</v>
          </cell>
          <cell r="R202">
            <v>35</v>
          </cell>
          <cell r="S202">
            <v>35</v>
          </cell>
          <cell r="T202">
            <v>140</v>
          </cell>
          <cell r="U202" t="str">
            <v>Yes</v>
          </cell>
          <cell r="W202">
            <v>1</v>
          </cell>
          <cell r="X202">
            <v>1</v>
          </cell>
          <cell r="Y202">
            <v>1</v>
          </cell>
          <cell r="Z202">
            <v>1</v>
          </cell>
        </row>
        <row r="203">
          <cell r="A203" t="str">
            <v>AM NON-OPS</v>
          </cell>
          <cell r="B203" t="str">
            <v>Smith,Wayne</v>
          </cell>
          <cell r="C203" t="str">
            <v>Handfield,Ginette</v>
          </cell>
          <cell r="D203" t="str">
            <v>INVSTMT PLNG</v>
          </cell>
          <cell r="E203">
            <v>4155</v>
          </cell>
          <cell r="G203" t="str">
            <v>Marti,Luis</v>
          </cell>
          <cell r="H203">
            <v>641823</v>
          </cell>
          <cell r="P203">
            <v>35</v>
          </cell>
          <cell r="Q203">
            <v>35</v>
          </cell>
          <cell r="R203">
            <v>14</v>
          </cell>
          <cell r="S203">
            <v>35</v>
          </cell>
          <cell r="T203">
            <v>119</v>
          </cell>
          <cell r="U203" t="str">
            <v>Yes</v>
          </cell>
          <cell r="W203">
            <v>1</v>
          </cell>
          <cell r="X203">
            <v>1</v>
          </cell>
          <cell r="Y203">
            <v>1</v>
          </cell>
          <cell r="Z203">
            <v>1</v>
          </cell>
        </row>
        <row r="204">
          <cell r="A204" t="str">
            <v>AM NON-OPS</v>
          </cell>
          <cell r="B204" t="str">
            <v>Smith,Wayne</v>
          </cell>
          <cell r="C204" t="str">
            <v>Handfield,Ginette</v>
          </cell>
          <cell r="D204" t="str">
            <v>INVSTMT PLNG</v>
          </cell>
          <cell r="E204">
            <v>4155</v>
          </cell>
          <cell r="G204" t="str">
            <v>Yan,Andrew</v>
          </cell>
          <cell r="H204">
            <v>994245</v>
          </cell>
          <cell r="P204">
            <v>35</v>
          </cell>
          <cell r="Q204">
            <v>35</v>
          </cell>
          <cell r="R204">
            <v>35</v>
          </cell>
          <cell r="S204">
            <v>35</v>
          </cell>
          <cell r="T204">
            <v>140</v>
          </cell>
          <cell r="U204" t="str">
            <v>Yes</v>
          </cell>
          <cell r="W204">
            <v>1</v>
          </cell>
          <cell r="X204">
            <v>1</v>
          </cell>
          <cell r="Y204">
            <v>1</v>
          </cell>
          <cell r="Z204">
            <v>1</v>
          </cell>
        </row>
        <row r="205">
          <cell r="A205" t="str">
            <v>AM NON-OPS</v>
          </cell>
          <cell r="B205" t="str">
            <v>Smith,Wayne</v>
          </cell>
          <cell r="C205" t="str">
            <v>Jakob,Frank</v>
          </cell>
          <cell r="D205" t="str">
            <v>INVSTMT PLNG</v>
          </cell>
          <cell r="E205">
            <v>4418</v>
          </cell>
          <cell r="G205" t="str">
            <v>Foley,Joe</v>
          </cell>
          <cell r="H205">
            <v>210980</v>
          </cell>
          <cell r="P205">
            <v>35</v>
          </cell>
          <cell r="Q205">
            <v>0</v>
          </cell>
          <cell r="R205">
            <v>0</v>
          </cell>
          <cell r="S205">
            <v>0</v>
          </cell>
          <cell r="T205">
            <v>35</v>
          </cell>
          <cell r="U205" t="str">
            <v>Yes</v>
          </cell>
          <cell r="W205">
            <v>1</v>
          </cell>
          <cell r="X205">
            <v>0</v>
          </cell>
          <cell r="Y205">
            <v>0</v>
          </cell>
          <cell r="Z205">
            <v>0</v>
          </cell>
        </row>
        <row r="206">
          <cell r="A206" t="str">
            <v>AM NON-OPS</v>
          </cell>
          <cell r="B206" t="str">
            <v>Smith,Wayne</v>
          </cell>
          <cell r="C206" t="str">
            <v>Jakob,Frank</v>
          </cell>
          <cell r="D206" t="str">
            <v>INVSTMT PLNG</v>
          </cell>
          <cell r="E206">
            <v>4418</v>
          </cell>
          <cell r="G206" t="str">
            <v>El Hennawy,Hussein</v>
          </cell>
          <cell r="H206">
            <v>313740</v>
          </cell>
          <cell r="P206">
            <v>35</v>
          </cell>
          <cell r="Q206">
            <v>35</v>
          </cell>
          <cell r="R206">
            <v>35</v>
          </cell>
          <cell r="S206">
            <v>35</v>
          </cell>
          <cell r="T206">
            <v>140</v>
          </cell>
          <cell r="U206" t="str">
            <v>Yes</v>
          </cell>
          <cell r="W206">
            <v>1</v>
          </cell>
          <cell r="X206">
            <v>1</v>
          </cell>
          <cell r="Y206">
            <v>1</v>
          </cell>
          <cell r="Z206">
            <v>1</v>
          </cell>
        </row>
        <row r="207">
          <cell r="A207" t="str">
            <v>AM NON-OPS</v>
          </cell>
          <cell r="B207" t="str">
            <v>Smith,Wayne</v>
          </cell>
          <cell r="C207" t="str">
            <v>Jakob,Frank</v>
          </cell>
          <cell r="D207" t="str">
            <v>INVSTMT PLNG</v>
          </cell>
          <cell r="E207">
            <v>4418</v>
          </cell>
          <cell r="G207" t="str">
            <v>Cooperberg,Aaron</v>
          </cell>
          <cell r="H207">
            <v>417123</v>
          </cell>
          <cell r="P207">
            <v>35</v>
          </cell>
          <cell r="Q207">
            <v>35</v>
          </cell>
          <cell r="R207">
            <v>35</v>
          </cell>
          <cell r="S207">
            <v>0</v>
          </cell>
          <cell r="T207">
            <v>105</v>
          </cell>
          <cell r="U207" t="str">
            <v>Yes</v>
          </cell>
          <cell r="W207">
            <v>1</v>
          </cell>
          <cell r="X207">
            <v>1</v>
          </cell>
          <cell r="Y207">
            <v>1</v>
          </cell>
          <cell r="Z207">
            <v>0</v>
          </cell>
        </row>
        <row r="208">
          <cell r="A208" t="str">
            <v>AM NON-OPS</v>
          </cell>
          <cell r="B208" t="str">
            <v>Smith,Wayne</v>
          </cell>
          <cell r="C208" t="str">
            <v>Jakob,Frank</v>
          </cell>
          <cell r="D208" t="str">
            <v>INVSTMT PLNG</v>
          </cell>
          <cell r="E208">
            <v>4418</v>
          </cell>
          <cell r="G208" t="str">
            <v>Church,Randy</v>
          </cell>
          <cell r="H208">
            <v>497525</v>
          </cell>
          <cell r="P208">
            <v>35</v>
          </cell>
          <cell r="Q208">
            <v>35</v>
          </cell>
          <cell r="R208">
            <v>35</v>
          </cell>
          <cell r="S208">
            <v>28</v>
          </cell>
          <cell r="T208">
            <v>133</v>
          </cell>
          <cell r="U208" t="str">
            <v>Yes</v>
          </cell>
          <cell r="W208">
            <v>1</v>
          </cell>
          <cell r="X208">
            <v>1</v>
          </cell>
          <cell r="Y208">
            <v>1</v>
          </cell>
          <cell r="Z208">
            <v>1</v>
          </cell>
        </row>
        <row r="209">
          <cell r="A209" t="str">
            <v>AM NON-OPS</v>
          </cell>
          <cell r="B209" t="str">
            <v>Smith,Wayne</v>
          </cell>
          <cell r="C209" t="str">
            <v>Jakob,Frank</v>
          </cell>
          <cell r="D209" t="str">
            <v>INVSTMT PLNG</v>
          </cell>
          <cell r="E209">
            <v>4418</v>
          </cell>
          <cell r="G209" t="str">
            <v>Hughes,Derek Joseph</v>
          </cell>
          <cell r="H209">
            <v>596204</v>
          </cell>
          <cell r="P209">
            <v>35</v>
          </cell>
          <cell r="Q209">
            <v>35</v>
          </cell>
          <cell r="R209">
            <v>35</v>
          </cell>
          <cell r="S209">
            <v>35</v>
          </cell>
          <cell r="T209">
            <v>140</v>
          </cell>
          <cell r="U209" t="str">
            <v>Yes</v>
          </cell>
          <cell r="W209">
            <v>1</v>
          </cell>
          <cell r="X209">
            <v>1</v>
          </cell>
          <cell r="Y209">
            <v>1</v>
          </cell>
          <cell r="Z209">
            <v>1</v>
          </cell>
        </row>
        <row r="210">
          <cell r="A210" t="str">
            <v>AM NON-OPS</v>
          </cell>
          <cell r="B210" t="str">
            <v>Smith,Wayne</v>
          </cell>
          <cell r="C210" t="str">
            <v>Jakob,Frank</v>
          </cell>
          <cell r="D210" t="str">
            <v>INVSTMT PLNG</v>
          </cell>
          <cell r="E210">
            <v>4418</v>
          </cell>
          <cell r="G210" t="str">
            <v>Katsios,Jim</v>
          </cell>
          <cell r="H210">
            <v>606872</v>
          </cell>
          <cell r="P210">
            <v>35</v>
          </cell>
          <cell r="Q210">
            <v>35</v>
          </cell>
          <cell r="R210">
            <v>35</v>
          </cell>
          <cell r="S210">
            <v>35</v>
          </cell>
          <cell r="T210">
            <v>140</v>
          </cell>
          <cell r="U210" t="str">
            <v>Yes</v>
          </cell>
          <cell r="W210">
            <v>1</v>
          </cell>
          <cell r="X210">
            <v>1</v>
          </cell>
          <cell r="Y210">
            <v>1</v>
          </cell>
          <cell r="Z210">
            <v>1</v>
          </cell>
        </row>
        <row r="211">
          <cell r="A211" t="str">
            <v>AM NON-OPS</v>
          </cell>
          <cell r="B211" t="str">
            <v>Smith,Wayne</v>
          </cell>
          <cell r="C211" t="str">
            <v>Jakob,Frank</v>
          </cell>
          <cell r="D211" t="str">
            <v>INVSTMT PLNG</v>
          </cell>
          <cell r="E211">
            <v>4418</v>
          </cell>
          <cell r="G211" t="str">
            <v>Consorti,Dominic</v>
          </cell>
          <cell r="H211">
            <v>971222</v>
          </cell>
          <cell r="P211">
            <v>70</v>
          </cell>
          <cell r="Q211">
            <v>70</v>
          </cell>
          <cell r="R211">
            <v>69.98</v>
          </cell>
          <cell r="S211">
            <v>69.98</v>
          </cell>
          <cell r="T211">
            <v>279.95999999999998</v>
          </cell>
          <cell r="U211" t="str">
            <v>Yes</v>
          </cell>
          <cell r="W211">
            <v>1</v>
          </cell>
          <cell r="X211">
            <v>1</v>
          </cell>
          <cell r="Y211">
            <v>1</v>
          </cell>
          <cell r="Z211">
            <v>1</v>
          </cell>
        </row>
        <row r="212">
          <cell r="A212" t="str">
            <v>AM NON-OPS</v>
          </cell>
          <cell r="B212" t="str">
            <v>Smith,Wayne</v>
          </cell>
          <cell r="C212" t="str">
            <v>Juhn,George</v>
          </cell>
          <cell r="D212" t="str">
            <v>INVSTMT PLNG</v>
          </cell>
          <cell r="E212">
            <v>4388</v>
          </cell>
          <cell r="G212" t="str">
            <v>Medeiros,Michael</v>
          </cell>
          <cell r="H212">
            <v>179393</v>
          </cell>
          <cell r="I212" t="str">
            <v>OP</v>
          </cell>
          <cell r="O212">
            <v>1</v>
          </cell>
          <cell r="P212">
            <v>35</v>
          </cell>
          <cell r="Q212">
            <v>35</v>
          </cell>
          <cell r="R212">
            <v>35</v>
          </cell>
          <cell r="S212">
            <v>35</v>
          </cell>
          <cell r="T212">
            <v>140</v>
          </cell>
          <cell r="U212" t="str">
            <v>Yes</v>
          </cell>
          <cell r="W212">
            <v>1</v>
          </cell>
          <cell r="X212">
            <v>1</v>
          </cell>
          <cell r="Y212">
            <v>1</v>
          </cell>
          <cell r="Z212">
            <v>1</v>
          </cell>
        </row>
        <row r="213">
          <cell r="A213" t="str">
            <v>AM NON-OPS</v>
          </cell>
          <cell r="B213" t="str">
            <v>Smith,Wayne</v>
          </cell>
          <cell r="C213" t="str">
            <v>Juhn,George</v>
          </cell>
          <cell r="D213" t="str">
            <v>INVSTMT PLNG</v>
          </cell>
          <cell r="E213">
            <v>4388</v>
          </cell>
          <cell r="G213" t="str">
            <v>Mammoliti,Fred</v>
          </cell>
          <cell r="H213">
            <v>179725</v>
          </cell>
          <cell r="P213">
            <v>35</v>
          </cell>
          <cell r="Q213">
            <v>35</v>
          </cell>
          <cell r="R213">
            <v>0</v>
          </cell>
          <cell r="S213">
            <v>0</v>
          </cell>
          <cell r="T213">
            <v>70</v>
          </cell>
          <cell r="U213" t="str">
            <v>Yes</v>
          </cell>
          <cell r="W213">
            <v>1</v>
          </cell>
          <cell r="X213">
            <v>1</v>
          </cell>
          <cell r="Y213">
            <v>0</v>
          </cell>
          <cell r="Z213">
            <v>0</v>
          </cell>
        </row>
        <row r="214">
          <cell r="A214" t="str">
            <v>AM NON-OPS</v>
          </cell>
          <cell r="B214" t="str">
            <v>Smith,Wayne</v>
          </cell>
          <cell r="C214" t="str">
            <v>Juhn,George</v>
          </cell>
          <cell r="D214" t="str">
            <v>INVSTMT PLNG</v>
          </cell>
          <cell r="E214">
            <v>4388</v>
          </cell>
          <cell r="G214" t="str">
            <v>Khan,Azhar</v>
          </cell>
          <cell r="H214">
            <v>182207</v>
          </cell>
          <cell r="P214">
            <v>37</v>
          </cell>
          <cell r="Q214">
            <v>37.5</v>
          </cell>
          <cell r="R214">
            <v>30</v>
          </cell>
          <cell r="S214">
            <v>37</v>
          </cell>
          <cell r="T214">
            <v>141.5</v>
          </cell>
          <cell r="U214" t="str">
            <v>Yes</v>
          </cell>
          <cell r="W214">
            <v>1</v>
          </cell>
          <cell r="X214">
            <v>1</v>
          </cell>
          <cell r="Y214">
            <v>1</v>
          </cell>
          <cell r="Z214">
            <v>1</v>
          </cell>
        </row>
        <row r="215">
          <cell r="A215" t="str">
            <v>AM NON-OPS</v>
          </cell>
          <cell r="B215" t="str">
            <v>Smith,Wayne</v>
          </cell>
          <cell r="C215" t="str">
            <v>Juhn,George</v>
          </cell>
          <cell r="D215" t="str">
            <v>INVSTMT PLNG</v>
          </cell>
          <cell r="E215">
            <v>4388</v>
          </cell>
          <cell r="G215" t="str">
            <v>Bajwa,Faraz</v>
          </cell>
          <cell r="H215">
            <v>182635</v>
          </cell>
          <cell r="P215">
            <v>35</v>
          </cell>
          <cell r="Q215">
            <v>35</v>
          </cell>
          <cell r="R215">
            <v>35</v>
          </cell>
          <cell r="S215">
            <v>35</v>
          </cell>
          <cell r="T215">
            <v>140</v>
          </cell>
          <cell r="U215" t="str">
            <v>Yes</v>
          </cell>
          <cell r="W215">
            <v>1</v>
          </cell>
          <cell r="X215">
            <v>1</v>
          </cell>
          <cell r="Y215">
            <v>1</v>
          </cell>
          <cell r="Z215">
            <v>1</v>
          </cell>
        </row>
        <row r="216">
          <cell r="A216" t="str">
            <v>AM NON-OPS</v>
          </cell>
          <cell r="B216" t="str">
            <v>Smith,Wayne</v>
          </cell>
          <cell r="C216" t="str">
            <v>Juhn,George</v>
          </cell>
          <cell r="D216" t="str">
            <v>INVSTMT PLNG</v>
          </cell>
          <cell r="E216">
            <v>4388</v>
          </cell>
          <cell r="G216" t="str">
            <v>Monga,Nirmit</v>
          </cell>
          <cell r="H216">
            <v>182976</v>
          </cell>
          <cell r="P216">
            <v>35</v>
          </cell>
          <cell r="Q216">
            <v>35</v>
          </cell>
          <cell r="R216">
            <v>35</v>
          </cell>
          <cell r="S216">
            <v>0</v>
          </cell>
          <cell r="T216">
            <v>105</v>
          </cell>
          <cell r="U216" t="str">
            <v>Yes</v>
          </cell>
          <cell r="W216">
            <v>1</v>
          </cell>
          <cell r="X216">
            <v>1</v>
          </cell>
          <cell r="Y216">
            <v>1</v>
          </cell>
          <cell r="Z216">
            <v>0</v>
          </cell>
        </row>
        <row r="217">
          <cell r="A217" t="str">
            <v>AM NON-OPS</v>
          </cell>
          <cell r="B217" t="str">
            <v>Smith,Wayne</v>
          </cell>
          <cell r="C217" t="str">
            <v>Juhn,George</v>
          </cell>
          <cell r="D217" t="str">
            <v>INVSTMT PLNG</v>
          </cell>
          <cell r="E217">
            <v>4388</v>
          </cell>
          <cell r="G217" t="str">
            <v>Ip,Wallace</v>
          </cell>
          <cell r="H217">
            <v>182996</v>
          </cell>
          <cell r="V217" t="str">
            <v>No</v>
          </cell>
          <cell r="W217">
            <v>0</v>
          </cell>
          <cell r="X217">
            <v>0</v>
          </cell>
          <cell r="Y217">
            <v>0</v>
          </cell>
          <cell r="Z217">
            <v>0</v>
          </cell>
        </row>
        <row r="218">
          <cell r="A218" t="str">
            <v>AM NON-OPS</v>
          </cell>
          <cell r="B218" t="str">
            <v>Smith,Wayne</v>
          </cell>
          <cell r="C218" t="str">
            <v>Juhn,George</v>
          </cell>
          <cell r="D218" t="str">
            <v>INVSTMT PLNG</v>
          </cell>
          <cell r="E218">
            <v>4388</v>
          </cell>
          <cell r="G218" t="str">
            <v>Miron,Melissa</v>
          </cell>
          <cell r="H218">
            <v>183026</v>
          </cell>
          <cell r="P218">
            <v>35</v>
          </cell>
          <cell r="Q218">
            <v>35</v>
          </cell>
          <cell r="R218">
            <v>0</v>
          </cell>
          <cell r="S218">
            <v>0</v>
          </cell>
          <cell r="T218">
            <v>70</v>
          </cell>
          <cell r="U218" t="str">
            <v>Yes</v>
          </cell>
          <cell r="W218">
            <v>1</v>
          </cell>
          <cell r="X218">
            <v>1</v>
          </cell>
          <cell r="Y218">
            <v>0</v>
          </cell>
          <cell r="Z218">
            <v>0</v>
          </cell>
        </row>
        <row r="219">
          <cell r="A219" t="str">
            <v>AM NON-OPS</v>
          </cell>
          <cell r="B219" t="str">
            <v>Smith,Wayne</v>
          </cell>
          <cell r="C219" t="str">
            <v>Juhn,George</v>
          </cell>
          <cell r="D219" t="str">
            <v>INVSTMT PLNG</v>
          </cell>
          <cell r="E219">
            <v>4388</v>
          </cell>
          <cell r="G219" t="str">
            <v>Hawkins,John</v>
          </cell>
          <cell r="H219">
            <v>214270</v>
          </cell>
          <cell r="P219">
            <v>35</v>
          </cell>
          <cell r="Q219">
            <v>35</v>
          </cell>
          <cell r="R219">
            <v>35</v>
          </cell>
          <cell r="S219">
            <v>35</v>
          </cell>
          <cell r="T219">
            <v>140</v>
          </cell>
          <cell r="U219" t="str">
            <v>Yes</v>
          </cell>
          <cell r="W219">
            <v>1</v>
          </cell>
          <cell r="X219">
            <v>1</v>
          </cell>
          <cell r="Y219">
            <v>1</v>
          </cell>
          <cell r="Z219">
            <v>1</v>
          </cell>
        </row>
        <row r="220">
          <cell r="A220" t="str">
            <v>AM NON-OPS</v>
          </cell>
          <cell r="B220" t="str">
            <v>Smith,Wayne</v>
          </cell>
          <cell r="C220" t="str">
            <v>Juhn,George</v>
          </cell>
          <cell r="D220" t="str">
            <v>INVSTMT PLNG</v>
          </cell>
          <cell r="E220">
            <v>4388</v>
          </cell>
          <cell r="G220" t="str">
            <v>Dedlow,John</v>
          </cell>
          <cell r="H220">
            <v>486493</v>
          </cell>
          <cell r="P220">
            <v>35</v>
          </cell>
          <cell r="Q220">
            <v>35</v>
          </cell>
          <cell r="R220">
            <v>35</v>
          </cell>
          <cell r="S220">
            <v>35</v>
          </cell>
          <cell r="T220">
            <v>140</v>
          </cell>
          <cell r="U220" t="str">
            <v>Yes</v>
          </cell>
          <cell r="W220">
            <v>1</v>
          </cell>
          <cell r="X220">
            <v>1</v>
          </cell>
          <cell r="Y220">
            <v>1</v>
          </cell>
          <cell r="Z220">
            <v>1</v>
          </cell>
        </row>
        <row r="221">
          <cell r="A221" t="str">
            <v>AM NON-OPS</v>
          </cell>
          <cell r="B221" t="str">
            <v>Smith,Wayne</v>
          </cell>
          <cell r="C221" t="str">
            <v>Juhn,George</v>
          </cell>
          <cell r="D221" t="str">
            <v>INVSTMT PLNG</v>
          </cell>
          <cell r="E221">
            <v>4388</v>
          </cell>
          <cell r="G221" t="str">
            <v>Colaco,Derick</v>
          </cell>
          <cell r="H221">
            <v>493696</v>
          </cell>
          <cell r="P221">
            <v>35</v>
          </cell>
          <cell r="Q221">
            <v>35</v>
          </cell>
          <cell r="R221">
            <v>35</v>
          </cell>
          <cell r="S221">
            <v>35</v>
          </cell>
          <cell r="T221">
            <v>140</v>
          </cell>
          <cell r="U221" t="str">
            <v>Yes</v>
          </cell>
          <cell r="W221">
            <v>1</v>
          </cell>
          <cell r="X221">
            <v>1</v>
          </cell>
          <cell r="Y221">
            <v>1</v>
          </cell>
          <cell r="Z221">
            <v>1</v>
          </cell>
        </row>
        <row r="222">
          <cell r="A222" t="str">
            <v>AM NON-OPS</v>
          </cell>
          <cell r="B222" t="str">
            <v>Smith,Wayne</v>
          </cell>
          <cell r="C222" t="str">
            <v>Juhn,George</v>
          </cell>
          <cell r="D222" t="str">
            <v>INVSTMT PLNG</v>
          </cell>
          <cell r="E222">
            <v>4388</v>
          </cell>
          <cell r="G222" t="str">
            <v>Haddock,Steve</v>
          </cell>
          <cell r="H222">
            <v>540015</v>
          </cell>
          <cell r="P222">
            <v>35</v>
          </cell>
          <cell r="Q222">
            <v>35</v>
          </cell>
          <cell r="R222">
            <v>35</v>
          </cell>
          <cell r="S222">
            <v>35</v>
          </cell>
          <cell r="T222">
            <v>140</v>
          </cell>
          <cell r="U222" t="str">
            <v>Yes</v>
          </cell>
          <cell r="W222">
            <v>1</v>
          </cell>
          <cell r="X222">
            <v>1</v>
          </cell>
          <cell r="Y222">
            <v>1</v>
          </cell>
          <cell r="Z222">
            <v>1</v>
          </cell>
        </row>
        <row r="223">
          <cell r="A223" t="str">
            <v>AM NON-OPS</v>
          </cell>
          <cell r="B223" t="str">
            <v>Smith,Wayne</v>
          </cell>
          <cell r="C223" t="str">
            <v>Juhn,George</v>
          </cell>
          <cell r="D223" t="str">
            <v>INVSTMT PLNG</v>
          </cell>
          <cell r="E223">
            <v>4388</v>
          </cell>
          <cell r="G223" t="str">
            <v>Woodward,Stephen</v>
          </cell>
          <cell r="H223">
            <v>667205</v>
          </cell>
          <cell r="P223">
            <v>40</v>
          </cell>
          <cell r="Q223">
            <v>40</v>
          </cell>
          <cell r="R223">
            <v>40</v>
          </cell>
          <cell r="S223">
            <v>40</v>
          </cell>
          <cell r="T223">
            <v>160</v>
          </cell>
          <cell r="U223" t="str">
            <v>Yes</v>
          </cell>
          <cell r="W223">
            <v>1</v>
          </cell>
          <cell r="X223">
            <v>1</v>
          </cell>
          <cell r="Y223">
            <v>1</v>
          </cell>
          <cell r="Z223">
            <v>1</v>
          </cell>
        </row>
        <row r="224">
          <cell r="A224" t="str">
            <v>AM NON-OPS</v>
          </cell>
          <cell r="B224" t="str">
            <v>Smith,Wayne</v>
          </cell>
          <cell r="C224" t="str">
            <v>Juhn,George</v>
          </cell>
          <cell r="D224" t="str">
            <v>INVSTMT PLNG</v>
          </cell>
          <cell r="E224">
            <v>4388</v>
          </cell>
          <cell r="G224" t="str">
            <v>Ierullo,Tony</v>
          </cell>
          <cell r="H224">
            <v>716471</v>
          </cell>
          <cell r="P224">
            <v>35</v>
          </cell>
          <cell r="Q224">
            <v>0</v>
          </cell>
          <cell r="R224">
            <v>0</v>
          </cell>
          <cell r="S224">
            <v>0</v>
          </cell>
          <cell r="T224">
            <v>35</v>
          </cell>
          <cell r="U224" t="str">
            <v>Yes</v>
          </cell>
          <cell r="W224">
            <v>1</v>
          </cell>
          <cell r="X224">
            <v>0</v>
          </cell>
          <cell r="Y224">
            <v>0</v>
          </cell>
          <cell r="Z224">
            <v>0</v>
          </cell>
        </row>
        <row r="225">
          <cell r="A225" t="str">
            <v>AM NON-OPS</v>
          </cell>
          <cell r="B225" t="str">
            <v>Smith,Wayne</v>
          </cell>
          <cell r="C225" t="str">
            <v>Juhn,George</v>
          </cell>
          <cell r="D225" t="str">
            <v>INVSTMT PLNG</v>
          </cell>
          <cell r="E225">
            <v>4388</v>
          </cell>
          <cell r="G225" t="str">
            <v>Howard,John</v>
          </cell>
          <cell r="H225">
            <v>745430</v>
          </cell>
          <cell r="P225">
            <v>35</v>
          </cell>
          <cell r="Q225">
            <v>35</v>
          </cell>
          <cell r="R225">
            <v>35</v>
          </cell>
          <cell r="S225">
            <v>0</v>
          </cell>
          <cell r="T225">
            <v>105</v>
          </cell>
          <cell r="U225" t="str">
            <v>Yes</v>
          </cell>
          <cell r="W225">
            <v>1</v>
          </cell>
          <cell r="X225">
            <v>1</v>
          </cell>
          <cell r="Y225">
            <v>1</v>
          </cell>
          <cell r="Z225">
            <v>0</v>
          </cell>
        </row>
        <row r="226">
          <cell r="A226" t="str">
            <v>AM NON-OPS</v>
          </cell>
          <cell r="B226" t="str">
            <v>Smith,Wayne</v>
          </cell>
          <cell r="C226" t="str">
            <v>Juhn,George</v>
          </cell>
          <cell r="D226" t="str">
            <v>INVSTMT PLNG</v>
          </cell>
          <cell r="E226">
            <v>4388</v>
          </cell>
          <cell r="G226" t="str">
            <v>David Bellows</v>
          </cell>
          <cell r="H226" t="str">
            <v>e01830</v>
          </cell>
          <cell r="P226">
            <v>39.5</v>
          </cell>
          <cell r="Q226">
            <v>40.5</v>
          </cell>
          <cell r="R226">
            <v>35.5</v>
          </cell>
          <cell r="S226">
            <v>33</v>
          </cell>
          <cell r="T226">
            <v>148.5</v>
          </cell>
          <cell r="U226" t="str">
            <v>Yes</v>
          </cell>
          <cell r="W226">
            <v>1</v>
          </cell>
          <cell r="X226">
            <v>1</v>
          </cell>
          <cell r="Y226">
            <v>1</v>
          </cell>
          <cell r="Z226">
            <v>1</v>
          </cell>
        </row>
        <row r="227">
          <cell r="A227" t="str">
            <v>AM NON-OPS</v>
          </cell>
          <cell r="B227" t="str">
            <v>Smith,Wayne</v>
          </cell>
          <cell r="C227" t="str">
            <v>Juhn,George</v>
          </cell>
          <cell r="D227" t="str">
            <v>INVSTMT PLNG</v>
          </cell>
          <cell r="E227">
            <v>4388</v>
          </cell>
          <cell r="G227" t="str">
            <v>Randy Murray</v>
          </cell>
          <cell r="H227" t="str">
            <v>e02373</v>
          </cell>
          <cell r="P227">
            <v>24</v>
          </cell>
          <cell r="Q227">
            <v>40</v>
          </cell>
          <cell r="R227">
            <v>40</v>
          </cell>
          <cell r="S227">
            <v>37.5</v>
          </cell>
          <cell r="T227">
            <v>141.5</v>
          </cell>
          <cell r="U227" t="str">
            <v>Yes</v>
          </cell>
          <cell r="W227">
            <v>1</v>
          </cell>
          <cell r="X227">
            <v>1</v>
          </cell>
          <cell r="Y227">
            <v>1</v>
          </cell>
          <cell r="Z227">
            <v>1</v>
          </cell>
        </row>
        <row r="228">
          <cell r="A228" t="str">
            <v>AM NON-OPS</v>
          </cell>
          <cell r="B228" t="str">
            <v>Smith,Wayne</v>
          </cell>
          <cell r="C228" t="str">
            <v>McMullen,Paul</v>
          </cell>
          <cell r="D228" t="str">
            <v>INVSTMT PLNG</v>
          </cell>
          <cell r="E228">
            <v>4414</v>
          </cell>
          <cell r="F228" t="str">
            <v>McMullen,Paul</v>
          </cell>
          <cell r="G228" t="str">
            <v>Kydd,Tom</v>
          </cell>
          <cell r="H228">
            <v>97405</v>
          </cell>
          <cell r="P228">
            <v>35</v>
          </cell>
          <cell r="Q228">
            <v>28</v>
          </cell>
          <cell r="R228">
            <v>35</v>
          </cell>
          <cell r="S228">
            <v>35</v>
          </cell>
          <cell r="T228">
            <v>133</v>
          </cell>
          <cell r="U228" t="str">
            <v>Yes</v>
          </cell>
          <cell r="W228">
            <v>1</v>
          </cell>
          <cell r="X228">
            <v>1</v>
          </cell>
          <cell r="Y228">
            <v>1</v>
          </cell>
          <cell r="Z228">
            <v>1</v>
          </cell>
        </row>
        <row r="229">
          <cell r="A229" t="str">
            <v>AM NON-OPS</v>
          </cell>
          <cell r="B229" t="str">
            <v>Smith,Wayne</v>
          </cell>
          <cell r="C229" t="str">
            <v>McMullen,Paul</v>
          </cell>
          <cell r="D229" t="str">
            <v>INVSTMT PLNG</v>
          </cell>
          <cell r="E229">
            <v>4414</v>
          </cell>
          <cell r="F229" t="str">
            <v>McMullen,Paul</v>
          </cell>
          <cell r="G229" t="str">
            <v>Ankrett,Paul</v>
          </cell>
          <cell r="H229">
            <v>175730</v>
          </cell>
          <cell r="P229">
            <v>35</v>
          </cell>
          <cell r="Q229">
            <v>35</v>
          </cell>
          <cell r="R229">
            <v>35</v>
          </cell>
          <cell r="S229">
            <v>35</v>
          </cell>
          <cell r="T229">
            <v>140</v>
          </cell>
          <cell r="U229" t="str">
            <v>Yes</v>
          </cell>
          <cell r="W229">
            <v>1</v>
          </cell>
          <cell r="X229">
            <v>1</v>
          </cell>
          <cell r="Y229">
            <v>1</v>
          </cell>
          <cell r="Z229">
            <v>1</v>
          </cell>
        </row>
        <row r="230">
          <cell r="A230" t="str">
            <v>AM NON-OPS</v>
          </cell>
          <cell r="B230" t="str">
            <v>Smith,Wayne</v>
          </cell>
          <cell r="C230" t="str">
            <v>McMullen,Paul</v>
          </cell>
          <cell r="D230" t="str">
            <v>INVSTMT PLNG</v>
          </cell>
          <cell r="E230">
            <v>4414</v>
          </cell>
          <cell r="F230" t="str">
            <v>McMullen,Paul</v>
          </cell>
          <cell r="G230" t="str">
            <v>Taylor,Nicole</v>
          </cell>
          <cell r="H230">
            <v>178812</v>
          </cell>
          <cell r="P230">
            <v>35</v>
          </cell>
          <cell r="Q230">
            <v>35</v>
          </cell>
          <cell r="R230">
            <v>35</v>
          </cell>
          <cell r="S230">
            <v>35</v>
          </cell>
          <cell r="T230">
            <v>140</v>
          </cell>
          <cell r="U230" t="str">
            <v>Yes</v>
          </cell>
          <cell r="W230">
            <v>1</v>
          </cell>
          <cell r="X230">
            <v>1</v>
          </cell>
          <cell r="Y230">
            <v>1</v>
          </cell>
          <cell r="Z230">
            <v>1</v>
          </cell>
        </row>
        <row r="231">
          <cell r="A231" t="str">
            <v>AM NON-OPS</v>
          </cell>
          <cell r="B231" t="str">
            <v>Smith,Wayne</v>
          </cell>
          <cell r="C231" t="str">
            <v>McMullen,Paul</v>
          </cell>
          <cell r="D231" t="str">
            <v>INVSTMT PLNG</v>
          </cell>
          <cell r="E231">
            <v>4414</v>
          </cell>
          <cell r="F231" t="str">
            <v>McMullen,Paul</v>
          </cell>
          <cell r="G231" t="str">
            <v>Laframboise,Kevin</v>
          </cell>
          <cell r="H231">
            <v>179616</v>
          </cell>
          <cell r="P231">
            <v>38</v>
          </cell>
          <cell r="Q231">
            <v>44.5</v>
          </cell>
          <cell r="R231">
            <v>35.5</v>
          </cell>
          <cell r="S231">
            <v>39</v>
          </cell>
          <cell r="T231">
            <v>157</v>
          </cell>
          <cell r="U231" t="str">
            <v>Yes</v>
          </cell>
          <cell r="W231">
            <v>1</v>
          </cell>
          <cell r="X231">
            <v>1</v>
          </cell>
          <cell r="Y231">
            <v>1</v>
          </cell>
          <cell r="Z231">
            <v>1</v>
          </cell>
        </row>
        <row r="232">
          <cell r="A232" t="str">
            <v>AM NON-OPS</v>
          </cell>
          <cell r="B232" t="str">
            <v>Smith,Wayne</v>
          </cell>
          <cell r="C232" t="str">
            <v>McMullen,Paul</v>
          </cell>
          <cell r="D232" t="str">
            <v>INVSTMT PLNG</v>
          </cell>
          <cell r="E232">
            <v>4414</v>
          </cell>
          <cell r="F232" t="str">
            <v>McMullen,Paul</v>
          </cell>
          <cell r="G232" t="str">
            <v>Lyberogiannis,Ted</v>
          </cell>
          <cell r="H232">
            <v>181458</v>
          </cell>
          <cell r="P232">
            <v>35</v>
          </cell>
          <cell r="Q232">
            <v>35</v>
          </cell>
          <cell r="R232">
            <v>35</v>
          </cell>
          <cell r="S232">
            <v>0</v>
          </cell>
          <cell r="T232">
            <v>105</v>
          </cell>
          <cell r="U232" t="str">
            <v>Yes</v>
          </cell>
          <cell r="W232">
            <v>1</v>
          </cell>
          <cell r="X232">
            <v>1</v>
          </cell>
          <cell r="Y232">
            <v>1</v>
          </cell>
          <cell r="Z232">
            <v>0</v>
          </cell>
        </row>
        <row r="233">
          <cell r="A233" t="str">
            <v>AM NON-OPS</v>
          </cell>
          <cell r="B233" t="str">
            <v>Smith,Wayne</v>
          </cell>
          <cell r="C233" t="str">
            <v>McMullen,Paul</v>
          </cell>
          <cell r="D233" t="str">
            <v>INVSTMT PLNG</v>
          </cell>
          <cell r="E233">
            <v>4414</v>
          </cell>
          <cell r="F233" t="str">
            <v>McMullen,Paul</v>
          </cell>
          <cell r="G233" t="str">
            <v>Fisl,Frank</v>
          </cell>
          <cell r="H233">
            <v>182325</v>
          </cell>
          <cell r="P233">
            <v>35</v>
          </cell>
          <cell r="Q233">
            <v>35</v>
          </cell>
          <cell r="R233">
            <v>35</v>
          </cell>
          <cell r="S233">
            <v>35</v>
          </cell>
          <cell r="T233">
            <v>140</v>
          </cell>
          <cell r="U233" t="str">
            <v>Yes</v>
          </cell>
          <cell r="W233">
            <v>1</v>
          </cell>
          <cell r="X233">
            <v>1</v>
          </cell>
          <cell r="Y233">
            <v>1</v>
          </cell>
          <cell r="Z233">
            <v>1</v>
          </cell>
        </row>
        <row r="234">
          <cell r="A234" t="str">
            <v>AM NON-OPS</v>
          </cell>
          <cell r="B234" t="str">
            <v>Smith,Wayne</v>
          </cell>
          <cell r="C234" t="str">
            <v>McMullen,Paul</v>
          </cell>
          <cell r="D234" t="str">
            <v>INVSTMT PLNG</v>
          </cell>
          <cell r="E234">
            <v>4414</v>
          </cell>
          <cell r="F234" t="str">
            <v>McMullen,Paul</v>
          </cell>
          <cell r="G234" t="str">
            <v>Tam,Tania</v>
          </cell>
          <cell r="H234">
            <v>182478</v>
          </cell>
          <cell r="P234">
            <v>35</v>
          </cell>
          <cell r="Q234">
            <v>35</v>
          </cell>
          <cell r="R234">
            <v>35</v>
          </cell>
          <cell r="S234">
            <v>0</v>
          </cell>
          <cell r="T234">
            <v>105</v>
          </cell>
          <cell r="U234" t="str">
            <v>Yes</v>
          </cell>
          <cell r="W234">
            <v>1</v>
          </cell>
          <cell r="X234">
            <v>1</v>
          </cell>
          <cell r="Y234">
            <v>1</v>
          </cell>
          <cell r="Z234">
            <v>0</v>
          </cell>
        </row>
        <row r="235">
          <cell r="A235" t="str">
            <v>AM NON-OPS</v>
          </cell>
          <cell r="B235" t="str">
            <v>Smith,Wayne</v>
          </cell>
          <cell r="C235" t="str">
            <v>McMullen,Paul</v>
          </cell>
          <cell r="D235" t="str">
            <v>INVSTMT PLNG</v>
          </cell>
          <cell r="E235">
            <v>4414</v>
          </cell>
          <cell r="F235" t="str">
            <v>McMullen,Paul</v>
          </cell>
          <cell r="G235" t="str">
            <v>Figueroa,Elisa</v>
          </cell>
          <cell r="H235">
            <v>201950</v>
          </cell>
          <cell r="P235">
            <v>38</v>
          </cell>
          <cell r="Q235">
            <v>36</v>
          </cell>
          <cell r="R235">
            <v>0</v>
          </cell>
          <cell r="S235">
            <v>0</v>
          </cell>
          <cell r="T235">
            <v>74</v>
          </cell>
          <cell r="U235" t="str">
            <v>Yes</v>
          </cell>
          <cell r="W235">
            <v>1</v>
          </cell>
          <cell r="X235">
            <v>1</v>
          </cell>
          <cell r="Y235">
            <v>0</v>
          </cell>
          <cell r="Z235">
            <v>0</v>
          </cell>
        </row>
        <row r="236">
          <cell r="A236" t="str">
            <v>AM NON-OPS</v>
          </cell>
          <cell r="B236" t="str">
            <v>Smith,Wayne</v>
          </cell>
          <cell r="C236" t="str">
            <v>McMullen,Paul</v>
          </cell>
          <cell r="D236" t="str">
            <v>INVSTMT PLNG</v>
          </cell>
          <cell r="E236">
            <v>4414</v>
          </cell>
          <cell r="F236" t="str">
            <v>McMullen,Paul</v>
          </cell>
          <cell r="G236" t="str">
            <v>Jessup,Neil</v>
          </cell>
          <cell r="H236">
            <v>262773</v>
          </cell>
          <cell r="P236">
            <v>35</v>
          </cell>
          <cell r="Q236">
            <v>35</v>
          </cell>
          <cell r="R236">
            <v>35</v>
          </cell>
          <cell r="S236">
            <v>35</v>
          </cell>
          <cell r="T236">
            <v>140</v>
          </cell>
          <cell r="U236" t="str">
            <v>Yes</v>
          </cell>
          <cell r="W236">
            <v>1</v>
          </cell>
          <cell r="X236">
            <v>1</v>
          </cell>
          <cell r="Y236">
            <v>1</v>
          </cell>
          <cell r="Z236">
            <v>1</v>
          </cell>
        </row>
        <row r="237">
          <cell r="A237" t="str">
            <v>AM NON-OPS</v>
          </cell>
          <cell r="B237" t="str">
            <v>Smith,Wayne</v>
          </cell>
          <cell r="C237" t="str">
            <v>McMullen,Paul</v>
          </cell>
          <cell r="D237" t="str">
            <v>INVSTMT PLNG</v>
          </cell>
          <cell r="E237">
            <v>4414</v>
          </cell>
          <cell r="F237" t="str">
            <v>McMullen,Paul</v>
          </cell>
          <cell r="G237" t="str">
            <v>Hines,Dennis</v>
          </cell>
          <cell r="H237">
            <v>298641</v>
          </cell>
          <cell r="P237">
            <v>35</v>
          </cell>
          <cell r="Q237">
            <v>35</v>
          </cell>
          <cell r="R237">
            <v>35</v>
          </cell>
          <cell r="S237">
            <v>35</v>
          </cell>
          <cell r="T237">
            <v>140</v>
          </cell>
          <cell r="U237" t="str">
            <v>Yes</v>
          </cell>
          <cell r="W237">
            <v>1</v>
          </cell>
          <cell r="X237">
            <v>1</v>
          </cell>
          <cell r="Y237">
            <v>1</v>
          </cell>
          <cell r="Z237">
            <v>1</v>
          </cell>
        </row>
        <row r="238">
          <cell r="A238" t="str">
            <v>AM NON-OPS</v>
          </cell>
          <cell r="B238" t="str">
            <v>Smith,Wayne</v>
          </cell>
          <cell r="C238" t="str">
            <v>McMullen,Paul</v>
          </cell>
          <cell r="D238" t="str">
            <v>INVSTMT PLNG</v>
          </cell>
          <cell r="E238">
            <v>4414</v>
          </cell>
          <cell r="F238" t="str">
            <v>McMullen,Paul</v>
          </cell>
          <cell r="G238" t="str">
            <v>Risi,Frank</v>
          </cell>
          <cell r="H238">
            <v>399322</v>
          </cell>
          <cell r="P238">
            <v>28</v>
          </cell>
          <cell r="Q238">
            <v>35</v>
          </cell>
          <cell r="R238">
            <v>35</v>
          </cell>
          <cell r="S238">
            <v>35</v>
          </cell>
          <cell r="T238">
            <v>133</v>
          </cell>
          <cell r="U238" t="str">
            <v>Yes</v>
          </cell>
          <cell r="W238">
            <v>1</v>
          </cell>
          <cell r="X238">
            <v>1</v>
          </cell>
          <cell r="Y238">
            <v>1</v>
          </cell>
          <cell r="Z238">
            <v>1</v>
          </cell>
        </row>
        <row r="239">
          <cell r="A239" t="str">
            <v>AM NON-OPS</v>
          </cell>
          <cell r="B239" t="str">
            <v>Smith,Wayne</v>
          </cell>
          <cell r="C239" t="str">
            <v>McMullen,Paul</v>
          </cell>
          <cell r="D239" t="str">
            <v>INVSTMT PLNG</v>
          </cell>
          <cell r="E239">
            <v>4414</v>
          </cell>
          <cell r="F239" t="str">
            <v>McMullen,Paul</v>
          </cell>
          <cell r="G239" t="str">
            <v>Fabrizi,Mike</v>
          </cell>
          <cell r="H239">
            <v>431704</v>
          </cell>
          <cell r="P239">
            <v>35</v>
          </cell>
          <cell r="Q239">
            <v>35</v>
          </cell>
          <cell r="R239">
            <v>35</v>
          </cell>
          <cell r="S239">
            <v>48</v>
          </cell>
          <cell r="T239">
            <v>153</v>
          </cell>
          <cell r="U239" t="str">
            <v>Yes</v>
          </cell>
          <cell r="W239">
            <v>1</v>
          </cell>
          <cell r="X239">
            <v>1</v>
          </cell>
          <cell r="Y239">
            <v>1</v>
          </cell>
          <cell r="Z239">
            <v>1</v>
          </cell>
        </row>
        <row r="240">
          <cell r="A240" t="str">
            <v>AM NON-OPS</v>
          </cell>
          <cell r="B240" t="str">
            <v>Smith,Wayne</v>
          </cell>
          <cell r="C240" t="str">
            <v>McMullen,Paul</v>
          </cell>
          <cell r="D240" t="str">
            <v>INVSTMT PLNG</v>
          </cell>
          <cell r="E240">
            <v>4414</v>
          </cell>
          <cell r="F240" t="str">
            <v>McMullen,Paul</v>
          </cell>
          <cell r="G240" t="str">
            <v>Booth,Glenn</v>
          </cell>
          <cell r="H240">
            <v>520086</v>
          </cell>
          <cell r="P240">
            <v>35</v>
          </cell>
          <cell r="Q240">
            <v>35</v>
          </cell>
          <cell r="R240">
            <v>35</v>
          </cell>
          <cell r="S240">
            <v>35</v>
          </cell>
          <cell r="T240">
            <v>140</v>
          </cell>
          <cell r="U240" t="str">
            <v>Yes</v>
          </cell>
          <cell r="W240">
            <v>1</v>
          </cell>
          <cell r="X240">
            <v>1</v>
          </cell>
          <cell r="Y240">
            <v>1</v>
          </cell>
          <cell r="Z240">
            <v>1</v>
          </cell>
        </row>
        <row r="241">
          <cell r="A241" t="str">
            <v>AM NON-OPS</v>
          </cell>
          <cell r="B241" t="str">
            <v>Smith,Wayne</v>
          </cell>
          <cell r="C241" t="str">
            <v>McMullen,Paul</v>
          </cell>
          <cell r="D241" t="str">
            <v>INVSTMT PLNG</v>
          </cell>
          <cell r="E241">
            <v>4414</v>
          </cell>
          <cell r="F241" t="str">
            <v>McMullen,Paul</v>
          </cell>
          <cell r="G241" t="str">
            <v>Santaguida,Jim</v>
          </cell>
          <cell r="H241">
            <v>679651</v>
          </cell>
          <cell r="P241">
            <v>35</v>
          </cell>
          <cell r="Q241">
            <v>35</v>
          </cell>
          <cell r="R241">
            <v>35</v>
          </cell>
          <cell r="S241">
            <v>35</v>
          </cell>
          <cell r="T241">
            <v>140</v>
          </cell>
          <cell r="U241" t="str">
            <v>Yes</v>
          </cell>
          <cell r="W241">
            <v>1</v>
          </cell>
          <cell r="X241">
            <v>1</v>
          </cell>
          <cell r="Y241">
            <v>1</v>
          </cell>
          <cell r="Z241">
            <v>1</v>
          </cell>
        </row>
        <row r="242">
          <cell r="A242" t="str">
            <v>AM NON-OPS</v>
          </cell>
          <cell r="B242" t="str">
            <v>Smith,Wayne</v>
          </cell>
          <cell r="C242" t="str">
            <v>McMullen,Paul</v>
          </cell>
          <cell r="D242" t="str">
            <v>INVSTMT PLNG</v>
          </cell>
          <cell r="E242">
            <v>4414</v>
          </cell>
          <cell r="F242" t="str">
            <v>McMullen,Paul</v>
          </cell>
          <cell r="G242" t="str">
            <v>Mezzanotte,Frank</v>
          </cell>
          <cell r="H242">
            <v>793240</v>
          </cell>
          <cell r="P242">
            <v>35</v>
          </cell>
          <cell r="Q242">
            <v>35</v>
          </cell>
          <cell r="R242">
            <v>35</v>
          </cell>
          <cell r="S242">
            <v>35</v>
          </cell>
          <cell r="T242">
            <v>140</v>
          </cell>
          <cell r="U242" t="str">
            <v>Yes</v>
          </cell>
          <cell r="W242">
            <v>1</v>
          </cell>
          <cell r="X242">
            <v>1</v>
          </cell>
          <cell r="Y242">
            <v>1</v>
          </cell>
          <cell r="Z242">
            <v>1</v>
          </cell>
        </row>
        <row r="243">
          <cell r="A243" t="str">
            <v>AM NON-OPS</v>
          </cell>
          <cell r="B243" t="str">
            <v>Smith,Wayne</v>
          </cell>
          <cell r="C243" t="str">
            <v>Smith,Wayne</v>
          </cell>
          <cell r="D243" t="str">
            <v>INVSTMT PLNG</v>
          </cell>
          <cell r="E243">
            <v>4414</v>
          </cell>
          <cell r="G243" t="str">
            <v>McMullen,Paul</v>
          </cell>
          <cell r="H243">
            <v>178376</v>
          </cell>
          <cell r="P243">
            <v>40</v>
          </cell>
          <cell r="Q243">
            <v>40</v>
          </cell>
          <cell r="R243">
            <v>40</v>
          </cell>
          <cell r="S243">
            <v>40</v>
          </cell>
          <cell r="T243">
            <v>160</v>
          </cell>
          <cell r="U243" t="str">
            <v>Yes</v>
          </cell>
          <cell r="W243">
            <v>1</v>
          </cell>
          <cell r="X243">
            <v>1</v>
          </cell>
          <cell r="Y243">
            <v>1</v>
          </cell>
          <cell r="Z243">
            <v>1</v>
          </cell>
        </row>
        <row r="244">
          <cell r="A244" t="str">
            <v>AM NON-OPS</v>
          </cell>
          <cell r="B244" t="str">
            <v>Smith,Wayne</v>
          </cell>
          <cell r="C244" t="str">
            <v>Smith,Wayne</v>
          </cell>
          <cell r="D244" t="str">
            <v>INVSTMT PLNG</v>
          </cell>
          <cell r="E244">
            <v>4155</v>
          </cell>
          <cell r="G244" t="str">
            <v>Handfield,Ginette</v>
          </cell>
          <cell r="H244">
            <v>482580</v>
          </cell>
          <cell r="P244">
            <v>52</v>
          </cell>
          <cell r="Q244">
            <v>48</v>
          </cell>
          <cell r="R244">
            <v>43</v>
          </cell>
          <cell r="S244">
            <v>42.5</v>
          </cell>
          <cell r="T244">
            <v>185.5</v>
          </cell>
          <cell r="U244" t="str">
            <v>Yes</v>
          </cell>
          <cell r="W244">
            <v>1</v>
          </cell>
          <cell r="X244">
            <v>1</v>
          </cell>
          <cell r="Y244">
            <v>1</v>
          </cell>
          <cell r="Z244">
            <v>1</v>
          </cell>
        </row>
        <row r="245">
          <cell r="A245" t="str">
            <v>AM NON-OPS</v>
          </cell>
          <cell r="B245" t="str">
            <v>Smith,Wayne</v>
          </cell>
          <cell r="C245" t="str">
            <v>Smith,Wayne</v>
          </cell>
          <cell r="D245" t="str">
            <v>INVSTMT PLNG</v>
          </cell>
          <cell r="E245">
            <v>4418</v>
          </cell>
          <cell r="G245" t="str">
            <v>Jakob,Frank</v>
          </cell>
          <cell r="H245">
            <v>495516</v>
          </cell>
          <cell r="P245">
            <v>58</v>
          </cell>
          <cell r="Q245">
            <v>55</v>
          </cell>
          <cell r="R245">
            <v>54</v>
          </cell>
          <cell r="S245">
            <v>55</v>
          </cell>
          <cell r="T245">
            <v>222</v>
          </cell>
          <cell r="U245" t="str">
            <v>Yes</v>
          </cell>
          <cell r="W245">
            <v>1</v>
          </cell>
          <cell r="X245">
            <v>1</v>
          </cell>
          <cell r="Y245">
            <v>1</v>
          </cell>
          <cell r="Z245">
            <v>1</v>
          </cell>
        </row>
        <row r="246">
          <cell r="A246" t="str">
            <v>AM NON-OPS</v>
          </cell>
          <cell r="B246" t="str">
            <v>Smith,Wayne</v>
          </cell>
          <cell r="C246" t="str">
            <v>Smith,Wayne</v>
          </cell>
          <cell r="D246" t="str">
            <v>INVSTMT PLNG</v>
          </cell>
          <cell r="E246">
            <v>4467</v>
          </cell>
          <cell r="G246" t="str">
            <v>Ashby,Carol</v>
          </cell>
          <cell r="H246">
            <v>714742</v>
          </cell>
          <cell r="V246" t="str">
            <v>No</v>
          </cell>
          <cell r="W246">
            <v>0</v>
          </cell>
          <cell r="X246">
            <v>0</v>
          </cell>
          <cell r="Y246">
            <v>0</v>
          </cell>
          <cell r="Z246">
            <v>0</v>
          </cell>
        </row>
        <row r="247">
          <cell r="A247" t="str">
            <v>AM NON-OPS</v>
          </cell>
          <cell r="B247" t="str">
            <v>Smith,Wayne</v>
          </cell>
          <cell r="C247" t="str">
            <v>Smith,Wayne</v>
          </cell>
          <cell r="D247" t="str">
            <v>INVSTMT PLNG</v>
          </cell>
          <cell r="E247">
            <v>4388</v>
          </cell>
          <cell r="G247" t="str">
            <v>Juhn,George</v>
          </cell>
          <cell r="H247">
            <v>728714</v>
          </cell>
          <cell r="P247">
            <v>40</v>
          </cell>
          <cell r="Q247">
            <v>40</v>
          </cell>
          <cell r="R247">
            <v>40</v>
          </cell>
          <cell r="S247">
            <v>40</v>
          </cell>
          <cell r="T247">
            <v>160</v>
          </cell>
          <cell r="U247" t="str">
            <v>Yes</v>
          </cell>
          <cell r="W247">
            <v>1</v>
          </cell>
          <cell r="X247">
            <v>1</v>
          </cell>
          <cell r="Y247">
            <v>1</v>
          </cell>
          <cell r="Z247">
            <v>1</v>
          </cell>
        </row>
        <row r="248">
          <cell r="A248" t="str">
            <v>AM OPERATORS</v>
          </cell>
          <cell r="B248" t="str">
            <v>Tremblay,Paul</v>
          </cell>
          <cell r="C248" t="str">
            <v>Barrie,Dave</v>
          </cell>
          <cell r="D248" t="str">
            <v>None</v>
          </cell>
          <cell r="E248">
            <v>4361</v>
          </cell>
          <cell r="F248" t="str">
            <v>CARLETON George</v>
          </cell>
          <cell r="G248" t="str">
            <v>Tremblay,Paul</v>
          </cell>
          <cell r="H248">
            <v>501872</v>
          </cell>
          <cell r="I248" t="str">
            <v>Director's Office</v>
          </cell>
          <cell r="V248" t="str">
            <v>No</v>
          </cell>
          <cell r="W248">
            <v>0</v>
          </cell>
          <cell r="X248">
            <v>0</v>
          </cell>
          <cell r="Y248">
            <v>0</v>
          </cell>
          <cell r="Z248">
            <v>0</v>
          </cell>
        </row>
        <row r="249">
          <cell r="A249" t="str">
            <v>AM OPERATORS</v>
          </cell>
          <cell r="B249" t="str">
            <v>Tremblay,Paul</v>
          </cell>
          <cell r="C249" t="str">
            <v>Boland,Mike.M.D.</v>
          </cell>
          <cell r="D249" t="str">
            <v>None</v>
          </cell>
          <cell r="E249">
            <v>4197</v>
          </cell>
          <cell r="G249" t="str">
            <v>Johnson,Mike</v>
          </cell>
          <cell r="H249">
            <v>27671</v>
          </cell>
          <cell r="I249" t="str">
            <v>OP</v>
          </cell>
          <cell r="O249" t="str">
            <v>Allocate according to outage breakdown</v>
          </cell>
          <cell r="V249" t="str">
            <v>No</v>
          </cell>
          <cell r="W249">
            <v>0</v>
          </cell>
          <cell r="X249">
            <v>0</v>
          </cell>
          <cell r="Y249">
            <v>0</v>
          </cell>
          <cell r="Z249">
            <v>0</v>
          </cell>
        </row>
        <row r="250">
          <cell r="A250" t="str">
            <v>AM OPERATORS</v>
          </cell>
          <cell r="B250" t="str">
            <v>Tremblay,Paul</v>
          </cell>
          <cell r="C250" t="str">
            <v>Boland,Mike.M.D.</v>
          </cell>
          <cell r="D250" t="str">
            <v>None</v>
          </cell>
          <cell r="E250">
            <v>4387</v>
          </cell>
          <cell r="G250" t="str">
            <v>Bradley,Ken</v>
          </cell>
          <cell r="H250">
            <v>50141</v>
          </cell>
          <cell r="I250" t="str">
            <v>OP</v>
          </cell>
          <cell r="O250" t="str">
            <v>Allocate according to outage breakdown</v>
          </cell>
          <cell r="V250" t="str">
            <v>No</v>
          </cell>
          <cell r="W250">
            <v>0</v>
          </cell>
          <cell r="X250">
            <v>0</v>
          </cell>
          <cell r="Y250">
            <v>0</v>
          </cell>
          <cell r="Z250">
            <v>0</v>
          </cell>
        </row>
        <row r="251">
          <cell r="A251" t="str">
            <v>AM OPERATORS</v>
          </cell>
          <cell r="B251" t="str">
            <v>Tremblay,Paul</v>
          </cell>
          <cell r="C251" t="str">
            <v>Boland,Mike.M.D.</v>
          </cell>
          <cell r="D251" t="str">
            <v>None</v>
          </cell>
          <cell r="E251">
            <v>4387</v>
          </cell>
          <cell r="G251" t="str">
            <v>Rousse,Larry</v>
          </cell>
          <cell r="H251">
            <v>94983</v>
          </cell>
          <cell r="I251" t="str">
            <v>OP&amp;CS</v>
          </cell>
          <cell r="J251" t="str">
            <v>Y</v>
          </cell>
          <cell r="K251" t="str">
            <v>YES</v>
          </cell>
          <cell r="V251" t="str">
            <v>No</v>
          </cell>
          <cell r="W251">
            <v>0</v>
          </cell>
          <cell r="X251">
            <v>0</v>
          </cell>
          <cell r="Y251">
            <v>0</v>
          </cell>
          <cell r="Z251">
            <v>0</v>
          </cell>
        </row>
        <row r="252">
          <cell r="A252" t="str">
            <v>AM OPERATORS</v>
          </cell>
          <cell r="B252" t="str">
            <v>Tremblay,Paul</v>
          </cell>
          <cell r="C252" t="str">
            <v>Boland,Mike.M.D.</v>
          </cell>
          <cell r="D252" t="str">
            <v>None</v>
          </cell>
          <cell r="E252">
            <v>4387</v>
          </cell>
          <cell r="G252" t="str">
            <v>Horbatiuk,Ian</v>
          </cell>
          <cell r="H252">
            <v>183011</v>
          </cell>
          <cell r="I252" t="str">
            <v>OP</v>
          </cell>
          <cell r="V252" t="str">
            <v>No</v>
          </cell>
          <cell r="W252">
            <v>0</v>
          </cell>
          <cell r="X252">
            <v>0</v>
          </cell>
          <cell r="Y252">
            <v>0</v>
          </cell>
          <cell r="Z252">
            <v>0</v>
          </cell>
        </row>
        <row r="253">
          <cell r="A253" t="str">
            <v>AM OPERATORS</v>
          </cell>
          <cell r="B253" t="str">
            <v>Tremblay,Paul</v>
          </cell>
          <cell r="C253" t="str">
            <v>Boland,Mike.M.D.</v>
          </cell>
          <cell r="D253" t="str">
            <v>None</v>
          </cell>
          <cell r="E253">
            <v>4387</v>
          </cell>
          <cell r="G253" t="str">
            <v>Smart,Andrew</v>
          </cell>
          <cell r="H253">
            <v>183023</v>
          </cell>
          <cell r="I253" t="str">
            <v>OP</v>
          </cell>
          <cell r="V253" t="str">
            <v>No</v>
          </cell>
          <cell r="W253">
            <v>0</v>
          </cell>
          <cell r="X253">
            <v>0</v>
          </cell>
          <cell r="Y253">
            <v>0</v>
          </cell>
          <cell r="Z253">
            <v>0</v>
          </cell>
        </row>
        <row r="254">
          <cell r="A254" t="str">
            <v>AM OPERATORS</v>
          </cell>
          <cell r="B254" t="str">
            <v>Tremblay,Paul</v>
          </cell>
          <cell r="C254" t="str">
            <v>Boland,Mike.M.D.</v>
          </cell>
          <cell r="D254" t="str">
            <v>None</v>
          </cell>
          <cell r="E254">
            <v>4197</v>
          </cell>
          <cell r="G254" t="str">
            <v>Hanniman,Kevin</v>
          </cell>
          <cell r="H254">
            <v>193200</v>
          </cell>
          <cell r="I254" t="str">
            <v>ON</v>
          </cell>
          <cell r="N254">
            <v>1</v>
          </cell>
          <cell r="V254" t="str">
            <v>No</v>
          </cell>
          <cell r="W254">
            <v>0</v>
          </cell>
          <cell r="X254">
            <v>0</v>
          </cell>
          <cell r="Y254">
            <v>0</v>
          </cell>
          <cell r="Z254">
            <v>0</v>
          </cell>
        </row>
        <row r="255">
          <cell r="A255" t="str">
            <v>AM OPERATORS</v>
          </cell>
          <cell r="B255" t="str">
            <v>Tremblay,Paul</v>
          </cell>
          <cell r="C255" t="str">
            <v>Boland,Mike.M.D.</v>
          </cell>
          <cell r="D255" t="str">
            <v>None</v>
          </cell>
          <cell r="E255">
            <v>4387</v>
          </cell>
          <cell r="G255" t="str">
            <v>Hicks,Donna</v>
          </cell>
          <cell r="H255">
            <v>253344</v>
          </cell>
          <cell r="I255" t="str">
            <v>OP</v>
          </cell>
          <cell r="O255" t="str">
            <v>Dx OM&amp;A</v>
          </cell>
          <cell r="V255" t="str">
            <v>No</v>
          </cell>
          <cell r="W255">
            <v>0</v>
          </cell>
          <cell r="X255">
            <v>0</v>
          </cell>
          <cell r="Y255">
            <v>0</v>
          </cell>
          <cell r="Z255">
            <v>0</v>
          </cell>
        </row>
        <row r="256">
          <cell r="A256" t="str">
            <v>AM OPERATORS</v>
          </cell>
          <cell r="B256" t="str">
            <v>Tremblay,Paul</v>
          </cell>
          <cell r="C256" t="str">
            <v>Boland,Mike.M.D.</v>
          </cell>
          <cell r="D256" t="str">
            <v>None</v>
          </cell>
          <cell r="E256">
            <v>4387</v>
          </cell>
          <cell r="G256" t="str">
            <v>Gemmill,John</v>
          </cell>
          <cell r="H256">
            <v>267505</v>
          </cell>
          <cell r="I256" t="str">
            <v>OP</v>
          </cell>
          <cell r="O256" t="str">
            <v>Allocate according to outage breakdown</v>
          </cell>
          <cell r="V256" t="str">
            <v>No</v>
          </cell>
          <cell r="W256">
            <v>0</v>
          </cell>
          <cell r="X256">
            <v>0</v>
          </cell>
          <cell r="Y256">
            <v>0</v>
          </cell>
          <cell r="Z256">
            <v>0</v>
          </cell>
        </row>
        <row r="257">
          <cell r="A257" t="str">
            <v>AM OPERATORS</v>
          </cell>
          <cell r="B257" t="str">
            <v>Tremblay,Paul</v>
          </cell>
          <cell r="C257" t="str">
            <v>Boland,Mike.M.D.</v>
          </cell>
          <cell r="D257" t="str">
            <v>None</v>
          </cell>
          <cell r="E257">
            <v>4387</v>
          </cell>
          <cell r="G257" t="str">
            <v>More,Melody Anne</v>
          </cell>
          <cell r="H257">
            <v>269353</v>
          </cell>
          <cell r="I257" t="str">
            <v>OP</v>
          </cell>
          <cell r="O257" t="str">
            <v>Allocate according to outage breakdown</v>
          </cell>
          <cell r="V257" t="str">
            <v>No</v>
          </cell>
          <cell r="W257">
            <v>0</v>
          </cell>
          <cell r="X257">
            <v>0</v>
          </cell>
          <cell r="Y257">
            <v>0</v>
          </cell>
          <cell r="Z257">
            <v>0</v>
          </cell>
        </row>
        <row r="258">
          <cell r="A258" t="str">
            <v>AM OPERATORS</v>
          </cell>
          <cell r="B258" t="str">
            <v>Tremblay,Paul</v>
          </cell>
          <cell r="C258" t="str">
            <v>Boland,Mike.M.D.</v>
          </cell>
          <cell r="D258" t="str">
            <v>None</v>
          </cell>
          <cell r="E258">
            <v>4387</v>
          </cell>
          <cell r="G258" t="str">
            <v>Read,Ted</v>
          </cell>
          <cell r="H258">
            <v>314713</v>
          </cell>
          <cell r="I258" t="str">
            <v>OP</v>
          </cell>
          <cell r="O258" t="str">
            <v>Allocate according to outage breakdown</v>
          </cell>
          <cell r="V258" t="str">
            <v>No</v>
          </cell>
          <cell r="W258">
            <v>0</v>
          </cell>
          <cell r="X258">
            <v>0</v>
          </cell>
          <cell r="Y258">
            <v>0</v>
          </cell>
          <cell r="Z258">
            <v>0</v>
          </cell>
        </row>
        <row r="259">
          <cell r="A259" t="str">
            <v>AM OPERATORS</v>
          </cell>
          <cell r="B259" t="str">
            <v>Tremblay,Paul</v>
          </cell>
          <cell r="C259" t="str">
            <v>Boland,Mike.M.D.</v>
          </cell>
          <cell r="D259" t="str">
            <v>None</v>
          </cell>
          <cell r="E259">
            <v>4197</v>
          </cell>
          <cell r="G259" t="str">
            <v>McCulloch,Valerie</v>
          </cell>
          <cell r="H259">
            <v>356846</v>
          </cell>
          <cell r="I259" t="str">
            <v>OP</v>
          </cell>
          <cell r="O259" t="str">
            <v>Allocate according to outage breakdown</v>
          </cell>
          <cell r="V259" t="str">
            <v>No</v>
          </cell>
          <cell r="W259">
            <v>0</v>
          </cell>
          <cell r="X259">
            <v>0</v>
          </cell>
          <cell r="Y259">
            <v>0</v>
          </cell>
          <cell r="Z259">
            <v>0</v>
          </cell>
        </row>
        <row r="260">
          <cell r="A260" t="str">
            <v>AM OPERATORS</v>
          </cell>
          <cell r="B260" t="str">
            <v>Tremblay,Paul</v>
          </cell>
          <cell r="C260" t="str">
            <v>Boland,Mike.M.D.</v>
          </cell>
          <cell r="D260" t="str">
            <v>None</v>
          </cell>
          <cell r="E260">
            <v>4387</v>
          </cell>
          <cell r="G260" t="str">
            <v>Comstock,Mark</v>
          </cell>
          <cell r="H260">
            <v>360031</v>
          </cell>
          <cell r="I260" t="str">
            <v>OP</v>
          </cell>
          <cell r="O260" t="str">
            <v>50% Tx OM&amp;A, 50% Dx OM&amp;A</v>
          </cell>
          <cell r="V260" t="str">
            <v>No</v>
          </cell>
          <cell r="W260">
            <v>0</v>
          </cell>
          <cell r="X260">
            <v>0</v>
          </cell>
          <cell r="Y260">
            <v>0</v>
          </cell>
          <cell r="Z260">
            <v>0</v>
          </cell>
        </row>
        <row r="261">
          <cell r="A261" t="str">
            <v>AM OPERATORS</v>
          </cell>
          <cell r="B261" t="str">
            <v>Tremblay,Paul</v>
          </cell>
          <cell r="C261" t="str">
            <v>Boland,Mike.M.D.</v>
          </cell>
          <cell r="D261" t="str">
            <v>None</v>
          </cell>
          <cell r="E261">
            <v>4387</v>
          </cell>
          <cell r="G261" t="str">
            <v>Perera,David</v>
          </cell>
          <cell r="H261">
            <v>368823</v>
          </cell>
          <cell r="I261" t="str">
            <v>OP</v>
          </cell>
          <cell r="O261" t="str">
            <v>80% Tx OM&amp;A, 20% Dx OM&amp;A</v>
          </cell>
          <cell r="V261" t="str">
            <v>No</v>
          </cell>
          <cell r="W261">
            <v>0</v>
          </cell>
          <cell r="X261">
            <v>0</v>
          </cell>
          <cell r="Y261">
            <v>0</v>
          </cell>
          <cell r="Z261">
            <v>0</v>
          </cell>
        </row>
        <row r="262">
          <cell r="A262" t="str">
            <v>AM OPERATORS</v>
          </cell>
          <cell r="B262" t="str">
            <v>Tremblay,Paul</v>
          </cell>
          <cell r="C262" t="str">
            <v>Boland,Mike.M.D.</v>
          </cell>
          <cell r="D262" t="str">
            <v>None</v>
          </cell>
          <cell r="E262">
            <v>4387</v>
          </cell>
          <cell r="G262" t="str">
            <v>Erlich,Marek</v>
          </cell>
          <cell r="H262">
            <v>373681</v>
          </cell>
          <cell r="I262" t="str">
            <v>OP</v>
          </cell>
          <cell r="O262" t="str">
            <v>Allocate according to outage breakdown</v>
          </cell>
          <cell r="V262" t="str">
            <v>No</v>
          </cell>
          <cell r="W262">
            <v>0</v>
          </cell>
          <cell r="X262">
            <v>0</v>
          </cell>
          <cell r="Y262">
            <v>0</v>
          </cell>
          <cell r="Z262">
            <v>0</v>
          </cell>
        </row>
        <row r="263">
          <cell r="A263" t="str">
            <v>AM OPERATORS</v>
          </cell>
          <cell r="B263" t="str">
            <v>Tremblay,Paul</v>
          </cell>
          <cell r="C263" t="str">
            <v>Boland,Mike.M.D.</v>
          </cell>
          <cell r="D263" t="str">
            <v>None</v>
          </cell>
          <cell r="E263">
            <v>4197</v>
          </cell>
          <cell r="G263" t="str">
            <v>Burnie,Mel</v>
          </cell>
          <cell r="H263">
            <v>404733</v>
          </cell>
          <cell r="I263" t="str">
            <v>OP</v>
          </cell>
          <cell r="O263" t="str">
            <v>Allocate according to outage breakdown</v>
          </cell>
          <cell r="V263" t="str">
            <v>No</v>
          </cell>
          <cell r="W263">
            <v>0</v>
          </cell>
          <cell r="X263">
            <v>0</v>
          </cell>
          <cell r="Y263">
            <v>0</v>
          </cell>
          <cell r="Z263">
            <v>0</v>
          </cell>
        </row>
        <row r="264">
          <cell r="A264" t="str">
            <v>AM OPERATORS</v>
          </cell>
          <cell r="B264" t="str">
            <v>Tremblay,Paul</v>
          </cell>
          <cell r="C264" t="str">
            <v>Boland,Mike.M.D.</v>
          </cell>
          <cell r="D264" t="str">
            <v>None</v>
          </cell>
          <cell r="E264">
            <v>4387</v>
          </cell>
          <cell r="G264" t="str">
            <v>Bandy,Dave</v>
          </cell>
          <cell r="H264">
            <v>443240</v>
          </cell>
          <cell r="I264" t="str">
            <v>OP</v>
          </cell>
          <cell r="O264" t="str">
            <v>Allocate according to outage breakdown</v>
          </cell>
          <cell r="V264" t="str">
            <v>No</v>
          </cell>
          <cell r="W264">
            <v>0</v>
          </cell>
          <cell r="X264">
            <v>0</v>
          </cell>
          <cell r="Y264">
            <v>0</v>
          </cell>
          <cell r="Z264">
            <v>0</v>
          </cell>
        </row>
        <row r="265">
          <cell r="A265" t="str">
            <v>AM OPERATORS</v>
          </cell>
          <cell r="B265" t="str">
            <v>Tremblay,Paul</v>
          </cell>
          <cell r="C265" t="str">
            <v>Boland,Mike.M.D.</v>
          </cell>
          <cell r="D265" t="str">
            <v>None</v>
          </cell>
          <cell r="E265">
            <v>4387</v>
          </cell>
          <cell r="G265" t="str">
            <v>Davy,Moira</v>
          </cell>
          <cell r="H265">
            <v>521234</v>
          </cell>
          <cell r="I265" t="str">
            <v>OP</v>
          </cell>
          <cell r="O265" t="str">
            <v>Allocate according to outage breakdown</v>
          </cell>
          <cell r="V265" t="str">
            <v>No</v>
          </cell>
          <cell r="W265">
            <v>0</v>
          </cell>
          <cell r="X265">
            <v>0</v>
          </cell>
          <cell r="Y265">
            <v>0</v>
          </cell>
          <cell r="Z265">
            <v>0</v>
          </cell>
        </row>
        <row r="266">
          <cell r="A266" t="str">
            <v>AM OPERATORS</v>
          </cell>
          <cell r="B266" t="str">
            <v>Tremblay,Paul</v>
          </cell>
          <cell r="C266" t="str">
            <v>Boland,Mike.M.D.</v>
          </cell>
          <cell r="D266" t="str">
            <v>None</v>
          </cell>
          <cell r="E266">
            <v>4387</v>
          </cell>
          <cell r="G266" t="str">
            <v>Chalakuzhy,Mariam</v>
          </cell>
          <cell r="H266">
            <v>542213</v>
          </cell>
          <cell r="I266" t="str">
            <v>OP</v>
          </cell>
          <cell r="O266" t="str">
            <v>Allocate according to outage breakdown</v>
          </cell>
          <cell r="V266" t="str">
            <v>No</v>
          </cell>
          <cell r="W266">
            <v>0</v>
          </cell>
          <cell r="X266">
            <v>0</v>
          </cell>
          <cell r="Y266">
            <v>0</v>
          </cell>
          <cell r="Z266">
            <v>0</v>
          </cell>
        </row>
        <row r="267">
          <cell r="A267" t="str">
            <v>AM OPERATORS</v>
          </cell>
          <cell r="B267" t="str">
            <v>Tremblay,Paul</v>
          </cell>
          <cell r="C267" t="str">
            <v>Boland,Mike.M.D.</v>
          </cell>
          <cell r="D267" t="str">
            <v>None</v>
          </cell>
          <cell r="E267">
            <v>4387</v>
          </cell>
          <cell r="G267" t="str">
            <v>Rowe,Bob</v>
          </cell>
          <cell r="H267">
            <v>679483</v>
          </cell>
          <cell r="I267" t="str">
            <v>OP</v>
          </cell>
          <cell r="J267" t="str">
            <v>Y</v>
          </cell>
          <cell r="K267" t="str">
            <v>YES</v>
          </cell>
          <cell r="V267" t="str">
            <v>No</v>
          </cell>
          <cell r="W267">
            <v>0</v>
          </cell>
          <cell r="X267">
            <v>0</v>
          </cell>
          <cell r="Y267">
            <v>0</v>
          </cell>
          <cell r="Z267">
            <v>0</v>
          </cell>
        </row>
        <row r="268">
          <cell r="A268" t="str">
            <v>AM OPERATORS</v>
          </cell>
          <cell r="B268" t="str">
            <v>Tremblay,Paul</v>
          </cell>
          <cell r="C268" t="str">
            <v>Boland,Mike.M.D.</v>
          </cell>
          <cell r="D268" t="str">
            <v>None</v>
          </cell>
          <cell r="E268">
            <v>4197</v>
          </cell>
          <cell r="G268" t="str">
            <v>Mitchell,Bill</v>
          </cell>
          <cell r="H268">
            <v>687666</v>
          </cell>
          <cell r="I268" t="str">
            <v>ON</v>
          </cell>
          <cell r="N268">
            <v>1</v>
          </cell>
          <cell r="V268" t="str">
            <v>No</v>
          </cell>
          <cell r="W268">
            <v>0</v>
          </cell>
          <cell r="X268">
            <v>0</v>
          </cell>
          <cell r="Y268">
            <v>0</v>
          </cell>
          <cell r="Z268">
            <v>0</v>
          </cell>
        </row>
        <row r="269">
          <cell r="A269" t="str">
            <v>AM OPERATORS</v>
          </cell>
          <cell r="B269" t="str">
            <v>Tremblay,Paul</v>
          </cell>
          <cell r="C269" t="str">
            <v>Boland,Mike.M.D.</v>
          </cell>
          <cell r="D269" t="str">
            <v>None</v>
          </cell>
          <cell r="E269">
            <v>4387</v>
          </cell>
          <cell r="G269" t="str">
            <v>Lau,Michael Chung Long</v>
          </cell>
          <cell r="H269">
            <v>732606</v>
          </cell>
          <cell r="I269" t="str">
            <v>OP</v>
          </cell>
          <cell r="O269" t="str">
            <v>Allocate according to outage breakdown</v>
          </cell>
          <cell r="V269" t="str">
            <v>No</v>
          </cell>
          <cell r="W269">
            <v>0</v>
          </cell>
          <cell r="X269">
            <v>0</v>
          </cell>
          <cell r="Y269">
            <v>0</v>
          </cell>
          <cell r="Z269">
            <v>0</v>
          </cell>
        </row>
        <row r="270">
          <cell r="A270" t="str">
            <v>AM OPERATORS</v>
          </cell>
          <cell r="B270" t="str">
            <v>Tremblay,Paul</v>
          </cell>
          <cell r="C270" t="str">
            <v>Boland,Mike.M.D.</v>
          </cell>
          <cell r="D270" t="str">
            <v>None</v>
          </cell>
          <cell r="E270">
            <v>4387</v>
          </cell>
          <cell r="G270" t="str">
            <v>Cornell,Perry</v>
          </cell>
          <cell r="H270">
            <v>764785</v>
          </cell>
          <cell r="I270" t="str">
            <v>OP</v>
          </cell>
          <cell r="O270">
            <v>1</v>
          </cell>
          <cell r="V270" t="str">
            <v>No</v>
          </cell>
          <cell r="W270">
            <v>0</v>
          </cell>
          <cell r="X270">
            <v>0</v>
          </cell>
          <cell r="Y270">
            <v>0</v>
          </cell>
          <cell r="Z270">
            <v>0</v>
          </cell>
        </row>
        <row r="271">
          <cell r="A271" t="str">
            <v>AM OPERATORS</v>
          </cell>
          <cell r="B271" t="str">
            <v>Tremblay,Paul</v>
          </cell>
          <cell r="C271" t="str">
            <v>Boland,Mike.M.D.</v>
          </cell>
          <cell r="D271" t="str">
            <v>None</v>
          </cell>
          <cell r="E271">
            <v>4197</v>
          </cell>
          <cell r="G271" t="str">
            <v>Noble,Brian</v>
          </cell>
          <cell r="H271">
            <v>778260</v>
          </cell>
          <cell r="I271" t="str">
            <v>OP</v>
          </cell>
          <cell r="O271" t="str">
            <v>Allocate according to outage breakdown</v>
          </cell>
          <cell r="V271" t="str">
            <v>No</v>
          </cell>
          <cell r="W271">
            <v>0</v>
          </cell>
          <cell r="X271">
            <v>0</v>
          </cell>
          <cell r="Y271">
            <v>0</v>
          </cell>
          <cell r="Z271">
            <v>0</v>
          </cell>
        </row>
        <row r="272">
          <cell r="A272" t="str">
            <v>AM OPERATORS</v>
          </cell>
          <cell r="B272" t="str">
            <v>Tremblay,Paul</v>
          </cell>
          <cell r="C272" t="str">
            <v>Boland,Mike.M.D.</v>
          </cell>
          <cell r="D272" t="str">
            <v>None</v>
          </cell>
          <cell r="E272">
            <v>4387</v>
          </cell>
          <cell r="G272" t="str">
            <v>Barber,Cathy</v>
          </cell>
          <cell r="H272">
            <v>784301</v>
          </cell>
          <cell r="I272" t="str">
            <v>OP</v>
          </cell>
          <cell r="O272" t="str">
            <v>Tx OM&amp;A</v>
          </cell>
          <cell r="V272" t="str">
            <v>No</v>
          </cell>
          <cell r="W272">
            <v>0</v>
          </cell>
          <cell r="X272">
            <v>0</v>
          </cell>
          <cell r="Y272">
            <v>0</v>
          </cell>
          <cell r="Z272">
            <v>0</v>
          </cell>
        </row>
        <row r="273">
          <cell r="A273" t="str">
            <v>AM OPERATORS</v>
          </cell>
          <cell r="B273" t="str">
            <v>Tremblay,Paul</v>
          </cell>
          <cell r="C273" t="str">
            <v>Boland,Mike.M.D.</v>
          </cell>
          <cell r="D273" t="str">
            <v>None</v>
          </cell>
          <cell r="E273">
            <v>4387</v>
          </cell>
          <cell r="G273" t="str">
            <v>Neal,Cathy</v>
          </cell>
          <cell r="H273">
            <v>786681</v>
          </cell>
          <cell r="I273" t="str">
            <v>OP</v>
          </cell>
          <cell r="O273" t="str">
            <v>Allocate according to outage breakdown</v>
          </cell>
          <cell r="V273" t="str">
            <v>No</v>
          </cell>
          <cell r="W273">
            <v>0</v>
          </cell>
          <cell r="X273">
            <v>0</v>
          </cell>
          <cell r="Y273">
            <v>0</v>
          </cell>
          <cell r="Z273">
            <v>0</v>
          </cell>
        </row>
        <row r="274">
          <cell r="A274" t="str">
            <v>AM OPERATORS</v>
          </cell>
          <cell r="B274" t="str">
            <v>Tremblay,Paul</v>
          </cell>
          <cell r="C274" t="str">
            <v>Boland,Mike.M.D.</v>
          </cell>
          <cell r="D274" t="str">
            <v>None</v>
          </cell>
          <cell r="E274">
            <v>4387</v>
          </cell>
          <cell r="G274" t="str">
            <v>Wilson,Rose</v>
          </cell>
          <cell r="H274">
            <v>945434</v>
          </cell>
          <cell r="I274" t="str">
            <v>OP</v>
          </cell>
          <cell r="O274" t="str">
            <v>Allocate according to outage breakdown</v>
          </cell>
          <cell r="V274" t="str">
            <v>No</v>
          </cell>
          <cell r="W274">
            <v>0</v>
          </cell>
          <cell r="X274">
            <v>0</v>
          </cell>
          <cell r="Y274">
            <v>0</v>
          </cell>
          <cell r="Z274">
            <v>0</v>
          </cell>
        </row>
        <row r="275">
          <cell r="A275" t="str">
            <v>AM OPERATORS</v>
          </cell>
          <cell r="B275" t="str">
            <v>Tremblay,Paul</v>
          </cell>
          <cell r="C275" t="str">
            <v>Boland,Mike.M.D.</v>
          </cell>
          <cell r="D275" t="str">
            <v>None</v>
          </cell>
          <cell r="E275">
            <v>4387</v>
          </cell>
          <cell r="G275" t="str">
            <v>Ditner,Carol</v>
          </cell>
          <cell r="H275">
            <v>946386</v>
          </cell>
          <cell r="I275" t="str">
            <v>OP</v>
          </cell>
          <cell r="O275" t="str">
            <v>Allocate according to outage breakdown</v>
          </cell>
          <cell r="V275" t="str">
            <v>No</v>
          </cell>
          <cell r="W275">
            <v>0</v>
          </cell>
          <cell r="X275">
            <v>0</v>
          </cell>
          <cell r="Y275">
            <v>0</v>
          </cell>
          <cell r="Z275">
            <v>0</v>
          </cell>
        </row>
        <row r="276">
          <cell r="A276" t="str">
            <v>AM OPERATORS</v>
          </cell>
          <cell r="B276" t="str">
            <v>Tremblay,Paul</v>
          </cell>
          <cell r="C276" t="str">
            <v>Boland,Mike.M.D.</v>
          </cell>
          <cell r="D276" t="str">
            <v>None</v>
          </cell>
          <cell r="E276">
            <v>4387</v>
          </cell>
          <cell r="G276" t="str">
            <v>Ley,Tanya</v>
          </cell>
          <cell r="H276">
            <v>964880</v>
          </cell>
          <cell r="I276" t="str">
            <v>OP</v>
          </cell>
          <cell r="O276" t="str">
            <v>Dx OM&amp;A</v>
          </cell>
          <cell r="V276" t="str">
            <v>No</v>
          </cell>
          <cell r="W276">
            <v>0</v>
          </cell>
          <cell r="X276">
            <v>0</v>
          </cell>
          <cell r="Y276">
            <v>0</v>
          </cell>
          <cell r="Z276">
            <v>0</v>
          </cell>
        </row>
        <row r="277">
          <cell r="A277" t="str">
            <v>AM OPERATORS</v>
          </cell>
          <cell r="B277" t="str">
            <v>Tremblay,Paul</v>
          </cell>
          <cell r="C277" t="str">
            <v>Boland,Mike.M.D.</v>
          </cell>
          <cell r="D277" t="str">
            <v>None</v>
          </cell>
          <cell r="E277">
            <v>4197</v>
          </cell>
          <cell r="G277" t="str">
            <v>Devine,Kevin</v>
          </cell>
          <cell r="H277">
            <v>969934</v>
          </cell>
          <cell r="I277" t="str">
            <v>OP</v>
          </cell>
          <cell r="O277" t="str">
            <v>Allocate according to outage breakdown</v>
          </cell>
          <cell r="V277" t="str">
            <v>No</v>
          </cell>
          <cell r="W277">
            <v>0</v>
          </cell>
          <cell r="X277">
            <v>0</v>
          </cell>
          <cell r="Y277">
            <v>0</v>
          </cell>
          <cell r="Z277">
            <v>0</v>
          </cell>
        </row>
        <row r="278">
          <cell r="A278" t="str">
            <v>AM OPERATORS</v>
          </cell>
          <cell r="B278" t="str">
            <v>Tremblay,Paul</v>
          </cell>
          <cell r="C278" t="str">
            <v>Boland,Mike.M.D.</v>
          </cell>
          <cell r="D278" t="str">
            <v>None</v>
          </cell>
          <cell r="E278">
            <v>4387</v>
          </cell>
          <cell r="G278" t="str">
            <v>Selics,Ken</v>
          </cell>
          <cell r="H278">
            <v>973574</v>
          </cell>
          <cell r="I278" t="str">
            <v>OP</v>
          </cell>
          <cell r="O278" t="str">
            <v>Allocate according to outage breakdown</v>
          </cell>
          <cell r="V278" t="str">
            <v>No</v>
          </cell>
          <cell r="W278">
            <v>0</v>
          </cell>
          <cell r="X278">
            <v>0</v>
          </cell>
          <cell r="Y278">
            <v>0</v>
          </cell>
          <cell r="Z278">
            <v>0</v>
          </cell>
        </row>
        <row r="279">
          <cell r="A279" t="str">
            <v>AM OPERATORS</v>
          </cell>
          <cell r="B279" t="str">
            <v>Tremblay,Paul</v>
          </cell>
          <cell r="C279" t="str">
            <v>Bradley,Ian</v>
          </cell>
          <cell r="G279" t="str">
            <v>Graham, Charlie</v>
          </cell>
          <cell r="H279" t="str">
            <v>E00601</v>
          </cell>
          <cell r="J279" t="str">
            <v>Y</v>
          </cell>
          <cell r="V279" t="str">
            <v>No</v>
          </cell>
          <cell r="W279">
            <v>0</v>
          </cell>
          <cell r="X279">
            <v>0</v>
          </cell>
          <cell r="Y279">
            <v>0</v>
          </cell>
          <cell r="Z279">
            <v>0</v>
          </cell>
        </row>
        <row r="280">
          <cell r="A280" t="str">
            <v>AM OPERATORS</v>
          </cell>
          <cell r="B280" t="str">
            <v>Tremblay,Paul</v>
          </cell>
          <cell r="C280" t="str">
            <v>Bradley,Ian</v>
          </cell>
          <cell r="G280" t="str">
            <v>Millar, Paul</v>
          </cell>
          <cell r="H280" t="str">
            <v>E02041</v>
          </cell>
          <cell r="J280" t="str">
            <v>Y</v>
          </cell>
          <cell r="V280" t="str">
            <v>No</v>
          </cell>
          <cell r="W280">
            <v>0</v>
          </cell>
          <cell r="X280">
            <v>0</v>
          </cell>
          <cell r="Y280">
            <v>0</v>
          </cell>
          <cell r="Z280">
            <v>0</v>
          </cell>
        </row>
        <row r="281">
          <cell r="A281" t="str">
            <v>AM OPERATORS</v>
          </cell>
          <cell r="B281" t="str">
            <v>Tremblay,Paul</v>
          </cell>
          <cell r="C281" t="str">
            <v>Bradley,Ian</v>
          </cell>
          <cell r="D281" t="str">
            <v>OE</v>
          </cell>
          <cell r="E281" t="str">
            <v>BAE</v>
          </cell>
          <cell r="G281" t="str">
            <v>Cecez, Milka</v>
          </cell>
          <cell r="H281">
            <v>183174</v>
          </cell>
          <cell r="I281" t="str">
            <v>OE</v>
          </cell>
          <cell r="J281" t="str">
            <v>Y</v>
          </cell>
          <cell r="K281" t="str">
            <v>YES</v>
          </cell>
          <cell r="P281">
            <v>35</v>
          </cell>
          <cell r="Q281">
            <v>35</v>
          </cell>
          <cell r="R281">
            <v>35</v>
          </cell>
          <cell r="S281">
            <v>35</v>
          </cell>
          <cell r="T281">
            <v>140</v>
          </cell>
          <cell r="U281" t="str">
            <v>Yes</v>
          </cell>
          <cell r="W281">
            <v>1</v>
          </cell>
          <cell r="X281">
            <v>1</v>
          </cell>
          <cell r="Y281">
            <v>1</v>
          </cell>
          <cell r="Z281">
            <v>1</v>
          </cell>
        </row>
        <row r="282">
          <cell r="A282" t="str">
            <v>AM OPERATORS</v>
          </cell>
          <cell r="B282" t="str">
            <v>Tremblay,Paul</v>
          </cell>
          <cell r="C282" t="str">
            <v>Bradley,Ian</v>
          </cell>
          <cell r="D282" t="str">
            <v>OE</v>
          </cell>
          <cell r="G282" t="str">
            <v>Sohail, Akram</v>
          </cell>
          <cell r="H282">
            <v>183175</v>
          </cell>
          <cell r="I282" t="str">
            <v>OE</v>
          </cell>
          <cell r="J282" t="str">
            <v>Y</v>
          </cell>
          <cell r="V282" t="str">
            <v>No</v>
          </cell>
          <cell r="W282">
            <v>0</v>
          </cell>
          <cell r="X282">
            <v>0</v>
          </cell>
          <cell r="Y282">
            <v>0</v>
          </cell>
          <cell r="Z282">
            <v>0</v>
          </cell>
        </row>
        <row r="283">
          <cell r="A283" t="str">
            <v>AM OPERATORS</v>
          </cell>
          <cell r="B283" t="str">
            <v>Tremblay,Paul</v>
          </cell>
          <cell r="C283" t="str">
            <v>Bradley,Ian</v>
          </cell>
          <cell r="D283" t="str">
            <v>OF</v>
          </cell>
          <cell r="G283" t="str">
            <v>Guo, Yinhua</v>
          </cell>
          <cell r="H283">
            <v>183172</v>
          </cell>
          <cell r="I283" t="str">
            <v>OF</v>
          </cell>
          <cell r="J283" t="str">
            <v>Y</v>
          </cell>
          <cell r="M283">
            <v>1</v>
          </cell>
          <cell r="V283" t="str">
            <v>No</v>
          </cell>
          <cell r="W283">
            <v>0</v>
          </cell>
          <cell r="X283">
            <v>0</v>
          </cell>
          <cell r="Y283">
            <v>0</v>
          </cell>
          <cell r="Z283">
            <v>0</v>
          </cell>
        </row>
        <row r="284">
          <cell r="A284" t="str">
            <v>AM OPERATORS</v>
          </cell>
          <cell r="B284" t="str">
            <v>Tremblay,Paul</v>
          </cell>
          <cell r="C284" t="str">
            <v>Bradley,Ian</v>
          </cell>
          <cell r="D284" t="str">
            <v>OF</v>
          </cell>
          <cell r="G284" t="str">
            <v>Leeman, Mike</v>
          </cell>
          <cell r="H284">
            <v>183177</v>
          </cell>
          <cell r="I284" t="str">
            <v>OF</v>
          </cell>
          <cell r="J284" t="str">
            <v>Y</v>
          </cell>
          <cell r="M284">
            <v>1</v>
          </cell>
          <cell r="V284" t="str">
            <v>No</v>
          </cell>
          <cell r="W284">
            <v>0</v>
          </cell>
          <cell r="X284">
            <v>0</v>
          </cell>
          <cell r="Y284">
            <v>0</v>
          </cell>
          <cell r="Z284">
            <v>0</v>
          </cell>
        </row>
        <row r="285">
          <cell r="A285" t="str">
            <v>AM OPERATORS</v>
          </cell>
          <cell r="B285" t="str">
            <v>Tremblay,Paul</v>
          </cell>
          <cell r="C285" t="str">
            <v>Bradley,Ian</v>
          </cell>
          <cell r="D285" t="str">
            <v>OF</v>
          </cell>
          <cell r="G285" t="str">
            <v>Rowe, Scott</v>
          </cell>
          <cell r="H285">
            <v>183178</v>
          </cell>
          <cell r="I285" t="str">
            <v>OF</v>
          </cell>
          <cell r="J285" t="str">
            <v>Y</v>
          </cell>
          <cell r="M285">
            <v>1</v>
          </cell>
          <cell r="V285" t="str">
            <v>No</v>
          </cell>
          <cell r="W285">
            <v>0</v>
          </cell>
          <cell r="X285">
            <v>0</v>
          </cell>
          <cell r="Y285">
            <v>0</v>
          </cell>
          <cell r="Z285">
            <v>0</v>
          </cell>
        </row>
        <row r="286">
          <cell r="A286" t="str">
            <v>AM OPERATORS</v>
          </cell>
          <cell r="B286" t="str">
            <v>Tremblay,Paul</v>
          </cell>
          <cell r="C286" t="str">
            <v>Bradley,Ian</v>
          </cell>
          <cell r="D286" t="str">
            <v>ON</v>
          </cell>
          <cell r="G286" t="str">
            <v>Johnson, Richard</v>
          </cell>
          <cell r="H286">
            <v>47260</v>
          </cell>
          <cell r="I286" t="str">
            <v>ON</v>
          </cell>
          <cell r="J286" t="str">
            <v>Y</v>
          </cell>
          <cell r="N286">
            <v>1</v>
          </cell>
          <cell r="V286" t="str">
            <v>No</v>
          </cell>
          <cell r="W286">
            <v>0</v>
          </cell>
          <cell r="X286">
            <v>0</v>
          </cell>
          <cell r="Y286">
            <v>0</v>
          </cell>
          <cell r="Z286">
            <v>0</v>
          </cell>
        </row>
        <row r="287">
          <cell r="A287" t="str">
            <v>AM OPERATORS</v>
          </cell>
          <cell r="B287" t="str">
            <v>Tremblay,Paul</v>
          </cell>
          <cell r="C287" t="str">
            <v>Bradley,Ian</v>
          </cell>
          <cell r="D287" t="str">
            <v>ON</v>
          </cell>
          <cell r="G287" t="str">
            <v>Hyatt, Mel</v>
          </cell>
          <cell r="H287">
            <v>287182</v>
          </cell>
          <cell r="I287" t="str">
            <v>ON</v>
          </cell>
          <cell r="J287" t="str">
            <v>Y</v>
          </cell>
          <cell r="N287">
            <v>1</v>
          </cell>
          <cell r="V287" t="str">
            <v>No</v>
          </cell>
          <cell r="W287">
            <v>0</v>
          </cell>
          <cell r="X287">
            <v>0</v>
          </cell>
          <cell r="Y287">
            <v>0</v>
          </cell>
          <cell r="Z287">
            <v>0</v>
          </cell>
        </row>
        <row r="288">
          <cell r="A288" t="str">
            <v>AM OPERATORS</v>
          </cell>
          <cell r="B288" t="str">
            <v>Tremblay,Paul</v>
          </cell>
          <cell r="C288" t="str">
            <v>Bradley,Ian</v>
          </cell>
          <cell r="D288" t="str">
            <v>OP</v>
          </cell>
          <cell r="G288" t="str">
            <v>Giralico, Sante</v>
          </cell>
          <cell r="H288">
            <v>181950</v>
          </cell>
          <cell r="I288" t="str">
            <v>OP</v>
          </cell>
          <cell r="J288" t="str">
            <v>Y</v>
          </cell>
          <cell r="V288" t="str">
            <v>No</v>
          </cell>
          <cell r="W288">
            <v>0</v>
          </cell>
          <cell r="X288">
            <v>0</v>
          </cell>
          <cell r="Y288">
            <v>0</v>
          </cell>
          <cell r="Z288">
            <v>0</v>
          </cell>
        </row>
        <row r="289">
          <cell r="A289" t="str">
            <v>AM OPERATORS</v>
          </cell>
          <cell r="B289" t="str">
            <v>Tremblay,Paul</v>
          </cell>
          <cell r="C289" t="str">
            <v>Bradley,Ian</v>
          </cell>
          <cell r="D289" t="str">
            <v>OP</v>
          </cell>
          <cell r="G289" t="str">
            <v>Nattress, Simone</v>
          </cell>
          <cell r="H289">
            <v>183160</v>
          </cell>
          <cell r="I289" t="str">
            <v>OP</v>
          </cell>
          <cell r="J289" t="str">
            <v>Y</v>
          </cell>
          <cell r="V289" t="str">
            <v>No</v>
          </cell>
          <cell r="W289">
            <v>0</v>
          </cell>
          <cell r="X289">
            <v>0</v>
          </cell>
          <cell r="Y289">
            <v>0</v>
          </cell>
          <cell r="Z289">
            <v>0</v>
          </cell>
        </row>
        <row r="290">
          <cell r="A290" t="str">
            <v>AM OPERATORS</v>
          </cell>
          <cell r="B290" t="str">
            <v>Tremblay,Paul</v>
          </cell>
          <cell r="C290" t="str">
            <v>Bradley,Ian</v>
          </cell>
          <cell r="D290" t="str">
            <v>OP</v>
          </cell>
          <cell r="G290" t="str">
            <v>Simpson, Cheryl</v>
          </cell>
          <cell r="H290">
            <v>525763</v>
          </cell>
          <cell r="I290" t="str">
            <v>OP</v>
          </cell>
          <cell r="J290" t="str">
            <v>Y</v>
          </cell>
          <cell r="O290">
            <v>1</v>
          </cell>
          <cell r="V290" t="str">
            <v>No</v>
          </cell>
          <cell r="W290">
            <v>0</v>
          </cell>
          <cell r="X290">
            <v>0</v>
          </cell>
          <cell r="Y290">
            <v>0</v>
          </cell>
          <cell r="Z290">
            <v>0</v>
          </cell>
        </row>
        <row r="291">
          <cell r="A291" t="str">
            <v>AM OPERATORS</v>
          </cell>
          <cell r="B291" t="str">
            <v>Tremblay,Paul</v>
          </cell>
          <cell r="C291" t="str">
            <v>Bradley,Ian</v>
          </cell>
          <cell r="D291" t="str">
            <v>OPER FACILIT</v>
          </cell>
          <cell r="E291">
            <v>4514</v>
          </cell>
          <cell r="G291" t="str">
            <v>Chen,Rongliang</v>
          </cell>
          <cell r="H291">
            <v>42937</v>
          </cell>
          <cell r="I291" t="str">
            <v>OF</v>
          </cell>
          <cell r="J291" t="str">
            <v>Y</v>
          </cell>
          <cell r="K291" t="str">
            <v>YES</v>
          </cell>
          <cell r="P291">
            <v>35</v>
          </cell>
          <cell r="Q291">
            <v>35</v>
          </cell>
          <cell r="R291">
            <v>35</v>
          </cell>
          <cell r="S291">
            <v>35</v>
          </cell>
          <cell r="T291">
            <v>140</v>
          </cell>
          <cell r="U291" t="str">
            <v>Yes</v>
          </cell>
          <cell r="W291">
            <v>1</v>
          </cell>
          <cell r="X291">
            <v>1</v>
          </cell>
          <cell r="Y291">
            <v>1</v>
          </cell>
          <cell r="Z291">
            <v>1</v>
          </cell>
        </row>
        <row r="292">
          <cell r="A292" t="str">
            <v>AM OPERATORS</v>
          </cell>
          <cell r="B292" t="str">
            <v>Tremblay,Paul</v>
          </cell>
          <cell r="C292" t="str">
            <v>Bradley,Ian</v>
          </cell>
          <cell r="D292" t="str">
            <v>OPER FACILIT</v>
          </cell>
          <cell r="E292">
            <v>4514</v>
          </cell>
          <cell r="G292" t="str">
            <v>Hewson,Alex</v>
          </cell>
          <cell r="H292">
            <v>55129</v>
          </cell>
          <cell r="I292" t="str">
            <v>OF</v>
          </cell>
          <cell r="M292">
            <v>1</v>
          </cell>
          <cell r="V292" t="str">
            <v>No</v>
          </cell>
          <cell r="W292">
            <v>0</v>
          </cell>
          <cell r="X292">
            <v>0</v>
          </cell>
          <cell r="Y292">
            <v>0</v>
          </cell>
          <cell r="Z292">
            <v>0</v>
          </cell>
        </row>
        <row r="293">
          <cell r="A293" t="str">
            <v>AM OPERATORS</v>
          </cell>
          <cell r="B293" t="str">
            <v>Tremblay,Paul</v>
          </cell>
          <cell r="C293" t="str">
            <v>Bradley,Ian</v>
          </cell>
          <cell r="D293" t="str">
            <v>OPER FACILIT</v>
          </cell>
          <cell r="E293">
            <v>4514</v>
          </cell>
          <cell r="G293" t="str">
            <v>Haromszeki,Robert L.</v>
          </cell>
          <cell r="H293">
            <v>59897</v>
          </cell>
          <cell r="I293" t="str">
            <v>OF</v>
          </cell>
          <cell r="M293">
            <v>1</v>
          </cell>
          <cell r="V293" t="str">
            <v>No</v>
          </cell>
          <cell r="W293">
            <v>0</v>
          </cell>
          <cell r="X293">
            <v>0</v>
          </cell>
          <cell r="Y293">
            <v>0</v>
          </cell>
          <cell r="Z293">
            <v>0</v>
          </cell>
        </row>
        <row r="294">
          <cell r="A294" t="str">
            <v>AM OPERATORS</v>
          </cell>
          <cell r="B294" t="str">
            <v>Tremblay,Paul</v>
          </cell>
          <cell r="C294" t="str">
            <v>Bradley,Ian</v>
          </cell>
          <cell r="D294" t="str">
            <v>OPER FACILIT</v>
          </cell>
          <cell r="E294">
            <v>4514</v>
          </cell>
          <cell r="G294" t="str">
            <v>Clunies,Linda</v>
          </cell>
          <cell r="H294">
            <v>120526</v>
          </cell>
          <cell r="I294" t="str">
            <v>OF</v>
          </cell>
          <cell r="M294">
            <v>1</v>
          </cell>
          <cell r="V294" t="str">
            <v>No</v>
          </cell>
          <cell r="W294">
            <v>0</v>
          </cell>
          <cell r="X294">
            <v>0</v>
          </cell>
          <cell r="Y294">
            <v>0</v>
          </cell>
          <cell r="Z294">
            <v>0</v>
          </cell>
        </row>
        <row r="295">
          <cell r="A295" t="str">
            <v>AM OPERATORS</v>
          </cell>
          <cell r="B295" t="str">
            <v>Tremblay,Paul</v>
          </cell>
          <cell r="C295" t="str">
            <v>Bradley,Ian</v>
          </cell>
          <cell r="D295" t="str">
            <v>OPER FACILIT</v>
          </cell>
          <cell r="E295">
            <v>4514</v>
          </cell>
          <cell r="G295" t="str">
            <v>Camelino,Ruben</v>
          </cell>
          <cell r="H295">
            <v>176396</v>
          </cell>
          <cell r="I295" t="str">
            <v>OF</v>
          </cell>
          <cell r="J295" t="str">
            <v>Y</v>
          </cell>
          <cell r="K295" t="str">
            <v>YES</v>
          </cell>
          <cell r="P295">
            <v>35</v>
          </cell>
          <cell r="Q295">
            <v>35</v>
          </cell>
          <cell r="R295">
            <v>35</v>
          </cell>
          <cell r="S295">
            <v>35</v>
          </cell>
          <cell r="T295">
            <v>140</v>
          </cell>
          <cell r="U295" t="str">
            <v>Yes</v>
          </cell>
          <cell r="W295">
            <v>1</v>
          </cell>
          <cell r="X295">
            <v>1</v>
          </cell>
          <cell r="Y295">
            <v>1</v>
          </cell>
          <cell r="Z295">
            <v>1</v>
          </cell>
        </row>
        <row r="296">
          <cell r="A296" t="str">
            <v>AM OPERATORS</v>
          </cell>
          <cell r="B296" t="str">
            <v>Tremblay,Paul</v>
          </cell>
          <cell r="C296" t="str">
            <v>Bradley,Ian</v>
          </cell>
          <cell r="D296" t="str">
            <v>OPER FACILIT</v>
          </cell>
          <cell r="E296">
            <v>4514</v>
          </cell>
          <cell r="G296" t="str">
            <v>Cheuk,Vivian</v>
          </cell>
          <cell r="H296">
            <v>177624</v>
          </cell>
          <cell r="I296" t="str">
            <v>OF</v>
          </cell>
          <cell r="M296">
            <v>1</v>
          </cell>
          <cell r="V296" t="str">
            <v>No</v>
          </cell>
          <cell r="W296">
            <v>0</v>
          </cell>
          <cell r="X296">
            <v>0</v>
          </cell>
          <cell r="Y296">
            <v>0</v>
          </cell>
          <cell r="Z296">
            <v>0</v>
          </cell>
        </row>
        <row r="297">
          <cell r="A297" t="str">
            <v>AM OPERATORS</v>
          </cell>
          <cell r="B297" t="str">
            <v>Tremblay,Paul</v>
          </cell>
          <cell r="C297" t="str">
            <v>Bradley,Ian</v>
          </cell>
          <cell r="D297" t="str">
            <v>OPER FACILIT</v>
          </cell>
          <cell r="E297">
            <v>4514</v>
          </cell>
          <cell r="G297" t="str">
            <v>Pan,Danmin</v>
          </cell>
          <cell r="H297">
            <v>180361</v>
          </cell>
          <cell r="I297" t="str">
            <v>OF</v>
          </cell>
          <cell r="M297">
            <v>1</v>
          </cell>
          <cell r="V297" t="str">
            <v>No</v>
          </cell>
          <cell r="W297">
            <v>0</v>
          </cell>
          <cell r="X297">
            <v>0</v>
          </cell>
          <cell r="Y297">
            <v>0</v>
          </cell>
          <cell r="Z297">
            <v>0</v>
          </cell>
        </row>
        <row r="298">
          <cell r="A298" t="str">
            <v>AM OPERATORS</v>
          </cell>
          <cell r="B298" t="str">
            <v>Tremblay,Paul</v>
          </cell>
          <cell r="C298" t="str">
            <v>Bradley,Ian</v>
          </cell>
          <cell r="D298" t="str">
            <v>OPER FACILIT</v>
          </cell>
          <cell r="E298">
            <v>4514</v>
          </cell>
          <cell r="G298" t="str">
            <v>Chan,Kathy</v>
          </cell>
          <cell r="H298">
            <v>180363</v>
          </cell>
          <cell r="I298" t="str">
            <v>OF</v>
          </cell>
          <cell r="M298">
            <v>1</v>
          </cell>
          <cell r="V298" t="str">
            <v>No</v>
          </cell>
          <cell r="W298">
            <v>0</v>
          </cell>
          <cell r="X298">
            <v>0</v>
          </cell>
          <cell r="Y298">
            <v>0</v>
          </cell>
          <cell r="Z298">
            <v>0</v>
          </cell>
        </row>
        <row r="299">
          <cell r="A299" t="str">
            <v>AM OPERATORS</v>
          </cell>
          <cell r="B299" t="str">
            <v>Tremblay,Paul</v>
          </cell>
          <cell r="C299" t="str">
            <v>Bradley,Ian</v>
          </cell>
          <cell r="D299" t="str">
            <v>OPER FACILIT</v>
          </cell>
          <cell r="E299">
            <v>4514</v>
          </cell>
          <cell r="G299" t="str">
            <v>Tai,Edwin</v>
          </cell>
          <cell r="H299">
            <v>180372</v>
          </cell>
          <cell r="I299" t="str">
            <v>OF</v>
          </cell>
          <cell r="M299">
            <v>1</v>
          </cell>
          <cell r="V299" t="str">
            <v>No</v>
          </cell>
          <cell r="W299">
            <v>0</v>
          </cell>
          <cell r="X299">
            <v>0</v>
          </cell>
          <cell r="Y299">
            <v>0</v>
          </cell>
          <cell r="Z299">
            <v>0</v>
          </cell>
        </row>
        <row r="300">
          <cell r="A300" t="str">
            <v>AM OPERATORS</v>
          </cell>
          <cell r="B300" t="str">
            <v>Tremblay,Paul</v>
          </cell>
          <cell r="C300" t="str">
            <v>Bradley,Ian</v>
          </cell>
          <cell r="D300" t="str">
            <v>OPER FACILIT</v>
          </cell>
          <cell r="E300">
            <v>4514</v>
          </cell>
          <cell r="G300" t="str">
            <v>Yuen,Kay Chi-Kiu</v>
          </cell>
          <cell r="H300">
            <v>180616</v>
          </cell>
          <cell r="I300" t="str">
            <v>OF</v>
          </cell>
          <cell r="M300">
            <v>1</v>
          </cell>
          <cell r="V300" t="str">
            <v>No</v>
          </cell>
          <cell r="W300">
            <v>0</v>
          </cell>
          <cell r="X300">
            <v>0</v>
          </cell>
          <cell r="Y300">
            <v>0</v>
          </cell>
          <cell r="Z300">
            <v>0</v>
          </cell>
        </row>
        <row r="301">
          <cell r="A301" t="str">
            <v>AM OPERATORS</v>
          </cell>
          <cell r="B301" t="str">
            <v>Tremblay,Paul</v>
          </cell>
          <cell r="C301" t="str">
            <v>Bradley,Ian</v>
          </cell>
          <cell r="D301" t="str">
            <v>OPER FACILIT</v>
          </cell>
          <cell r="E301">
            <v>4514</v>
          </cell>
          <cell r="G301" t="str">
            <v>Lee,Seunghee Suh</v>
          </cell>
          <cell r="H301">
            <v>180774</v>
          </cell>
          <cell r="I301" t="str">
            <v>OF</v>
          </cell>
          <cell r="M301">
            <v>1</v>
          </cell>
          <cell r="V301" t="str">
            <v>No</v>
          </cell>
          <cell r="W301">
            <v>0</v>
          </cell>
          <cell r="X301">
            <v>0</v>
          </cell>
          <cell r="Y301">
            <v>0</v>
          </cell>
          <cell r="Z301">
            <v>0</v>
          </cell>
        </row>
        <row r="302">
          <cell r="A302" t="str">
            <v>AM OPERATORS</v>
          </cell>
          <cell r="B302" t="str">
            <v>Tremblay,Paul</v>
          </cell>
          <cell r="C302" t="str">
            <v>Bradley,Ian</v>
          </cell>
          <cell r="D302" t="str">
            <v>OPER FACILIT</v>
          </cell>
          <cell r="E302">
            <v>4514</v>
          </cell>
          <cell r="G302" t="str">
            <v>Wong,Michelle C.</v>
          </cell>
          <cell r="H302">
            <v>180856</v>
          </cell>
          <cell r="I302" t="str">
            <v>OF</v>
          </cell>
          <cell r="M302">
            <v>1</v>
          </cell>
          <cell r="V302" t="str">
            <v>No</v>
          </cell>
          <cell r="W302">
            <v>0</v>
          </cell>
          <cell r="X302">
            <v>0</v>
          </cell>
          <cell r="Y302">
            <v>0</v>
          </cell>
          <cell r="Z302">
            <v>0</v>
          </cell>
        </row>
        <row r="303">
          <cell r="A303" t="str">
            <v>AM OPERATORS</v>
          </cell>
          <cell r="B303" t="str">
            <v>Tremblay,Paul</v>
          </cell>
          <cell r="C303" t="str">
            <v>Bradley,Ian</v>
          </cell>
          <cell r="D303" t="str">
            <v>OPER FACILIT</v>
          </cell>
          <cell r="E303">
            <v>4514</v>
          </cell>
          <cell r="G303" t="str">
            <v>Yong,Tze M.</v>
          </cell>
          <cell r="H303">
            <v>180857</v>
          </cell>
          <cell r="I303" t="str">
            <v>OF</v>
          </cell>
          <cell r="M303">
            <v>1</v>
          </cell>
          <cell r="V303" t="str">
            <v>No</v>
          </cell>
          <cell r="W303">
            <v>0</v>
          </cell>
          <cell r="X303">
            <v>0</v>
          </cell>
          <cell r="Y303">
            <v>0</v>
          </cell>
          <cell r="Z303">
            <v>0</v>
          </cell>
        </row>
        <row r="304">
          <cell r="A304" t="str">
            <v>AM OPERATORS</v>
          </cell>
          <cell r="B304" t="str">
            <v>Tremblay,Paul</v>
          </cell>
          <cell r="C304" t="str">
            <v>Bradley,Ian</v>
          </cell>
          <cell r="D304" t="str">
            <v>OPER FACILIT</v>
          </cell>
          <cell r="E304">
            <v>4514</v>
          </cell>
          <cell r="G304" t="str">
            <v>Kuntze,Martin</v>
          </cell>
          <cell r="H304">
            <v>181240</v>
          </cell>
          <cell r="I304" t="str">
            <v>OF</v>
          </cell>
          <cell r="M304">
            <v>1</v>
          </cell>
          <cell r="V304" t="str">
            <v>No</v>
          </cell>
          <cell r="W304">
            <v>0</v>
          </cell>
          <cell r="X304">
            <v>0</v>
          </cell>
          <cell r="Y304">
            <v>0</v>
          </cell>
          <cell r="Z304">
            <v>0</v>
          </cell>
        </row>
        <row r="305">
          <cell r="A305" t="str">
            <v>AM OPERATORS</v>
          </cell>
          <cell r="B305" t="str">
            <v>Tremblay,Paul</v>
          </cell>
          <cell r="C305" t="str">
            <v>Bradley,Ian</v>
          </cell>
          <cell r="D305" t="str">
            <v>OPER FACILIT</v>
          </cell>
          <cell r="E305">
            <v>4514</v>
          </cell>
          <cell r="G305" t="str">
            <v>Salazar,Jason</v>
          </cell>
          <cell r="H305">
            <v>181967</v>
          </cell>
          <cell r="I305" t="str">
            <v>OF</v>
          </cell>
          <cell r="M305">
            <v>1</v>
          </cell>
          <cell r="V305" t="str">
            <v>No</v>
          </cell>
          <cell r="W305">
            <v>0</v>
          </cell>
          <cell r="X305">
            <v>0</v>
          </cell>
          <cell r="Y305">
            <v>0</v>
          </cell>
          <cell r="Z305">
            <v>0</v>
          </cell>
        </row>
        <row r="306">
          <cell r="A306" t="str">
            <v>AM OPERATORS</v>
          </cell>
          <cell r="B306" t="str">
            <v>Tremblay,Paul</v>
          </cell>
          <cell r="C306" t="str">
            <v>Bradley,Ian</v>
          </cell>
          <cell r="D306" t="str">
            <v>OPER FACILIT</v>
          </cell>
          <cell r="E306">
            <v>4514</v>
          </cell>
          <cell r="G306" t="str">
            <v>Selvaratnam,Sarmila</v>
          </cell>
          <cell r="H306">
            <v>182038</v>
          </cell>
          <cell r="I306" t="str">
            <v>OF</v>
          </cell>
          <cell r="M306">
            <v>1</v>
          </cell>
          <cell r="V306" t="str">
            <v>No</v>
          </cell>
          <cell r="W306">
            <v>0</v>
          </cell>
          <cell r="X306">
            <v>0</v>
          </cell>
          <cell r="Y306">
            <v>0</v>
          </cell>
          <cell r="Z306">
            <v>0</v>
          </cell>
        </row>
        <row r="307">
          <cell r="A307" t="str">
            <v>AM OPERATORS</v>
          </cell>
          <cell r="B307" t="str">
            <v>Tremblay,Paul</v>
          </cell>
          <cell r="C307" t="str">
            <v>Bradley,Ian</v>
          </cell>
          <cell r="D307" t="str">
            <v>OPER FACILIT</v>
          </cell>
          <cell r="E307">
            <v>4514</v>
          </cell>
          <cell r="G307" t="str">
            <v>Bassiachvili,Elena</v>
          </cell>
          <cell r="H307">
            <v>182172</v>
          </cell>
          <cell r="I307" t="str">
            <v>OF</v>
          </cell>
          <cell r="M307">
            <v>1</v>
          </cell>
          <cell r="V307" t="str">
            <v>No</v>
          </cell>
          <cell r="W307">
            <v>0</v>
          </cell>
          <cell r="X307">
            <v>0</v>
          </cell>
          <cell r="Y307">
            <v>0</v>
          </cell>
          <cell r="Z307">
            <v>0</v>
          </cell>
        </row>
        <row r="308">
          <cell r="A308" t="str">
            <v>AM OPERATORS</v>
          </cell>
          <cell r="B308" t="str">
            <v>Tremblay,Paul</v>
          </cell>
          <cell r="C308" t="str">
            <v>Bradley,Ian</v>
          </cell>
          <cell r="D308" t="str">
            <v>OPER FACILIT</v>
          </cell>
          <cell r="E308">
            <v>4514</v>
          </cell>
          <cell r="G308" t="str">
            <v>Chan,Yun</v>
          </cell>
          <cell r="H308">
            <v>182256</v>
          </cell>
          <cell r="I308" t="str">
            <v>OF</v>
          </cell>
          <cell r="M308">
            <v>1</v>
          </cell>
          <cell r="V308" t="str">
            <v>No</v>
          </cell>
          <cell r="W308">
            <v>0</v>
          </cell>
          <cell r="X308">
            <v>0</v>
          </cell>
          <cell r="Y308">
            <v>0</v>
          </cell>
          <cell r="Z308">
            <v>0</v>
          </cell>
        </row>
        <row r="309">
          <cell r="A309" t="str">
            <v>AM OPERATORS</v>
          </cell>
          <cell r="B309" t="str">
            <v>Tremblay,Paul</v>
          </cell>
          <cell r="C309" t="str">
            <v>Bradley,Ian</v>
          </cell>
          <cell r="D309" t="str">
            <v>OPER FACILIT</v>
          </cell>
          <cell r="E309">
            <v>4514</v>
          </cell>
          <cell r="G309" t="str">
            <v>Tomasovic,Nikolina</v>
          </cell>
          <cell r="H309">
            <v>182277</v>
          </cell>
          <cell r="I309" t="str">
            <v>OF</v>
          </cell>
          <cell r="M309">
            <v>1</v>
          </cell>
          <cell r="V309" t="str">
            <v>No</v>
          </cell>
          <cell r="W309">
            <v>0</v>
          </cell>
          <cell r="X309">
            <v>0</v>
          </cell>
          <cell r="Y309">
            <v>0</v>
          </cell>
          <cell r="Z309">
            <v>0</v>
          </cell>
        </row>
        <row r="310">
          <cell r="A310" t="str">
            <v>AM OPERATORS</v>
          </cell>
          <cell r="B310" t="str">
            <v>Tremblay,Paul</v>
          </cell>
          <cell r="C310" t="str">
            <v>Bradley,Ian</v>
          </cell>
          <cell r="D310" t="str">
            <v>OPER FACILIT</v>
          </cell>
          <cell r="E310">
            <v>4514</v>
          </cell>
          <cell r="G310" t="str">
            <v>Samoila,Radu</v>
          </cell>
          <cell r="H310">
            <v>182317</v>
          </cell>
          <cell r="I310" t="str">
            <v>OF</v>
          </cell>
          <cell r="M310">
            <v>1</v>
          </cell>
          <cell r="V310" t="str">
            <v>No</v>
          </cell>
          <cell r="W310">
            <v>0</v>
          </cell>
          <cell r="X310">
            <v>0</v>
          </cell>
          <cell r="Y310">
            <v>0</v>
          </cell>
          <cell r="Z310">
            <v>0</v>
          </cell>
        </row>
        <row r="311">
          <cell r="A311" t="str">
            <v>AM OPERATORS</v>
          </cell>
          <cell r="B311" t="str">
            <v>Tremblay,Paul</v>
          </cell>
          <cell r="C311" t="str">
            <v>Bradley,Ian</v>
          </cell>
          <cell r="D311" t="str">
            <v>OPER FACILIT</v>
          </cell>
          <cell r="E311">
            <v>4514</v>
          </cell>
          <cell r="G311" t="str">
            <v>Ficko,Bradley</v>
          </cell>
          <cell r="H311">
            <v>183063</v>
          </cell>
          <cell r="V311" t="str">
            <v>No</v>
          </cell>
          <cell r="W311">
            <v>0</v>
          </cell>
          <cell r="X311">
            <v>0</v>
          </cell>
          <cell r="Y311">
            <v>0</v>
          </cell>
          <cell r="Z311">
            <v>0</v>
          </cell>
        </row>
        <row r="312">
          <cell r="A312" t="str">
            <v>AM OPERATORS</v>
          </cell>
          <cell r="B312" t="str">
            <v>Tremblay,Paul</v>
          </cell>
          <cell r="C312" t="str">
            <v>Bradley,Ian</v>
          </cell>
          <cell r="D312" t="str">
            <v>OPER FACILIT</v>
          </cell>
          <cell r="E312">
            <v>4514</v>
          </cell>
          <cell r="G312" t="str">
            <v>Clayden,Christopher</v>
          </cell>
          <cell r="H312">
            <v>183072</v>
          </cell>
          <cell r="I312" t="str">
            <v>OF</v>
          </cell>
          <cell r="M312">
            <v>1</v>
          </cell>
          <cell r="V312" t="str">
            <v>No</v>
          </cell>
          <cell r="W312">
            <v>0</v>
          </cell>
          <cell r="X312">
            <v>0</v>
          </cell>
          <cell r="Y312">
            <v>0</v>
          </cell>
          <cell r="Z312">
            <v>0</v>
          </cell>
        </row>
        <row r="313">
          <cell r="A313" t="str">
            <v>AM OPERATORS</v>
          </cell>
          <cell r="B313" t="str">
            <v>Tremblay,Paul</v>
          </cell>
          <cell r="C313" t="str">
            <v>Bradley,Ian</v>
          </cell>
          <cell r="D313" t="str">
            <v>OPER FACILIT</v>
          </cell>
          <cell r="E313">
            <v>4514</v>
          </cell>
          <cell r="G313" t="str">
            <v>Whittington,Andrew</v>
          </cell>
          <cell r="H313">
            <v>184163</v>
          </cell>
          <cell r="I313" t="str">
            <v>OF</v>
          </cell>
          <cell r="M313">
            <v>1</v>
          </cell>
          <cell r="V313" t="str">
            <v>No</v>
          </cell>
          <cell r="W313">
            <v>0</v>
          </cell>
          <cell r="X313">
            <v>0</v>
          </cell>
          <cell r="Y313">
            <v>0</v>
          </cell>
          <cell r="Z313">
            <v>0</v>
          </cell>
        </row>
        <row r="314">
          <cell r="A314" t="str">
            <v>AM OPERATORS</v>
          </cell>
          <cell r="B314" t="str">
            <v>Tremblay,Paul</v>
          </cell>
          <cell r="C314" t="str">
            <v>Bradley,Ian</v>
          </cell>
          <cell r="D314" t="str">
            <v>OPER FACILIT</v>
          </cell>
          <cell r="E314">
            <v>4514</v>
          </cell>
          <cell r="G314" t="str">
            <v>Feaver,Eldon</v>
          </cell>
          <cell r="H314">
            <v>297283</v>
          </cell>
          <cell r="I314" t="str">
            <v>OF</v>
          </cell>
          <cell r="J314" t="str">
            <v>Y</v>
          </cell>
          <cell r="K314" t="str">
            <v>YES</v>
          </cell>
          <cell r="P314">
            <v>35</v>
          </cell>
          <cell r="Q314">
            <v>35</v>
          </cell>
          <cell r="R314">
            <v>0</v>
          </cell>
          <cell r="S314">
            <v>0</v>
          </cell>
          <cell r="T314">
            <v>70</v>
          </cell>
          <cell r="U314" t="str">
            <v>Yes</v>
          </cell>
          <cell r="W314">
            <v>1</v>
          </cell>
          <cell r="X314">
            <v>1</v>
          </cell>
          <cell r="Y314">
            <v>0</v>
          </cell>
          <cell r="Z314">
            <v>0</v>
          </cell>
        </row>
        <row r="315">
          <cell r="A315" t="str">
            <v>AM OPERATORS</v>
          </cell>
          <cell r="B315" t="str">
            <v>Tremblay,Paul</v>
          </cell>
          <cell r="C315" t="str">
            <v>Bradley,Ian</v>
          </cell>
          <cell r="D315" t="str">
            <v>OPER FACILIT</v>
          </cell>
          <cell r="E315">
            <v>4514</v>
          </cell>
          <cell r="G315" t="str">
            <v>Gauci,Walter</v>
          </cell>
          <cell r="H315">
            <v>404334</v>
          </cell>
          <cell r="I315" t="str">
            <v>OF</v>
          </cell>
          <cell r="M315">
            <v>1</v>
          </cell>
          <cell r="V315" t="str">
            <v>No</v>
          </cell>
          <cell r="W315">
            <v>0</v>
          </cell>
          <cell r="X315">
            <v>0</v>
          </cell>
          <cell r="Y315">
            <v>0</v>
          </cell>
          <cell r="Z315">
            <v>0</v>
          </cell>
        </row>
        <row r="316">
          <cell r="A316" t="str">
            <v>AM OPERATORS</v>
          </cell>
          <cell r="B316" t="str">
            <v>Tremblay,Paul</v>
          </cell>
          <cell r="C316" t="str">
            <v>Bradley,Ian</v>
          </cell>
          <cell r="D316" t="str">
            <v>OPER FACILIT</v>
          </cell>
          <cell r="E316">
            <v>4514</v>
          </cell>
          <cell r="G316" t="str">
            <v>Wheatstone,Michael</v>
          </cell>
          <cell r="H316">
            <v>417571</v>
          </cell>
          <cell r="I316" t="str">
            <v>OF</v>
          </cell>
          <cell r="M316">
            <v>1</v>
          </cell>
          <cell r="V316" t="str">
            <v>No</v>
          </cell>
          <cell r="W316">
            <v>0</v>
          </cell>
          <cell r="X316">
            <v>0</v>
          </cell>
          <cell r="Y316">
            <v>0</v>
          </cell>
          <cell r="Z316">
            <v>0</v>
          </cell>
        </row>
        <row r="317">
          <cell r="A317" t="str">
            <v>AM OPERATORS</v>
          </cell>
          <cell r="B317" t="str">
            <v>Tremblay,Paul</v>
          </cell>
          <cell r="C317" t="str">
            <v>Bradley,Ian</v>
          </cell>
          <cell r="D317" t="str">
            <v>OPER FACILIT</v>
          </cell>
          <cell r="E317">
            <v>4514</v>
          </cell>
          <cell r="G317" t="str">
            <v>Mouck,Allan</v>
          </cell>
          <cell r="H317">
            <v>443212</v>
          </cell>
          <cell r="I317" t="str">
            <v>OF</v>
          </cell>
          <cell r="J317" t="str">
            <v>Y</v>
          </cell>
          <cell r="K317" t="str">
            <v>YES</v>
          </cell>
          <cell r="P317">
            <v>39</v>
          </cell>
          <cell r="Q317">
            <v>41</v>
          </cell>
          <cell r="R317">
            <v>42</v>
          </cell>
          <cell r="S317">
            <v>40</v>
          </cell>
          <cell r="T317">
            <v>162</v>
          </cell>
          <cell r="U317" t="str">
            <v>Yes</v>
          </cell>
          <cell r="W317">
            <v>1</v>
          </cell>
          <cell r="X317">
            <v>1</v>
          </cell>
          <cell r="Y317">
            <v>1</v>
          </cell>
          <cell r="Z317">
            <v>1</v>
          </cell>
        </row>
        <row r="318">
          <cell r="A318" t="str">
            <v>AM OPERATORS</v>
          </cell>
          <cell r="B318" t="str">
            <v>Tremblay,Paul</v>
          </cell>
          <cell r="C318" t="str">
            <v>Bradley,Ian</v>
          </cell>
          <cell r="D318" t="str">
            <v>OPER FACILIT</v>
          </cell>
          <cell r="E318">
            <v>4514</v>
          </cell>
          <cell r="G318" t="str">
            <v>Klein,Meir</v>
          </cell>
          <cell r="H318">
            <v>492814</v>
          </cell>
          <cell r="I318" t="str">
            <v>OF</v>
          </cell>
          <cell r="J318" t="str">
            <v>Y</v>
          </cell>
          <cell r="K318" t="str">
            <v>YES</v>
          </cell>
          <cell r="P318">
            <v>35</v>
          </cell>
          <cell r="Q318">
            <v>35</v>
          </cell>
          <cell r="R318">
            <v>35</v>
          </cell>
          <cell r="S318">
            <v>35</v>
          </cell>
          <cell r="T318">
            <v>140</v>
          </cell>
          <cell r="U318" t="str">
            <v>Yes</v>
          </cell>
          <cell r="W318">
            <v>1</v>
          </cell>
          <cell r="X318">
            <v>1</v>
          </cell>
          <cell r="Y318">
            <v>1</v>
          </cell>
          <cell r="Z318">
            <v>1</v>
          </cell>
        </row>
        <row r="319">
          <cell r="A319" t="str">
            <v>AM OPERATORS</v>
          </cell>
          <cell r="B319" t="str">
            <v>Tremblay,Paul</v>
          </cell>
          <cell r="C319" t="str">
            <v>Bradley,Ian</v>
          </cell>
          <cell r="D319" t="str">
            <v>OPER FACILIT</v>
          </cell>
          <cell r="E319">
            <v>4514</v>
          </cell>
          <cell r="G319" t="str">
            <v>Yuen,Andrew H</v>
          </cell>
          <cell r="H319">
            <v>494326</v>
          </cell>
          <cell r="I319" t="str">
            <v>OF</v>
          </cell>
          <cell r="M319">
            <v>1</v>
          </cell>
          <cell r="V319" t="str">
            <v>No</v>
          </cell>
          <cell r="W319">
            <v>0</v>
          </cell>
          <cell r="X319">
            <v>0</v>
          </cell>
          <cell r="Y319">
            <v>0</v>
          </cell>
          <cell r="Z319">
            <v>0</v>
          </cell>
        </row>
        <row r="320">
          <cell r="A320" t="str">
            <v>AM OPERATORS</v>
          </cell>
          <cell r="B320" t="str">
            <v>Tremblay,Paul</v>
          </cell>
          <cell r="C320" t="str">
            <v>Bradley,Ian</v>
          </cell>
          <cell r="D320" t="str">
            <v>OPER FACILIT</v>
          </cell>
          <cell r="E320">
            <v>4514</v>
          </cell>
          <cell r="G320" t="str">
            <v>Hill,David Stuart</v>
          </cell>
          <cell r="H320">
            <v>517804</v>
          </cell>
          <cell r="I320" t="str">
            <v>OF</v>
          </cell>
          <cell r="M320">
            <v>1</v>
          </cell>
          <cell r="V320" t="str">
            <v>No</v>
          </cell>
          <cell r="W320">
            <v>0</v>
          </cell>
          <cell r="X320">
            <v>0</v>
          </cell>
          <cell r="Y320">
            <v>0</v>
          </cell>
          <cell r="Z320">
            <v>0</v>
          </cell>
        </row>
        <row r="321">
          <cell r="A321" t="str">
            <v>AM OPERATORS</v>
          </cell>
          <cell r="B321" t="str">
            <v>Tremblay,Paul</v>
          </cell>
          <cell r="C321" t="str">
            <v>Bradley,Ian</v>
          </cell>
          <cell r="D321" t="str">
            <v>OPER FACILIT</v>
          </cell>
          <cell r="E321">
            <v>4514</v>
          </cell>
          <cell r="G321" t="str">
            <v>Kochuta,Carole Louise</v>
          </cell>
          <cell r="H321">
            <v>518273</v>
          </cell>
          <cell r="I321" t="str">
            <v>OF</v>
          </cell>
          <cell r="M321">
            <v>1</v>
          </cell>
          <cell r="V321" t="str">
            <v>No</v>
          </cell>
          <cell r="W321">
            <v>0</v>
          </cell>
          <cell r="X321">
            <v>0</v>
          </cell>
          <cell r="Y321">
            <v>0</v>
          </cell>
          <cell r="Z321">
            <v>0</v>
          </cell>
        </row>
        <row r="322">
          <cell r="A322" t="str">
            <v>AM OPERATORS</v>
          </cell>
          <cell r="B322" t="str">
            <v>Tremblay,Paul</v>
          </cell>
          <cell r="C322" t="str">
            <v>Bradley,Ian</v>
          </cell>
          <cell r="D322" t="str">
            <v>OPER FACILIT</v>
          </cell>
          <cell r="E322">
            <v>4514</v>
          </cell>
          <cell r="G322" t="str">
            <v>Penrice,J R</v>
          </cell>
          <cell r="H322">
            <v>576975</v>
          </cell>
          <cell r="I322" t="str">
            <v>OF</v>
          </cell>
          <cell r="M322">
            <v>1</v>
          </cell>
          <cell r="V322" t="str">
            <v>No</v>
          </cell>
          <cell r="W322">
            <v>0</v>
          </cell>
          <cell r="X322">
            <v>0</v>
          </cell>
          <cell r="Y322">
            <v>0</v>
          </cell>
          <cell r="Z322">
            <v>0</v>
          </cell>
        </row>
        <row r="323">
          <cell r="A323" t="str">
            <v>AM OPERATORS</v>
          </cell>
          <cell r="B323" t="str">
            <v>Tremblay,Paul</v>
          </cell>
          <cell r="C323" t="str">
            <v>Bradley,Ian</v>
          </cell>
          <cell r="D323" t="str">
            <v>OPER FACILIT</v>
          </cell>
          <cell r="E323">
            <v>4514</v>
          </cell>
          <cell r="G323" t="str">
            <v>Anam,William</v>
          </cell>
          <cell r="H323">
            <v>594881</v>
          </cell>
          <cell r="I323" t="str">
            <v>OF</v>
          </cell>
          <cell r="M323">
            <v>1</v>
          </cell>
          <cell r="V323" t="str">
            <v>No</v>
          </cell>
          <cell r="W323">
            <v>0</v>
          </cell>
          <cell r="X323">
            <v>0</v>
          </cell>
          <cell r="Y323">
            <v>0</v>
          </cell>
          <cell r="Z323">
            <v>0</v>
          </cell>
        </row>
        <row r="324">
          <cell r="A324" t="str">
            <v>AM OPERATORS</v>
          </cell>
          <cell r="B324" t="str">
            <v>Tremblay,Paul</v>
          </cell>
          <cell r="C324" t="str">
            <v>Bradley,Ian</v>
          </cell>
          <cell r="D324" t="str">
            <v>OPER FACILIT</v>
          </cell>
          <cell r="E324">
            <v>4514</v>
          </cell>
          <cell r="G324" t="str">
            <v>Lo,Anita Siu Man</v>
          </cell>
          <cell r="H324">
            <v>600061</v>
          </cell>
          <cell r="I324" t="str">
            <v>OF</v>
          </cell>
          <cell r="M324">
            <v>1</v>
          </cell>
          <cell r="V324" t="str">
            <v>No</v>
          </cell>
          <cell r="W324">
            <v>0</v>
          </cell>
          <cell r="X324">
            <v>0</v>
          </cell>
          <cell r="Y324">
            <v>0</v>
          </cell>
          <cell r="Z324">
            <v>0</v>
          </cell>
        </row>
        <row r="325">
          <cell r="A325" t="str">
            <v>AM OPERATORS</v>
          </cell>
          <cell r="B325" t="str">
            <v>Tremblay,Paul</v>
          </cell>
          <cell r="C325" t="str">
            <v>Bradley,Ian</v>
          </cell>
          <cell r="D325" t="str">
            <v>OPER FACILIT</v>
          </cell>
          <cell r="E325">
            <v>4514</v>
          </cell>
          <cell r="G325" t="str">
            <v>Kwan,Tak Keung</v>
          </cell>
          <cell r="H325">
            <v>853433</v>
          </cell>
          <cell r="I325" t="str">
            <v>OF</v>
          </cell>
          <cell r="M325">
            <v>1</v>
          </cell>
          <cell r="V325" t="str">
            <v>No</v>
          </cell>
          <cell r="W325">
            <v>0</v>
          </cell>
          <cell r="X325">
            <v>0</v>
          </cell>
          <cell r="Y325">
            <v>0</v>
          </cell>
          <cell r="Z325">
            <v>0</v>
          </cell>
        </row>
        <row r="326">
          <cell r="A326" t="str">
            <v>AM OPERATORS</v>
          </cell>
          <cell r="B326" t="str">
            <v>Tremblay,Paul</v>
          </cell>
          <cell r="C326" t="str">
            <v>Bradley,Ian</v>
          </cell>
          <cell r="D326" t="str">
            <v>OPER FACILIT</v>
          </cell>
          <cell r="E326">
            <v>4514</v>
          </cell>
          <cell r="G326" t="str">
            <v>Klett,Thomas</v>
          </cell>
          <cell r="H326">
            <v>901005</v>
          </cell>
          <cell r="I326" t="str">
            <v>OF</v>
          </cell>
          <cell r="M326">
            <v>1</v>
          </cell>
          <cell r="V326" t="str">
            <v>No</v>
          </cell>
          <cell r="W326">
            <v>0</v>
          </cell>
          <cell r="X326">
            <v>0</v>
          </cell>
          <cell r="Y326">
            <v>0</v>
          </cell>
          <cell r="Z326">
            <v>0</v>
          </cell>
        </row>
        <row r="327">
          <cell r="A327" t="str">
            <v>AM OPERATORS</v>
          </cell>
          <cell r="B327" t="str">
            <v>Tremblay,Paul</v>
          </cell>
          <cell r="C327" t="str">
            <v>Bradley,Ian</v>
          </cell>
          <cell r="D327" t="str">
            <v>OPER FACILIT</v>
          </cell>
          <cell r="E327">
            <v>4514</v>
          </cell>
          <cell r="G327" t="str">
            <v>Salomaa,Olli</v>
          </cell>
          <cell r="H327">
            <v>946463</v>
          </cell>
          <cell r="I327" t="str">
            <v>OF</v>
          </cell>
          <cell r="M327">
            <v>1</v>
          </cell>
          <cell r="V327" t="str">
            <v>No</v>
          </cell>
          <cell r="W327">
            <v>0</v>
          </cell>
          <cell r="X327">
            <v>0</v>
          </cell>
          <cell r="Y327">
            <v>0</v>
          </cell>
          <cell r="Z327">
            <v>0</v>
          </cell>
        </row>
        <row r="328">
          <cell r="A328" t="str">
            <v>AM OPERATORS</v>
          </cell>
          <cell r="B328" t="str">
            <v>Tremblay,Paul</v>
          </cell>
          <cell r="C328" t="str">
            <v>Bradley,Ian</v>
          </cell>
          <cell r="D328" t="str">
            <v>OPER FACILIT</v>
          </cell>
          <cell r="E328">
            <v>4514</v>
          </cell>
          <cell r="G328" t="str">
            <v>Tsang,Clara</v>
          </cell>
          <cell r="H328">
            <v>947163</v>
          </cell>
          <cell r="I328" t="str">
            <v>OF</v>
          </cell>
          <cell r="M328">
            <v>1</v>
          </cell>
          <cell r="V328" t="str">
            <v>No</v>
          </cell>
          <cell r="W328">
            <v>0</v>
          </cell>
          <cell r="X328">
            <v>0</v>
          </cell>
          <cell r="Y328">
            <v>0</v>
          </cell>
          <cell r="Z328">
            <v>0</v>
          </cell>
        </row>
        <row r="329">
          <cell r="A329" t="str">
            <v>AM OPERATORS</v>
          </cell>
          <cell r="B329" t="str">
            <v>Tremblay,Paul</v>
          </cell>
          <cell r="C329" t="str">
            <v>Bradley,Ian</v>
          </cell>
          <cell r="D329" t="str">
            <v>Unknown</v>
          </cell>
          <cell r="E329" t="str">
            <v>TBD</v>
          </cell>
          <cell r="G329" t="str">
            <v>Willett,Kevin Richard</v>
          </cell>
          <cell r="H329">
            <v>183158</v>
          </cell>
          <cell r="I329" t="str">
            <v>ON</v>
          </cell>
          <cell r="J329" t="str">
            <v>Y</v>
          </cell>
          <cell r="N329">
            <v>1</v>
          </cell>
          <cell r="P329">
            <v>0</v>
          </cell>
          <cell r="Q329">
            <v>24</v>
          </cell>
          <cell r="R329">
            <v>0</v>
          </cell>
          <cell r="S329">
            <v>0</v>
          </cell>
          <cell r="T329">
            <v>24</v>
          </cell>
          <cell r="U329" t="str">
            <v>Yes</v>
          </cell>
          <cell r="W329">
            <v>0</v>
          </cell>
          <cell r="X329">
            <v>1</v>
          </cell>
          <cell r="Y329">
            <v>0</v>
          </cell>
          <cell r="Z329">
            <v>0</v>
          </cell>
        </row>
        <row r="330">
          <cell r="A330" t="str">
            <v>AM OPERATORS</v>
          </cell>
          <cell r="B330" t="str">
            <v>Tremblay,Paul</v>
          </cell>
          <cell r="C330" t="str">
            <v>Colden,Brad</v>
          </cell>
          <cell r="D330" t="str">
            <v>None</v>
          </cell>
          <cell r="E330">
            <v>4197</v>
          </cell>
          <cell r="G330" t="str">
            <v>Macdonald,Tom</v>
          </cell>
          <cell r="H330">
            <v>95473</v>
          </cell>
          <cell r="I330" t="str">
            <v>ON</v>
          </cell>
          <cell r="N330">
            <v>1</v>
          </cell>
          <cell r="V330" t="str">
            <v>No</v>
          </cell>
          <cell r="W330">
            <v>0</v>
          </cell>
          <cell r="X330">
            <v>0</v>
          </cell>
          <cell r="Y330">
            <v>0</v>
          </cell>
          <cell r="Z330">
            <v>0</v>
          </cell>
        </row>
        <row r="331">
          <cell r="A331" t="str">
            <v>AM OPERATORS</v>
          </cell>
          <cell r="B331" t="str">
            <v>Tremblay,Paul</v>
          </cell>
          <cell r="C331" t="str">
            <v>Colden,Brad</v>
          </cell>
          <cell r="D331" t="str">
            <v>None</v>
          </cell>
          <cell r="E331">
            <v>4197</v>
          </cell>
          <cell r="G331" t="str">
            <v>Lee,Barb</v>
          </cell>
          <cell r="H331">
            <v>214130</v>
          </cell>
          <cell r="I331" t="str">
            <v>ON</v>
          </cell>
          <cell r="N331">
            <v>1</v>
          </cell>
          <cell r="V331" t="str">
            <v>No</v>
          </cell>
          <cell r="W331">
            <v>0</v>
          </cell>
          <cell r="X331">
            <v>0</v>
          </cell>
          <cell r="Y331">
            <v>0</v>
          </cell>
          <cell r="Z331">
            <v>0</v>
          </cell>
        </row>
        <row r="332">
          <cell r="A332" t="str">
            <v>AM OPERATORS</v>
          </cell>
          <cell r="B332" t="str">
            <v>Tremblay,Paul</v>
          </cell>
          <cell r="C332" t="str">
            <v>Colden,Brad</v>
          </cell>
          <cell r="D332" t="str">
            <v>None</v>
          </cell>
          <cell r="E332">
            <v>4197</v>
          </cell>
          <cell r="G332" t="str">
            <v>Boatman,Dave</v>
          </cell>
          <cell r="H332">
            <v>385714</v>
          </cell>
          <cell r="I332" t="str">
            <v>ON</v>
          </cell>
          <cell r="N332">
            <v>1</v>
          </cell>
          <cell r="V332" t="str">
            <v>No</v>
          </cell>
          <cell r="W332">
            <v>0</v>
          </cell>
          <cell r="X332">
            <v>0</v>
          </cell>
          <cell r="Y332">
            <v>0</v>
          </cell>
          <cell r="Z332">
            <v>0</v>
          </cell>
        </row>
        <row r="333">
          <cell r="A333" t="str">
            <v>AM OPERATORS</v>
          </cell>
          <cell r="B333" t="str">
            <v>Tremblay,Paul</v>
          </cell>
          <cell r="C333" t="str">
            <v>Colden,Brad</v>
          </cell>
          <cell r="D333" t="str">
            <v>None</v>
          </cell>
          <cell r="E333">
            <v>4197</v>
          </cell>
          <cell r="G333" t="str">
            <v>Shannon,Tim</v>
          </cell>
          <cell r="H333">
            <v>385721</v>
          </cell>
          <cell r="I333" t="str">
            <v>ON</v>
          </cell>
          <cell r="N333">
            <v>1</v>
          </cell>
          <cell r="V333" t="str">
            <v>No</v>
          </cell>
          <cell r="W333">
            <v>0</v>
          </cell>
          <cell r="X333">
            <v>0</v>
          </cell>
          <cell r="Y333">
            <v>0</v>
          </cell>
          <cell r="Z333">
            <v>0</v>
          </cell>
        </row>
        <row r="334">
          <cell r="A334" t="str">
            <v>AM OPERATORS</v>
          </cell>
          <cell r="B334" t="str">
            <v>Tremblay,Paul</v>
          </cell>
          <cell r="C334" t="str">
            <v>Crawford,Tom</v>
          </cell>
          <cell r="D334" t="str">
            <v>None</v>
          </cell>
          <cell r="E334">
            <v>4197</v>
          </cell>
          <cell r="G334" t="str">
            <v>Wilson,Frank</v>
          </cell>
          <cell r="H334">
            <v>180714</v>
          </cell>
          <cell r="I334" t="str">
            <v>ON</v>
          </cell>
          <cell r="N334">
            <v>1</v>
          </cell>
          <cell r="V334" t="str">
            <v>No</v>
          </cell>
          <cell r="W334">
            <v>0</v>
          </cell>
          <cell r="X334">
            <v>0</v>
          </cell>
          <cell r="Y334">
            <v>0</v>
          </cell>
          <cell r="Z334">
            <v>0</v>
          </cell>
        </row>
        <row r="335">
          <cell r="A335" t="str">
            <v>AM OPERATORS</v>
          </cell>
          <cell r="B335" t="str">
            <v>Tremblay,Paul</v>
          </cell>
          <cell r="C335" t="str">
            <v>Crawford,Tom</v>
          </cell>
          <cell r="D335" t="str">
            <v>None</v>
          </cell>
          <cell r="E335">
            <v>4336</v>
          </cell>
          <cell r="G335" t="str">
            <v>Hacker,Karen</v>
          </cell>
          <cell r="H335">
            <v>262724</v>
          </cell>
          <cell r="I335" t="str">
            <v>OE</v>
          </cell>
          <cell r="J335" t="str">
            <v>Y</v>
          </cell>
          <cell r="K335" t="str">
            <v>YES</v>
          </cell>
          <cell r="V335" t="str">
            <v>No</v>
          </cell>
          <cell r="W335">
            <v>0</v>
          </cell>
          <cell r="X335">
            <v>0</v>
          </cell>
          <cell r="Y335">
            <v>0</v>
          </cell>
          <cell r="Z335">
            <v>0</v>
          </cell>
        </row>
        <row r="336">
          <cell r="A336" t="str">
            <v>AM OPERATORS</v>
          </cell>
          <cell r="B336" t="str">
            <v>Tremblay,Paul</v>
          </cell>
          <cell r="C336" t="str">
            <v>Ferguson,Mike</v>
          </cell>
          <cell r="D336" t="str">
            <v>None</v>
          </cell>
          <cell r="E336">
            <v>4336</v>
          </cell>
          <cell r="G336" t="str">
            <v>Gray,Jim</v>
          </cell>
          <cell r="H336">
            <v>55755</v>
          </cell>
          <cell r="I336" t="str">
            <v>ON</v>
          </cell>
          <cell r="N336">
            <v>1</v>
          </cell>
          <cell r="V336" t="str">
            <v>No</v>
          </cell>
          <cell r="W336">
            <v>0</v>
          </cell>
          <cell r="X336">
            <v>0</v>
          </cell>
          <cell r="Y336">
            <v>0</v>
          </cell>
          <cell r="Z336">
            <v>0</v>
          </cell>
        </row>
        <row r="337">
          <cell r="A337" t="str">
            <v>AM OPERATORS</v>
          </cell>
          <cell r="B337" t="str">
            <v>Tremblay,Paul</v>
          </cell>
          <cell r="C337" t="str">
            <v>Ferguson,Mike</v>
          </cell>
          <cell r="D337" t="str">
            <v>None</v>
          </cell>
          <cell r="E337">
            <v>4336</v>
          </cell>
          <cell r="G337" t="str">
            <v>Vidler,Scott</v>
          </cell>
          <cell r="H337">
            <v>96404</v>
          </cell>
          <cell r="I337" t="str">
            <v>OE</v>
          </cell>
          <cell r="J337" t="str">
            <v>Y</v>
          </cell>
          <cell r="K337" t="str">
            <v>YES</v>
          </cell>
          <cell r="P337">
            <v>40</v>
          </cell>
          <cell r="Q337">
            <v>40</v>
          </cell>
          <cell r="R337">
            <v>40</v>
          </cell>
          <cell r="S337">
            <v>32</v>
          </cell>
          <cell r="T337">
            <v>152</v>
          </cell>
          <cell r="U337" t="str">
            <v>Yes</v>
          </cell>
          <cell r="W337">
            <v>1</v>
          </cell>
          <cell r="X337">
            <v>1</v>
          </cell>
          <cell r="Y337">
            <v>1</v>
          </cell>
          <cell r="Z337">
            <v>1</v>
          </cell>
        </row>
        <row r="338">
          <cell r="A338" t="str">
            <v>AM OPERATORS</v>
          </cell>
          <cell r="B338" t="str">
            <v>Tremblay,Paul</v>
          </cell>
          <cell r="C338" t="str">
            <v>Ferguson,Mike</v>
          </cell>
          <cell r="D338" t="str">
            <v>None</v>
          </cell>
          <cell r="E338">
            <v>4336</v>
          </cell>
          <cell r="G338" t="str">
            <v>Leszczynski,Peter</v>
          </cell>
          <cell r="H338">
            <v>107240</v>
          </cell>
          <cell r="I338" t="str">
            <v>ON</v>
          </cell>
          <cell r="N338">
            <v>1</v>
          </cell>
          <cell r="V338" t="str">
            <v>No</v>
          </cell>
          <cell r="W338">
            <v>0</v>
          </cell>
          <cell r="X338">
            <v>0</v>
          </cell>
          <cell r="Y338">
            <v>0</v>
          </cell>
          <cell r="Z338">
            <v>0</v>
          </cell>
        </row>
        <row r="339">
          <cell r="A339" t="str">
            <v>AM OPERATORS</v>
          </cell>
          <cell r="B339" t="str">
            <v>Tremblay,Paul</v>
          </cell>
          <cell r="C339" t="str">
            <v>Ferguson,Mike</v>
          </cell>
          <cell r="D339" t="str">
            <v>None</v>
          </cell>
          <cell r="E339">
            <v>4336</v>
          </cell>
          <cell r="G339" t="str">
            <v>Kotopoulis,Archie</v>
          </cell>
          <cell r="H339">
            <v>179683</v>
          </cell>
          <cell r="I339" t="str">
            <v>OE</v>
          </cell>
          <cell r="J339" t="str">
            <v>Y</v>
          </cell>
          <cell r="K339" t="str">
            <v>YES</v>
          </cell>
          <cell r="P339">
            <v>0</v>
          </cell>
          <cell r="Q339">
            <v>35</v>
          </cell>
          <cell r="R339">
            <v>35</v>
          </cell>
          <cell r="S339">
            <v>35</v>
          </cell>
          <cell r="T339">
            <v>105</v>
          </cell>
          <cell r="U339" t="str">
            <v>Yes</v>
          </cell>
          <cell r="W339">
            <v>0</v>
          </cell>
          <cell r="X339">
            <v>1</v>
          </cell>
          <cell r="Y339">
            <v>1</v>
          </cell>
          <cell r="Z339">
            <v>1</v>
          </cell>
        </row>
        <row r="340">
          <cell r="A340" t="str">
            <v>AM OPERATORS</v>
          </cell>
          <cell r="B340" t="str">
            <v>Tremblay,Paul</v>
          </cell>
          <cell r="C340" t="str">
            <v>Ferguson,Mike</v>
          </cell>
          <cell r="D340" t="str">
            <v>None</v>
          </cell>
          <cell r="E340">
            <v>4336</v>
          </cell>
          <cell r="G340" t="str">
            <v>Samitov,Roustam</v>
          </cell>
          <cell r="H340">
            <v>183012</v>
          </cell>
          <cell r="I340" t="str">
            <v>OE</v>
          </cell>
          <cell r="J340" t="str">
            <v>Y</v>
          </cell>
          <cell r="K340" t="str">
            <v>YES</v>
          </cell>
          <cell r="P340">
            <v>42</v>
          </cell>
          <cell r="Q340">
            <v>46</v>
          </cell>
          <cell r="R340">
            <v>42</v>
          </cell>
          <cell r="S340">
            <v>44</v>
          </cell>
          <cell r="T340">
            <v>174</v>
          </cell>
          <cell r="U340" t="str">
            <v>Yes</v>
          </cell>
          <cell r="W340">
            <v>1</v>
          </cell>
          <cell r="X340">
            <v>1</v>
          </cell>
          <cell r="Y340">
            <v>1</v>
          </cell>
          <cell r="Z340">
            <v>1</v>
          </cell>
        </row>
        <row r="341">
          <cell r="A341" t="str">
            <v>AM OPERATORS</v>
          </cell>
          <cell r="B341" t="str">
            <v>Tremblay,Paul</v>
          </cell>
          <cell r="C341" t="str">
            <v>Ferguson,Mike</v>
          </cell>
          <cell r="D341" t="str">
            <v>None</v>
          </cell>
          <cell r="E341">
            <v>4336</v>
          </cell>
          <cell r="G341" t="str">
            <v>Rupke,James</v>
          </cell>
          <cell r="H341">
            <v>183045</v>
          </cell>
          <cell r="I341" t="str">
            <v>OE</v>
          </cell>
          <cell r="J341" t="str">
            <v>Y</v>
          </cell>
          <cell r="K341" t="str">
            <v>YES</v>
          </cell>
          <cell r="P341">
            <v>35</v>
          </cell>
          <cell r="Q341">
            <v>35</v>
          </cell>
          <cell r="R341">
            <v>35</v>
          </cell>
          <cell r="S341">
            <v>0</v>
          </cell>
          <cell r="T341">
            <v>105</v>
          </cell>
          <cell r="U341" t="str">
            <v>Yes</v>
          </cell>
          <cell r="W341">
            <v>1</v>
          </cell>
          <cell r="X341">
            <v>1</v>
          </cell>
          <cell r="Y341">
            <v>1</v>
          </cell>
          <cell r="Z341">
            <v>0</v>
          </cell>
        </row>
        <row r="342">
          <cell r="A342" t="str">
            <v>AM OPERATORS</v>
          </cell>
          <cell r="B342" t="str">
            <v>Tremblay,Paul</v>
          </cell>
          <cell r="C342" t="str">
            <v>Ferguson,Mike</v>
          </cell>
          <cell r="D342" t="str">
            <v>None</v>
          </cell>
          <cell r="E342">
            <v>4336</v>
          </cell>
          <cell r="G342" t="str">
            <v>Werner,Chuck</v>
          </cell>
          <cell r="H342">
            <v>221200</v>
          </cell>
          <cell r="I342" t="str">
            <v>OP</v>
          </cell>
          <cell r="O342" t="str">
            <v>Allocate according to outage breakdown</v>
          </cell>
          <cell r="V342" t="str">
            <v>No</v>
          </cell>
          <cell r="W342">
            <v>0</v>
          </cell>
          <cell r="X342">
            <v>0</v>
          </cell>
          <cell r="Y342">
            <v>0</v>
          </cell>
          <cell r="Z342">
            <v>0</v>
          </cell>
        </row>
        <row r="343">
          <cell r="A343" t="str">
            <v>AM OPERATORS</v>
          </cell>
          <cell r="B343" t="str">
            <v>Tremblay,Paul</v>
          </cell>
          <cell r="C343" t="str">
            <v>Ferguson,Mike</v>
          </cell>
          <cell r="D343" t="str">
            <v>None</v>
          </cell>
          <cell r="E343">
            <v>4387</v>
          </cell>
          <cell r="G343" t="str">
            <v>Mcewen,Doug</v>
          </cell>
          <cell r="H343">
            <v>233576</v>
          </cell>
          <cell r="I343" t="str">
            <v>OP</v>
          </cell>
          <cell r="O343" t="str">
            <v>Allocate according to outage breakdown</v>
          </cell>
          <cell r="V343" t="str">
            <v>No</v>
          </cell>
          <cell r="W343">
            <v>0</v>
          </cell>
          <cell r="X343">
            <v>0</v>
          </cell>
          <cell r="Y343">
            <v>0</v>
          </cell>
          <cell r="Z343">
            <v>0</v>
          </cell>
        </row>
        <row r="344">
          <cell r="A344" t="str">
            <v>AM OPERATORS</v>
          </cell>
          <cell r="B344" t="str">
            <v>Tremblay,Paul</v>
          </cell>
          <cell r="C344" t="str">
            <v>Ferguson,Mike</v>
          </cell>
          <cell r="D344" t="str">
            <v>None</v>
          </cell>
          <cell r="E344">
            <v>4336</v>
          </cell>
          <cell r="G344" t="str">
            <v>Lochhead,David</v>
          </cell>
          <cell r="H344">
            <v>273203</v>
          </cell>
          <cell r="I344" t="str">
            <v>OE</v>
          </cell>
          <cell r="J344" t="str">
            <v>Y</v>
          </cell>
          <cell r="K344" t="str">
            <v>YES</v>
          </cell>
          <cell r="P344">
            <v>35</v>
          </cell>
          <cell r="Q344">
            <v>35</v>
          </cell>
          <cell r="R344">
            <v>35</v>
          </cell>
          <cell r="S344">
            <v>0</v>
          </cell>
          <cell r="T344">
            <v>105</v>
          </cell>
          <cell r="U344" t="str">
            <v>Yes</v>
          </cell>
          <cell r="W344">
            <v>1</v>
          </cell>
          <cell r="X344">
            <v>1</v>
          </cell>
          <cell r="Y344">
            <v>1</v>
          </cell>
          <cell r="Z344">
            <v>0</v>
          </cell>
        </row>
        <row r="345">
          <cell r="A345" t="str">
            <v>AM OPERATORS</v>
          </cell>
          <cell r="B345" t="str">
            <v>Tremblay,Paul</v>
          </cell>
          <cell r="C345" t="str">
            <v>Ferguson,Mike</v>
          </cell>
          <cell r="D345" t="str">
            <v>None</v>
          </cell>
          <cell r="E345">
            <v>4197</v>
          </cell>
          <cell r="G345" t="str">
            <v>Schofield,Patrick</v>
          </cell>
          <cell r="H345">
            <v>274463</v>
          </cell>
          <cell r="I345" t="str">
            <v>ON</v>
          </cell>
          <cell r="N345">
            <v>1</v>
          </cell>
          <cell r="V345" t="str">
            <v>No</v>
          </cell>
          <cell r="W345">
            <v>0</v>
          </cell>
          <cell r="X345">
            <v>0</v>
          </cell>
          <cell r="Y345">
            <v>0</v>
          </cell>
          <cell r="Z345">
            <v>0</v>
          </cell>
        </row>
        <row r="346">
          <cell r="A346" t="str">
            <v>AM OPERATORS</v>
          </cell>
          <cell r="B346" t="str">
            <v>Tremblay,Paul</v>
          </cell>
          <cell r="C346" t="str">
            <v>Ferguson,Mike</v>
          </cell>
          <cell r="D346" t="str">
            <v>None</v>
          </cell>
          <cell r="E346">
            <v>4336</v>
          </cell>
          <cell r="G346" t="str">
            <v>Vella,Lorraine</v>
          </cell>
          <cell r="H346">
            <v>299425</v>
          </cell>
          <cell r="I346" t="str">
            <v>OE</v>
          </cell>
          <cell r="J346" t="str">
            <v>Y</v>
          </cell>
          <cell r="K346" t="str">
            <v>YES</v>
          </cell>
          <cell r="P346">
            <v>36</v>
          </cell>
          <cell r="Q346">
            <v>35</v>
          </cell>
          <cell r="R346">
            <v>35</v>
          </cell>
          <cell r="S346">
            <v>35</v>
          </cell>
          <cell r="T346">
            <v>141</v>
          </cell>
          <cell r="U346" t="str">
            <v>Yes</v>
          </cell>
          <cell r="W346">
            <v>1</v>
          </cell>
          <cell r="X346">
            <v>1</v>
          </cell>
          <cell r="Y346">
            <v>1</v>
          </cell>
          <cell r="Z346">
            <v>1</v>
          </cell>
        </row>
        <row r="347">
          <cell r="A347" t="str">
            <v>AM OPERATORS</v>
          </cell>
          <cell r="B347" t="str">
            <v>Tremblay,Paul</v>
          </cell>
          <cell r="C347" t="str">
            <v>Ferguson,Mike</v>
          </cell>
          <cell r="D347" t="str">
            <v>None</v>
          </cell>
          <cell r="E347">
            <v>4197</v>
          </cell>
          <cell r="G347" t="str">
            <v>Williams,David</v>
          </cell>
          <cell r="H347">
            <v>299453</v>
          </cell>
          <cell r="I347" t="str">
            <v>ON</v>
          </cell>
          <cell r="N347">
            <v>1</v>
          </cell>
          <cell r="V347" t="str">
            <v>No</v>
          </cell>
          <cell r="W347">
            <v>0</v>
          </cell>
          <cell r="X347">
            <v>0</v>
          </cell>
          <cell r="Y347">
            <v>0</v>
          </cell>
          <cell r="Z347">
            <v>0</v>
          </cell>
        </row>
        <row r="348">
          <cell r="A348" t="str">
            <v>AM OPERATORS</v>
          </cell>
          <cell r="B348" t="str">
            <v>Tremblay,Paul</v>
          </cell>
          <cell r="C348" t="str">
            <v>Ferguson,Mike</v>
          </cell>
          <cell r="D348" t="str">
            <v>None</v>
          </cell>
          <cell r="E348">
            <v>4336</v>
          </cell>
          <cell r="G348" t="str">
            <v>Mcarthur,Kim</v>
          </cell>
          <cell r="H348">
            <v>404922</v>
          </cell>
          <cell r="I348" t="str">
            <v>OE</v>
          </cell>
          <cell r="J348" t="str">
            <v>Y</v>
          </cell>
          <cell r="K348" t="str">
            <v>YES</v>
          </cell>
          <cell r="P348">
            <v>51</v>
          </cell>
          <cell r="Q348">
            <v>46</v>
          </cell>
          <cell r="R348">
            <v>53</v>
          </cell>
          <cell r="S348">
            <v>43</v>
          </cell>
          <cell r="T348">
            <v>193</v>
          </cell>
          <cell r="U348" t="str">
            <v>Yes</v>
          </cell>
          <cell r="W348">
            <v>1</v>
          </cell>
          <cell r="X348">
            <v>1</v>
          </cell>
          <cell r="Y348">
            <v>1</v>
          </cell>
          <cell r="Z348">
            <v>1</v>
          </cell>
        </row>
        <row r="349">
          <cell r="A349" t="str">
            <v>AM OPERATORS</v>
          </cell>
          <cell r="B349" t="str">
            <v>Tremblay,Paul</v>
          </cell>
          <cell r="C349" t="str">
            <v>Ferguson,Mike</v>
          </cell>
          <cell r="D349" t="str">
            <v>None</v>
          </cell>
          <cell r="E349">
            <v>4336</v>
          </cell>
          <cell r="G349" t="str">
            <v>Leung,Tim</v>
          </cell>
          <cell r="H349">
            <v>410746</v>
          </cell>
          <cell r="I349" t="str">
            <v>OE</v>
          </cell>
          <cell r="J349" t="str">
            <v>Y</v>
          </cell>
          <cell r="K349" t="str">
            <v>YES</v>
          </cell>
          <cell r="P349">
            <v>35</v>
          </cell>
          <cell r="Q349">
            <v>35</v>
          </cell>
          <cell r="R349">
            <v>35</v>
          </cell>
          <cell r="S349">
            <v>35</v>
          </cell>
          <cell r="T349">
            <v>140</v>
          </cell>
          <cell r="U349" t="str">
            <v>Yes</v>
          </cell>
          <cell r="W349">
            <v>1</v>
          </cell>
          <cell r="X349">
            <v>1</v>
          </cell>
          <cell r="Y349">
            <v>1</v>
          </cell>
          <cell r="Z349">
            <v>1</v>
          </cell>
        </row>
        <row r="350">
          <cell r="A350" t="str">
            <v>AM OPERATORS</v>
          </cell>
          <cell r="B350" t="str">
            <v>Tremblay,Paul</v>
          </cell>
          <cell r="C350" t="str">
            <v>Ferguson,Mike</v>
          </cell>
          <cell r="D350" t="str">
            <v>None</v>
          </cell>
          <cell r="E350">
            <v>4336</v>
          </cell>
          <cell r="G350" t="str">
            <v>Riaz,Hamid</v>
          </cell>
          <cell r="H350">
            <v>522942</v>
          </cell>
          <cell r="I350" t="str">
            <v>OE</v>
          </cell>
          <cell r="J350" t="str">
            <v>Y</v>
          </cell>
          <cell r="P350">
            <v>35</v>
          </cell>
          <cell r="Q350">
            <v>35</v>
          </cell>
          <cell r="R350">
            <v>0</v>
          </cell>
          <cell r="S350">
            <v>0</v>
          </cell>
          <cell r="T350">
            <v>70</v>
          </cell>
          <cell r="U350" t="str">
            <v>Yes</v>
          </cell>
          <cell r="W350">
            <v>1</v>
          </cell>
          <cell r="X350">
            <v>1</v>
          </cell>
          <cell r="Y350">
            <v>0</v>
          </cell>
          <cell r="Z350">
            <v>0</v>
          </cell>
        </row>
        <row r="351">
          <cell r="A351" t="str">
            <v>AM OPERATORS</v>
          </cell>
          <cell r="B351" t="str">
            <v>Tremblay,Paul</v>
          </cell>
          <cell r="C351" t="str">
            <v>Ferguson,Mike</v>
          </cell>
          <cell r="D351" t="str">
            <v>None</v>
          </cell>
          <cell r="E351">
            <v>4336</v>
          </cell>
          <cell r="G351" t="str">
            <v>Khan,Hamid Q.</v>
          </cell>
          <cell r="H351">
            <v>601153</v>
          </cell>
          <cell r="I351" t="str">
            <v>OE</v>
          </cell>
          <cell r="J351" t="str">
            <v>Y</v>
          </cell>
          <cell r="K351" t="str">
            <v>YES</v>
          </cell>
          <cell r="P351">
            <v>35</v>
          </cell>
          <cell r="Q351">
            <v>35</v>
          </cell>
          <cell r="R351">
            <v>35</v>
          </cell>
          <cell r="S351">
            <v>35</v>
          </cell>
          <cell r="T351">
            <v>140</v>
          </cell>
          <cell r="U351" t="str">
            <v>Yes</v>
          </cell>
          <cell r="W351">
            <v>1</v>
          </cell>
          <cell r="X351">
            <v>1</v>
          </cell>
          <cell r="Y351">
            <v>1</v>
          </cell>
          <cell r="Z351">
            <v>1</v>
          </cell>
        </row>
        <row r="352">
          <cell r="A352" t="str">
            <v>AM OPERATORS</v>
          </cell>
          <cell r="B352" t="str">
            <v>Tremblay,Paul</v>
          </cell>
          <cell r="C352" t="str">
            <v>Ferguson,Mike</v>
          </cell>
          <cell r="D352" t="str">
            <v>None</v>
          </cell>
          <cell r="E352">
            <v>4336</v>
          </cell>
          <cell r="G352" t="str">
            <v>MacDonald,Rob E</v>
          </cell>
          <cell r="H352">
            <v>943264</v>
          </cell>
          <cell r="I352" t="str">
            <v>ON</v>
          </cell>
          <cell r="J352" t="str">
            <v>Y</v>
          </cell>
          <cell r="N352">
            <v>1</v>
          </cell>
          <cell r="P352">
            <v>29.5</v>
          </cell>
          <cell r="Q352">
            <v>50</v>
          </cell>
          <cell r="R352">
            <v>54</v>
          </cell>
          <cell r="S352">
            <v>0</v>
          </cell>
          <cell r="T352">
            <v>133.5</v>
          </cell>
          <cell r="U352" t="str">
            <v>Yes</v>
          </cell>
          <cell r="W352">
            <v>1</v>
          </cell>
          <cell r="X352">
            <v>1</v>
          </cell>
          <cell r="Y352">
            <v>1</v>
          </cell>
          <cell r="Z352">
            <v>0</v>
          </cell>
        </row>
        <row r="353">
          <cell r="A353" t="str">
            <v>AM OPERATORS</v>
          </cell>
          <cell r="B353" t="str">
            <v>Tremblay,Paul</v>
          </cell>
          <cell r="C353" t="str">
            <v>Ferguson,Mike</v>
          </cell>
          <cell r="D353" t="str">
            <v>None</v>
          </cell>
          <cell r="E353">
            <v>4502</v>
          </cell>
          <cell r="G353" t="str">
            <v>Jackson,Andrew</v>
          </cell>
          <cell r="H353">
            <v>963984</v>
          </cell>
          <cell r="I353" t="str">
            <v>OP&amp;CS</v>
          </cell>
          <cell r="J353" t="str">
            <v>Y</v>
          </cell>
          <cell r="K353" t="str">
            <v>YES</v>
          </cell>
          <cell r="P353">
            <v>39.5</v>
          </cell>
          <cell r="Q353">
            <v>39</v>
          </cell>
          <cell r="R353">
            <v>41</v>
          </cell>
          <cell r="S353">
            <v>40</v>
          </cell>
          <cell r="T353">
            <v>159.5</v>
          </cell>
          <cell r="U353" t="str">
            <v>Yes</v>
          </cell>
          <cell r="W353">
            <v>1</v>
          </cell>
          <cell r="X353">
            <v>1</v>
          </cell>
          <cell r="Y353">
            <v>1</v>
          </cell>
          <cell r="Z353">
            <v>1</v>
          </cell>
        </row>
        <row r="354">
          <cell r="A354" t="str">
            <v>AM OPERATORS</v>
          </cell>
          <cell r="B354" t="str">
            <v>Tremblay,Paul</v>
          </cell>
          <cell r="C354" t="str">
            <v>Ferguson,Mike</v>
          </cell>
          <cell r="D354" t="str">
            <v>None</v>
          </cell>
          <cell r="E354">
            <v>4336</v>
          </cell>
          <cell r="G354" t="str">
            <v>Poulin,Claude</v>
          </cell>
          <cell r="H354">
            <v>969871</v>
          </cell>
          <cell r="I354" t="str">
            <v>ON</v>
          </cell>
          <cell r="N354">
            <v>1</v>
          </cell>
          <cell r="V354" t="str">
            <v>No</v>
          </cell>
          <cell r="W354">
            <v>0</v>
          </cell>
          <cell r="X354">
            <v>0</v>
          </cell>
          <cell r="Y354">
            <v>0</v>
          </cell>
          <cell r="Z354">
            <v>0</v>
          </cell>
        </row>
        <row r="355">
          <cell r="A355" t="str">
            <v>AM OPERATORS</v>
          </cell>
          <cell r="B355" t="str">
            <v>Tremblay,Paul</v>
          </cell>
          <cell r="C355" t="str">
            <v>Ferguson,Mike</v>
          </cell>
          <cell r="D355" t="str">
            <v>Operating Effectiveness</v>
          </cell>
          <cell r="E355">
            <v>4336</v>
          </cell>
          <cell r="G355" t="str">
            <v>Gilligan,Shaun</v>
          </cell>
          <cell r="H355">
            <v>970886</v>
          </cell>
          <cell r="I355" t="str">
            <v>OP&amp;CS</v>
          </cell>
          <cell r="J355" t="str">
            <v>Y</v>
          </cell>
          <cell r="K355" t="str">
            <v>YES</v>
          </cell>
          <cell r="V355" t="str">
            <v>No</v>
          </cell>
          <cell r="W355">
            <v>0</v>
          </cell>
          <cell r="X355">
            <v>0</v>
          </cell>
          <cell r="Y355">
            <v>0</v>
          </cell>
          <cell r="Z355">
            <v>0</v>
          </cell>
        </row>
        <row r="356">
          <cell r="A356" t="str">
            <v>AM OPERATORS</v>
          </cell>
          <cell r="B356" t="str">
            <v>Tremblay,Paul</v>
          </cell>
          <cell r="C356" t="str">
            <v>Jary,Norm</v>
          </cell>
          <cell r="D356" t="str">
            <v>None</v>
          </cell>
          <cell r="E356">
            <v>4197</v>
          </cell>
          <cell r="G356" t="str">
            <v>Mathewson,Steve</v>
          </cell>
          <cell r="H356">
            <v>33075</v>
          </cell>
          <cell r="I356" t="str">
            <v>ON</v>
          </cell>
          <cell r="N356">
            <v>1</v>
          </cell>
          <cell r="V356" t="str">
            <v>No</v>
          </cell>
          <cell r="W356">
            <v>0</v>
          </cell>
          <cell r="X356">
            <v>0</v>
          </cell>
          <cell r="Y356">
            <v>0</v>
          </cell>
          <cell r="Z356">
            <v>0</v>
          </cell>
        </row>
        <row r="357">
          <cell r="A357" t="str">
            <v>AM OPERATORS</v>
          </cell>
          <cell r="B357" t="str">
            <v>Tremblay,Paul</v>
          </cell>
          <cell r="C357" t="str">
            <v>Jary,Norm</v>
          </cell>
          <cell r="D357" t="str">
            <v>None</v>
          </cell>
          <cell r="E357">
            <v>4197</v>
          </cell>
          <cell r="G357" t="str">
            <v>Durham,Dean</v>
          </cell>
          <cell r="H357">
            <v>55083</v>
          </cell>
          <cell r="I357" t="str">
            <v>ON</v>
          </cell>
          <cell r="N357">
            <v>1</v>
          </cell>
          <cell r="V357" t="str">
            <v>No</v>
          </cell>
          <cell r="W357">
            <v>0</v>
          </cell>
          <cell r="X357">
            <v>0</v>
          </cell>
          <cell r="Y357">
            <v>0</v>
          </cell>
          <cell r="Z357">
            <v>0</v>
          </cell>
        </row>
        <row r="358">
          <cell r="A358" t="str">
            <v>AM OPERATORS</v>
          </cell>
          <cell r="B358" t="str">
            <v>Tremblay,Paul</v>
          </cell>
          <cell r="C358" t="str">
            <v>Jary,Norm</v>
          </cell>
          <cell r="D358" t="str">
            <v>None</v>
          </cell>
          <cell r="E358">
            <v>4197</v>
          </cell>
          <cell r="G358" t="str">
            <v>Hare,Brian</v>
          </cell>
          <cell r="H358">
            <v>57666</v>
          </cell>
          <cell r="I358" t="str">
            <v>ON</v>
          </cell>
          <cell r="N358">
            <v>1</v>
          </cell>
          <cell r="V358" t="str">
            <v>No</v>
          </cell>
          <cell r="W358">
            <v>0</v>
          </cell>
          <cell r="X358">
            <v>0</v>
          </cell>
          <cell r="Y358">
            <v>0</v>
          </cell>
          <cell r="Z358">
            <v>0</v>
          </cell>
        </row>
        <row r="359">
          <cell r="A359" t="str">
            <v>AM OPERATORS</v>
          </cell>
          <cell r="B359" t="str">
            <v>Tremblay,Paul</v>
          </cell>
          <cell r="C359" t="str">
            <v>Jary,Norm</v>
          </cell>
          <cell r="D359" t="str">
            <v>None</v>
          </cell>
          <cell r="E359">
            <v>4197</v>
          </cell>
          <cell r="G359" t="str">
            <v>Rowan,Carol</v>
          </cell>
          <cell r="H359">
            <v>90804</v>
          </cell>
          <cell r="I359" t="str">
            <v>ON</v>
          </cell>
          <cell r="N359">
            <v>1</v>
          </cell>
          <cell r="V359" t="str">
            <v>No</v>
          </cell>
          <cell r="W359">
            <v>0</v>
          </cell>
          <cell r="X359">
            <v>0</v>
          </cell>
          <cell r="Y359">
            <v>0</v>
          </cell>
          <cell r="Z359">
            <v>0</v>
          </cell>
        </row>
        <row r="360">
          <cell r="A360" t="str">
            <v>AM OPERATORS</v>
          </cell>
          <cell r="B360" t="str">
            <v>Tremblay,Paul</v>
          </cell>
          <cell r="C360" t="str">
            <v>Jary,Norm</v>
          </cell>
          <cell r="D360" t="str">
            <v>None</v>
          </cell>
          <cell r="E360">
            <v>4197</v>
          </cell>
          <cell r="G360" t="str">
            <v>Kit,Joe</v>
          </cell>
          <cell r="H360">
            <v>94976</v>
          </cell>
          <cell r="I360" t="str">
            <v>ON</v>
          </cell>
          <cell r="N360">
            <v>1</v>
          </cell>
          <cell r="V360" t="str">
            <v>No</v>
          </cell>
          <cell r="W360">
            <v>0</v>
          </cell>
          <cell r="X360">
            <v>0</v>
          </cell>
          <cell r="Y360">
            <v>0</v>
          </cell>
          <cell r="Z360">
            <v>0</v>
          </cell>
        </row>
        <row r="361">
          <cell r="A361" t="str">
            <v>AM OPERATORS</v>
          </cell>
          <cell r="B361" t="str">
            <v>Tremblay,Paul</v>
          </cell>
          <cell r="C361" t="str">
            <v>Jary,Norm</v>
          </cell>
          <cell r="D361" t="str">
            <v>None</v>
          </cell>
          <cell r="E361">
            <v>4197</v>
          </cell>
          <cell r="G361" t="str">
            <v>Orchard,Paul</v>
          </cell>
          <cell r="H361">
            <v>95501</v>
          </cell>
          <cell r="I361" t="str">
            <v>ON</v>
          </cell>
          <cell r="N361">
            <v>1</v>
          </cell>
          <cell r="V361" t="str">
            <v>No</v>
          </cell>
          <cell r="W361">
            <v>0</v>
          </cell>
          <cell r="X361">
            <v>0</v>
          </cell>
          <cell r="Y361">
            <v>0</v>
          </cell>
          <cell r="Z361">
            <v>0</v>
          </cell>
        </row>
        <row r="362">
          <cell r="A362" t="str">
            <v>AM OPERATORS</v>
          </cell>
          <cell r="B362" t="str">
            <v>Tremblay,Paul</v>
          </cell>
          <cell r="C362" t="str">
            <v>Jary,Norm</v>
          </cell>
          <cell r="D362" t="str">
            <v>None</v>
          </cell>
          <cell r="E362">
            <v>4197</v>
          </cell>
          <cell r="G362" t="str">
            <v>Kaye,John</v>
          </cell>
          <cell r="H362">
            <v>102935</v>
          </cell>
          <cell r="I362" t="str">
            <v>ON</v>
          </cell>
          <cell r="N362">
            <v>1</v>
          </cell>
          <cell r="V362" t="str">
            <v>No</v>
          </cell>
          <cell r="W362">
            <v>0</v>
          </cell>
          <cell r="X362">
            <v>0</v>
          </cell>
          <cell r="Y362">
            <v>0</v>
          </cell>
          <cell r="Z362">
            <v>0</v>
          </cell>
        </row>
        <row r="363">
          <cell r="A363" t="str">
            <v>AM OPERATORS</v>
          </cell>
          <cell r="B363" t="str">
            <v>Tremblay,Paul</v>
          </cell>
          <cell r="C363" t="str">
            <v>Jary,Norm</v>
          </cell>
          <cell r="D363" t="str">
            <v>None</v>
          </cell>
          <cell r="E363">
            <v>4197</v>
          </cell>
          <cell r="G363" t="str">
            <v>Minnings,Paul</v>
          </cell>
          <cell r="H363">
            <v>111181</v>
          </cell>
          <cell r="I363" t="str">
            <v>ON</v>
          </cell>
          <cell r="N363">
            <v>1</v>
          </cell>
          <cell r="V363" t="str">
            <v>No</v>
          </cell>
          <cell r="W363">
            <v>0</v>
          </cell>
          <cell r="X363">
            <v>0</v>
          </cell>
          <cell r="Y363">
            <v>0</v>
          </cell>
          <cell r="Z363">
            <v>0</v>
          </cell>
        </row>
        <row r="364">
          <cell r="A364" t="str">
            <v>AM OPERATORS</v>
          </cell>
          <cell r="B364" t="str">
            <v>Tremblay,Paul</v>
          </cell>
          <cell r="C364" t="str">
            <v>Jary,Norm</v>
          </cell>
          <cell r="D364" t="str">
            <v>None</v>
          </cell>
          <cell r="E364">
            <v>4197</v>
          </cell>
          <cell r="G364" t="str">
            <v>Brunke,Kevin</v>
          </cell>
          <cell r="H364">
            <v>120176</v>
          </cell>
          <cell r="I364" t="str">
            <v>ON</v>
          </cell>
          <cell r="N364">
            <v>1</v>
          </cell>
          <cell r="V364" t="str">
            <v>No</v>
          </cell>
          <cell r="W364">
            <v>0</v>
          </cell>
          <cell r="X364">
            <v>0</v>
          </cell>
          <cell r="Y364">
            <v>0</v>
          </cell>
          <cell r="Z364">
            <v>0</v>
          </cell>
        </row>
        <row r="365">
          <cell r="A365" t="str">
            <v>AM OPERATORS</v>
          </cell>
          <cell r="B365" t="str">
            <v>Tremblay,Paul</v>
          </cell>
          <cell r="C365" t="str">
            <v>Jary,Norm</v>
          </cell>
          <cell r="D365" t="str">
            <v>None</v>
          </cell>
          <cell r="E365">
            <v>4197</v>
          </cell>
          <cell r="G365" t="str">
            <v>Hickman,Jean</v>
          </cell>
          <cell r="H365">
            <v>122080</v>
          </cell>
          <cell r="I365" t="str">
            <v>ON</v>
          </cell>
          <cell r="N365">
            <v>1</v>
          </cell>
          <cell r="V365" t="str">
            <v>No</v>
          </cell>
          <cell r="W365">
            <v>0</v>
          </cell>
          <cell r="X365">
            <v>0</v>
          </cell>
          <cell r="Y365">
            <v>0</v>
          </cell>
          <cell r="Z365">
            <v>0</v>
          </cell>
        </row>
        <row r="366">
          <cell r="A366" t="str">
            <v>AM OPERATORS</v>
          </cell>
          <cell r="B366" t="str">
            <v>Tremblay,Paul</v>
          </cell>
          <cell r="C366" t="str">
            <v>Jary,Norm</v>
          </cell>
          <cell r="D366" t="str">
            <v>None</v>
          </cell>
          <cell r="E366">
            <v>4197</v>
          </cell>
          <cell r="G366" t="str">
            <v>Drohan,Pat</v>
          </cell>
          <cell r="H366">
            <v>122094</v>
          </cell>
          <cell r="I366" t="str">
            <v>ON</v>
          </cell>
          <cell r="N366">
            <v>1</v>
          </cell>
          <cell r="V366" t="str">
            <v>No</v>
          </cell>
          <cell r="W366">
            <v>0</v>
          </cell>
          <cell r="X366">
            <v>0</v>
          </cell>
          <cell r="Y366">
            <v>0</v>
          </cell>
          <cell r="Z366">
            <v>0</v>
          </cell>
        </row>
        <row r="367">
          <cell r="A367" t="str">
            <v>AM OPERATORS</v>
          </cell>
          <cell r="B367" t="str">
            <v>Tremblay,Paul</v>
          </cell>
          <cell r="C367" t="str">
            <v>Jary,Norm</v>
          </cell>
          <cell r="D367" t="str">
            <v>None</v>
          </cell>
          <cell r="E367">
            <v>4197</v>
          </cell>
          <cell r="G367" t="str">
            <v>Malouin,Brent</v>
          </cell>
          <cell r="H367">
            <v>123326</v>
          </cell>
          <cell r="I367" t="str">
            <v>ON</v>
          </cell>
          <cell r="N367">
            <v>1</v>
          </cell>
          <cell r="V367" t="str">
            <v>No</v>
          </cell>
          <cell r="W367">
            <v>0</v>
          </cell>
          <cell r="X367">
            <v>0</v>
          </cell>
          <cell r="Y367">
            <v>0</v>
          </cell>
          <cell r="Z367">
            <v>0</v>
          </cell>
        </row>
        <row r="368">
          <cell r="A368" t="str">
            <v>AM OPERATORS</v>
          </cell>
          <cell r="B368" t="str">
            <v>Tremblay,Paul</v>
          </cell>
          <cell r="C368" t="str">
            <v>Jary,Norm</v>
          </cell>
          <cell r="D368" t="str">
            <v>None</v>
          </cell>
          <cell r="E368">
            <v>4336</v>
          </cell>
          <cell r="G368" t="str">
            <v>Taylor,Leon</v>
          </cell>
          <cell r="H368">
            <v>146055</v>
          </cell>
          <cell r="I368" t="str">
            <v>OP</v>
          </cell>
          <cell r="O368" t="str">
            <v>Allocate according to outage breakdown</v>
          </cell>
          <cell r="V368" t="str">
            <v>No</v>
          </cell>
          <cell r="W368">
            <v>0</v>
          </cell>
          <cell r="X368">
            <v>0</v>
          </cell>
          <cell r="Y368">
            <v>0</v>
          </cell>
          <cell r="Z368">
            <v>0</v>
          </cell>
        </row>
        <row r="369">
          <cell r="A369" t="str">
            <v>AM OPERATORS</v>
          </cell>
          <cell r="B369" t="str">
            <v>Tremblay,Paul</v>
          </cell>
          <cell r="C369" t="str">
            <v>Jary,Norm</v>
          </cell>
          <cell r="D369" t="str">
            <v>None</v>
          </cell>
          <cell r="E369">
            <v>4197</v>
          </cell>
          <cell r="G369" t="str">
            <v>Jarrett,Eileen</v>
          </cell>
          <cell r="H369">
            <v>154231</v>
          </cell>
          <cell r="I369" t="str">
            <v>ON</v>
          </cell>
          <cell r="N369">
            <v>1</v>
          </cell>
          <cell r="V369" t="str">
            <v>No</v>
          </cell>
          <cell r="W369">
            <v>0</v>
          </cell>
          <cell r="X369">
            <v>0</v>
          </cell>
          <cell r="Y369">
            <v>0</v>
          </cell>
          <cell r="Z369">
            <v>0</v>
          </cell>
        </row>
        <row r="370">
          <cell r="A370" t="str">
            <v>AM OPERATORS</v>
          </cell>
          <cell r="B370" t="str">
            <v>Tremblay,Paul</v>
          </cell>
          <cell r="C370" t="str">
            <v>Jary,Norm</v>
          </cell>
          <cell r="D370" t="str">
            <v>None</v>
          </cell>
          <cell r="E370">
            <v>4197</v>
          </cell>
          <cell r="G370" t="str">
            <v>Keena,Mike</v>
          </cell>
          <cell r="H370">
            <v>158690</v>
          </cell>
          <cell r="I370" t="str">
            <v>ON</v>
          </cell>
          <cell r="N370">
            <v>1</v>
          </cell>
          <cell r="V370" t="str">
            <v>No</v>
          </cell>
          <cell r="W370">
            <v>0</v>
          </cell>
          <cell r="X370">
            <v>0</v>
          </cell>
          <cell r="Y370">
            <v>0</v>
          </cell>
          <cell r="Z370">
            <v>0</v>
          </cell>
        </row>
        <row r="371">
          <cell r="A371" t="str">
            <v>AM OPERATORS</v>
          </cell>
          <cell r="B371" t="str">
            <v>Tremblay,Paul</v>
          </cell>
          <cell r="C371" t="str">
            <v>Jary,Norm</v>
          </cell>
          <cell r="D371" t="str">
            <v>None</v>
          </cell>
          <cell r="E371">
            <v>4197</v>
          </cell>
          <cell r="G371" t="str">
            <v>Treleaven,Dan</v>
          </cell>
          <cell r="H371">
            <v>163163</v>
          </cell>
          <cell r="I371" t="str">
            <v>ON</v>
          </cell>
          <cell r="N371">
            <v>1</v>
          </cell>
          <cell r="V371" t="str">
            <v>No</v>
          </cell>
          <cell r="W371">
            <v>0</v>
          </cell>
          <cell r="X371">
            <v>0</v>
          </cell>
          <cell r="Y371">
            <v>0</v>
          </cell>
          <cell r="Z371">
            <v>0</v>
          </cell>
        </row>
        <row r="372">
          <cell r="A372" t="str">
            <v>AM OPERATORS</v>
          </cell>
          <cell r="B372" t="str">
            <v>Tremblay,Paul</v>
          </cell>
          <cell r="C372" t="str">
            <v>Jary,Norm</v>
          </cell>
          <cell r="D372" t="str">
            <v>None</v>
          </cell>
          <cell r="E372">
            <v>4197</v>
          </cell>
          <cell r="G372" t="str">
            <v>Potts,John</v>
          </cell>
          <cell r="H372">
            <v>166866</v>
          </cell>
          <cell r="I372" t="str">
            <v>ON</v>
          </cell>
          <cell r="N372">
            <v>1</v>
          </cell>
          <cell r="V372" t="str">
            <v>No</v>
          </cell>
          <cell r="W372">
            <v>0</v>
          </cell>
          <cell r="X372">
            <v>0</v>
          </cell>
          <cell r="Y372">
            <v>0</v>
          </cell>
          <cell r="Z372">
            <v>0</v>
          </cell>
        </row>
        <row r="373">
          <cell r="A373" t="str">
            <v>AM OPERATORS</v>
          </cell>
          <cell r="B373" t="str">
            <v>Tremblay,Paul</v>
          </cell>
          <cell r="C373" t="str">
            <v>Jary,Norm</v>
          </cell>
          <cell r="D373" t="str">
            <v>None</v>
          </cell>
          <cell r="E373">
            <v>4197</v>
          </cell>
          <cell r="G373" t="str">
            <v>Waite,Ed</v>
          </cell>
          <cell r="H373">
            <v>167881</v>
          </cell>
          <cell r="I373" t="str">
            <v>ON</v>
          </cell>
          <cell r="J373" t="str">
            <v>?</v>
          </cell>
          <cell r="K373" t="str">
            <v>YES - Ed Waite Note</v>
          </cell>
          <cell r="N373">
            <v>1</v>
          </cell>
          <cell r="P373">
            <v>28</v>
          </cell>
          <cell r="Q373">
            <v>0</v>
          </cell>
          <cell r="R373">
            <v>0</v>
          </cell>
          <cell r="S373">
            <v>0</v>
          </cell>
          <cell r="T373">
            <v>28</v>
          </cell>
          <cell r="U373" t="str">
            <v>Yes</v>
          </cell>
          <cell r="W373">
            <v>1</v>
          </cell>
          <cell r="X373">
            <v>0</v>
          </cell>
          <cell r="Y373">
            <v>0</v>
          </cell>
          <cell r="Z373">
            <v>0</v>
          </cell>
        </row>
        <row r="374">
          <cell r="A374" t="str">
            <v>AM OPERATORS</v>
          </cell>
          <cell r="B374" t="str">
            <v>Tremblay,Paul</v>
          </cell>
          <cell r="C374" t="str">
            <v>Jary,Norm</v>
          </cell>
          <cell r="D374" t="str">
            <v>None</v>
          </cell>
          <cell r="E374">
            <v>4197</v>
          </cell>
          <cell r="G374" t="str">
            <v>Richards,Jann</v>
          </cell>
          <cell r="H374">
            <v>175929</v>
          </cell>
          <cell r="I374" t="str">
            <v>ON</v>
          </cell>
          <cell r="N374">
            <v>1</v>
          </cell>
          <cell r="V374" t="str">
            <v>No</v>
          </cell>
          <cell r="W374">
            <v>0</v>
          </cell>
          <cell r="X374">
            <v>0</v>
          </cell>
          <cell r="Y374">
            <v>0</v>
          </cell>
          <cell r="Z374">
            <v>0</v>
          </cell>
        </row>
        <row r="375">
          <cell r="A375" t="str">
            <v>AM OPERATORS</v>
          </cell>
          <cell r="B375" t="str">
            <v>Tremblay,Paul</v>
          </cell>
          <cell r="C375" t="str">
            <v>Jary,Norm</v>
          </cell>
          <cell r="D375" t="str">
            <v>None</v>
          </cell>
          <cell r="E375">
            <v>4197</v>
          </cell>
          <cell r="G375" t="str">
            <v>Roles,Derek W.</v>
          </cell>
          <cell r="H375">
            <v>176055</v>
          </cell>
          <cell r="I375" t="str">
            <v>ON</v>
          </cell>
          <cell r="N375">
            <v>1</v>
          </cell>
          <cell r="V375" t="str">
            <v>No</v>
          </cell>
          <cell r="W375">
            <v>0</v>
          </cell>
          <cell r="X375">
            <v>0</v>
          </cell>
          <cell r="Y375">
            <v>0</v>
          </cell>
          <cell r="Z375">
            <v>0</v>
          </cell>
        </row>
        <row r="376">
          <cell r="A376" t="str">
            <v>AM OPERATORS</v>
          </cell>
          <cell r="B376" t="str">
            <v>Tremblay,Paul</v>
          </cell>
          <cell r="C376" t="str">
            <v>Jary,Norm</v>
          </cell>
          <cell r="D376" t="str">
            <v>None</v>
          </cell>
          <cell r="E376">
            <v>4197</v>
          </cell>
          <cell r="G376" t="str">
            <v>Doan,Steven</v>
          </cell>
          <cell r="H376">
            <v>176135</v>
          </cell>
          <cell r="I376" t="str">
            <v>ON</v>
          </cell>
          <cell r="N376">
            <v>1</v>
          </cell>
          <cell r="V376" t="str">
            <v>No</v>
          </cell>
          <cell r="W376">
            <v>0</v>
          </cell>
          <cell r="X376">
            <v>0</v>
          </cell>
          <cell r="Y376">
            <v>0</v>
          </cell>
          <cell r="Z376">
            <v>0</v>
          </cell>
        </row>
        <row r="377">
          <cell r="A377" t="str">
            <v>AM OPERATORS</v>
          </cell>
          <cell r="B377" t="str">
            <v>Tremblay,Paul</v>
          </cell>
          <cell r="C377" t="str">
            <v>Jary,Norm</v>
          </cell>
          <cell r="D377" t="str">
            <v>None</v>
          </cell>
          <cell r="E377">
            <v>4197</v>
          </cell>
          <cell r="G377" t="str">
            <v>Pizzuto,Jennifer</v>
          </cell>
          <cell r="H377">
            <v>180994</v>
          </cell>
          <cell r="I377" t="str">
            <v>ON</v>
          </cell>
          <cell r="N377">
            <v>1</v>
          </cell>
          <cell r="V377" t="str">
            <v>No</v>
          </cell>
          <cell r="W377">
            <v>0</v>
          </cell>
          <cell r="X377">
            <v>0</v>
          </cell>
          <cell r="Y377">
            <v>0</v>
          </cell>
          <cell r="Z377">
            <v>0</v>
          </cell>
        </row>
        <row r="378">
          <cell r="A378" t="str">
            <v>AM OPERATORS</v>
          </cell>
          <cell r="B378" t="str">
            <v>Tremblay,Paul</v>
          </cell>
          <cell r="C378" t="str">
            <v>Jary,Norm</v>
          </cell>
          <cell r="D378" t="str">
            <v>None</v>
          </cell>
          <cell r="E378">
            <v>4197</v>
          </cell>
          <cell r="G378" t="str">
            <v>Bibby,Jeremy A.</v>
          </cell>
          <cell r="H378">
            <v>182173</v>
          </cell>
          <cell r="I378" t="str">
            <v>ON</v>
          </cell>
          <cell r="N378">
            <v>1</v>
          </cell>
          <cell r="V378" t="str">
            <v>No</v>
          </cell>
          <cell r="W378">
            <v>0</v>
          </cell>
          <cell r="X378">
            <v>0</v>
          </cell>
          <cell r="Y378">
            <v>0</v>
          </cell>
          <cell r="Z378">
            <v>0</v>
          </cell>
        </row>
        <row r="379">
          <cell r="A379" t="str">
            <v>AM OPERATORS</v>
          </cell>
          <cell r="B379" t="str">
            <v>Tremblay,Paul</v>
          </cell>
          <cell r="C379" t="str">
            <v>Jary,Norm</v>
          </cell>
          <cell r="D379" t="str">
            <v>None</v>
          </cell>
          <cell r="E379">
            <v>4197</v>
          </cell>
          <cell r="G379" t="str">
            <v>Eckensweiler,Patti A.</v>
          </cell>
          <cell r="H379">
            <v>182177</v>
          </cell>
          <cell r="I379" t="str">
            <v>ON</v>
          </cell>
          <cell r="N379">
            <v>1</v>
          </cell>
          <cell r="V379" t="str">
            <v>No</v>
          </cell>
          <cell r="W379">
            <v>0</v>
          </cell>
          <cell r="X379">
            <v>0</v>
          </cell>
          <cell r="Y379">
            <v>0</v>
          </cell>
          <cell r="Z379">
            <v>0</v>
          </cell>
        </row>
        <row r="380">
          <cell r="A380" t="str">
            <v>AM OPERATORS</v>
          </cell>
          <cell r="B380" t="str">
            <v>Tremblay,Paul</v>
          </cell>
          <cell r="C380" t="str">
            <v>Jary,Norm</v>
          </cell>
          <cell r="D380" t="str">
            <v>None</v>
          </cell>
          <cell r="E380">
            <v>4197</v>
          </cell>
          <cell r="G380" t="str">
            <v>Nelles,Paul</v>
          </cell>
          <cell r="H380">
            <v>182595</v>
          </cell>
          <cell r="I380" t="str">
            <v>ON</v>
          </cell>
          <cell r="N380">
            <v>1</v>
          </cell>
          <cell r="V380" t="str">
            <v>No</v>
          </cell>
          <cell r="W380">
            <v>0</v>
          </cell>
          <cell r="X380">
            <v>0</v>
          </cell>
          <cell r="Y380">
            <v>0</v>
          </cell>
          <cell r="Z380">
            <v>0</v>
          </cell>
        </row>
        <row r="381">
          <cell r="A381" t="str">
            <v>AM OPERATORS</v>
          </cell>
          <cell r="B381" t="str">
            <v>Tremblay,Paul</v>
          </cell>
          <cell r="C381" t="str">
            <v>Jary,Norm</v>
          </cell>
          <cell r="D381" t="str">
            <v>None</v>
          </cell>
          <cell r="E381">
            <v>4197</v>
          </cell>
          <cell r="G381" t="str">
            <v>Conner,John</v>
          </cell>
          <cell r="H381">
            <v>189154</v>
          </cell>
          <cell r="I381" t="str">
            <v>ON</v>
          </cell>
          <cell r="N381">
            <v>1</v>
          </cell>
          <cell r="V381" t="str">
            <v>No</v>
          </cell>
          <cell r="W381">
            <v>0</v>
          </cell>
          <cell r="X381">
            <v>0</v>
          </cell>
          <cell r="Y381">
            <v>0</v>
          </cell>
          <cell r="Z381">
            <v>0</v>
          </cell>
        </row>
        <row r="382">
          <cell r="A382" t="str">
            <v>AM OPERATORS</v>
          </cell>
          <cell r="B382" t="str">
            <v>Tremblay,Paul</v>
          </cell>
          <cell r="C382" t="str">
            <v>Jary,Norm</v>
          </cell>
          <cell r="D382" t="str">
            <v>None</v>
          </cell>
          <cell r="E382">
            <v>4197</v>
          </cell>
          <cell r="G382" t="str">
            <v>Goodhand,Ian</v>
          </cell>
          <cell r="H382">
            <v>196042</v>
          </cell>
          <cell r="I382" t="str">
            <v>ON</v>
          </cell>
          <cell r="N382">
            <v>1</v>
          </cell>
          <cell r="V382" t="str">
            <v>No</v>
          </cell>
          <cell r="W382">
            <v>0</v>
          </cell>
          <cell r="X382">
            <v>0</v>
          </cell>
          <cell r="Y382">
            <v>0</v>
          </cell>
          <cell r="Z382">
            <v>0</v>
          </cell>
        </row>
        <row r="383">
          <cell r="A383" t="str">
            <v>AM OPERATORS</v>
          </cell>
          <cell r="B383" t="str">
            <v>Tremblay,Paul</v>
          </cell>
          <cell r="C383" t="str">
            <v>Jary,Norm</v>
          </cell>
          <cell r="D383" t="str">
            <v>None</v>
          </cell>
          <cell r="E383">
            <v>4197</v>
          </cell>
          <cell r="G383" t="str">
            <v>Ottewell,Doug</v>
          </cell>
          <cell r="H383">
            <v>199206</v>
          </cell>
          <cell r="I383" t="str">
            <v>ON</v>
          </cell>
          <cell r="N383">
            <v>1</v>
          </cell>
          <cell r="V383" t="str">
            <v>No</v>
          </cell>
          <cell r="W383">
            <v>0</v>
          </cell>
          <cell r="X383">
            <v>0</v>
          </cell>
          <cell r="Y383">
            <v>0</v>
          </cell>
          <cell r="Z383">
            <v>0</v>
          </cell>
        </row>
        <row r="384">
          <cell r="A384" t="str">
            <v>AM OPERATORS</v>
          </cell>
          <cell r="B384" t="str">
            <v>Tremblay,Paul</v>
          </cell>
          <cell r="C384" t="str">
            <v>Jary,Norm</v>
          </cell>
          <cell r="D384" t="str">
            <v>None</v>
          </cell>
          <cell r="E384">
            <v>4197</v>
          </cell>
          <cell r="G384" t="str">
            <v>Potvin,Claude</v>
          </cell>
          <cell r="H384">
            <v>208831</v>
          </cell>
          <cell r="I384" t="str">
            <v>ON</v>
          </cell>
          <cell r="N384">
            <v>1</v>
          </cell>
          <cell r="V384" t="str">
            <v>No</v>
          </cell>
          <cell r="W384">
            <v>0</v>
          </cell>
          <cell r="X384">
            <v>0</v>
          </cell>
          <cell r="Y384">
            <v>0</v>
          </cell>
          <cell r="Z384">
            <v>0</v>
          </cell>
        </row>
        <row r="385">
          <cell r="A385" t="str">
            <v>AM OPERATORS</v>
          </cell>
          <cell r="B385" t="str">
            <v>Tremblay,Paul</v>
          </cell>
          <cell r="C385" t="str">
            <v>Jary,Norm</v>
          </cell>
          <cell r="D385" t="str">
            <v>None</v>
          </cell>
          <cell r="E385">
            <v>4197</v>
          </cell>
          <cell r="G385" t="str">
            <v>Surridge,Richard</v>
          </cell>
          <cell r="H385">
            <v>210616</v>
          </cell>
          <cell r="I385" t="str">
            <v>ON</v>
          </cell>
          <cell r="N385">
            <v>1</v>
          </cell>
          <cell r="V385" t="str">
            <v>No</v>
          </cell>
          <cell r="W385">
            <v>0</v>
          </cell>
          <cell r="X385">
            <v>0</v>
          </cell>
          <cell r="Y385">
            <v>0</v>
          </cell>
          <cell r="Z385">
            <v>0</v>
          </cell>
        </row>
        <row r="386">
          <cell r="A386" t="str">
            <v>AM OPERATORS</v>
          </cell>
          <cell r="B386" t="str">
            <v>Tremblay,Paul</v>
          </cell>
          <cell r="C386" t="str">
            <v>Jary,Norm</v>
          </cell>
          <cell r="D386" t="str">
            <v>None</v>
          </cell>
          <cell r="E386">
            <v>4197</v>
          </cell>
          <cell r="G386" t="str">
            <v>Leavoy,Ray</v>
          </cell>
          <cell r="H386">
            <v>213584</v>
          </cell>
          <cell r="I386" t="str">
            <v>ON</v>
          </cell>
          <cell r="N386">
            <v>1</v>
          </cell>
          <cell r="V386" t="str">
            <v>No</v>
          </cell>
          <cell r="W386">
            <v>0</v>
          </cell>
          <cell r="X386">
            <v>0</v>
          </cell>
          <cell r="Y386">
            <v>0</v>
          </cell>
          <cell r="Z386">
            <v>0</v>
          </cell>
        </row>
        <row r="387">
          <cell r="A387" t="str">
            <v>AM OPERATORS</v>
          </cell>
          <cell r="B387" t="str">
            <v>Tremblay,Paul</v>
          </cell>
          <cell r="C387" t="str">
            <v>Jary,Norm</v>
          </cell>
          <cell r="D387" t="str">
            <v>None</v>
          </cell>
          <cell r="E387">
            <v>4197</v>
          </cell>
          <cell r="G387" t="str">
            <v>Leach,Dave</v>
          </cell>
          <cell r="H387">
            <v>214046</v>
          </cell>
          <cell r="I387" t="str">
            <v>ON</v>
          </cell>
          <cell r="N387">
            <v>1</v>
          </cell>
          <cell r="V387" t="str">
            <v>No</v>
          </cell>
          <cell r="W387">
            <v>0</v>
          </cell>
          <cell r="X387">
            <v>0</v>
          </cell>
          <cell r="Y387">
            <v>0</v>
          </cell>
          <cell r="Z387">
            <v>0</v>
          </cell>
        </row>
        <row r="388">
          <cell r="A388" t="str">
            <v>AM OPERATORS</v>
          </cell>
          <cell r="B388" t="str">
            <v>Tremblay,Paul</v>
          </cell>
          <cell r="C388" t="str">
            <v>Jary,Norm</v>
          </cell>
          <cell r="D388" t="str">
            <v>None</v>
          </cell>
          <cell r="E388">
            <v>4336</v>
          </cell>
          <cell r="G388" t="str">
            <v>Cordasco,Gaetano</v>
          </cell>
          <cell r="H388">
            <v>214060</v>
          </cell>
          <cell r="I388" t="str">
            <v>ON</v>
          </cell>
          <cell r="N388">
            <v>1</v>
          </cell>
          <cell r="V388" t="str">
            <v>No</v>
          </cell>
          <cell r="W388">
            <v>0</v>
          </cell>
          <cell r="X388">
            <v>0</v>
          </cell>
          <cell r="Y388">
            <v>0</v>
          </cell>
          <cell r="Z388">
            <v>0</v>
          </cell>
        </row>
        <row r="389">
          <cell r="A389" t="str">
            <v>AM OPERATORS</v>
          </cell>
          <cell r="B389" t="str">
            <v>Tremblay,Paul</v>
          </cell>
          <cell r="C389" t="str">
            <v>Jary,Norm</v>
          </cell>
          <cell r="D389" t="str">
            <v>None</v>
          </cell>
          <cell r="E389">
            <v>4197</v>
          </cell>
          <cell r="G389" t="str">
            <v>Ogle,Trevor</v>
          </cell>
          <cell r="H389">
            <v>216384</v>
          </cell>
          <cell r="I389" t="str">
            <v>ON</v>
          </cell>
          <cell r="N389">
            <v>1</v>
          </cell>
          <cell r="V389" t="str">
            <v>No</v>
          </cell>
          <cell r="W389">
            <v>0</v>
          </cell>
          <cell r="X389">
            <v>0</v>
          </cell>
          <cell r="Y389">
            <v>0</v>
          </cell>
          <cell r="Z389">
            <v>0</v>
          </cell>
        </row>
        <row r="390">
          <cell r="A390" t="str">
            <v>AM OPERATORS</v>
          </cell>
          <cell r="B390" t="str">
            <v>Tremblay,Paul</v>
          </cell>
          <cell r="C390" t="str">
            <v>Jary,Norm</v>
          </cell>
          <cell r="D390" t="str">
            <v>None</v>
          </cell>
          <cell r="E390">
            <v>4197</v>
          </cell>
          <cell r="G390" t="str">
            <v>MacDonald,Jim</v>
          </cell>
          <cell r="H390">
            <v>217805</v>
          </cell>
          <cell r="I390" t="str">
            <v>OE</v>
          </cell>
          <cell r="P390">
            <v>36</v>
          </cell>
          <cell r="Q390">
            <v>32</v>
          </cell>
          <cell r="R390">
            <v>32</v>
          </cell>
          <cell r="S390">
            <v>40</v>
          </cell>
          <cell r="T390">
            <v>140</v>
          </cell>
          <cell r="U390" t="str">
            <v>Yes</v>
          </cell>
          <cell r="W390">
            <v>1</v>
          </cell>
          <cell r="X390">
            <v>1</v>
          </cell>
          <cell r="Y390">
            <v>1</v>
          </cell>
          <cell r="Z390">
            <v>1</v>
          </cell>
        </row>
        <row r="391">
          <cell r="A391" t="str">
            <v>AM OPERATORS</v>
          </cell>
          <cell r="B391" t="str">
            <v>Tremblay,Paul</v>
          </cell>
          <cell r="C391" t="str">
            <v>Jary,Norm</v>
          </cell>
          <cell r="D391" t="str">
            <v>None</v>
          </cell>
          <cell r="E391">
            <v>4336</v>
          </cell>
          <cell r="G391" t="str">
            <v>St Martin,William</v>
          </cell>
          <cell r="H391">
            <v>242746</v>
          </cell>
          <cell r="I391" t="str">
            <v>ON</v>
          </cell>
          <cell r="N391">
            <v>1</v>
          </cell>
          <cell r="V391" t="str">
            <v>No</v>
          </cell>
          <cell r="W391">
            <v>0</v>
          </cell>
          <cell r="X391">
            <v>0</v>
          </cell>
          <cell r="Y391">
            <v>0</v>
          </cell>
          <cell r="Z391">
            <v>0</v>
          </cell>
        </row>
        <row r="392">
          <cell r="A392" t="str">
            <v>AM OPERATORS</v>
          </cell>
          <cell r="B392" t="str">
            <v>Tremblay,Paul</v>
          </cell>
          <cell r="C392" t="str">
            <v>Jary,Norm</v>
          </cell>
          <cell r="D392" t="str">
            <v>None</v>
          </cell>
          <cell r="E392">
            <v>4197</v>
          </cell>
          <cell r="G392" t="str">
            <v>Rogerson,Tracy</v>
          </cell>
          <cell r="H392">
            <v>242774</v>
          </cell>
          <cell r="I392" t="str">
            <v>ON</v>
          </cell>
          <cell r="N392">
            <v>1</v>
          </cell>
          <cell r="V392" t="str">
            <v>No</v>
          </cell>
          <cell r="W392">
            <v>0</v>
          </cell>
          <cell r="X392">
            <v>0</v>
          </cell>
          <cell r="Y392">
            <v>0</v>
          </cell>
          <cell r="Z392">
            <v>0</v>
          </cell>
        </row>
        <row r="393">
          <cell r="A393" t="str">
            <v>AM OPERATORS</v>
          </cell>
          <cell r="B393" t="str">
            <v>Tremblay,Paul</v>
          </cell>
          <cell r="C393" t="str">
            <v>Jary,Norm</v>
          </cell>
          <cell r="D393" t="str">
            <v>None</v>
          </cell>
          <cell r="E393">
            <v>4197</v>
          </cell>
          <cell r="G393" t="str">
            <v>Thompson,Lucky</v>
          </cell>
          <cell r="H393">
            <v>262752</v>
          </cell>
          <cell r="I393" t="str">
            <v>ON</v>
          </cell>
          <cell r="N393">
            <v>1</v>
          </cell>
          <cell r="V393" t="str">
            <v>No</v>
          </cell>
          <cell r="W393">
            <v>0</v>
          </cell>
          <cell r="X393">
            <v>0</v>
          </cell>
          <cell r="Y393">
            <v>0</v>
          </cell>
          <cell r="Z393">
            <v>0</v>
          </cell>
        </row>
        <row r="394">
          <cell r="A394" t="str">
            <v>AM OPERATORS</v>
          </cell>
          <cell r="B394" t="str">
            <v>Tremblay,Paul</v>
          </cell>
          <cell r="C394" t="str">
            <v>Jary,Norm</v>
          </cell>
          <cell r="D394" t="str">
            <v>None</v>
          </cell>
          <cell r="E394">
            <v>4197</v>
          </cell>
          <cell r="G394" t="str">
            <v>Casagrande,Joseph</v>
          </cell>
          <cell r="H394">
            <v>265482</v>
          </cell>
          <cell r="I394" t="str">
            <v>ON</v>
          </cell>
          <cell r="N394">
            <v>1</v>
          </cell>
          <cell r="V394" t="str">
            <v>No</v>
          </cell>
          <cell r="W394">
            <v>0</v>
          </cell>
          <cell r="X394">
            <v>0</v>
          </cell>
          <cell r="Y394">
            <v>0</v>
          </cell>
          <cell r="Z394">
            <v>0</v>
          </cell>
        </row>
        <row r="395">
          <cell r="A395" t="str">
            <v>AM OPERATORS</v>
          </cell>
          <cell r="B395" t="str">
            <v>Tremblay,Paul</v>
          </cell>
          <cell r="C395" t="str">
            <v>Jary,Norm</v>
          </cell>
          <cell r="D395" t="str">
            <v>None</v>
          </cell>
          <cell r="E395">
            <v>4197</v>
          </cell>
          <cell r="G395" t="str">
            <v>Hvalica,David</v>
          </cell>
          <cell r="H395">
            <v>269290</v>
          </cell>
          <cell r="I395" t="str">
            <v>ON</v>
          </cell>
          <cell r="N395">
            <v>1</v>
          </cell>
          <cell r="V395" t="str">
            <v>No</v>
          </cell>
          <cell r="W395">
            <v>0</v>
          </cell>
          <cell r="X395">
            <v>0</v>
          </cell>
          <cell r="Y395">
            <v>0</v>
          </cell>
          <cell r="Z395">
            <v>0</v>
          </cell>
        </row>
        <row r="396">
          <cell r="A396" t="str">
            <v>AM OPERATORS</v>
          </cell>
          <cell r="B396" t="str">
            <v>Tremblay,Paul</v>
          </cell>
          <cell r="C396" t="str">
            <v>Jary,Norm</v>
          </cell>
          <cell r="D396" t="str">
            <v>None</v>
          </cell>
          <cell r="E396">
            <v>4197</v>
          </cell>
          <cell r="G396" t="str">
            <v>Napier,Glen</v>
          </cell>
          <cell r="H396">
            <v>269535</v>
          </cell>
          <cell r="I396" t="str">
            <v>ON</v>
          </cell>
          <cell r="N396">
            <v>1</v>
          </cell>
          <cell r="V396" t="str">
            <v>No</v>
          </cell>
          <cell r="W396">
            <v>0</v>
          </cell>
          <cell r="X396">
            <v>0</v>
          </cell>
          <cell r="Y396">
            <v>0</v>
          </cell>
          <cell r="Z396">
            <v>0</v>
          </cell>
        </row>
        <row r="397">
          <cell r="A397" t="str">
            <v>AM OPERATORS</v>
          </cell>
          <cell r="B397" t="str">
            <v>Tremblay,Paul</v>
          </cell>
          <cell r="C397" t="str">
            <v>Jary,Norm</v>
          </cell>
          <cell r="D397" t="str">
            <v>None</v>
          </cell>
          <cell r="E397">
            <v>4197</v>
          </cell>
          <cell r="G397" t="str">
            <v>Vasey,John</v>
          </cell>
          <cell r="H397">
            <v>273434</v>
          </cell>
          <cell r="I397" t="str">
            <v>ON</v>
          </cell>
          <cell r="N397">
            <v>1</v>
          </cell>
          <cell r="V397" t="str">
            <v>No</v>
          </cell>
          <cell r="W397">
            <v>0</v>
          </cell>
          <cell r="X397">
            <v>0</v>
          </cell>
          <cell r="Y397">
            <v>0</v>
          </cell>
          <cell r="Z397">
            <v>0</v>
          </cell>
        </row>
        <row r="398">
          <cell r="A398" t="str">
            <v>AM OPERATORS</v>
          </cell>
          <cell r="B398" t="str">
            <v>Tremblay,Paul</v>
          </cell>
          <cell r="C398" t="str">
            <v>Jary,Norm</v>
          </cell>
          <cell r="D398" t="str">
            <v>None</v>
          </cell>
          <cell r="E398">
            <v>4197</v>
          </cell>
          <cell r="G398" t="str">
            <v>Dunn,Cliff</v>
          </cell>
          <cell r="H398">
            <v>281400</v>
          </cell>
          <cell r="I398" t="str">
            <v>ON</v>
          </cell>
          <cell r="N398">
            <v>1</v>
          </cell>
          <cell r="V398" t="str">
            <v>No</v>
          </cell>
          <cell r="W398">
            <v>0</v>
          </cell>
          <cell r="X398">
            <v>0</v>
          </cell>
          <cell r="Y398">
            <v>0</v>
          </cell>
          <cell r="Z398">
            <v>0</v>
          </cell>
        </row>
        <row r="399">
          <cell r="A399" t="str">
            <v>AM OPERATORS</v>
          </cell>
          <cell r="B399" t="str">
            <v>Tremblay,Paul</v>
          </cell>
          <cell r="C399" t="str">
            <v>Jary,Norm</v>
          </cell>
          <cell r="D399" t="str">
            <v>None</v>
          </cell>
          <cell r="E399">
            <v>4197</v>
          </cell>
          <cell r="G399" t="str">
            <v>Fodchuk,Al</v>
          </cell>
          <cell r="H399">
            <v>285544</v>
          </cell>
          <cell r="I399" t="str">
            <v>ON</v>
          </cell>
          <cell r="N399">
            <v>1</v>
          </cell>
          <cell r="V399" t="str">
            <v>No</v>
          </cell>
          <cell r="W399">
            <v>0</v>
          </cell>
          <cell r="X399">
            <v>0</v>
          </cell>
          <cell r="Y399">
            <v>0</v>
          </cell>
          <cell r="Z399">
            <v>0</v>
          </cell>
        </row>
        <row r="400">
          <cell r="A400" t="str">
            <v>AM OPERATORS</v>
          </cell>
          <cell r="B400" t="str">
            <v>Tremblay,Paul</v>
          </cell>
          <cell r="C400" t="str">
            <v>Jary,Norm</v>
          </cell>
          <cell r="D400" t="str">
            <v>None</v>
          </cell>
          <cell r="E400">
            <v>4197</v>
          </cell>
          <cell r="G400" t="str">
            <v>Gorman,Don</v>
          </cell>
          <cell r="H400">
            <v>287224</v>
          </cell>
          <cell r="I400" t="str">
            <v>ON</v>
          </cell>
          <cell r="N400">
            <v>1</v>
          </cell>
          <cell r="V400" t="str">
            <v>No</v>
          </cell>
          <cell r="W400">
            <v>0</v>
          </cell>
          <cell r="X400">
            <v>0</v>
          </cell>
          <cell r="Y400">
            <v>0</v>
          </cell>
          <cell r="Z400">
            <v>0</v>
          </cell>
        </row>
        <row r="401">
          <cell r="A401" t="str">
            <v>AM OPERATORS</v>
          </cell>
          <cell r="B401" t="str">
            <v>Tremblay,Paul</v>
          </cell>
          <cell r="C401" t="str">
            <v>Jary,Norm</v>
          </cell>
          <cell r="D401" t="str">
            <v>None</v>
          </cell>
          <cell r="E401">
            <v>4197</v>
          </cell>
          <cell r="G401" t="str">
            <v>De Papp,Mike</v>
          </cell>
          <cell r="H401">
            <v>294672</v>
          </cell>
          <cell r="I401" t="str">
            <v>ON</v>
          </cell>
          <cell r="N401">
            <v>1</v>
          </cell>
          <cell r="V401" t="str">
            <v>No</v>
          </cell>
          <cell r="W401">
            <v>0</v>
          </cell>
          <cell r="X401">
            <v>0</v>
          </cell>
          <cell r="Y401">
            <v>0</v>
          </cell>
          <cell r="Z401">
            <v>0</v>
          </cell>
        </row>
        <row r="402">
          <cell r="A402" t="str">
            <v>AM OPERATORS</v>
          </cell>
          <cell r="B402" t="str">
            <v>Tremblay,Paul</v>
          </cell>
          <cell r="C402" t="str">
            <v>Jary,Norm</v>
          </cell>
          <cell r="D402" t="str">
            <v>None</v>
          </cell>
          <cell r="E402">
            <v>4197</v>
          </cell>
          <cell r="G402" t="str">
            <v>Mckenzie,Ian</v>
          </cell>
          <cell r="H402">
            <v>299313</v>
          </cell>
          <cell r="I402" t="str">
            <v>ON</v>
          </cell>
          <cell r="N402">
            <v>1</v>
          </cell>
          <cell r="V402" t="str">
            <v>No</v>
          </cell>
          <cell r="W402">
            <v>0</v>
          </cell>
          <cell r="X402">
            <v>0</v>
          </cell>
          <cell r="Y402">
            <v>0</v>
          </cell>
          <cell r="Z402">
            <v>0</v>
          </cell>
        </row>
        <row r="403">
          <cell r="A403" t="str">
            <v>AM OPERATORS</v>
          </cell>
          <cell r="B403" t="str">
            <v>Tremblay,Paul</v>
          </cell>
          <cell r="C403" t="str">
            <v>Jary,Norm</v>
          </cell>
          <cell r="D403" t="str">
            <v>None</v>
          </cell>
          <cell r="E403">
            <v>4197</v>
          </cell>
          <cell r="G403" t="str">
            <v>Noble,Kevin</v>
          </cell>
          <cell r="H403">
            <v>299341</v>
          </cell>
          <cell r="I403" t="str">
            <v>ON</v>
          </cell>
          <cell r="N403">
            <v>1</v>
          </cell>
          <cell r="V403" t="str">
            <v>No</v>
          </cell>
          <cell r="W403">
            <v>0</v>
          </cell>
          <cell r="X403">
            <v>0</v>
          </cell>
          <cell r="Y403">
            <v>0</v>
          </cell>
          <cell r="Z403">
            <v>0</v>
          </cell>
        </row>
        <row r="404">
          <cell r="A404" t="str">
            <v>AM OPERATORS</v>
          </cell>
          <cell r="B404" t="str">
            <v>Tremblay,Paul</v>
          </cell>
          <cell r="C404" t="str">
            <v>Jary,Norm</v>
          </cell>
          <cell r="D404" t="str">
            <v>None</v>
          </cell>
          <cell r="E404">
            <v>4197</v>
          </cell>
          <cell r="G404" t="str">
            <v>Mosco,Andy</v>
          </cell>
          <cell r="H404">
            <v>299390</v>
          </cell>
          <cell r="I404" t="str">
            <v>ON</v>
          </cell>
          <cell r="N404">
            <v>1</v>
          </cell>
          <cell r="V404" t="str">
            <v>No</v>
          </cell>
          <cell r="W404">
            <v>0</v>
          </cell>
          <cell r="X404">
            <v>0</v>
          </cell>
          <cell r="Y404">
            <v>0</v>
          </cell>
          <cell r="Z404">
            <v>0</v>
          </cell>
        </row>
        <row r="405">
          <cell r="A405" t="str">
            <v>AM OPERATORS</v>
          </cell>
          <cell r="B405" t="str">
            <v>Tremblay,Paul</v>
          </cell>
          <cell r="C405" t="str">
            <v>Jary,Norm</v>
          </cell>
          <cell r="D405" t="str">
            <v>None</v>
          </cell>
          <cell r="E405">
            <v>4197</v>
          </cell>
          <cell r="G405" t="str">
            <v>Stimac,Nick</v>
          </cell>
          <cell r="H405">
            <v>299404</v>
          </cell>
          <cell r="I405" t="str">
            <v>ON</v>
          </cell>
          <cell r="N405">
            <v>1</v>
          </cell>
          <cell r="V405" t="str">
            <v>No</v>
          </cell>
          <cell r="W405">
            <v>0</v>
          </cell>
          <cell r="X405">
            <v>0</v>
          </cell>
          <cell r="Y405">
            <v>0</v>
          </cell>
          <cell r="Z405">
            <v>0</v>
          </cell>
        </row>
        <row r="406">
          <cell r="A406" t="str">
            <v>AM OPERATORS</v>
          </cell>
          <cell r="B406" t="str">
            <v>Tremblay,Paul</v>
          </cell>
          <cell r="C406" t="str">
            <v>Jary,Norm</v>
          </cell>
          <cell r="D406" t="str">
            <v>None</v>
          </cell>
          <cell r="E406">
            <v>4197</v>
          </cell>
          <cell r="G406" t="str">
            <v>Watson,Steve</v>
          </cell>
          <cell r="H406">
            <v>302841</v>
          </cell>
          <cell r="I406" t="str">
            <v>ON</v>
          </cell>
          <cell r="N406">
            <v>1</v>
          </cell>
          <cell r="V406" t="str">
            <v>No</v>
          </cell>
          <cell r="W406">
            <v>0</v>
          </cell>
          <cell r="X406">
            <v>0</v>
          </cell>
          <cell r="Y406">
            <v>0</v>
          </cell>
          <cell r="Z406">
            <v>0</v>
          </cell>
        </row>
        <row r="407">
          <cell r="A407" t="str">
            <v>AM OPERATORS</v>
          </cell>
          <cell r="B407" t="str">
            <v>Tremblay,Paul</v>
          </cell>
          <cell r="C407" t="str">
            <v>Jary,Norm</v>
          </cell>
          <cell r="D407" t="str">
            <v>None</v>
          </cell>
          <cell r="E407">
            <v>4197</v>
          </cell>
          <cell r="G407" t="str">
            <v>Hammond,Philip J.</v>
          </cell>
          <cell r="H407">
            <v>314804</v>
          </cell>
          <cell r="I407" t="str">
            <v>ON</v>
          </cell>
          <cell r="N407">
            <v>1</v>
          </cell>
          <cell r="V407" t="str">
            <v>No</v>
          </cell>
          <cell r="W407">
            <v>0</v>
          </cell>
          <cell r="X407">
            <v>0</v>
          </cell>
          <cell r="Y407">
            <v>0</v>
          </cell>
          <cell r="Z407">
            <v>0</v>
          </cell>
        </row>
        <row r="408">
          <cell r="A408" t="str">
            <v>AM OPERATORS</v>
          </cell>
          <cell r="B408" t="str">
            <v>Tremblay,Paul</v>
          </cell>
          <cell r="C408" t="str">
            <v>Jary,Norm</v>
          </cell>
          <cell r="D408" t="str">
            <v>None</v>
          </cell>
          <cell r="E408">
            <v>4197</v>
          </cell>
          <cell r="G408" t="str">
            <v>Benschop,Adrian</v>
          </cell>
          <cell r="H408">
            <v>315000</v>
          </cell>
          <cell r="I408" t="str">
            <v>ON</v>
          </cell>
          <cell r="N408">
            <v>1</v>
          </cell>
          <cell r="V408" t="str">
            <v>No</v>
          </cell>
          <cell r="W408">
            <v>0</v>
          </cell>
          <cell r="X408">
            <v>0</v>
          </cell>
          <cell r="Y408">
            <v>0</v>
          </cell>
          <cell r="Z408">
            <v>0</v>
          </cell>
        </row>
        <row r="409">
          <cell r="A409" t="str">
            <v>AM OPERATORS</v>
          </cell>
          <cell r="B409" t="str">
            <v>Tremblay,Paul</v>
          </cell>
          <cell r="C409" t="str">
            <v>Jary,Norm</v>
          </cell>
          <cell r="D409" t="str">
            <v>None</v>
          </cell>
          <cell r="E409">
            <v>4197</v>
          </cell>
          <cell r="G409" t="str">
            <v>Leighton,Len</v>
          </cell>
          <cell r="H409">
            <v>315035</v>
          </cell>
          <cell r="I409" t="str">
            <v>ON</v>
          </cell>
          <cell r="N409">
            <v>1</v>
          </cell>
          <cell r="V409" t="str">
            <v>No</v>
          </cell>
          <cell r="W409">
            <v>0</v>
          </cell>
          <cell r="X409">
            <v>0</v>
          </cell>
          <cell r="Y409">
            <v>0</v>
          </cell>
          <cell r="Z409">
            <v>0</v>
          </cell>
        </row>
        <row r="410">
          <cell r="A410" t="str">
            <v>AM OPERATORS</v>
          </cell>
          <cell r="B410" t="str">
            <v>Tremblay,Paul</v>
          </cell>
          <cell r="C410" t="str">
            <v>Jary,Norm</v>
          </cell>
          <cell r="D410" t="str">
            <v>None</v>
          </cell>
          <cell r="E410">
            <v>4361</v>
          </cell>
          <cell r="G410" t="str">
            <v>St Louis,Diane</v>
          </cell>
          <cell r="H410">
            <v>335405</v>
          </cell>
          <cell r="I410" t="str">
            <v>ON</v>
          </cell>
          <cell r="N410">
            <v>1</v>
          </cell>
          <cell r="V410" t="str">
            <v>No</v>
          </cell>
          <cell r="W410">
            <v>0</v>
          </cell>
          <cell r="X410">
            <v>0</v>
          </cell>
          <cell r="Y410">
            <v>0</v>
          </cell>
          <cell r="Z410">
            <v>0</v>
          </cell>
        </row>
        <row r="411">
          <cell r="A411" t="str">
            <v>AM OPERATORS</v>
          </cell>
          <cell r="B411" t="str">
            <v>Tremblay,Paul</v>
          </cell>
          <cell r="C411" t="str">
            <v>Jary,Norm</v>
          </cell>
          <cell r="D411" t="str">
            <v>None</v>
          </cell>
          <cell r="E411">
            <v>4197</v>
          </cell>
          <cell r="G411" t="str">
            <v>St Louis,Matt</v>
          </cell>
          <cell r="H411">
            <v>338114</v>
          </cell>
          <cell r="I411" t="str">
            <v>ON</v>
          </cell>
          <cell r="N411">
            <v>1</v>
          </cell>
          <cell r="V411" t="str">
            <v>No</v>
          </cell>
          <cell r="W411">
            <v>0</v>
          </cell>
          <cell r="X411">
            <v>0</v>
          </cell>
          <cell r="Y411">
            <v>0</v>
          </cell>
          <cell r="Z411">
            <v>0</v>
          </cell>
        </row>
        <row r="412">
          <cell r="A412" t="str">
            <v>AM OPERATORS</v>
          </cell>
          <cell r="B412" t="str">
            <v>Tremblay,Paul</v>
          </cell>
          <cell r="C412" t="str">
            <v>Jary,Norm</v>
          </cell>
          <cell r="D412" t="str">
            <v>None</v>
          </cell>
          <cell r="E412">
            <v>4197</v>
          </cell>
          <cell r="G412" t="str">
            <v>Beattie,Gregg</v>
          </cell>
          <cell r="H412">
            <v>358022</v>
          </cell>
          <cell r="I412" t="str">
            <v>ON</v>
          </cell>
          <cell r="N412">
            <v>1</v>
          </cell>
          <cell r="V412" t="str">
            <v>No</v>
          </cell>
          <cell r="W412">
            <v>0</v>
          </cell>
          <cell r="X412">
            <v>0</v>
          </cell>
          <cell r="Y412">
            <v>0</v>
          </cell>
          <cell r="Z412">
            <v>0</v>
          </cell>
        </row>
        <row r="413">
          <cell r="A413" t="str">
            <v>AM OPERATORS</v>
          </cell>
          <cell r="B413" t="str">
            <v>Tremblay,Paul</v>
          </cell>
          <cell r="C413" t="str">
            <v>Jary,Norm</v>
          </cell>
          <cell r="D413" t="str">
            <v>None</v>
          </cell>
          <cell r="E413">
            <v>4197</v>
          </cell>
          <cell r="G413" t="str">
            <v>Campbell,Dean</v>
          </cell>
          <cell r="H413">
            <v>362411</v>
          </cell>
          <cell r="I413" t="str">
            <v>ON</v>
          </cell>
          <cell r="N413">
            <v>1</v>
          </cell>
          <cell r="V413" t="str">
            <v>No</v>
          </cell>
          <cell r="W413">
            <v>0</v>
          </cell>
          <cell r="X413">
            <v>0</v>
          </cell>
          <cell r="Y413">
            <v>0</v>
          </cell>
          <cell r="Z413">
            <v>0</v>
          </cell>
        </row>
        <row r="414">
          <cell r="A414" t="str">
            <v>AM OPERATORS</v>
          </cell>
          <cell r="B414" t="str">
            <v>Tremblay,Paul</v>
          </cell>
          <cell r="C414" t="str">
            <v>Jary,Norm</v>
          </cell>
          <cell r="D414" t="str">
            <v>None</v>
          </cell>
          <cell r="E414">
            <v>4197</v>
          </cell>
          <cell r="G414" t="str">
            <v>Rivet,Ron</v>
          </cell>
          <cell r="H414">
            <v>362425</v>
          </cell>
          <cell r="I414" t="str">
            <v>ON</v>
          </cell>
          <cell r="N414">
            <v>1</v>
          </cell>
          <cell r="V414" t="str">
            <v>No</v>
          </cell>
          <cell r="W414">
            <v>0</v>
          </cell>
          <cell r="X414">
            <v>0</v>
          </cell>
          <cell r="Y414">
            <v>0</v>
          </cell>
          <cell r="Z414">
            <v>0</v>
          </cell>
        </row>
        <row r="415">
          <cell r="A415" t="str">
            <v>AM OPERATORS</v>
          </cell>
          <cell r="B415" t="str">
            <v>Tremblay,Paul</v>
          </cell>
          <cell r="C415" t="str">
            <v>Jary,Norm</v>
          </cell>
          <cell r="D415" t="str">
            <v>None</v>
          </cell>
          <cell r="E415">
            <v>4197</v>
          </cell>
          <cell r="G415" t="str">
            <v>Flynn,Paul</v>
          </cell>
          <cell r="H415">
            <v>369852</v>
          </cell>
          <cell r="I415" t="str">
            <v>ON</v>
          </cell>
          <cell r="N415">
            <v>1</v>
          </cell>
          <cell r="V415" t="str">
            <v>No</v>
          </cell>
          <cell r="W415">
            <v>0</v>
          </cell>
          <cell r="X415">
            <v>0</v>
          </cell>
          <cell r="Y415">
            <v>0</v>
          </cell>
          <cell r="Z415">
            <v>0</v>
          </cell>
        </row>
        <row r="416">
          <cell r="A416" t="str">
            <v>AM OPERATORS</v>
          </cell>
          <cell r="B416" t="str">
            <v>Tremblay,Paul</v>
          </cell>
          <cell r="C416" t="str">
            <v>Jary,Norm</v>
          </cell>
          <cell r="D416" t="str">
            <v>None</v>
          </cell>
          <cell r="E416">
            <v>4197</v>
          </cell>
          <cell r="G416" t="str">
            <v>Williams,Craig</v>
          </cell>
          <cell r="H416">
            <v>384076</v>
          </cell>
          <cell r="I416" t="str">
            <v>ON</v>
          </cell>
          <cell r="N416">
            <v>1</v>
          </cell>
          <cell r="V416" t="str">
            <v>No</v>
          </cell>
          <cell r="W416">
            <v>0</v>
          </cell>
          <cell r="X416">
            <v>0</v>
          </cell>
          <cell r="Y416">
            <v>0</v>
          </cell>
          <cell r="Z416">
            <v>0</v>
          </cell>
        </row>
        <row r="417">
          <cell r="A417" t="str">
            <v>AM OPERATORS</v>
          </cell>
          <cell r="B417" t="str">
            <v>Tremblay,Paul</v>
          </cell>
          <cell r="C417" t="str">
            <v>Jary,Norm</v>
          </cell>
          <cell r="D417" t="str">
            <v>None</v>
          </cell>
          <cell r="E417">
            <v>4197</v>
          </cell>
          <cell r="G417" t="str">
            <v>Billyard,Bob</v>
          </cell>
          <cell r="H417">
            <v>384083</v>
          </cell>
          <cell r="I417" t="str">
            <v>ON</v>
          </cell>
          <cell r="N417">
            <v>1</v>
          </cell>
          <cell r="V417" t="str">
            <v>No</v>
          </cell>
          <cell r="W417">
            <v>0</v>
          </cell>
          <cell r="X417">
            <v>0</v>
          </cell>
          <cell r="Y417">
            <v>0</v>
          </cell>
          <cell r="Z417">
            <v>0</v>
          </cell>
        </row>
        <row r="418">
          <cell r="A418" t="str">
            <v>AM OPERATORS</v>
          </cell>
          <cell r="B418" t="str">
            <v>Tremblay,Paul</v>
          </cell>
          <cell r="C418" t="str">
            <v>Jary,Norm</v>
          </cell>
          <cell r="D418" t="str">
            <v>None</v>
          </cell>
          <cell r="E418">
            <v>4197</v>
          </cell>
          <cell r="G418" t="str">
            <v>Miller,Bruce</v>
          </cell>
          <cell r="H418">
            <v>384090</v>
          </cell>
          <cell r="I418" t="str">
            <v>ON</v>
          </cell>
          <cell r="N418">
            <v>1</v>
          </cell>
          <cell r="V418" t="str">
            <v>No</v>
          </cell>
          <cell r="W418">
            <v>0</v>
          </cell>
          <cell r="X418">
            <v>0</v>
          </cell>
          <cell r="Y418">
            <v>0</v>
          </cell>
          <cell r="Z418">
            <v>0</v>
          </cell>
        </row>
        <row r="419">
          <cell r="A419" t="str">
            <v>AM OPERATORS</v>
          </cell>
          <cell r="B419" t="str">
            <v>Tremblay,Paul</v>
          </cell>
          <cell r="C419" t="str">
            <v>Jary,Norm</v>
          </cell>
          <cell r="D419" t="str">
            <v>None</v>
          </cell>
          <cell r="E419">
            <v>4197</v>
          </cell>
          <cell r="G419" t="str">
            <v>Ludwig,Harold</v>
          </cell>
          <cell r="H419">
            <v>385693</v>
          </cell>
          <cell r="I419" t="str">
            <v>ON</v>
          </cell>
          <cell r="N419">
            <v>1</v>
          </cell>
          <cell r="V419" t="str">
            <v>No</v>
          </cell>
          <cell r="W419">
            <v>0</v>
          </cell>
          <cell r="X419">
            <v>0</v>
          </cell>
          <cell r="Y419">
            <v>0</v>
          </cell>
          <cell r="Z419">
            <v>0</v>
          </cell>
        </row>
        <row r="420">
          <cell r="A420" t="str">
            <v>AM OPERATORS</v>
          </cell>
          <cell r="B420" t="str">
            <v>Tremblay,Paul</v>
          </cell>
          <cell r="C420" t="str">
            <v>Jary,Norm</v>
          </cell>
          <cell r="D420" t="str">
            <v>None</v>
          </cell>
          <cell r="E420">
            <v>4197</v>
          </cell>
          <cell r="G420" t="str">
            <v>Nicholls,Alan</v>
          </cell>
          <cell r="H420">
            <v>385756</v>
          </cell>
          <cell r="I420" t="str">
            <v>ON</v>
          </cell>
          <cell r="N420">
            <v>1</v>
          </cell>
          <cell r="V420" t="str">
            <v>No</v>
          </cell>
          <cell r="W420">
            <v>0</v>
          </cell>
          <cell r="X420">
            <v>0</v>
          </cell>
          <cell r="Y420">
            <v>0</v>
          </cell>
          <cell r="Z420">
            <v>0</v>
          </cell>
        </row>
        <row r="421">
          <cell r="A421" t="str">
            <v>AM OPERATORS</v>
          </cell>
          <cell r="B421" t="str">
            <v>Tremblay,Paul</v>
          </cell>
          <cell r="C421" t="str">
            <v>Jary,Norm</v>
          </cell>
          <cell r="D421" t="str">
            <v>None</v>
          </cell>
          <cell r="E421">
            <v>4197</v>
          </cell>
          <cell r="G421" t="str">
            <v>Koski,Lauri</v>
          </cell>
          <cell r="H421">
            <v>401611</v>
          </cell>
          <cell r="I421" t="str">
            <v>ON</v>
          </cell>
          <cell r="N421">
            <v>1</v>
          </cell>
          <cell r="V421" t="str">
            <v>No</v>
          </cell>
          <cell r="W421">
            <v>0</v>
          </cell>
          <cell r="X421">
            <v>0</v>
          </cell>
          <cell r="Y421">
            <v>0</v>
          </cell>
          <cell r="Z421">
            <v>0</v>
          </cell>
        </row>
        <row r="422">
          <cell r="A422" t="str">
            <v>AM OPERATORS</v>
          </cell>
          <cell r="B422" t="str">
            <v>Tremblay,Paul</v>
          </cell>
          <cell r="C422" t="str">
            <v>Jary,Norm</v>
          </cell>
          <cell r="D422" t="str">
            <v>None</v>
          </cell>
          <cell r="E422">
            <v>4197</v>
          </cell>
          <cell r="G422" t="str">
            <v>Snip,Carl</v>
          </cell>
          <cell r="H422">
            <v>403746</v>
          </cell>
          <cell r="I422" t="str">
            <v>ON</v>
          </cell>
          <cell r="N422">
            <v>1</v>
          </cell>
          <cell r="V422" t="str">
            <v>No</v>
          </cell>
          <cell r="W422">
            <v>0</v>
          </cell>
          <cell r="X422">
            <v>0</v>
          </cell>
          <cell r="Y422">
            <v>0</v>
          </cell>
          <cell r="Z422">
            <v>0</v>
          </cell>
        </row>
        <row r="423">
          <cell r="A423" t="str">
            <v>AM OPERATORS</v>
          </cell>
          <cell r="B423" t="str">
            <v>Tremblay,Paul</v>
          </cell>
          <cell r="C423" t="str">
            <v>Jary,Norm</v>
          </cell>
          <cell r="D423" t="str">
            <v>None</v>
          </cell>
          <cell r="E423">
            <v>4197</v>
          </cell>
          <cell r="G423" t="str">
            <v>Clarke,George</v>
          </cell>
          <cell r="H423">
            <v>426594</v>
          </cell>
          <cell r="I423" t="str">
            <v>ON</v>
          </cell>
          <cell r="N423">
            <v>1</v>
          </cell>
          <cell r="V423" t="str">
            <v>No</v>
          </cell>
          <cell r="W423">
            <v>0</v>
          </cell>
          <cell r="X423">
            <v>0</v>
          </cell>
          <cell r="Y423">
            <v>0</v>
          </cell>
          <cell r="Z423">
            <v>0</v>
          </cell>
        </row>
        <row r="424">
          <cell r="A424" t="str">
            <v>AM OPERATORS</v>
          </cell>
          <cell r="B424" t="str">
            <v>Tremblay,Paul</v>
          </cell>
          <cell r="C424" t="str">
            <v>Jary,Norm</v>
          </cell>
          <cell r="D424" t="str">
            <v>None</v>
          </cell>
          <cell r="E424">
            <v>4336</v>
          </cell>
          <cell r="G424" t="str">
            <v>Cairns,Bill</v>
          </cell>
          <cell r="H424">
            <v>462042</v>
          </cell>
          <cell r="I424" t="str">
            <v>ON</v>
          </cell>
          <cell r="N424">
            <v>1</v>
          </cell>
          <cell r="V424" t="str">
            <v>No</v>
          </cell>
          <cell r="W424">
            <v>0</v>
          </cell>
          <cell r="X424">
            <v>0</v>
          </cell>
          <cell r="Y424">
            <v>0</v>
          </cell>
          <cell r="Z424">
            <v>0</v>
          </cell>
        </row>
        <row r="425">
          <cell r="A425" t="str">
            <v>AM OPERATORS</v>
          </cell>
          <cell r="B425" t="str">
            <v>Tremblay,Paul</v>
          </cell>
          <cell r="C425" t="str">
            <v>Jary,Norm</v>
          </cell>
          <cell r="D425" t="str">
            <v>None</v>
          </cell>
          <cell r="E425">
            <v>4197</v>
          </cell>
          <cell r="G425" t="str">
            <v>Norrena,Dan</v>
          </cell>
          <cell r="H425">
            <v>466004</v>
          </cell>
          <cell r="I425" t="str">
            <v>ON</v>
          </cell>
          <cell r="N425">
            <v>1</v>
          </cell>
          <cell r="V425" t="str">
            <v>No</v>
          </cell>
          <cell r="W425">
            <v>0</v>
          </cell>
          <cell r="X425">
            <v>0</v>
          </cell>
          <cell r="Y425">
            <v>0</v>
          </cell>
          <cell r="Z425">
            <v>0</v>
          </cell>
        </row>
        <row r="426">
          <cell r="A426" t="str">
            <v>AM OPERATORS</v>
          </cell>
          <cell r="B426" t="str">
            <v>Tremblay,Paul</v>
          </cell>
          <cell r="C426" t="str">
            <v>Jary,Norm</v>
          </cell>
          <cell r="D426" t="str">
            <v>None</v>
          </cell>
          <cell r="E426">
            <v>4197</v>
          </cell>
          <cell r="G426" t="str">
            <v>McCallum,Michael</v>
          </cell>
          <cell r="H426">
            <v>521220</v>
          </cell>
          <cell r="I426" t="str">
            <v>ON</v>
          </cell>
          <cell r="N426">
            <v>1</v>
          </cell>
          <cell r="V426" t="str">
            <v>No</v>
          </cell>
          <cell r="W426">
            <v>0</v>
          </cell>
          <cell r="X426">
            <v>0</v>
          </cell>
          <cell r="Y426">
            <v>0</v>
          </cell>
          <cell r="Z426">
            <v>0</v>
          </cell>
        </row>
        <row r="427">
          <cell r="A427" t="str">
            <v>AM OPERATORS</v>
          </cell>
          <cell r="B427" t="str">
            <v>Tremblay,Paul</v>
          </cell>
          <cell r="C427" t="str">
            <v>Jary,Norm</v>
          </cell>
          <cell r="D427" t="str">
            <v>None</v>
          </cell>
          <cell r="E427">
            <v>4197</v>
          </cell>
          <cell r="G427" t="str">
            <v>Jones,Hugh</v>
          </cell>
          <cell r="H427">
            <v>523565</v>
          </cell>
          <cell r="I427" t="str">
            <v>ON</v>
          </cell>
          <cell r="N427">
            <v>1</v>
          </cell>
          <cell r="V427" t="str">
            <v>No</v>
          </cell>
          <cell r="W427">
            <v>0</v>
          </cell>
          <cell r="X427">
            <v>0</v>
          </cell>
          <cell r="Y427">
            <v>0</v>
          </cell>
          <cell r="Z427">
            <v>0</v>
          </cell>
        </row>
        <row r="428">
          <cell r="A428" t="str">
            <v>AM OPERATORS</v>
          </cell>
          <cell r="B428" t="str">
            <v>Tremblay,Paul</v>
          </cell>
          <cell r="C428" t="str">
            <v>Jary,Norm</v>
          </cell>
          <cell r="D428" t="str">
            <v>None</v>
          </cell>
          <cell r="E428">
            <v>4197</v>
          </cell>
          <cell r="G428" t="str">
            <v>Park,Darrell</v>
          </cell>
          <cell r="H428">
            <v>540400</v>
          </cell>
          <cell r="I428" t="str">
            <v>ON</v>
          </cell>
          <cell r="N428">
            <v>1</v>
          </cell>
          <cell r="V428" t="str">
            <v>No</v>
          </cell>
          <cell r="W428">
            <v>0</v>
          </cell>
          <cell r="X428">
            <v>0</v>
          </cell>
          <cell r="Y428">
            <v>0</v>
          </cell>
          <cell r="Z428">
            <v>0</v>
          </cell>
        </row>
        <row r="429">
          <cell r="A429" t="str">
            <v>AM OPERATORS</v>
          </cell>
          <cell r="B429" t="str">
            <v>Tremblay,Paul</v>
          </cell>
          <cell r="C429" t="str">
            <v>Jary,Norm</v>
          </cell>
          <cell r="D429" t="str">
            <v>None</v>
          </cell>
          <cell r="E429">
            <v>4197</v>
          </cell>
          <cell r="G429" t="str">
            <v>Smith,Andrew</v>
          </cell>
          <cell r="H429">
            <v>552482</v>
          </cell>
          <cell r="I429" t="str">
            <v>ON</v>
          </cell>
          <cell r="N429">
            <v>1</v>
          </cell>
          <cell r="V429" t="str">
            <v>No</v>
          </cell>
          <cell r="W429">
            <v>0</v>
          </cell>
          <cell r="X429">
            <v>0</v>
          </cell>
          <cell r="Y429">
            <v>0</v>
          </cell>
          <cell r="Z429">
            <v>0</v>
          </cell>
        </row>
        <row r="430">
          <cell r="A430" t="str">
            <v>AM OPERATORS</v>
          </cell>
          <cell r="B430" t="str">
            <v>Tremblay,Paul</v>
          </cell>
          <cell r="C430" t="str">
            <v>Jary,Norm</v>
          </cell>
          <cell r="D430" t="str">
            <v>None</v>
          </cell>
          <cell r="E430">
            <v>4197</v>
          </cell>
          <cell r="G430" t="str">
            <v>Campbell,Bill</v>
          </cell>
          <cell r="H430">
            <v>561505</v>
          </cell>
          <cell r="I430" t="str">
            <v>ON</v>
          </cell>
          <cell r="N430">
            <v>1</v>
          </cell>
          <cell r="V430" t="str">
            <v>No</v>
          </cell>
          <cell r="W430">
            <v>0</v>
          </cell>
          <cell r="X430">
            <v>0</v>
          </cell>
          <cell r="Y430">
            <v>0</v>
          </cell>
          <cell r="Z430">
            <v>0</v>
          </cell>
        </row>
        <row r="431">
          <cell r="A431" t="str">
            <v>AM OPERATORS</v>
          </cell>
          <cell r="B431" t="str">
            <v>Tremblay,Paul</v>
          </cell>
          <cell r="C431" t="str">
            <v>Jary,Norm</v>
          </cell>
          <cell r="D431" t="str">
            <v>None</v>
          </cell>
          <cell r="E431">
            <v>4197</v>
          </cell>
          <cell r="G431" t="str">
            <v>Machesney,Scott</v>
          </cell>
          <cell r="H431">
            <v>561645</v>
          </cell>
          <cell r="I431" t="str">
            <v>ON</v>
          </cell>
          <cell r="N431">
            <v>1</v>
          </cell>
          <cell r="V431" t="str">
            <v>No</v>
          </cell>
          <cell r="W431">
            <v>0</v>
          </cell>
          <cell r="X431">
            <v>0</v>
          </cell>
          <cell r="Y431">
            <v>0</v>
          </cell>
          <cell r="Z431">
            <v>0</v>
          </cell>
        </row>
        <row r="432">
          <cell r="A432" t="str">
            <v>AM OPERATORS</v>
          </cell>
          <cell r="B432" t="str">
            <v>Tremblay,Paul</v>
          </cell>
          <cell r="C432" t="str">
            <v>Jary,Norm</v>
          </cell>
          <cell r="D432" t="str">
            <v>None</v>
          </cell>
          <cell r="E432">
            <v>4197</v>
          </cell>
          <cell r="G432" t="str">
            <v>Robitaille,Mark</v>
          </cell>
          <cell r="H432">
            <v>561715</v>
          </cell>
          <cell r="I432" t="str">
            <v>ON</v>
          </cell>
          <cell r="N432">
            <v>1</v>
          </cell>
          <cell r="V432" t="str">
            <v>No</v>
          </cell>
          <cell r="W432">
            <v>0</v>
          </cell>
          <cell r="X432">
            <v>0</v>
          </cell>
          <cell r="Y432">
            <v>0</v>
          </cell>
          <cell r="Z432">
            <v>0</v>
          </cell>
        </row>
        <row r="433">
          <cell r="A433" t="str">
            <v>AM OPERATORS</v>
          </cell>
          <cell r="B433" t="str">
            <v>Tremblay,Paul</v>
          </cell>
          <cell r="C433" t="str">
            <v>Jary,Norm</v>
          </cell>
          <cell r="D433" t="str">
            <v>None</v>
          </cell>
          <cell r="E433">
            <v>4197</v>
          </cell>
          <cell r="G433" t="str">
            <v>Howell,Bill</v>
          </cell>
          <cell r="H433">
            <v>599690</v>
          </cell>
          <cell r="I433" t="str">
            <v>ON</v>
          </cell>
          <cell r="N433">
            <v>1</v>
          </cell>
          <cell r="V433" t="str">
            <v>No</v>
          </cell>
          <cell r="W433">
            <v>0</v>
          </cell>
          <cell r="X433">
            <v>0</v>
          </cell>
          <cell r="Y433">
            <v>0</v>
          </cell>
          <cell r="Z433">
            <v>0</v>
          </cell>
        </row>
        <row r="434">
          <cell r="A434" t="str">
            <v>AM OPERATORS</v>
          </cell>
          <cell r="B434" t="str">
            <v>Tremblay,Paul</v>
          </cell>
          <cell r="C434" t="str">
            <v>Jary,Norm</v>
          </cell>
          <cell r="D434" t="str">
            <v>None</v>
          </cell>
          <cell r="E434">
            <v>4197</v>
          </cell>
          <cell r="G434" t="str">
            <v>Lavender,Al</v>
          </cell>
          <cell r="H434">
            <v>611884</v>
          </cell>
          <cell r="I434" t="str">
            <v>ON</v>
          </cell>
          <cell r="N434">
            <v>1</v>
          </cell>
          <cell r="V434" t="str">
            <v>No</v>
          </cell>
          <cell r="W434">
            <v>0</v>
          </cell>
          <cell r="X434">
            <v>0</v>
          </cell>
          <cell r="Y434">
            <v>0</v>
          </cell>
          <cell r="Z434">
            <v>0</v>
          </cell>
        </row>
        <row r="435">
          <cell r="A435" t="str">
            <v>AM OPERATORS</v>
          </cell>
          <cell r="B435" t="str">
            <v>Tremblay,Paul</v>
          </cell>
          <cell r="C435" t="str">
            <v>Jary,Norm</v>
          </cell>
          <cell r="D435" t="str">
            <v>None</v>
          </cell>
          <cell r="E435">
            <v>4197</v>
          </cell>
          <cell r="G435" t="str">
            <v>Eves,Kim</v>
          </cell>
          <cell r="H435">
            <v>615972</v>
          </cell>
          <cell r="I435" t="str">
            <v>ON</v>
          </cell>
          <cell r="N435">
            <v>1</v>
          </cell>
          <cell r="V435" t="str">
            <v>No</v>
          </cell>
          <cell r="W435">
            <v>0</v>
          </cell>
          <cell r="X435">
            <v>0</v>
          </cell>
          <cell r="Y435">
            <v>0</v>
          </cell>
          <cell r="Z435">
            <v>0</v>
          </cell>
        </row>
        <row r="436">
          <cell r="A436" t="str">
            <v>AM OPERATORS</v>
          </cell>
          <cell r="B436" t="str">
            <v>Tremblay,Paul</v>
          </cell>
          <cell r="C436" t="str">
            <v>Jary,Norm</v>
          </cell>
          <cell r="D436" t="str">
            <v>None</v>
          </cell>
          <cell r="E436">
            <v>4197</v>
          </cell>
          <cell r="G436" t="str">
            <v>Gorecki,Raymond</v>
          </cell>
          <cell r="H436">
            <v>619976</v>
          </cell>
          <cell r="I436" t="str">
            <v>ON</v>
          </cell>
          <cell r="N436">
            <v>1</v>
          </cell>
          <cell r="V436" t="str">
            <v>No</v>
          </cell>
          <cell r="W436">
            <v>0</v>
          </cell>
          <cell r="X436">
            <v>0</v>
          </cell>
          <cell r="Y436">
            <v>0</v>
          </cell>
          <cell r="Z436">
            <v>0</v>
          </cell>
        </row>
        <row r="437">
          <cell r="A437" t="str">
            <v>AM OPERATORS</v>
          </cell>
          <cell r="B437" t="str">
            <v>Tremblay,Paul</v>
          </cell>
          <cell r="C437" t="str">
            <v>Jary,Norm</v>
          </cell>
          <cell r="D437" t="str">
            <v>None</v>
          </cell>
          <cell r="E437">
            <v>4197</v>
          </cell>
          <cell r="G437" t="str">
            <v>Procyk,John</v>
          </cell>
          <cell r="H437">
            <v>638092</v>
          </cell>
          <cell r="I437" t="str">
            <v>ON</v>
          </cell>
          <cell r="N437">
            <v>1</v>
          </cell>
          <cell r="V437" t="str">
            <v>No</v>
          </cell>
          <cell r="W437">
            <v>0</v>
          </cell>
          <cell r="X437">
            <v>0</v>
          </cell>
          <cell r="Y437">
            <v>0</v>
          </cell>
          <cell r="Z437">
            <v>0</v>
          </cell>
        </row>
        <row r="438">
          <cell r="A438" t="str">
            <v>AM OPERATORS</v>
          </cell>
          <cell r="B438" t="str">
            <v>Tremblay,Paul</v>
          </cell>
          <cell r="C438" t="str">
            <v>Jary,Norm</v>
          </cell>
          <cell r="D438" t="str">
            <v>None</v>
          </cell>
          <cell r="E438">
            <v>4197</v>
          </cell>
          <cell r="G438" t="str">
            <v>Stark,George</v>
          </cell>
          <cell r="H438">
            <v>664580</v>
          </cell>
          <cell r="I438" t="str">
            <v>ON</v>
          </cell>
          <cell r="N438">
            <v>1</v>
          </cell>
          <cell r="V438" t="str">
            <v>No</v>
          </cell>
          <cell r="W438">
            <v>0</v>
          </cell>
          <cell r="X438">
            <v>0</v>
          </cell>
          <cell r="Y438">
            <v>0</v>
          </cell>
          <cell r="Z438">
            <v>0</v>
          </cell>
        </row>
        <row r="439">
          <cell r="A439" t="str">
            <v>AM OPERATORS</v>
          </cell>
          <cell r="B439" t="str">
            <v>Tremblay,Paul</v>
          </cell>
          <cell r="C439" t="str">
            <v>Jary,Norm</v>
          </cell>
          <cell r="D439" t="str">
            <v>None</v>
          </cell>
          <cell r="E439">
            <v>4197</v>
          </cell>
          <cell r="G439" t="str">
            <v>Kennedy,Tam</v>
          </cell>
          <cell r="H439">
            <v>666953</v>
          </cell>
          <cell r="I439" t="str">
            <v>ON</v>
          </cell>
          <cell r="N439">
            <v>1</v>
          </cell>
          <cell r="V439" t="str">
            <v>No</v>
          </cell>
          <cell r="W439">
            <v>0</v>
          </cell>
          <cell r="X439">
            <v>0</v>
          </cell>
          <cell r="Y439">
            <v>0</v>
          </cell>
          <cell r="Z439">
            <v>0</v>
          </cell>
        </row>
        <row r="440">
          <cell r="A440" t="str">
            <v>AM OPERATORS</v>
          </cell>
          <cell r="B440" t="str">
            <v>Tremblay,Paul</v>
          </cell>
          <cell r="C440" t="str">
            <v>Jary,Norm</v>
          </cell>
          <cell r="D440" t="str">
            <v>None</v>
          </cell>
          <cell r="E440">
            <v>4197</v>
          </cell>
          <cell r="G440" t="str">
            <v>Patterson,Drew</v>
          </cell>
          <cell r="H440">
            <v>674226</v>
          </cell>
          <cell r="I440" t="str">
            <v>ON</v>
          </cell>
          <cell r="N440">
            <v>1</v>
          </cell>
          <cell r="V440" t="str">
            <v>No</v>
          </cell>
          <cell r="W440">
            <v>0</v>
          </cell>
          <cell r="X440">
            <v>0</v>
          </cell>
          <cell r="Y440">
            <v>0</v>
          </cell>
          <cell r="Z440">
            <v>0</v>
          </cell>
        </row>
        <row r="441">
          <cell r="A441" t="str">
            <v>AM OPERATORS</v>
          </cell>
          <cell r="B441" t="str">
            <v>Tremblay,Paul</v>
          </cell>
          <cell r="C441" t="str">
            <v>Jary,Norm</v>
          </cell>
          <cell r="D441" t="str">
            <v>None</v>
          </cell>
          <cell r="E441">
            <v>4197</v>
          </cell>
          <cell r="G441" t="str">
            <v>Kuhl,Rainer</v>
          </cell>
          <cell r="H441">
            <v>692545</v>
          </cell>
          <cell r="I441" t="str">
            <v>ON</v>
          </cell>
          <cell r="N441">
            <v>1</v>
          </cell>
          <cell r="V441" t="str">
            <v>No</v>
          </cell>
          <cell r="W441">
            <v>0</v>
          </cell>
          <cell r="X441">
            <v>0</v>
          </cell>
          <cell r="Y441">
            <v>0</v>
          </cell>
          <cell r="Z441">
            <v>0</v>
          </cell>
        </row>
        <row r="442">
          <cell r="A442" t="str">
            <v>AM OPERATORS</v>
          </cell>
          <cell r="B442" t="str">
            <v>Tremblay,Paul</v>
          </cell>
          <cell r="C442" t="str">
            <v>Jary,Norm</v>
          </cell>
          <cell r="D442" t="str">
            <v>None</v>
          </cell>
          <cell r="E442">
            <v>4197</v>
          </cell>
          <cell r="G442" t="str">
            <v>Graber,Mathieu</v>
          </cell>
          <cell r="H442">
            <v>756462</v>
          </cell>
          <cell r="I442" t="str">
            <v>ON</v>
          </cell>
          <cell r="N442">
            <v>1</v>
          </cell>
          <cell r="V442" t="str">
            <v>No</v>
          </cell>
          <cell r="W442">
            <v>0</v>
          </cell>
          <cell r="X442">
            <v>0</v>
          </cell>
          <cell r="Y442">
            <v>0</v>
          </cell>
          <cell r="Z442">
            <v>0</v>
          </cell>
        </row>
        <row r="443">
          <cell r="A443" t="str">
            <v>AM OPERATORS</v>
          </cell>
          <cell r="B443" t="str">
            <v>Tremblay,Paul</v>
          </cell>
          <cell r="C443" t="str">
            <v>Jary,Norm</v>
          </cell>
          <cell r="D443" t="str">
            <v>None</v>
          </cell>
          <cell r="E443">
            <v>4197</v>
          </cell>
          <cell r="G443" t="str">
            <v>Stubensey,Laureen</v>
          </cell>
          <cell r="H443">
            <v>756784</v>
          </cell>
          <cell r="I443" t="str">
            <v>ON</v>
          </cell>
          <cell r="N443">
            <v>1</v>
          </cell>
          <cell r="V443" t="str">
            <v>No</v>
          </cell>
          <cell r="W443">
            <v>0</v>
          </cell>
          <cell r="X443">
            <v>0</v>
          </cell>
          <cell r="Y443">
            <v>0</v>
          </cell>
          <cell r="Z443">
            <v>0</v>
          </cell>
        </row>
        <row r="444">
          <cell r="A444" t="str">
            <v>AM OPERATORS</v>
          </cell>
          <cell r="B444" t="str">
            <v>Tremblay,Paul</v>
          </cell>
          <cell r="C444" t="str">
            <v>Jary,Norm</v>
          </cell>
          <cell r="D444" t="str">
            <v>None</v>
          </cell>
          <cell r="E444">
            <v>4197</v>
          </cell>
          <cell r="G444" t="str">
            <v>Cressy,Frank</v>
          </cell>
          <cell r="H444">
            <v>786625</v>
          </cell>
          <cell r="I444" t="str">
            <v>ON</v>
          </cell>
          <cell r="N444">
            <v>1</v>
          </cell>
          <cell r="V444" t="str">
            <v>No</v>
          </cell>
          <cell r="W444">
            <v>0</v>
          </cell>
          <cell r="X444">
            <v>0</v>
          </cell>
          <cell r="Y444">
            <v>0</v>
          </cell>
          <cell r="Z444">
            <v>0</v>
          </cell>
        </row>
        <row r="445">
          <cell r="A445" t="str">
            <v>AM OPERATORS</v>
          </cell>
          <cell r="B445" t="str">
            <v>Tremblay,Paul</v>
          </cell>
          <cell r="C445" t="str">
            <v>Jary,Norm</v>
          </cell>
          <cell r="D445" t="str">
            <v>None</v>
          </cell>
          <cell r="E445">
            <v>4197</v>
          </cell>
          <cell r="G445" t="str">
            <v>Hodgson,Keith</v>
          </cell>
          <cell r="H445">
            <v>822612</v>
          </cell>
          <cell r="I445" t="str">
            <v>ON</v>
          </cell>
          <cell r="N445">
            <v>1</v>
          </cell>
          <cell r="V445" t="str">
            <v>No</v>
          </cell>
          <cell r="W445">
            <v>0</v>
          </cell>
          <cell r="X445">
            <v>0</v>
          </cell>
          <cell r="Y445">
            <v>0</v>
          </cell>
          <cell r="Z445">
            <v>0</v>
          </cell>
        </row>
        <row r="446">
          <cell r="A446" t="str">
            <v>AM OPERATORS</v>
          </cell>
          <cell r="B446" t="str">
            <v>Tremblay,Paul</v>
          </cell>
          <cell r="C446" t="str">
            <v>Jary,Norm</v>
          </cell>
          <cell r="D446" t="str">
            <v>None</v>
          </cell>
          <cell r="E446">
            <v>4197</v>
          </cell>
          <cell r="G446" t="str">
            <v>Whittaker,Cindy</v>
          </cell>
          <cell r="H446">
            <v>884653</v>
          </cell>
          <cell r="I446" t="str">
            <v>OE</v>
          </cell>
          <cell r="J446" t="str">
            <v>Y</v>
          </cell>
          <cell r="K446" t="str">
            <v>YES</v>
          </cell>
          <cell r="P446">
            <v>58</v>
          </cell>
          <cell r="Q446">
            <v>50</v>
          </cell>
          <cell r="R446">
            <v>6</v>
          </cell>
          <cell r="S446">
            <v>39</v>
          </cell>
          <cell r="T446">
            <v>153</v>
          </cell>
          <cell r="U446" t="str">
            <v>Yes</v>
          </cell>
          <cell r="W446">
            <v>1</v>
          </cell>
          <cell r="X446">
            <v>1</v>
          </cell>
          <cell r="Y446">
            <v>1</v>
          </cell>
          <cell r="Z446">
            <v>1</v>
          </cell>
        </row>
        <row r="447">
          <cell r="A447" t="str">
            <v>AM OPERATORS</v>
          </cell>
          <cell r="B447" t="str">
            <v>Tremblay,Paul</v>
          </cell>
          <cell r="C447" t="str">
            <v>Jary,Norm</v>
          </cell>
          <cell r="D447" t="str">
            <v>None</v>
          </cell>
          <cell r="E447">
            <v>4197</v>
          </cell>
          <cell r="G447" t="str">
            <v>Mason,Shelley</v>
          </cell>
          <cell r="H447">
            <v>888034</v>
          </cell>
          <cell r="I447" t="str">
            <v>ON</v>
          </cell>
          <cell r="N447">
            <v>1</v>
          </cell>
          <cell r="V447" t="str">
            <v>No</v>
          </cell>
          <cell r="W447">
            <v>0</v>
          </cell>
          <cell r="X447">
            <v>0</v>
          </cell>
          <cell r="Y447">
            <v>0</v>
          </cell>
          <cell r="Z447">
            <v>0</v>
          </cell>
        </row>
        <row r="448">
          <cell r="A448" t="str">
            <v>AM OPERATORS</v>
          </cell>
          <cell r="B448" t="str">
            <v>Tremblay,Paul</v>
          </cell>
          <cell r="C448" t="str">
            <v>Jary,Norm</v>
          </cell>
          <cell r="D448" t="str">
            <v>None</v>
          </cell>
          <cell r="E448">
            <v>4197</v>
          </cell>
          <cell r="G448" t="str">
            <v>Lowans,Lori-Ann S.</v>
          </cell>
          <cell r="H448">
            <v>931581</v>
          </cell>
          <cell r="I448" t="str">
            <v>ON</v>
          </cell>
          <cell r="N448">
            <v>1</v>
          </cell>
          <cell r="V448" t="str">
            <v>No</v>
          </cell>
          <cell r="W448">
            <v>0</v>
          </cell>
          <cell r="X448">
            <v>0</v>
          </cell>
          <cell r="Y448">
            <v>0</v>
          </cell>
          <cell r="Z448">
            <v>0</v>
          </cell>
        </row>
        <row r="449">
          <cell r="A449" t="str">
            <v>AM OPERATORS</v>
          </cell>
          <cell r="B449" t="str">
            <v>Tremblay,Paul</v>
          </cell>
          <cell r="C449" t="str">
            <v>Jary,Norm</v>
          </cell>
          <cell r="D449" t="str">
            <v>None</v>
          </cell>
          <cell r="E449">
            <v>4197</v>
          </cell>
          <cell r="G449" t="str">
            <v>Clancy,Colleen</v>
          </cell>
          <cell r="H449">
            <v>943194</v>
          </cell>
          <cell r="I449" t="str">
            <v>ON</v>
          </cell>
          <cell r="N449">
            <v>1</v>
          </cell>
          <cell r="V449" t="str">
            <v>No</v>
          </cell>
          <cell r="W449">
            <v>0</v>
          </cell>
          <cell r="X449">
            <v>0</v>
          </cell>
          <cell r="Y449">
            <v>0</v>
          </cell>
          <cell r="Z449">
            <v>0</v>
          </cell>
        </row>
        <row r="450">
          <cell r="A450" t="str">
            <v>AM OPERATORS</v>
          </cell>
          <cell r="B450" t="str">
            <v>Tremblay,Paul</v>
          </cell>
          <cell r="C450" t="str">
            <v>Jary,Norm</v>
          </cell>
          <cell r="D450" t="str">
            <v>None</v>
          </cell>
          <cell r="E450">
            <v>4336</v>
          </cell>
          <cell r="G450" t="str">
            <v>Mcgurn,Stephen</v>
          </cell>
          <cell r="H450">
            <v>943271</v>
          </cell>
          <cell r="I450" t="str">
            <v>ON</v>
          </cell>
          <cell r="N450">
            <v>1</v>
          </cell>
          <cell r="V450" t="str">
            <v>No</v>
          </cell>
          <cell r="W450">
            <v>0</v>
          </cell>
          <cell r="X450">
            <v>0</v>
          </cell>
          <cell r="Y450">
            <v>0</v>
          </cell>
          <cell r="Z450">
            <v>0</v>
          </cell>
        </row>
        <row r="451">
          <cell r="A451" t="str">
            <v>AM OPERATORS</v>
          </cell>
          <cell r="B451" t="str">
            <v>Tremblay,Paul</v>
          </cell>
          <cell r="C451" t="str">
            <v>Jary,Norm</v>
          </cell>
          <cell r="D451" t="str">
            <v>None</v>
          </cell>
          <cell r="E451">
            <v>4197</v>
          </cell>
          <cell r="G451" t="str">
            <v>Sykes,David</v>
          </cell>
          <cell r="H451">
            <v>943313</v>
          </cell>
          <cell r="I451" t="str">
            <v>ON</v>
          </cell>
          <cell r="N451">
            <v>1</v>
          </cell>
          <cell r="V451" t="str">
            <v>No</v>
          </cell>
          <cell r="W451">
            <v>0</v>
          </cell>
          <cell r="X451">
            <v>0</v>
          </cell>
          <cell r="Y451">
            <v>0</v>
          </cell>
          <cell r="Z451">
            <v>0</v>
          </cell>
        </row>
        <row r="452">
          <cell r="A452" t="str">
            <v>AM OPERATORS</v>
          </cell>
          <cell r="B452" t="str">
            <v>Tremblay,Paul</v>
          </cell>
          <cell r="C452" t="str">
            <v>Jary,Norm</v>
          </cell>
          <cell r="D452" t="str">
            <v>None</v>
          </cell>
          <cell r="E452">
            <v>4197</v>
          </cell>
          <cell r="G452" t="str">
            <v>Irvine,Tom</v>
          </cell>
          <cell r="H452">
            <v>946421</v>
          </cell>
          <cell r="I452" t="str">
            <v>ON</v>
          </cell>
          <cell r="K452" t="str">
            <v>YES - Ed Waite Note</v>
          </cell>
          <cell r="N452">
            <v>1</v>
          </cell>
          <cell r="P452">
            <v>48</v>
          </cell>
          <cell r="Q452">
            <v>15</v>
          </cell>
          <cell r="R452">
            <v>48</v>
          </cell>
          <cell r="S452">
            <v>0</v>
          </cell>
          <cell r="T452">
            <v>111</v>
          </cell>
          <cell r="U452" t="str">
            <v>Yes</v>
          </cell>
          <cell r="W452">
            <v>1</v>
          </cell>
          <cell r="X452">
            <v>1</v>
          </cell>
          <cell r="Y452">
            <v>1</v>
          </cell>
          <cell r="Z452">
            <v>0</v>
          </cell>
        </row>
        <row r="453">
          <cell r="A453" t="str">
            <v>AM OPERATORS</v>
          </cell>
          <cell r="B453" t="str">
            <v>Tremblay,Paul</v>
          </cell>
          <cell r="C453" t="str">
            <v>Jary,Norm</v>
          </cell>
          <cell r="D453" t="str">
            <v>None</v>
          </cell>
          <cell r="E453">
            <v>4197</v>
          </cell>
          <cell r="G453" t="str">
            <v>Ruttan,Colin</v>
          </cell>
          <cell r="H453">
            <v>964831</v>
          </cell>
          <cell r="I453" t="str">
            <v>ON</v>
          </cell>
          <cell r="N453">
            <v>1</v>
          </cell>
          <cell r="V453" t="str">
            <v>No</v>
          </cell>
          <cell r="W453">
            <v>0</v>
          </cell>
          <cell r="X453">
            <v>0</v>
          </cell>
          <cell r="Y453">
            <v>0</v>
          </cell>
          <cell r="Z453">
            <v>0</v>
          </cell>
        </row>
        <row r="454">
          <cell r="A454" t="str">
            <v>AM OPERATORS</v>
          </cell>
          <cell r="B454" t="str">
            <v>Tremblay,Paul</v>
          </cell>
          <cell r="C454" t="str">
            <v>Jary,Norm</v>
          </cell>
          <cell r="D454" t="str">
            <v>None</v>
          </cell>
          <cell r="E454">
            <v>4197</v>
          </cell>
          <cell r="G454" t="str">
            <v>Maw,Brady M.J.</v>
          </cell>
          <cell r="H454">
            <v>965601</v>
          </cell>
          <cell r="I454" t="str">
            <v>ON</v>
          </cell>
          <cell r="N454">
            <v>1</v>
          </cell>
          <cell r="V454" t="str">
            <v>No</v>
          </cell>
          <cell r="W454">
            <v>0</v>
          </cell>
          <cell r="X454">
            <v>0</v>
          </cell>
          <cell r="Y454">
            <v>0</v>
          </cell>
          <cell r="Z454">
            <v>0</v>
          </cell>
        </row>
        <row r="455">
          <cell r="A455" t="str">
            <v>AM OPERATORS</v>
          </cell>
          <cell r="B455" t="str">
            <v>Tremblay,Paul</v>
          </cell>
          <cell r="C455" t="str">
            <v>Jary,Norm</v>
          </cell>
          <cell r="D455" t="str">
            <v>None</v>
          </cell>
          <cell r="E455">
            <v>4197</v>
          </cell>
          <cell r="G455" t="str">
            <v>Kelly,Tom</v>
          </cell>
          <cell r="H455">
            <v>969906</v>
          </cell>
          <cell r="I455" t="str">
            <v>ON</v>
          </cell>
          <cell r="N455">
            <v>1</v>
          </cell>
          <cell r="V455" t="str">
            <v>No</v>
          </cell>
          <cell r="W455">
            <v>0</v>
          </cell>
          <cell r="X455">
            <v>0</v>
          </cell>
          <cell r="Y455">
            <v>0</v>
          </cell>
          <cell r="Z455">
            <v>0</v>
          </cell>
        </row>
        <row r="456">
          <cell r="A456" t="str">
            <v>AM OPERATORS</v>
          </cell>
          <cell r="B456" t="str">
            <v>Tremblay,Paul</v>
          </cell>
          <cell r="C456" t="str">
            <v>Jary,Norm</v>
          </cell>
          <cell r="D456" t="str">
            <v>None</v>
          </cell>
          <cell r="E456">
            <v>4197</v>
          </cell>
          <cell r="G456" t="str">
            <v>Hoyle,Larry</v>
          </cell>
          <cell r="H456">
            <v>969983</v>
          </cell>
          <cell r="I456" t="str">
            <v>ON</v>
          </cell>
          <cell r="N456">
            <v>1</v>
          </cell>
          <cell r="V456" t="str">
            <v>No</v>
          </cell>
          <cell r="W456">
            <v>0</v>
          </cell>
          <cell r="X456">
            <v>0</v>
          </cell>
          <cell r="Y456">
            <v>0</v>
          </cell>
          <cell r="Z456">
            <v>0</v>
          </cell>
        </row>
        <row r="457">
          <cell r="A457" t="str">
            <v>AM OPERATORS</v>
          </cell>
          <cell r="B457" t="str">
            <v>Tremblay,Paul</v>
          </cell>
          <cell r="C457" t="str">
            <v>Jary,Norm</v>
          </cell>
          <cell r="D457" t="str">
            <v>None</v>
          </cell>
          <cell r="E457">
            <v>4197</v>
          </cell>
          <cell r="G457" t="str">
            <v>Meilleur,Paul</v>
          </cell>
          <cell r="H457">
            <v>970004</v>
          </cell>
          <cell r="I457" t="str">
            <v>ON</v>
          </cell>
          <cell r="N457">
            <v>1</v>
          </cell>
          <cell r="V457" t="str">
            <v>No</v>
          </cell>
          <cell r="W457">
            <v>0</v>
          </cell>
          <cell r="X457">
            <v>0</v>
          </cell>
          <cell r="Y457">
            <v>0</v>
          </cell>
          <cell r="Z457">
            <v>0</v>
          </cell>
        </row>
        <row r="458">
          <cell r="A458" t="str">
            <v>AM OPERATORS</v>
          </cell>
          <cell r="B458" t="str">
            <v>Tremblay,Paul</v>
          </cell>
          <cell r="C458" t="str">
            <v>Jary,Norm</v>
          </cell>
          <cell r="D458" t="str">
            <v>None</v>
          </cell>
          <cell r="E458">
            <v>4197</v>
          </cell>
          <cell r="G458" t="str">
            <v>Griese,Alan</v>
          </cell>
          <cell r="H458">
            <v>970011</v>
          </cell>
          <cell r="I458" t="str">
            <v>ON</v>
          </cell>
          <cell r="N458">
            <v>1</v>
          </cell>
          <cell r="V458" t="str">
            <v>No</v>
          </cell>
          <cell r="W458">
            <v>0</v>
          </cell>
          <cell r="X458">
            <v>0</v>
          </cell>
          <cell r="Y458">
            <v>0</v>
          </cell>
          <cell r="Z458">
            <v>0</v>
          </cell>
        </row>
        <row r="459">
          <cell r="A459" t="str">
            <v>AM OPERATORS</v>
          </cell>
          <cell r="B459" t="str">
            <v>Tremblay,Paul</v>
          </cell>
          <cell r="C459" t="str">
            <v>Jary,Norm</v>
          </cell>
          <cell r="D459" t="str">
            <v>None</v>
          </cell>
          <cell r="E459">
            <v>4197</v>
          </cell>
          <cell r="G459" t="str">
            <v>Jeffs,Scott</v>
          </cell>
          <cell r="H459">
            <v>970963</v>
          </cell>
          <cell r="I459" t="str">
            <v>ON</v>
          </cell>
          <cell r="N459">
            <v>1</v>
          </cell>
          <cell r="V459" t="str">
            <v>No</v>
          </cell>
          <cell r="W459">
            <v>0</v>
          </cell>
          <cell r="X459">
            <v>0</v>
          </cell>
          <cell r="Y459">
            <v>0</v>
          </cell>
          <cell r="Z459">
            <v>0</v>
          </cell>
        </row>
        <row r="460">
          <cell r="A460" t="str">
            <v>AM OPERATORS</v>
          </cell>
          <cell r="B460" t="str">
            <v>Tremblay,Paul</v>
          </cell>
          <cell r="C460" t="str">
            <v>Jary,Norm</v>
          </cell>
          <cell r="D460" t="str">
            <v>None</v>
          </cell>
          <cell r="E460">
            <v>4197</v>
          </cell>
          <cell r="G460" t="str">
            <v>Thompson,Brent</v>
          </cell>
          <cell r="H460">
            <v>970984</v>
          </cell>
          <cell r="I460" t="str">
            <v>ON</v>
          </cell>
          <cell r="N460">
            <v>1</v>
          </cell>
          <cell r="V460" t="str">
            <v>No</v>
          </cell>
          <cell r="W460">
            <v>0</v>
          </cell>
          <cell r="X460">
            <v>0</v>
          </cell>
          <cell r="Y460">
            <v>0</v>
          </cell>
          <cell r="Z460">
            <v>0</v>
          </cell>
        </row>
        <row r="461">
          <cell r="A461" t="str">
            <v>AM OPERATORS</v>
          </cell>
          <cell r="B461" t="str">
            <v>Tremblay,Paul</v>
          </cell>
          <cell r="C461" t="str">
            <v>Jary,Norm</v>
          </cell>
          <cell r="D461" t="str">
            <v>None</v>
          </cell>
          <cell r="E461">
            <v>4197</v>
          </cell>
          <cell r="G461" t="str">
            <v>Hebert,Linda</v>
          </cell>
          <cell r="H461">
            <v>971026</v>
          </cell>
          <cell r="I461" t="str">
            <v>ON</v>
          </cell>
          <cell r="N461">
            <v>1</v>
          </cell>
          <cell r="V461" t="str">
            <v>No</v>
          </cell>
          <cell r="W461">
            <v>0</v>
          </cell>
          <cell r="X461">
            <v>0</v>
          </cell>
          <cell r="Y461">
            <v>0</v>
          </cell>
          <cell r="Z461">
            <v>0</v>
          </cell>
        </row>
        <row r="462">
          <cell r="A462" t="str">
            <v>AM OPERATORS</v>
          </cell>
          <cell r="B462" t="str">
            <v>Tremblay,Paul</v>
          </cell>
          <cell r="C462" t="str">
            <v>Jary,Norm</v>
          </cell>
          <cell r="D462" t="str">
            <v>None</v>
          </cell>
          <cell r="E462">
            <v>4197</v>
          </cell>
          <cell r="G462" t="str">
            <v>Brook,Tony</v>
          </cell>
          <cell r="H462">
            <v>973434</v>
          </cell>
          <cell r="I462" t="str">
            <v>ON</v>
          </cell>
          <cell r="N462">
            <v>1</v>
          </cell>
          <cell r="V462" t="str">
            <v>No</v>
          </cell>
          <cell r="W462">
            <v>0</v>
          </cell>
          <cell r="X462">
            <v>0</v>
          </cell>
          <cell r="Y462">
            <v>0</v>
          </cell>
          <cell r="Z462">
            <v>0</v>
          </cell>
        </row>
        <row r="463">
          <cell r="A463" t="str">
            <v>AM OPERATORS</v>
          </cell>
          <cell r="B463" t="str">
            <v>Tremblay,Paul</v>
          </cell>
          <cell r="C463" t="str">
            <v>Jary,Norm</v>
          </cell>
          <cell r="D463" t="str">
            <v>None</v>
          </cell>
          <cell r="E463">
            <v>4197</v>
          </cell>
          <cell r="G463" t="str">
            <v>MacDermid,John</v>
          </cell>
          <cell r="H463">
            <v>973462</v>
          </cell>
          <cell r="I463" t="str">
            <v>ON</v>
          </cell>
          <cell r="N463">
            <v>1</v>
          </cell>
          <cell r="V463" t="str">
            <v>No</v>
          </cell>
          <cell r="W463">
            <v>0</v>
          </cell>
          <cell r="X463">
            <v>0</v>
          </cell>
          <cell r="Y463">
            <v>0</v>
          </cell>
          <cell r="Z463">
            <v>0</v>
          </cell>
        </row>
        <row r="464">
          <cell r="A464" t="str">
            <v>AM OPERATORS</v>
          </cell>
          <cell r="B464" t="str">
            <v>Tremblay,Paul</v>
          </cell>
          <cell r="C464" t="str">
            <v>Rhodes,Rick</v>
          </cell>
          <cell r="D464" t="str">
            <v>None</v>
          </cell>
          <cell r="E464">
            <v>4502</v>
          </cell>
          <cell r="G464" t="str">
            <v>Trebilcock,Terry</v>
          </cell>
          <cell r="H464">
            <v>193795</v>
          </cell>
          <cell r="I464" t="str">
            <v>OP&amp;CS</v>
          </cell>
          <cell r="J464" t="str">
            <v>Y</v>
          </cell>
          <cell r="K464" t="str">
            <v>YES</v>
          </cell>
          <cell r="P464">
            <v>0</v>
          </cell>
          <cell r="Q464">
            <v>0</v>
          </cell>
          <cell r="R464">
            <v>105</v>
          </cell>
          <cell r="S464">
            <v>105</v>
          </cell>
          <cell r="T464">
            <v>210</v>
          </cell>
          <cell r="U464" t="str">
            <v>Yes</v>
          </cell>
          <cell r="W464">
            <v>0</v>
          </cell>
          <cell r="X464">
            <v>0</v>
          </cell>
          <cell r="Y464">
            <v>1</v>
          </cell>
          <cell r="Z464">
            <v>1</v>
          </cell>
        </row>
        <row r="465">
          <cell r="A465" t="str">
            <v>AM OPERATORS</v>
          </cell>
          <cell r="B465" t="str">
            <v>Tremblay,Paul</v>
          </cell>
          <cell r="C465" t="str">
            <v>Smockum,Stephen</v>
          </cell>
          <cell r="D465" t="str">
            <v>None</v>
          </cell>
          <cell r="E465">
            <v>4502</v>
          </cell>
          <cell r="G465" t="str">
            <v>Carpenter,John</v>
          </cell>
          <cell r="H465">
            <v>160146</v>
          </cell>
          <cell r="I465" t="str">
            <v>OP&amp;CS</v>
          </cell>
          <cell r="J465" t="str">
            <v>Y</v>
          </cell>
          <cell r="K465" t="str">
            <v>YES</v>
          </cell>
          <cell r="P465">
            <v>40</v>
          </cell>
          <cell r="Q465">
            <v>40</v>
          </cell>
          <cell r="R465">
            <v>40</v>
          </cell>
          <cell r="S465">
            <v>40</v>
          </cell>
          <cell r="T465">
            <v>160</v>
          </cell>
          <cell r="U465" t="str">
            <v>Yes</v>
          </cell>
          <cell r="W465">
            <v>1</v>
          </cell>
          <cell r="X465">
            <v>1</v>
          </cell>
          <cell r="Y465">
            <v>1</v>
          </cell>
          <cell r="Z465">
            <v>1</v>
          </cell>
        </row>
        <row r="466">
          <cell r="A466" t="str">
            <v>AM OPERATORS</v>
          </cell>
          <cell r="B466" t="str">
            <v>Tremblay,Paul</v>
          </cell>
          <cell r="C466" t="str">
            <v>Smockum,Stephen</v>
          </cell>
          <cell r="D466" t="str">
            <v>None</v>
          </cell>
          <cell r="E466">
            <v>4502</v>
          </cell>
          <cell r="G466" t="str">
            <v>Watson,C K</v>
          </cell>
          <cell r="H466">
            <v>163632</v>
          </cell>
          <cell r="I466" t="str">
            <v>OP&amp;CS</v>
          </cell>
          <cell r="J466" t="str">
            <v>Y</v>
          </cell>
          <cell r="K466" t="str">
            <v>YES</v>
          </cell>
          <cell r="P466">
            <v>35</v>
          </cell>
          <cell r="Q466">
            <v>35</v>
          </cell>
          <cell r="R466">
            <v>35</v>
          </cell>
          <cell r="S466">
            <v>35</v>
          </cell>
          <cell r="T466">
            <v>140</v>
          </cell>
          <cell r="U466" t="str">
            <v>Yes</v>
          </cell>
          <cell r="W466">
            <v>1</v>
          </cell>
          <cell r="X466">
            <v>1</v>
          </cell>
          <cell r="Y466">
            <v>1</v>
          </cell>
          <cell r="Z466">
            <v>1</v>
          </cell>
        </row>
        <row r="467">
          <cell r="A467" t="str">
            <v>AM OPERATORS</v>
          </cell>
          <cell r="B467" t="str">
            <v>Tremblay,Paul</v>
          </cell>
          <cell r="C467" t="str">
            <v>Smockum,Stephen</v>
          </cell>
          <cell r="D467" t="str">
            <v>None</v>
          </cell>
          <cell r="E467">
            <v>4502</v>
          </cell>
          <cell r="G467" t="str">
            <v>Clayton,Shelley</v>
          </cell>
          <cell r="H467">
            <v>177315</v>
          </cell>
          <cell r="I467" t="str">
            <v>OP&amp;CS</v>
          </cell>
          <cell r="J467" t="str">
            <v>Y</v>
          </cell>
          <cell r="K467" t="str">
            <v>YES</v>
          </cell>
          <cell r="P467">
            <v>35</v>
          </cell>
          <cell r="Q467">
            <v>35</v>
          </cell>
          <cell r="R467">
            <v>21</v>
          </cell>
          <cell r="S467">
            <v>35</v>
          </cell>
          <cell r="T467">
            <v>126</v>
          </cell>
          <cell r="U467" t="str">
            <v>Yes</v>
          </cell>
          <cell r="W467">
            <v>1</v>
          </cell>
          <cell r="X467">
            <v>1</v>
          </cell>
          <cell r="Y467">
            <v>1</v>
          </cell>
          <cell r="Z467">
            <v>1</v>
          </cell>
        </row>
        <row r="468">
          <cell r="A468" t="str">
            <v>AM OPERATORS</v>
          </cell>
          <cell r="B468" t="str">
            <v>Tremblay,Paul</v>
          </cell>
          <cell r="C468" t="str">
            <v>Smockum,Stephen</v>
          </cell>
          <cell r="D468" t="str">
            <v>None</v>
          </cell>
          <cell r="E468">
            <v>4502</v>
          </cell>
          <cell r="G468" t="str">
            <v>Bryan,Carol</v>
          </cell>
          <cell r="H468">
            <v>178083</v>
          </cell>
          <cell r="I468" t="str">
            <v>OP&amp;CS</v>
          </cell>
          <cell r="J468" t="str">
            <v>Y</v>
          </cell>
          <cell r="K468" t="str">
            <v>YES</v>
          </cell>
          <cell r="P468">
            <v>35</v>
          </cell>
          <cell r="Q468">
            <v>35</v>
          </cell>
          <cell r="R468">
            <v>35</v>
          </cell>
          <cell r="S468">
            <v>35</v>
          </cell>
          <cell r="T468">
            <v>140</v>
          </cell>
          <cell r="U468" t="str">
            <v>Yes</v>
          </cell>
          <cell r="W468">
            <v>1</v>
          </cell>
          <cell r="X468">
            <v>1</v>
          </cell>
          <cell r="Y468">
            <v>1</v>
          </cell>
          <cell r="Z468">
            <v>1</v>
          </cell>
        </row>
        <row r="469">
          <cell r="A469" t="str">
            <v>AM OPERATORS</v>
          </cell>
          <cell r="B469" t="str">
            <v>Tremblay,Paul</v>
          </cell>
          <cell r="C469" t="str">
            <v>Smockum,Stephen</v>
          </cell>
          <cell r="D469" t="str">
            <v>None</v>
          </cell>
          <cell r="E469">
            <v>4502</v>
          </cell>
          <cell r="G469" t="str">
            <v>Kim,Susan U.</v>
          </cell>
          <cell r="H469">
            <v>180164</v>
          </cell>
          <cell r="I469" t="str">
            <v>OP&amp;CS</v>
          </cell>
          <cell r="J469" t="str">
            <v>Y</v>
          </cell>
          <cell r="K469" t="str">
            <v>YES</v>
          </cell>
          <cell r="P469">
            <v>35</v>
          </cell>
          <cell r="Q469">
            <v>35</v>
          </cell>
          <cell r="R469">
            <v>35</v>
          </cell>
          <cell r="S469">
            <v>35</v>
          </cell>
          <cell r="T469">
            <v>140</v>
          </cell>
          <cell r="U469" t="str">
            <v>Yes</v>
          </cell>
          <cell r="W469">
            <v>1</v>
          </cell>
          <cell r="X469">
            <v>1</v>
          </cell>
          <cell r="Y469">
            <v>1</v>
          </cell>
          <cell r="Z469">
            <v>1</v>
          </cell>
        </row>
        <row r="470">
          <cell r="A470" t="str">
            <v>AM OPERATORS</v>
          </cell>
          <cell r="B470" t="str">
            <v>Tremblay,Paul</v>
          </cell>
          <cell r="C470" t="str">
            <v>Smockum,Stephen</v>
          </cell>
          <cell r="D470" t="str">
            <v>None</v>
          </cell>
          <cell r="E470">
            <v>4502</v>
          </cell>
          <cell r="G470" t="str">
            <v>Atkinson,Meghan</v>
          </cell>
          <cell r="H470">
            <v>180245</v>
          </cell>
          <cell r="I470" t="str">
            <v>OP&amp;CS</v>
          </cell>
          <cell r="J470" t="str">
            <v>Y</v>
          </cell>
          <cell r="K470" t="str">
            <v>YES</v>
          </cell>
          <cell r="P470">
            <v>35</v>
          </cell>
          <cell r="Q470">
            <v>28</v>
          </cell>
          <cell r="R470">
            <v>35</v>
          </cell>
          <cell r="S470">
            <v>35</v>
          </cell>
          <cell r="T470">
            <v>133</v>
          </cell>
          <cell r="U470" t="str">
            <v>Yes</v>
          </cell>
          <cell r="W470">
            <v>1</v>
          </cell>
          <cell r="X470">
            <v>1</v>
          </cell>
          <cell r="Y470">
            <v>1</v>
          </cell>
          <cell r="Z470">
            <v>1</v>
          </cell>
        </row>
        <row r="471">
          <cell r="A471" t="str">
            <v>AM OPERATORS</v>
          </cell>
          <cell r="B471" t="str">
            <v>Tremblay,Paul</v>
          </cell>
          <cell r="C471" t="str">
            <v>Smockum,Stephen</v>
          </cell>
          <cell r="D471" t="str">
            <v>None</v>
          </cell>
          <cell r="E471">
            <v>4502</v>
          </cell>
          <cell r="G471" t="str">
            <v>Hamilton,Mark</v>
          </cell>
          <cell r="H471">
            <v>180325</v>
          </cell>
          <cell r="I471" t="str">
            <v>OP&amp;CS</v>
          </cell>
          <cell r="J471" t="str">
            <v>Y</v>
          </cell>
          <cell r="K471" t="str">
            <v>YES</v>
          </cell>
          <cell r="P471">
            <v>35</v>
          </cell>
          <cell r="Q471">
            <v>41</v>
          </cell>
          <cell r="R471">
            <v>35</v>
          </cell>
          <cell r="S471">
            <v>31</v>
          </cell>
          <cell r="T471">
            <v>142</v>
          </cell>
          <cell r="U471" t="str">
            <v>Yes</v>
          </cell>
          <cell r="W471">
            <v>1</v>
          </cell>
          <cell r="X471">
            <v>1</v>
          </cell>
          <cell r="Y471">
            <v>1</v>
          </cell>
          <cell r="Z471">
            <v>1</v>
          </cell>
        </row>
        <row r="472">
          <cell r="A472" t="str">
            <v>AM OPERATORS</v>
          </cell>
          <cell r="B472" t="str">
            <v>Tremblay,Paul</v>
          </cell>
          <cell r="C472" t="str">
            <v>Smockum,Stephen</v>
          </cell>
          <cell r="D472" t="str">
            <v>None</v>
          </cell>
          <cell r="E472">
            <v>4502</v>
          </cell>
          <cell r="G472" t="str">
            <v>Jones,Candace Mae</v>
          </cell>
          <cell r="H472">
            <v>181670</v>
          </cell>
          <cell r="I472" t="str">
            <v>OP&amp;CS</v>
          </cell>
          <cell r="J472" t="str">
            <v>Y</v>
          </cell>
          <cell r="K472" t="str">
            <v>YES</v>
          </cell>
          <cell r="P472">
            <v>37</v>
          </cell>
          <cell r="Q472">
            <v>43.5</v>
          </cell>
          <cell r="R472">
            <v>36.5</v>
          </cell>
          <cell r="S472">
            <v>33.5</v>
          </cell>
          <cell r="T472">
            <v>150.5</v>
          </cell>
          <cell r="U472" t="str">
            <v>Yes</v>
          </cell>
          <cell r="W472">
            <v>1</v>
          </cell>
          <cell r="X472">
            <v>1</v>
          </cell>
          <cell r="Y472">
            <v>1</v>
          </cell>
          <cell r="Z472">
            <v>1</v>
          </cell>
        </row>
        <row r="473">
          <cell r="A473" t="str">
            <v>AM OPERATORS</v>
          </cell>
          <cell r="B473" t="str">
            <v>Tremblay,Paul</v>
          </cell>
          <cell r="C473" t="str">
            <v>Smockum,Stephen</v>
          </cell>
          <cell r="D473" t="str">
            <v>None</v>
          </cell>
          <cell r="E473">
            <v>4502</v>
          </cell>
          <cell r="G473" t="str">
            <v>Hill,Emily R.</v>
          </cell>
          <cell r="H473">
            <v>182116</v>
          </cell>
          <cell r="I473" t="str">
            <v>OP&amp;CS</v>
          </cell>
          <cell r="J473" t="str">
            <v>Y</v>
          </cell>
          <cell r="K473" t="str">
            <v>YES</v>
          </cell>
          <cell r="V473" t="str">
            <v>No</v>
          </cell>
          <cell r="W473">
            <v>0</v>
          </cell>
          <cell r="X473">
            <v>0</v>
          </cell>
          <cell r="Y473">
            <v>0</v>
          </cell>
          <cell r="Z473">
            <v>0</v>
          </cell>
        </row>
        <row r="474">
          <cell r="A474" t="str">
            <v>AM OPERATORS</v>
          </cell>
          <cell r="B474" t="str">
            <v>Tremblay,Paul</v>
          </cell>
          <cell r="C474" t="str">
            <v>Smockum,Stephen</v>
          </cell>
          <cell r="D474" t="str">
            <v>None</v>
          </cell>
          <cell r="E474">
            <v>4502</v>
          </cell>
          <cell r="G474" t="str">
            <v>Hosick,Howard O.</v>
          </cell>
          <cell r="H474">
            <v>182178</v>
          </cell>
          <cell r="I474" t="str">
            <v>ON</v>
          </cell>
          <cell r="N474">
            <v>1</v>
          </cell>
          <cell r="V474" t="str">
            <v>No</v>
          </cell>
          <cell r="W474">
            <v>0</v>
          </cell>
          <cell r="X474">
            <v>0</v>
          </cell>
          <cell r="Y474">
            <v>0</v>
          </cell>
          <cell r="Z474">
            <v>0</v>
          </cell>
        </row>
        <row r="475">
          <cell r="A475" t="str">
            <v>AM OPERATORS</v>
          </cell>
          <cell r="B475" t="str">
            <v>Tremblay,Paul</v>
          </cell>
          <cell r="C475" t="str">
            <v>Smockum,Stephen</v>
          </cell>
          <cell r="D475" t="str">
            <v>None</v>
          </cell>
          <cell r="E475">
            <v>4502</v>
          </cell>
          <cell r="G475" t="str">
            <v>Sullivan,Wayne K.</v>
          </cell>
          <cell r="H475">
            <v>182191</v>
          </cell>
          <cell r="P475">
            <v>35</v>
          </cell>
          <cell r="Q475">
            <v>42</v>
          </cell>
          <cell r="R475">
            <v>36</v>
          </cell>
          <cell r="S475">
            <v>35</v>
          </cell>
          <cell r="T475">
            <v>148</v>
          </cell>
          <cell r="U475" t="str">
            <v>Yes</v>
          </cell>
          <cell r="W475">
            <v>1</v>
          </cell>
          <cell r="X475">
            <v>1</v>
          </cell>
          <cell r="Y475">
            <v>1</v>
          </cell>
          <cell r="Z475">
            <v>1</v>
          </cell>
        </row>
        <row r="476">
          <cell r="A476" t="str">
            <v>AM OPERATORS</v>
          </cell>
          <cell r="B476" t="str">
            <v>Tremblay,Paul</v>
          </cell>
          <cell r="C476" t="str">
            <v>Smockum,Stephen</v>
          </cell>
          <cell r="D476" t="str">
            <v>None</v>
          </cell>
          <cell r="E476">
            <v>4502</v>
          </cell>
          <cell r="G476" t="str">
            <v>Williams,Lynn</v>
          </cell>
          <cell r="H476">
            <v>182375</v>
          </cell>
          <cell r="I476" t="str">
            <v>OP&amp;CS</v>
          </cell>
          <cell r="J476" t="str">
            <v>Y</v>
          </cell>
          <cell r="K476" t="str">
            <v>YES</v>
          </cell>
          <cell r="P476">
            <v>35</v>
          </cell>
          <cell r="Q476">
            <v>35</v>
          </cell>
          <cell r="R476">
            <v>42</v>
          </cell>
          <cell r="S476">
            <v>35</v>
          </cell>
          <cell r="T476">
            <v>147</v>
          </cell>
          <cell r="U476" t="str">
            <v>Yes</v>
          </cell>
          <cell r="W476">
            <v>1</v>
          </cell>
          <cell r="X476">
            <v>1</v>
          </cell>
          <cell r="Y476">
            <v>1</v>
          </cell>
          <cell r="Z476">
            <v>1</v>
          </cell>
        </row>
        <row r="477">
          <cell r="A477" t="str">
            <v>AM OPERATORS</v>
          </cell>
          <cell r="B477" t="str">
            <v>Tremblay,Paul</v>
          </cell>
          <cell r="C477" t="str">
            <v>Smockum,Stephen</v>
          </cell>
          <cell r="D477" t="str">
            <v>None</v>
          </cell>
          <cell r="E477">
            <v>4502</v>
          </cell>
          <cell r="G477" t="str">
            <v>Mckendrick,D</v>
          </cell>
          <cell r="H477">
            <v>414813</v>
          </cell>
          <cell r="I477" t="str">
            <v>OP&amp;CS</v>
          </cell>
          <cell r="J477" t="str">
            <v>Y</v>
          </cell>
          <cell r="K477" t="str">
            <v>YES</v>
          </cell>
          <cell r="P477">
            <v>35</v>
          </cell>
          <cell r="Q477">
            <v>35</v>
          </cell>
          <cell r="R477">
            <v>35</v>
          </cell>
          <cell r="S477">
            <v>35</v>
          </cell>
          <cell r="T477">
            <v>140</v>
          </cell>
          <cell r="U477" t="str">
            <v>Yes</v>
          </cell>
          <cell r="W477">
            <v>1</v>
          </cell>
          <cell r="X477">
            <v>1</v>
          </cell>
          <cell r="Y477">
            <v>1</v>
          </cell>
          <cell r="Z477">
            <v>1</v>
          </cell>
        </row>
        <row r="478">
          <cell r="A478" t="str">
            <v>AM OPERATORS</v>
          </cell>
          <cell r="B478" t="str">
            <v>Tremblay,Paul</v>
          </cell>
          <cell r="C478" t="str">
            <v>Smockum,Stephen</v>
          </cell>
          <cell r="D478" t="str">
            <v>None</v>
          </cell>
          <cell r="E478">
            <v>4502</v>
          </cell>
          <cell r="G478" t="str">
            <v>Brown,Terry</v>
          </cell>
          <cell r="H478">
            <v>608090</v>
          </cell>
          <cell r="I478" t="str">
            <v>OP&amp;CS</v>
          </cell>
          <cell r="J478" t="str">
            <v>Y</v>
          </cell>
          <cell r="K478" t="str">
            <v>YES</v>
          </cell>
          <cell r="P478">
            <v>0</v>
          </cell>
          <cell r="Q478">
            <v>42</v>
          </cell>
          <cell r="R478">
            <v>43.5</v>
          </cell>
          <cell r="S478">
            <v>43.2</v>
          </cell>
          <cell r="T478">
            <v>128.69999999999999</v>
          </cell>
          <cell r="U478" t="str">
            <v>Yes</v>
          </cell>
          <cell r="W478">
            <v>0</v>
          </cell>
          <cell r="X478">
            <v>1</v>
          </cell>
          <cell r="Y478">
            <v>1</v>
          </cell>
          <cell r="Z478">
            <v>1</v>
          </cell>
        </row>
        <row r="479">
          <cell r="A479" t="str">
            <v>AM OPERATORS</v>
          </cell>
          <cell r="B479" t="str">
            <v>Tremblay,Paul</v>
          </cell>
          <cell r="C479" t="str">
            <v>Smockum,Stephen</v>
          </cell>
          <cell r="D479" t="str">
            <v>None</v>
          </cell>
          <cell r="E479">
            <v>4502</v>
          </cell>
          <cell r="G479" t="str">
            <v>Tackaberry,Darryl</v>
          </cell>
          <cell r="H479">
            <v>646772</v>
          </cell>
          <cell r="I479" t="str">
            <v>OP&amp;CS</v>
          </cell>
          <cell r="J479" t="str">
            <v>Y</v>
          </cell>
          <cell r="K479" t="str">
            <v>YES</v>
          </cell>
          <cell r="P479">
            <v>35</v>
          </cell>
          <cell r="Q479">
            <v>35</v>
          </cell>
          <cell r="R479">
            <v>35</v>
          </cell>
          <cell r="S479">
            <v>35</v>
          </cell>
          <cell r="T479">
            <v>140</v>
          </cell>
          <cell r="U479" t="str">
            <v>Yes</v>
          </cell>
          <cell r="W479">
            <v>1</v>
          </cell>
          <cell r="X479">
            <v>1</v>
          </cell>
          <cell r="Y479">
            <v>1</v>
          </cell>
          <cell r="Z479">
            <v>1</v>
          </cell>
        </row>
        <row r="480">
          <cell r="A480" t="str">
            <v>AM OPERATORS</v>
          </cell>
          <cell r="B480" t="str">
            <v>Tremblay,Paul</v>
          </cell>
          <cell r="C480" t="str">
            <v>Smockum,Stephen</v>
          </cell>
          <cell r="D480" t="str">
            <v>None</v>
          </cell>
          <cell r="E480">
            <v>4502</v>
          </cell>
          <cell r="G480" t="str">
            <v>Warner,Kathryn</v>
          </cell>
          <cell r="H480">
            <v>715680</v>
          </cell>
          <cell r="I480" t="str">
            <v>OP&amp;CS</v>
          </cell>
          <cell r="J480" t="str">
            <v>Y</v>
          </cell>
          <cell r="K480" t="str">
            <v>YES</v>
          </cell>
          <cell r="P480">
            <v>35</v>
          </cell>
          <cell r="Q480">
            <v>35</v>
          </cell>
          <cell r="R480">
            <v>0</v>
          </cell>
          <cell r="S480">
            <v>0</v>
          </cell>
          <cell r="T480">
            <v>70</v>
          </cell>
          <cell r="U480" t="str">
            <v>Yes</v>
          </cell>
          <cell r="W480">
            <v>1</v>
          </cell>
          <cell r="X480">
            <v>1</v>
          </cell>
          <cell r="Y480">
            <v>0</v>
          </cell>
          <cell r="Z480">
            <v>0</v>
          </cell>
        </row>
        <row r="481">
          <cell r="A481" t="str">
            <v>AM OPERATORS</v>
          </cell>
          <cell r="B481" t="str">
            <v>Tremblay,Paul</v>
          </cell>
          <cell r="C481" t="str">
            <v>Smockum,Stephen</v>
          </cell>
          <cell r="D481" t="str">
            <v>None</v>
          </cell>
          <cell r="E481">
            <v>4502</v>
          </cell>
          <cell r="G481" t="str">
            <v>Briggs,Natalie</v>
          </cell>
          <cell r="H481">
            <v>823956</v>
          </cell>
          <cell r="I481" t="str">
            <v>OP&amp;CS</v>
          </cell>
          <cell r="J481" t="str">
            <v>Y</v>
          </cell>
          <cell r="K481" t="str">
            <v>YES</v>
          </cell>
          <cell r="P481">
            <v>35</v>
          </cell>
          <cell r="Q481">
            <v>35</v>
          </cell>
          <cell r="R481">
            <v>35</v>
          </cell>
          <cell r="S481">
            <v>35</v>
          </cell>
          <cell r="T481">
            <v>140</v>
          </cell>
          <cell r="U481" t="str">
            <v>Yes</v>
          </cell>
          <cell r="W481">
            <v>1</v>
          </cell>
          <cell r="X481">
            <v>1</v>
          </cell>
          <cell r="Y481">
            <v>1</v>
          </cell>
          <cell r="Z481">
            <v>1</v>
          </cell>
        </row>
        <row r="482">
          <cell r="A482" t="str">
            <v>AM OPERATORS</v>
          </cell>
          <cell r="B482" t="str">
            <v>Tremblay,Paul</v>
          </cell>
          <cell r="C482" t="str">
            <v>Smockum,Stephen</v>
          </cell>
          <cell r="D482" t="str">
            <v>None</v>
          </cell>
          <cell r="E482">
            <v>4502</v>
          </cell>
          <cell r="G482" t="str">
            <v>Rhodes,Rick</v>
          </cell>
          <cell r="H482">
            <v>867741</v>
          </cell>
          <cell r="I482" t="str">
            <v>OP&amp;CS</v>
          </cell>
          <cell r="J482" t="str">
            <v>Y</v>
          </cell>
          <cell r="K482" t="str">
            <v>YES</v>
          </cell>
          <cell r="V482" t="str">
            <v>No</v>
          </cell>
          <cell r="W482">
            <v>0</v>
          </cell>
          <cell r="X482">
            <v>0</v>
          </cell>
          <cell r="Y482">
            <v>0</v>
          </cell>
          <cell r="Z482">
            <v>0</v>
          </cell>
        </row>
        <row r="483">
          <cell r="A483" t="str">
            <v>AM OPERATORS</v>
          </cell>
          <cell r="B483" t="str">
            <v>Tremblay,Paul</v>
          </cell>
          <cell r="C483" t="str">
            <v>Smockum,Stephen</v>
          </cell>
          <cell r="D483" t="str">
            <v>None</v>
          </cell>
          <cell r="E483">
            <v>4502</v>
          </cell>
          <cell r="G483" t="str">
            <v>Sauve,Gisele</v>
          </cell>
          <cell r="H483">
            <v>953750</v>
          </cell>
          <cell r="I483" t="str">
            <v>OP&amp;CS</v>
          </cell>
          <cell r="J483" t="str">
            <v>Y</v>
          </cell>
          <cell r="K483" t="str">
            <v>YES</v>
          </cell>
          <cell r="P483">
            <v>40</v>
          </cell>
          <cell r="Q483">
            <v>40</v>
          </cell>
          <cell r="R483">
            <v>40</v>
          </cell>
          <cell r="S483">
            <v>40</v>
          </cell>
          <cell r="T483">
            <v>160</v>
          </cell>
          <cell r="U483" t="str">
            <v>Yes</v>
          </cell>
          <cell r="W483">
            <v>1</v>
          </cell>
          <cell r="X483">
            <v>1</v>
          </cell>
          <cell r="Y483">
            <v>1</v>
          </cell>
          <cell r="Z483">
            <v>1</v>
          </cell>
        </row>
        <row r="484">
          <cell r="A484" t="str">
            <v>AM OPERATORS</v>
          </cell>
          <cell r="B484" t="str">
            <v>Tremblay,Paul</v>
          </cell>
          <cell r="C484" t="str">
            <v>Smockum,Stephen</v>
          </cell>
          <cell r="D484" t="str">
            <v>None</v>
          </cell>
          <cell r="E484">
            <v>4502</v>
          </cell>
          <cell r="G484" t="str">
            <v>Colden,Brad</v>
          </cell>
          <cell r="H484">
            <v>953764</v>
          </cell>
          <cell r="I484" t="str">
            <v>OP&amp;CS</v>
          </cell>
          <cell r="J484" t="str">
            <v>Y</v>
          </cell>
          <cell r="K484" t="str">
            <v>YES</v>
          </cell>
          <cell r="P484">
            <v>32</v>
          </cell>
          <cell r="Q484">
            <v>40</v>
          </cell>
          <cell r="R484">
            <v>40</v>
          </cell>
          <cell r="S484">
            <v>40</v>
          </cell>
          <cell r="T484">
            <v>152</v>
          </cell>
          <cell r="U484" t="str">
            <v>Yes</v>
          </cell>
          <cell r="W484">
            <v>1</v>
          </cell>
          <cell r="X484">
            <v>1</v>
          </cell>
          <cell r="Y484">
            <v>1</v>
          </cell>
          <cell r="Z484">
            <v>1</v>
          </cell>
        </row>
        <row r="485">
          <cell r="A485" t="str">
            <v>AM OPERATORS</v>
          </cell>
          <cell r="B485" t="str">
            <v>Tremblay,Paul</v>
          </cell>
          <cell r="C485" t="str">
            <v>Smockum,Stephen</v>
          </cell>
          <cell r="D485" t="str">
            <v>None</v>
          </cell>
          <cell r="E485">
            <v>4502</v>
          </cell>
          <cell r="G485" t="str">
            <v>Fraser,Sharon</v>
          </cell>
          <cell r="H485">
            <v>971754</v>
          </cell>
          <cell r="I485" t="str">
            <v>OP&amp;CS</v>
          </cell>
          <cell r="J485" t="str">
            <v>Y</v>
          </cell>
          <cell r="K485" t="str">
            <v>YES</v>
          </cell>
          <cell r="P485">
            <v>40</v>
          </cell>
          <cell r="Q485">
            <v>40</v>
          </cell>
          <cell r="R485">
            <v>40</v>
          </cell>
          <cell r="S485">
            <v>0</v>
          </cell>
          <cell r="T485">
            <v>120</v>
          </cell>
          <cell r="U485" t="str">
            <v>Yes</v>
          </cell>
          <cell r="W485">
            <v>1</v>
          </cell>
          <cell r="X485">
            <v>1</v>
          </cell>
          <cell r="Y485">
            <v>1</v>
          </cell>
          <cell r="Z485">
            <v>0</v>
          </cell>
        </row>
        <row r="486">
          <cell r="A486" t="str">
            <v>AM OPERATORS</v>
          </cell>
          <cell r="B486" t="str">
            <v>Tremblay,Paul</v>
          </cell>
          <cell r="C486" t="str">
            <v>Tremblay,Paul</v>
          </cell>
          <cell r="D486" t="str">
            <v>None</v>
          </cell>
          <cell r="E486">
            <v>4502</v>
          </cell>
          <cell r="G486" t="str">
            <v>Steele,Marjorie</v>
          </cell>
          <cell r="H486">
            <v>47095</v>
          </cell>
          <cell r="I486" t="str">
            <v>OP&amp;CS</v>
          </cell>
          <cell r="J486" t="str">
            <v>Y</v>
          </cell>
          <cell r="K486" t="str">
            <v>YES</v>
          </cell>
          <cell r="P486">
            <v>40</v>
          </cell>
          <cell r="Q486">
            <v>40</v>
          </cell>
          <cell r="R486">
            <v>40</v>
          </cell>
          <cell r="S486">
            <v>40</v>
          </cell>
          <cell r="T486">
            <v>160</v>
          </cell>
          <cell r="U486" t="str">
            <v>Yes</v>
          </cell>
          <cell r="W486">
            <v>1</v>
          </cell>
          <cell r="X486">
            <v>1</v>
          </cell>
          <cell r="Y486">
            <v>1</v>
          </cell>
          <cell r="Z486">
            <v>1</v>
          </cell>
        </row>
        <row r="487">
          <cell r="A487" t="str">
            <v>AM OPERATORS</v>
          </cell>
          <cell r="B487" t="str">
            <v>Tremblay,Paul</v>
          </cell>
          <cell r="C487" t="str">
            <v>Tremblay,Paul</v>
          </cell>
          <cell r="D487" t="str">
            <v>None</v>
          </cell>
          <cell r="E487">
            <v>4336</v>
          </cell>
          <cell r="G487" t="str">
            <v>Ferguson,Mike</v>
          </cell>
          <cell r="H487">
            <v>55790</v>
          </cell>
          <cell r="I487" t="str">
            <v>ON</v>
          </cell>
          <cell r="J487" t="str">
            <v>Y</v>
          </cell>
          <cell r="N487">
            <v>1</v>
          </cell>
          <cell r="P487">
            <v>50</v>
          </cell>
          <cell r="Q487">
            <v>42</v>
          </cell>
          <cell r="R487">
            <v>44</v>
          </cell>
          <cell r="S487">
            <v>46</v>
          </cell>
          <cell r="T487">
            <v>182</v>
          </cell>
          <cell r="U487" t="str">
            <v>Yes</v>
          </cell>
          <cell r="W487">
            <v>1</v>
          </cell>
          <cell r="X487">
            <v>1</v>
          </cell>
          <cell r="Y487">
            <v>1</v>
          </cell>
          <cell r="Z487">
            <v>1</v>
          </cell>
        </row>
        <row r="488">
          <cell r="A488" t="str">
            <v>AM OPERATORS</v>
          </cell>
          <cell r="B488" t="str">
            <v>Tremblay,Paul</v>
          </cell>
          <cell r="C488" t="str">
            <v>Tremblay,Paul</v>
          </cell>
          <cell r="D488" t="str">
            <v>None</v>
          </cell>
          <cell r="E488">
            <v>4502</v>
          </cell>
          <cell r="G488" t="str">
            <v>Davila,Helene L.</v>
          </cell>
          <cell r="H488">
            <v>175720</v>
          </cell>
          <cell r="V488" t="str">
            <v>No</v>
          </cell>
          <cell r="W488">
            <v>0</v>
          </cell>
          <cell r="X488">
            <v>0</v>
          </cell>
          <cell r="Y488">
            <v>0</v>
          </cell>
          <cell r="Z488">
            <v>0</v>
          </cell>
        </row>
        <row r="489">
          <cell r="A489" t="str">
            <v>AM OPERATORS</v>
          </cell>
          <cell r="B489" t="str">
            <v>Tremblay,Paul</v>
          </cell>
          <cell r="C489" t="str">
            <v>Tremblay,Paul</v>
          </cell>
          <cell r="D489" t="str">
            <v>None</v>
          </cell>
          <cell r="E489">
            <v>4361</v>
          </cell>
          <cell r="G489" t="str">
            <v>Moir,Julie</v>
          </cell>
          <cell r="H489">
            <v>399686</v>
          </cell>
          <cell r="I489" t="str">
            <v>Director's Office</v>
          </cell>
          <cell r="J489" t="str">
            <v>Y</v>
          </cell>
          <cell r="P489">
            <v>40</v>
          </cell>
          <cell r="Q489">
            <v>40</v>
          </cell>
          <cell r="R489">
            <v>40</v>
          </cell>
          <cell r="S489">
            <v>40</v>
          </cell>
          <cell r="T489">
            <v>160</v>
          </cell>
          <cell r="U489" t="str">
            <v>Yes</v>
          </cell>
          <cell r="W489">
            <v>1</v>
          </cell>
          <cell r="X489">
            <v>1</v>
          </cell>
          <cell r="Y489">
            <v>1</v>
          </cell>
          <cell r="Z489">
            <v>1</v>
          </cell>
        </row>
        <row r="490">
          <cell r="A490" t="str">
            <v>AM OPERATORS</v>
          </cell>
          <cell r="B490" t="str">
            <v>Tremblay,Paul</v>
          </cell>
          <cell r="C490" t="str">
            <v>Tremblay,Paul</v>
          </cell>
          <cell r="D490" t="str">
            <v>None</v>
          </cell>
          <cell r="E490">
            <v>4502</v>
          </cell>
          <cell r="G490" t="str">
            <v>Smockum,Stephen</v>
          </cell>
          <cell r="H490">
            <v>525581</v>
          </cell>
          <cell r="I490" t="str">
            <v>OP&amp;CS</v>
          </cell>
          <cell r="J490" t="str">
            <v>Y</v>
          </cell>
          <cell r="K490" t="str">
            <v>YES</v>
          </cell>
          <cell r="P490">
            <v>40</v>
          </cell>
          <cell r="Q490">
            <v>40</v>
          </cell>
          <cell r="R490">
            <v>40</v>
          </cell>
          <cell r="S490">
            <v>40</v>
          </cell>
          <cell r="T490">
            <v>160</v>
          </cell>
          <cell r="U490" t="str">
            <v>Yes</v>
          </cell>
          <cell r="W490">
            <v>1</v>
          </cell>
          <cell r="X490">
            <v>1</v>
          </cell>
          <cell r="Y490">
            <v>1</v>
          </cell>
          <cell r="Z490">
            <v>1</v>
          </cell>
        </row>
        <row r="491">
          <cell r="A491" t="str">
            <v>AM OPERATORS</v>
          </cell>
          <cell r="B491" t="str">
            <v>Tremblay,Paul</v>
          </cell>
          <cell r="C491" t="str">
            <v>Tremblay,Paul</v>
          </cell>
          <cell r="D491" t="str">
            <v>None</v>
          </cell>
          <cell r="E491">
            <v>4361</v>
          </cell>
          <cell r="G491" t="str">
            <v>Cowan Sahadath,Kathy</v>
          </cell>
          <cell r="H491">
            <v>532406</v>
          </cell>
          <cell r="I491" t="str">
            <v>Director's Office</v>
          </cell>
          <cell r="J491" t="str">
            <v>Y</v>
          </cell>
          <cell r="P491">
            <v>40</v>
          </cell>
          <cell r="Q491">
            <v>40</v>
          </cell>
          <cell r="R491">
            <v>40</v>
          </cell>
          <cell r="S491">
            <v>40</v>
          </cell>
          <cell r="T491">
            <v>160</v>
          </cell>
          <cell r="U491" t="str">
            <v>Yes</v>
          </cell>
          <cell r="W491">
            <v>1</v>
          </cell>
          <cell r="X491">
            <v>1</v>
          </cell>
          <cell r="Y491">
            <v>1</v>
          </cell>
          <cell r="Z491">
            <v>1</v>
          </cell>
        </row>
        <row r="492">
          <cell r="A492" t="str">
            <v>AM OPERATORS</v>
          </cell>
          <cell r="B492" t="str">
            <v>Tremblay,Paul</v>
          </cell>
          <cell r="C492" t="str">
            <v>Tremblay,Paul</v>
          </cell>
          <cell r="D492" t="str">
            <v>None</v>
          </cell>
          <cell r="E492">
            <v>4197</v>
          </cell>
          <cell r="G492" t="str">
            <v>Jary,Norm</v>
          </cell>
          <cell r="H492">
            <v>692566</v>
          </cell>
          <cell r="I492" t="str">
            <v>ON</v>
          </cell>
          <cell r="J492" t="str">
            <v>Y</v>
          </cell>
          <cell r="K492" t="str">
            <v>YES</v>
          </cell>
          <cell r="N492">
            <v>1</v>
          </cell>
          <cell r="P492">
            <v>40</v>
          </cell>
          <cell r="Q492">
            <v>40</v>
          </cell>
          <cell r="R492">
            <v>40</v>
          </cell>
          <cell r="S492">
            <v>0</v>
          </cell>
          <cell r="T492">
            <v>120</v>
          </cell>
          <cell r="U492" t="str">
            <v>Yes</v>
          </cell>
          <cell r="W492">
            <v>1</v>
          </cell>
          <cell r="X492">
            <v>1</v>
          </cell>
          <cell r="Y492">
            <v>1</v>
          </cell>
          <cell r="Z492">
            <v>0</v>
          </cell>
        </row>
        <row r="493">
          <cell r="A493" t="str">
            <v>AM OPERATORS</v>
          </cell>
          <cell r="B493" t="str">
            <v>Tremblay,Paul</v>
          </cell>
          <cell r="C493" t="str">
            <v>Tremblay,Paul</v>
          </cell>
          <cell r="D493" t="str">
            <v>None</v>
          </cell>
          <cell r="E493">
            <v>4387</v>
          </cell>
          <cell r="G493" t="str">
            <v>Boland,Mike.M.D.</v>
          </cell>
          <cell r="H493" t="str">
            <v>o55762</v>
          </cell>
          <cell r="I493" t="str">
            <v>OP</v>
          </cell>
          <cell r="J493" t="str">
            <v>Y</v>
          </cell>
          <cell r="K493" t="str">
            <v>YES</v>
          </cell>
          <cell r="P493">
            <v>40</v>
          </cell>
          <cell r="Q493">
            <v>40</v>
          </cell>
          <cell r="R493">
            <v>40</v>
          </cell>
          <cell r="S493">
            <v>40</v>
          </cell>
          <cell r="T493">
            <v>160</v>
          </cell>
          <cell r="U493" t="str">
            <v>Yes</v>
          </cell>
          <cell r="W493">
            <v>1</v>
          </cell>
          <cell r="X493">
            <v>1</v>
          </cell>
          <cell r="Y493">
            <v>1</v>
          </cell>
          <cell r="Z493">
            <v>1</v>
          </cell>
        </row>
        <row r="494">
          <cell r="A494" t="str">
            <v>AM OPERATORS</v>
          </cell>
          <cell r="B494" t="str">
            <v>Tremblay,Paul</v>
          </cell>
          <cell r="C494" t="str">
            <v>Tremblay,Paul</v>
          </cell>
          <cell r="D494" t="str">
            <v>OPER FACILIT</v>
          </cell>
          <cell r="E494">
            <v>4514</v>
          </cell>
          <cell r="F494" t="str">
            <v>CARLETON George</v>
          </cell>
          <cell r="G494" t="str">
            <v>Bradley,Ian</v>
          </cell>
          <cell r="H494">
            <v>179620</v>
          </cell>
          <cell r="I494" t="str">
            <v>OF</v>
          </cell>
          <cell r="J494" t="str">
            <v>Y</v>
          </cell>
          <cell r="K494" t="str">
            <v>YES</v>
          </cell>
          <cell r="P494">
            <v>40</v>
          </cell>
          <cell r="Q494">
            <v>40</v>
          </cell>
          <cell r="R494">
            <v>40</v>
          </cell>
          <cell r="S494">
            <v>40</v>
          </cell>
          <cell r="T494">
            <v>160</v>
          </cell>
          <cell r="U494" t="str">
            <v>Yes</v>
          </cell>
          <cell r="W494">
            <v>1</v>
          </cell>
          <cell r="X494">
            <v>1</v>
          </cell>
          <cell r="Y494">
            <v>1</v>
          </cell>
          <cell r="Z494">
            <v>1</v>
          </cell>
        </row>
      </sheetData>
      <sheetData sheetId="4"/>
      <sheetData sheetId="5"/>
      <sheetData sheetId="6"/>
      <sheetData sheetId="7"/>
      <sheetData sheetId="8"/>
      <sheetData sheetId="9"/>
      <sheetData sheetId="10"/>
      <sheetData sheetId="11"/>
      <sheetData sheetId="1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GL ACS Fixed assets"/>
      <sheetName val="Report 1- BU FA CONTNUTY  SCHED"/>
      <sheetName val="Report 2- TXDX FA CONTNUITY SCH"/>
      <sheetName val="Report 3-  MFA ADDS BY BU"/>
      <sheetName val="Support 1a.-Tx Dx Continuity"/>
      <sheetName val="Support 1b - Additions  split"/>
      <sheetName val=" SUPPORT 2 -FA CONT GROUP SCHD "/>
      <sheetName val=" CIP SUPPORT - CIP CONT  DETL "/>
      <sheetName val="CIP SUPPORT - C1e_FDM FOR CIP "/>
      <sheetName val="CIP SUPPORT - CAP PROJ "/>
      <sheetName val="CIP SUPPORT -174090  tran clsfy"/>
      <sheetName val="CIP SUPPORT - 174090 jrl det"/>
      <sheetName val="SUPPORT 5 -110190 transtn clsfy"/>
      <sheetName val="SUPPORT 5A - 110190-jrl detl-GL"/>
      <sheetName val="SUPPORT 6 - GL ACCOUNT BALANCES"/>
      <sheetName val="FA SUPPORT - am COST CON "/>
      <sheetName val="FA SUPPORT - am COST CON  (2)"/>
      <sheetName val="SUPPORT 1A-  PSOFT AM CONT SCHE"/>
      <sheetName val="Alloc%"/>
      <sheetName val="Notes"/>
    </sheetNames>
    <sheetDataSet>
      <sheetData sheetId="0" refreshError="1"/>
      <sheetData sheetId="1"/>
      <sheetData sheetId="2"/>
      <sheetData sheetId="3" refreshError="1"/>
      <sheetData sheetId="4"/>
      <sheetData sheetId="5"/>
      <sheetData sheetId="6" refreshError="1"/>
      <sheetData sheetId="7"/>
      <sheetData sheetId="8"/>
      <sheetData sheetId="9"/>
      <sheetData sheetId="10" refreshError="1"/>
      <sheetData sheetId="11"/>
      <sheetData sheetId="12" refreshError="1"/>
      <sheetData sheetId="13"/>
      <sheetData sheetId="14"/>
      <sheetData sheetId="15"/>
      <sheetData sheetId="16" refreshError="1"/>
      <sheetData sheetId="17" refreshError="1"/>
      <sheetData sheetId="18"/>
      <sheetData sheetId="19"/>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Summary"/>
      <sheetName val="Cost Summary"/>
      <sheetName val="Anson"/>
      <sheetName val="Abenaki"/>
      <sheetName val="Hydro Kennebec"/>
      <sheetName val="Brassua"/>
      <sheetName val="Table"/>
    </sheetNames>
    <sheetDataSet>
      <sheetData sheetId="0"/>
      <sheetData sheetId="1">
        <row r="18">
          <cell r="B18">
            <v>30</v>
          </cell>
        </row>
      </sheetData>
      <sheetData sheetId="2">
        <row r="2">
          <cell r="F2">
            <v>2018</v>
          </cell>
          <cell r="H2">
            <v>50000</v>
          </cell>
          <cell r="I2" t="str">
            <v>Major Maintenance</v>
          </cell>
        </row>
        <row r="4">
          <cell r="F4">
            <v>2022</v>
          </cell>
          <cell r="H4">
            <v>1500000</v>
          </cell>
          <cell r="I4" t="str">
            <v>Capital</v>
          </cell>
        </row>
        <row r="5">
          <cell r="F5">
            <v>2017</v>
          </cell>
          <cell r="H5">
            <v>350000</v>
          </cell>
          <cell r="I5" t="str">
            <v>Capital</v>
          </cell>
        </row>
        <row r="6">
          <cell r="F6">
            <v>2008</v>
          </cell>
          <cell r="H6">
            <v>350000</v>
          </cell>
          <cell r="I6" t="str">
            <v>Capital</v>
          </cell>
        </row>
        <row r="7">
          <cell r="F7">
            <v>2018</v>
          </cell>
          <cell r="H7">
            <v>50000</v>
          </cell>
          <cell r="I7" t="str">
            <v>Major Maintenance</v>
          </cell>
        </row>
        <row r="8">
          <cell r="F8">
            <v>2017</v>
          </cell>
          <cell r="H8">
            <v>15000</v>
          </cell>
          <cell r="I8" t="str">
            <v>Major Maintenance</v>
          </cell>
        </row>
        <row r="9">
          <cell r="F9">
            <v>2007</v>
          </cell>
          <cell r="I9" t="str">
            <v xml:space="preserve"> </v>
          </cell>
        </row>
        <row r="10">
          <cell r="F10">
            <v>2007</v>
          </cell>
          <cell r="I10" t="str">
            <v xml:space="preserve"> </v>
          </cell>
        </row>
        <row r="11">
          <cell r="F11">
            <v>2009</v>
          </cell>
          <cell r="H11">
            <v>25000</v>
          </cell>
          <cell r="I11" t="str">
            <v>Major Maintenance</v>
          </cell>
        </row>
        <row r="12">
          <cell r="F12">
            <v>2011</v>
          </cell>
          <cell r="H12">
            <v>70000</v>
          </cell>
          <cell r="I12" t="str">
            <v>Major Maintenance</v>
          </cell>
        </row>
        <row r="13">
          <cell r="F13">
            <v>2013</v>
          </cell>
          <cell r="H13">
            <v>70000</v>
          </cell>
          <cell r="I13" t="str">
            <v>Major Maintenance</v>
          </cell>
        </row>
        <row r="17">
          <cell r="F17">
            <v>2018</v>
          </cell>
          <cell r="H17">
            <v>50000</v>
          </cell>
          <cell r="I17" t="str">
            <v>Major Maintenance</v>
          </cell>
        </row>
        <row r="18">
          <cell r="F18">
            <v>2012</v>
          </cell>
          <cell r="H18">
            <v>25000</v>
          </cell>
          <cell r="I18" t="str">
            <v>Major Maintenance</v>
          </cell>
        </row>
        <row r="19">
          <cell r="F19">
            <v>2014</v>
          </cell>
          <cell r="H19">
            <v>5000</v>
          </cell>
          <cell r="I19" t="str">
            <v>Major Maintenance</v>
          </cell>
        </row>
        <row r="20">
          <cell r="F20" t="str">
            <v>NA</v>
          </cell>
          <cell r="H20">
            <v>0</v>
          </cell>
        </row>
        <row r="21">
          <cell r="F21">
            <v>2015</v>
          </cell>
          <cell r="H21">
            <v>10000</v>
          </cell>
          <cell r="I21" t="str">
            <v>Capital</v>
          </cell>
        </row>
        <row r="22">
          <cell r="F22">
            <v>2020</v>
          </cell>
          <cell r="H22" t="str">
            <v>Included under Downstream fish Passage</v>
          </cell>
          <cell r="I22" t="str">
            <v>Capital</v>
          </cell>
        </row>
        <row r="23">
          <cell r="F23" t="str">
            <v>NA</v>
          </cell>
          <cell r="H23">
            <v>0</v>
          </cell>
          <cell r="I23" t="str">
            <v>Capital</v>
          </cell>
        </row>
        <row r="24">
          <cell r="F24">
            <v>2009</v>
          </cell>
          <cell r="H24">
            <v>10000</v>
          </cell>
          <cell r="I24" t="str">
            <v>Capital</v>
          </cell>
        </row>
        <row r="25">
          <cell r="F25">
            <v>2024</v>
          </cell>
          <cell r="H25">
            <v>100000</v>
          </cell>
          <cell r="I25" t="str">
            <v>Capital</v>
          </cell>
        </row>
        <row r="26">
          <cell r="F26">
            <v>2018</v>
          </cell>
          <cell r="H26">
            <v>481468.04841278127</v>
          </cell>
          <cell r="I26" t="str">
            <v>Capital</v>
          </cell>
        </row>
        <row r="27">
          <cell r="F27">
            <v>2019</v>
          </cell>
          <cell r="H27">
            <v>962936.09682556253</v>
          </cell>
          <cell r="I27" t="str">
            <v>Capital</v>
          </cell>
        </row>
        <row r="28">
          <cell r="F28">
            <v>2020</v>
          </cell>
          <cell r="H28">
            <v>481468.04841278127</v>
          </cell>
          <cell r="I28" t="str">
            <v>Capital</v>
          </cell>
        </row>
        <row r="29">
          <cell r="F29">
            <v>2021</v>
          </cell>
          <cell r="H29">
            <v>50000</v>
          </cell>
          <cell r="I29" t="str">
            <v>Capital</v>
          </cell>
        </row>
        <row r="30">
          <cell r="F30">
            <v>2022</v>
          </cell>
          <cell r="H30">
            <v>50000</v>
          </cell>
          <cell r="I30" t="str">
            <v>Capital</v>
          </cell>
        </row>
        <row r="31">
          <cell r="F31">
            <v>2023</v>
          </cell>
          <cell r="H31">
            <v>50000</v>
          </cell>
          <cell r="I31" t="str">
            <v>Capital</v>
          </cell>
        </row>
        <row r="32">
          <cell r="F32">
            <v>2018</v>
          </cell>
          <cell r="H32">
            <v>292069.53619499999</v>
          </cell>
          <cell r="I32" t="str">
            <v>Capital</v>
          </cell>
        </row>
        <row r="33">
          <cell r="F33">
            <v>2019</v>
          </cell>
          <cell r="H33">
            <v>584139.07238999999</v>
          </cell>
          <cell r="I33" t="str">
            <v>Capital</v>
          </cell>
        </row>
        <row r="34">
          <cell r="F34">
            <v>2020</v>
          </cell>
          <cell r="H34">
            <v>292069.53619499999</v>
          </cell>
          <cell r="I34" t="str">
            <v>Capital</v>
          </cell>
        </row>
        <row r="35">
          <cell r="F35">
            <v>2021</v>
          </cell>
          <cell r="H35">
            <v>100000</v>
          </cell>
          <cell r="I35" t="str">
            <v>Capital</v>
          </cell>
        </row>
        <row r="36">
          <cell r="F36">
            <v>2022</v>
          </cell>
          <cell r="H36">
            <v>100000</v>
          </cell>
          <cell r="I36" t="str">
            <v>Capital</v>
          </cell>
        </row>
        <row r="37">
          <cell r="F37">
            <v>2023</v>
          </cell>
          <cell r="H37">
            <v>100000</v>
          </cell>
          <cell r="I37" t="str">
            <v>Capital</v>
          </cell>
        </row>
        <row r="38">
          <cell r="F38">
            <v>2008</v>
          </cell>
          <cell r="H38">
            <v>15000</v>
          </cell>
          <cell r="I38" t="str">
            <v>Capital</v>
          </cell>
        </row>
        <row r="39">
          <cell r="F39">
            <v>2009</v>
          </cell>
          <cell r="H39">
            <v>15000</v>
          </cell>
          <cell r="I39" t="str">
            <v>Capital</v>
          </cell>
        </row>
        <row r="40">
          <cell r="F40">
            <v>2010</v>
          </cell>
          <cell r="H40">
            <v>15000</v>
          </cell>
          <cell r="I40" t="str">
            <v>Capital</v>
          </cell>
        </row>
        <row r="41">
          <cell r="F41">
            <v>2011</v>
          </cell>
          <cell r="H41">
            <v>15000</v>
          </cell>
          <cell r="I41" t="str">
            <v>Capital</v>
          </cell>
        </row>
        <row r="42">
          <cell r="F42">
            <v>2012</v>
          </cell>
          <cell r="H42">
            <v>15000</v>
          </cell>
          <cell r="I42" t="str">
            <v>Capital</v>
          </cell>
        </row>
        <row r="43">
          <cell r="F43">
            <v>2013</v>
          </cell>
          <cell r="H43">
            <v>15000</v>
          </cell>
          <cell r="I43" t="str">
            <v>Capital</v>
          </cell>
        </row>
        <row r="44">
          <cell r="F44">
            <v>2013</v>
          </cell>
          <cell r="H44">
            <v>10000</v>
          </cell>
          <cell r="I44" t="str">
            <v>Major Maintenance</v>
          </cell>
        </row>
        <row r="45">
          <cell r="F45">
            <v>2018</v>
          </cell>
          <cell r="H45">
            <v>5000</v>
          </cell>
          <cell r="I45" t="str">
            <v>Major Maintenance</v>
          </cell>
        </row>
        <row r="46">
          <cell r="F46" t="str">
            <v>NA</v>
          </cell>
          <cell r="H46">
            <v>0</v>
          </cell>
        </row>
        <row r="47">
          <cell r="F47">
            <v>2010</v>
          </cell>
          <cell r="H47">
            <v>150000</v>
          </cell>
          <cell r="I47" t="str">
            <v>Major Maintenance</v>
          </cell>
        </row>
        <row r="48">
          <cell r="F48" t="str">
            <v>NA</v>
          </cell>
        </row>
        <row r="49">
          <cell r="F49" t="str">
            <v>NA</v>
          </cell>
          <cell r="H49">
            <v>0</v>
          </cell>
        </row>
        <row r="50">
          <cell r="F50" t="str">
            <v>NA</v>
          </cell>
        </row>
        <row r="51">
          <cell r="F51" t="str">
            <v>NA</v>
          </cell>
        </row>
        <row r="52">
          <cell r="F52">
            <v>2008</v>
          </cell>
          <cell r="H52">
            <v>22516</v>
          </cell>
          <cell r="I52" t="str">
            <v>Major Maintenance</v>
          </cell>
        </row>
        <row r="53">
          <cell r="F53">
            <v>2010</v>
          </cell>
          <cell r="H53">
            <v>450000</v>
          </cell>
          <cell r="I53" t="str">
            <v>Capital</v>
          </cell>
        </row>
        <row r="54">
          <cell r="F54" t="str">
            <v>&gt;2028</v>
          </cell>
          <cell r="I54" t="str">
            <v xml:space="preserve"> </v>
          </cell>
        </row>
        <row r="55">
          <cell r="F55">
            <v>2011</v>
          </cell>
          <cell r="H55">
            <v>450000</v>
          </cell>
          <cell r="I55" t="str">
            <v>Capital</v>
          </cell>
        </row>
        <row r="56">
          <cell r="F56" t="str">
            <v>&gt;2028</v>
          </cell>
        </row>
        <row r="57">
          <cell r="F57">
            <v>2022</v>
          </cell>
          <cell r="H57">
            <v>500000</v>
          </cell>
          <cell r="I57" t="str">
            <v>Capital</v>
          </cell>
        </row>
        <row r="58">
          <cell r="F58">
            <v>2010</v>
          </cell>
          <cell r="H58">
            <v>50000</v>
          </cell>
          <cell r="I58" t="str">
            <v>Major Maintenance</v>
          </cell>
        </row>
        <row r="59">
          <cell r="F59">
            <v>2009</v>
          </cell>
          <cell r="H59">
            <v>40000</v>
          </cell>
          <cell r="I59" t="str">
            <v>Capital</v>
          </cell>
        </row>
        <row r="60">
          <cell r="F60">
            <v>2021</v>
          </cell>
          <cell r="H60">
            <v>20000</v>
          </cell>
          <cell r="I60" t="str">
            <v>Capital</v>
          </cell>
        </row>
        <row r="61">
          <cell r="F61">
            <v>2010</v>
          </cell>
          <cell r="H61">
            <v>20000</v>
          </cell>
          <cell r="I61" t="str">
            <v>Capital</v>
          </cell>
        </row>
        <row r="62">
          <cell r="F62" t="str">
            <v>&lt;2018</v>
          </cell>
        </row>
        <row r="63">
          <cell r="F63">
            <v>2010</v>
          </cell>
          <cell r="H63">
            <v>300000</v>
          </cell>
          <cell r="I63" t="str">
            <v>Capital</v>
          </cell>
        </row>
        <row r="64">
          <cell r="F64">
            <v>2010</v>
          </cell>
          <cell r="H64">
            <v>25000</v>
          </cell>
          <cell r="I64" t="str">
            <v>Capital</v>
          </cell>
        </row>
        <row r="65">
          <cell r="F65" t="str">
            <v>&gt;2028</v>
          </cell>
          <cell r="H65">
            <v>0</v>
          </cell>
        </row>
        <row r="66">
          <cell r="F66" t="str">
            <v>&gt;2028</v>
          </cell>
        </row>
        <row r="67">
          <cell r="F67" t="str">
            <v>&gt;2028</v>
          </cell>
        </row>
        <row r="68">
          <cell r="F68" t="str">
            <v>&gt;2028</v>
          </cell>
          <cell r="H68">
            <v>0</v>
          </cell>
        </row>
        <row r="69">
          <cell r="F69">
            <v>2011</v>
          </cell>
          <cell r="H69">
            <v>300000</v>
          </cell>
          <cell r="I69" t="str">
            <v>Capital</v>
          </cell>
        </row>
        <row r="70">
          <cell r="F70">
            <v>2011</v>
          </cell>
          <cell r="H70">
            <v>25000</v>
          </cell>
          <cell r="I70" t="str">
            <v>Capital</v>
          </cell>
        </row>
        <row r="71">
          <cell r="F71" t="str">
            <v>&gt;2028</v>
          </cell>
          <cell r="H71">
            <v>0</v>
          </cell>
        </row>
        <row r="72">
          <cell r="F72" t="str">
            <v>&gt;2028</v>
          </cell>
        </row>
        <row r="73">
          <cell r="F73" t="str">
            <v>&gt;2028</v>
          </cell>
        </row>
        <row r="74">
          <cell r="F74" t="str">
            <v>&gt;2028</v>
          </cell>
          <cell r="H74">
            <v>0</v>
          </cell>
        </row>
        <row r="75">
          <cell r="F75">
            <v>2022</v>
          </cell>
          <cell r="H75">
            <v>300000</v>
          </cell>
          <cell r="I75" t="str">
            <v>Capital</v>
          </cell>
        </row>
        <row r="76">
          <cell r="F76">
            <v>2022</v>
          </cell>
          <cell r="H76">
            <v>25000</v>
          </cell>
          <cell r="I76" t="str">
            <v>Capital</v>
          </cell>
        </row>
        <row r="77">
          <cell r="F77" t="str">
            <v>&gt;2028</v>
          </cell>
          <cell r="H77">
            <v>0</v>
          </cell>
        </row>
        <row r="78">
          <cell r="F78">
            <v>2010</v>
          </cell>
          <cell r="H78">
            <v>77000</v>
          </cell>
          <cell r="I78" t="str">
            <v>Capital</v>
          </cell>
        </row>
        <row r="79">
          <cell r="F79" t="str">
            <v>&gt;2028</v>
          </cell>
          <cell r="H79">
            <v>0</v>
          </cell>
        </row>
        <row r="80">
          <cell r="F80">
            <v>2009</v>
          </cell>
          <cell r="H80">
            <v>77000</v>
          </cell>
          <cell r="I80" t="str">
            <v>Capital</v>
          </cell>
        </row>
        <row r="81">
          <cell r="F81">
            <v>2009</v>
          </cell>
          <cell r="H81">
            <v>10000</v>
          </cell>
          <cell r="I81" t="str">
            <v>Major Maintenance</v>
          </cell>
        </row>
        <row r="82">
          <cell r="F82">
            <v>2011</v>
          </cell>
          <cell r="H82">
            <v>77000</v>
          </cell>
          <cell r="I82" t="str">
            <v>Capital</v>
          </cell>
        </row>
        <row r="83">
          <cell r="F83" t="str">
            <v>&gt;2028</v>
          </cell>
          <cell r="H83">
            <v>0</v>
          </cell>
        </row>
        <row r="84">
          <cell r="F84">
            <v>2009</v>
          </cell>
          <cell r="H84">
            <v>77000</v>
          </cell>
          <cell r="I84" t="str">
            <v>Capital</v>
          </cell>
        </row>
        <row r="85">
          <cell r="F85">
            <v>2009</v>
          </cell>
          <cell r="H85">
            <v>10000</v>
          </cell>
          <cell r="I85" t="str">
            <v>Major Maintenance</v>
          </cell>
        </row>
        <row r="86">
          <cell r="F86">
            <v>2010</v>
          </cell>
          <cell r="H86">
            <v>77000</v>
          </cell>
          <cell r="I86" t="str">
            <v>Capital</v>
          </cell>
        </row>
        <row r="87">
          <cell r="F87" t="str">
            <v>&gt;2028</v>
          </cell>
          <cell r="H87">
            <v>0</v>
          </cell>
        </row>
        <row r="88">
          <cell r="F88">
            <v>2009</v>
          </cell>
          <cell r="H88">
            <v>50000</v>
          </cell>
          <cell r="I88" t="str">
            <v>Capital</v>
          </cell>
        </row>
        <row r="89">
          <cell r="F89">
            <v>2008</v>
          </cell>
          <cell r="H89">
            <v>20000</v>
          </cell>
          <cell r="I89" t="str">
            <v>Capital</v>
          </cell>
        </row>
        <row r="90">
          <cell r="F90" t="str">
            <v>&gt;2028</v>
          </cell>
          <cell r="H90">
            <v>0</v>
          </cell>
        </row>
        <row r="91">
          <cell r="F91" t="str">
            <v>&gt;2028</v>
          </cell>
          <cell r="H91">
            <v>0</v>
          </cell>
        </row>
        <row r="92">
          <cell r="F92" t="str">
            <v>&gt;2028</v>
          </cell>
          <cell r="H92">
            <v>0</v>
          </cell>
        </row>
        <row r="93">
          <cell r="F93" t="str">
            <v>&gt;2028</v>
          </cell>
          <cell r="H93">
            <v>0</v>
          </cell>
        </row>
        <row r="94">
          <cell r="F94" t="str">
            <v>&gt;2028</v>
          </cell>
          <cell r="H94">
            <v>0</v>
          </cell>
        </row>
        <row r="95">
          <cell r="F95">
            <v>2024</v>
          </cell>
          <cell r="H95">
            <v>40000</v>
          </cell>
          <cell r="I95" t="str">
            <v>Capital</v>
          </cell>
        </row>
        <row r="96">
          <cell r="F96">
            <v>2009</v>
          </cell>
          <cell r="H96">
            <v>35000</v>
          </cell>
          <cell r="I96" t="str">
            <v>Capital</v>
          </cell>
        </row>
        <row r="97">
          <cell r="F97">
            <v>2011</v>
          </cell>
          <cell r="H97">
            <v>70000</v>
          </cell>
          <cell r="I97" t="str">
            <v>Capital</v>
          </cell>
        </row>
        <row r="98">
          <cell r="F98">
            <v>2008</v>
          </cell>
          <cell r="H98">
            <v>20000</v>
          </cell>
          <cell r="I98" t="str">
            <v>Capital</v>
          </cell>
        </row>
        <row r="99">
          <cell r="F99">
            <v>2018</v>
          </cell>
          <cell r="H99">
            <v>20000</v>
          </cell>
          <cell r="I99" t="str">
            <v>Capital</v>
          </cell>
        </row>
        <row r="100">
          <cell r="F100">
            <v>2008</v>
          </cell>
          <cell r="H100">
            <v>78000</v>
          </cell>
          <cell r="I100" t="str">
            <v>Capital</v>
          </cell>
        </row>
        <row r="101">
          <cell r="F101">
            <v>2020</v>
          </cell>
          <cell r="H101">
            <v>50000</v>
          </cell>
          <cell r="I101" t="str">
            <v>Major Maintenance</v>
          </cell>
        </row>
      </sheetData>
      <sheetData sheetId="3">
        <row r="2">
          <cell r="F2">
            <v>2028</v>
          </cell>
          <cell r="H2">
            <v>25000</v>
          </cell>
          <cell r="I2" t="str">
            <v>Major Maintenance</v>
          </cell>
        </row>
        <row r="3">
          <cell r="F3" t="str">
            <v>NA</v>
          </cell>
        </row>
        <row r="4">
          <cell r="F4" t="str">
            <v>NA</v>
          </cell>
        </row>
        <row r="5">
          <cell r="F5">
            <v>2018</v>
          </cell>
          <cell r="H5">
            <v>200000</v>
          </cell>
          <cell r="I5" t="str">
            <v>Capital</v>
          </cell>
        </row>
        <row r="8">
          <cell r="F8">
            <v>2009</v>
          </cell>
          <cell r="H8">
            <v>260000</v>
          </cell>
          <cell r="I8" t="str">
            <v>Major Maintenance</v>
          </cell>
        </row>
        <row r="10">
          <cell r="F10" t="str">
            <v>NA</v>
          </cell>
        </row>
        <row r="11">
          <cell r="F11">
            <v>2018</v>
          </cell>
          <cell r="H11">
            <v>25000</v>
          </cell>
          <cell r="I11" t="str">
            <v>Capital</v>
          </cell>
        </row>
        <row r="12">
          <cell r="F12">
            <v>2016</v>
          </cell>
          <cell r="H12">
            <v>25000</v>
          </cell>
          <cell r="I12" t="str">
            <v>Major Maintenance</v>
          </cell>
        </row>
        <row r="13">
          <cell r="F13">
            <v>2013</v>
          </cell>
          <cell r="H13">
            <v>50000</v>
          </cell>
          <cell r="I13" t="str">
            <v>Major Maintenance</v>
          </cell>
        </row>
        <row r="14">
          <cell r="F14">
            <v>2009</v>
          </cell>
          <cell r="H14">
            <v>50000</v>
          </cell>
          <cell r="I14" t="str">
            <v>Major Maintenance</v>
          </cell>
        </row>
        <row r="15">
          <cell r="F15">
            <v>2009</v>
          </cell>
          <cell r="H15">
            <v>50000</v>
          </cell>
          <cell r="I15" t="str">
            <v>Capital</v>
          </cell>
        </row>
        <row r="16">
          <cell r="F16" t="str">
            <v>NA</v>
          </cell>
          <cell r="H16">
            <v>0</v>
          </cell>
        </row>
        <row r="17">
          <cell r="F17">
            <v>2018</v>
          </cell>
          <cell r="H17">
            <v>15000</v>
          </cell>
          <cell r="I17" t="str">
            <v>Capital</v>
          </cell>
        </row>
        <row r="18">
          <cell r="F18">
            <v>2012</v>
          </cell>
          <cell r="H18">
            <v>400000</v>
          </cell>
          <cell r="I18" t="str">
            <v>Capital</v>
          </cell>
        </row>
        <row r="21">
          <cell r="F21">
            <v>2008</v>
          </cell>
        </row>
        <row r="22">
          <cell r="F22">
            <v>2014</v>
          </cell>
          <cell r="H22">
            <v>5000</v>
          </cell>
          <cell r="I22" t="str">
            <v>Major Maintenance</v>
          </cell>
        </row>
        <row r="23">
          <cell r="F23" t="str">
            <v>NA</v>
          </cell>
          <cell r="H23">
            <v>0</v>
          </cell>
        </row>
        <row r="24">
          <cell r="F24">
            <v>2020</v>
          </cell>
          <cell r="H24" t="str">
            <v>Included under Downstream fish Passage</v>
          </cell>
        </row>
        <row r="25">
          <cell r="F25" t="str">
            <v>NA</v>
          </cell>
          <cell r="H25">
            <v>0</v>
          </cell>
        </row>
        <row r="26">
          <cell r="F26">
            <v>2009</v>
          </cell>
          <cell r="H26">
            <v>10000</v>
          </cell>
          <cell r="I26" t="str">
            <v>Major Maintenance</v>
          </cell>
        </row>
        <row r="27">
          <cell r="F27">
            <v>2018</v>
          </cell>
          <cell r="H27">
            <v>481468.04841278127</v>
          </cell>
          <cell r="I27" t="str">
            <v>Capital</v>
          </cell>
        </row>
        <row r="28">
          <cell r="F28">
            <v>2019</v>
          </cell>
          <cell r="H28">
            <v>962936.09682556253</v>
          </cell>
          <cell r="I28" t="str">
            <v>Capital</v>
          </cell>
        </row>
        <row r="29">
          <cell r="F29">
            <v>2020</v>
          </cell>
          <cell r="H29">
            <v>481468.04841278127</v>
          </cell>
          <cell r="I29" t="str">
            <v>Capital</v>
          </cell>
        </row>
        <row r="30">
          <cell r="F30">
            <v>2021</v>
          </cell>
          <cell r="H30">
            <v>50000</v>
          </cell>
          <cell r="I30" t="str">
            <v>Capital</v>
          </cell>
        </row>
        <row r="31">
          <cell r="F31">
            <v>2022</v>
          </cell>
          <cell r="H31">
            <v>50000</v>
          </cell>
          <cell r="I31" t="str">
            <v>Capital</v>
          </cell>
        </row>
        <row r="32">
          <cell r="F32">
            <v>2023</v>
          </cell>
          <cell r="H32">
            <v>50000</v>
          </cell>
          <cell r="I32" t="str">
            <v>Capital</v>
          </cell>
        </row>
        <row r="33">
          <cell r="F33">
            <v>2018</v>
          </cell>
          <cell r="H33">
            <v>227915.534025</v>
          </cell>
          <cell r="I33" t="str">
            <v>Capital</v>
          </cell>
        </row>
        <row r="34">
          <cell r="F34">
            <v>2019</v>
          </cell>
          <cell r="H34">
            <v>455831.06805</v>
          </cell>
          <cell r="I34" t="str">
            <v>Capital</v>
          </cell>
        </row>
        <row r="35">
          <cell r="F35">
            <v>2020</v>
          </cell>
          <cell r="H35">
            <v>227915.534025</v>
          </cell>
          <cell r="I35" t="str">
            <v>Capital</v>
          </cell>
        </row>
        <row r="36">
          <cell r="F36">
            <v>2021</v>
          </cell>
          <cell r="H36">
            <v>100000</v>
          </cell>
          <cell r="I36" t="str">
            <v>Capital</v>
          </cell>
        </row>
        <row r="37">
          <cell r="F37">
            <v>2022</v>
          </cell>
          <cell r="H37">
            <v>100000</v>
          </cell>
          <cell r="I37" t="str">
            <v>Capital</v>
          </cell>
        </row>
        <row r="38">
          <cell r="F38">
            <v>2023</v>
          </cell>
          <cell r="H38">
            <v>100000</v>
          </cell>
          <cell r="I38" t="str">
            <v>Capital</v>
          </cell>
        </row>
        <row r="39">
          <cell r="F39" t="str">
            <v>&gt;2028</v>
          </cell>
          <cell r="H39">
            <v>500000</v>
          </cell>
          <cell r="I39" t="str">
            <v>Capital</v>
          </cell>
        </row>
        <row r="40">
          <cell r="F40">
            <v>2008</v>
          </cell>
          <cell r="H40">
            <v>15000</v>
          </cell>
          <cell r="I40" t="str">
            <v>Capital</v>
          </cell>
        </row>
        <row r="41">
          <cell r="F41">
            <v>2009</v>
          </cell>
          <cell r="H41">
            <v>15000</v>
          </cell>
          <cell r="I41" t="str">
            <v>Capital</v>
          </cell>
        </row>
        <row r="42">
          <cell r="F42">
            <v>2010</v>
          </cell>
          <cell r="H42">
            <v>15000</v>
          </cell>
          <cell r="I42" t="str">
            <v>Capital</v>
          </cell>
        </row>
        <row r="43">
          <cell r="F43">
            <v>2011</v>
          </cell>
          <cell r="H43">
            <v>15000</v>
          </cell>
          <cell r="I43" t="str">
            <v>Capital</v>
          </cell>
        </row>
        <row r="44">
          <cell r="F44">
            <v>2012</v>
          </cell>
          <cell r="H44">
            <v>15000</v>
          </cell>
          <cell r="I44" t="str">
            <v>Capital</v>
          </cell>
        </row>
        <row r="45">
          <cell r="F45">
            <v>2013</v>
          </cell>
          <cell r="H45">
            <v>15000</v>
          </cell>
          <cell r="I45" t="str">
            <v>Capital</v>
          </cell>
        </row>
        <row r="46">
          <cell r="F46" t="str">
            <v>NA</v>
          </cell>
        </row>
        <row r="47">
          <cell r="F47">
            <v>2013</v>
          </cell>
          <cell r="H47">
            <v>10000</v>
          </cell>
          <cell r="I47" t="str">
            <v>Major Maintenance</v>
          </cell>
        </row>
        <row r="48">
          <cell r="F48">
            <v>2008</v>
          </cell>
          <cell r="H48">
            <v>10000</v>
          </cell>
          <cell r="I48" t="str">
            <v>Major Maintenance</v>
          </cell>
        </row>
        <row r="49">
          <cell r="F49" t="str">
            <v>NA</v>
          </cell>
          <cell r="H49">
            <v>0</v>
          </cell>
        </row>
        <row r="50">
          <cell r="F50">
            <v>2010</v>
          </cell>
          <cell r="H50">
            <v>150000</v>
          </cell>
          <cell r="I50" t="str">
            <v>Major Maintenance</v>
          </cell>
        </row>
        <row r="51">
          <cell r="F51" t="str">
            <v>NA</v>
          </cell>
        </row>
        <row r="52">
          <cell r="F52" t="str">
            <v>NA</v>
          </cell>
        </row>
        <row r="53">
          <cell r="F53" t="str">
            <v>NA</v>
          </cell>
        </row>
        <row r="54">
          <cell r="F54" t="str">
            <v>NA</v>
          </cell>
        </row>
        <row r="55">
          <cell r="F55" t="str">
            <v>NA</v>
          </cell>
        </row>
        <row r="56">
          <cell r="F56">
            <v>2024</v>
          </cell>
          <cell r="H56">
            <v>350000</v>
          </cell>
          <cell r="I56" t="str">
            <v>Capital</v>
          </cell>
        </row>
        <row r="57">
          <cell r="F57" t="str">
            <v>&gt;2028</v>
          </cell>
          <cell r="H57">
            <v>350000</v>
          </cell>
          <cell r="I57" t="str">
            <v>Capital</v>
          </cell>
        </row>
        <row r="58">
          <cell r="F58" t="str">
            <v>&gt;2028</v>
          </cell>
        </row>
        <row r="59">
          <cell r="F59" t="str">
            <v>&gt;2028</v>
          </cell>
        </row>
        <row r="60">
          <cell r="F60">
            <v>2010</v>
          </cell>
          <cell r="H60">
            <v>350000</v>
          </cell>
          <cell r="I60" t="str">
            <v>Capital</v>
          </cell>
        </row>
        <row r="61">
          <cell r="F61" t="str">
            <v>N/A</v>
          </cell>
        </row>
        <row r="62">
          <cell r="F62" t="str">
            <v>&gt;2028</v>
          </cell>
          <cell r="H62">
            <v>350000</v>
          </cell>
          <cell r="I62" t="str">
            <v>Capital</v>
          </cell>
        </row>
        <row r="64">
          <cell r="F64">
            <v>2010</v>
          </cell>
          <cell r="H64">
            <v>150000</v>
          </cell>
          <cell r="I64" t="str">
            <v>Major Maintenance</v>
          </cell>
        </row>
        <row r="65">
          <cell r="F65">
            <v>2020</v>
          </cell>
          <cell r="H65">
            <v>150000</v>
          </cell>
          <cell r="I65" t="str">
            <v>Major Maintenance</v>
          </cell>
        </row>
        <row r="66">
          <cell r="F66" t="str">
            <v>N/A</v>
          </cell>
        </row>
        <row r="67">
          <cell r="F67" t="str">
            <v xml:space="preserve"> &lt;2016</v>
          </cell>
        </row>
        <row r="68">
          <cell r="F68" t="str">
            <v xml:space="preserve"> &lt;2016</v>
          </cell>
        </row>
        <row r="69">
          <cell r="F69">
            <v>2021</v>
          </cell>
          <cell r="H69">
            <v>20000</v>
          </cell>
          <cell r="I69" t="str">
            <v>Capital</v>
          </cell>
        </row>
        <row r="70">
          <cell r="F70" t="str">
            <v>N/A</v>
          </cell>
        </row>
        <row r="71">
          <cell r="F71" t="str">
            <v>NA</v>
          </cell>
        </row>
        <row r="72">
          <cell r="F72" t="str">
            <v>N/A</v>
          </cell>
        </row>
        <row r="73">
          <cell r="F73">
            <v>2024</v>
          </cell>
          <cell r="H73">
            <v>300000</v>
          </cell>
          <cell r="I73" t="str">
            <v>Capital</v>
          </cell>
        </row>
        <row r="74">
          <cell r="F74">
            <v>2024</v>
          </cell>
          <cell r="H74">
            <v>25000</v>
          </cell>
          <cell r="I74" t="str">
            <v>Capital</v>
          </cell>
        </row>
        <row r="75">
          <cell r="F75" t="str">
            <v>&gt;2028</v>
          </cell>
          <cell r="H75">
            <v>0</v>
          </cell>
        </row>
        <row r="76">
          <cell r="F76" t="str">
            <v>&gt;2028</v>
          </cell>
          <cell r="H76">
            <v>0</v>
          </cell>
        </row>
        <row r="77">
          <cell r="F77" t="str">
            <v>&gt;2028</v>
          </cell>
          <cell r="H77">
            <v>0</v>
          </cell>
        </row>
        <row r="78">
          <cell r="F78" t="str">
            <v>&gt;2028</v>
          </cell>
          <cell r="H78">
            <v>0</v>
          </cell>
        </row>
        <row r="79">
          <cell r="F79" t="str">
            <v>&gt;2028</v>
          </cell>
        </row>
        <row r="80">
          <cell r="F80" t="str">
            <v>&gt;2028</v>
          </cell>
        </row>
        <row r="81">
          <cell r="F81" t="str">
            <v>&gt;2028</v>
          </cell>
          <cell r="H81">
            <v>0</v>
          </cell>
        </row>
        <row r="82">
          <cell r="F82" t="str">
            <v>&gt;2028</v>
          </cell>
        </row>
        <row r="83">
          <cell r="F83" t="str">
            <v>&gt;2028</v>
          </cell>
        </row>
        <row r="84">
          <cell r="F84" t="str">
            <v>&gt;2028</v>
          </cell>
          <cell r="H84">
            <v>0</v>
          </cell>
        </row>
        <row r="85">
          <cell r="F85">
            <v>2010</v>
          </cell>
          <cell r="H85">
            <v>300000</v>
          </cell>
          <cell r="I85" t="str">
            <v>Capital</v>
          </cell>
        </row>
        <row r="86">
          <cell r="F86">
            <v>2010</v>
          </cell>
          <cell r="H86">
            <v>25000</v>
          </cell>
          <cell r="I86" t="str">
            <v>Capital</v>
          </cell>
        </row>
        <row r="87">
          <cell r="F87" t="str">
            <v>&gt;2028</v>
          </cell>
          <cell r="H87">
            <v>0</v>
          </cell>
        </row>
        <row r="88">
          <cell r="F88" t="str">
            <v>&gt;2028</v>
          </cell>
          <cell r="H88">
            <v>0</v>
          </cell>
        </row>
        <row r="89">
          <cell r="F89" t="str">
            <v>&gt;2028</v>
          </cell>
          <cell r="H89">
            <v>0</v>
          </cell>
        </row>
        <row r="90">
          <cell r="F90" t="str">
            <v>&gt;2028</v>
          </cell>
          <cell r="H90">
            <v>0</v>
          </cell>
        </row>
        <row r="91">
          <cell r="F91" t="str">
            <v>&gt;2028</v>
          </cell>
          <cell r="H91">
            <v>0</v>
          </cell>
        </row>
        <row r="92">
          <cell r="F92" t="str">
            <v>&gt;2028</v>
          </cell>
          <cell r="H92">
            <v>0</v>
          </cell>
        </row>
        <row r="93">
          <cell r="F93" t="str">
            <v>&gt;2028</v>
          </cell>
          <cell r="H93">
            <v>0</v>
          </cell>
        </row>
        <row r="94">
          <cell r="F94" t="str">
            <v>NA</v>
          </cell>
        </row>
        <row r="95">
          <cell r="F95">
            <v>2009</v>
          </cell>
          <cell r="H95">
            <v>75000</v>
          </cell>
          <cell r="I95" t="str">
            <v>Capital</v>
          </cell>
        </row>
        <row r="96">
          <cell r="F96">
            <v>2014</v>
          </cell>
          <cell r="H96">
            <v>75000</v>
          </cell>
          <cell r="I96" t="str">
            <v>Capital</v>
          </cell>
        </row>
        <row r="97">
          <cell r="F97">
            <v>2009</v>
          </cell>
          <cell r="H97">
            <v>75000</v>
          </cell>
          <cell r="I97" t="str">
            <v>Capital</v>
          </cell>
        </row>
        <row r="98">
          <cell r="F98">
            <v>2009</v>
          </cell>
          <cell r="H98">
            <v>75000</v>
          </cell>
          <cell r="I98" t="str">
            <v>Capital</v>
          </cell>
        </row>
        <row r="99">
          <cell r="F99">
            <v>2014</v>
          </cell>
          <cell r="H99">
            <v>75000</v>
          </cell>
          <cell r="I99" t="str">
            <v>Capital</v>
          </cell>
        </row>
        <row r="100">
          <cell r="F100" t="str">
            <v>&gt;2014</v>
          </cell>
          <cell r="I100" t="str">
            <v xml:space="preserve"> </v>
          </cell>
        </row>
        <row r="101">
          <cell r="F101">
            <v>2014</v>
          </cell>
          <cell r="H101">
            <v>75000</v>
          </cell>
          <cell r="I101" t="str">
            <v>Capital</v>
          </cell>
        </row>
        <row r="102">
          <cell r="F102">
            <v>2009</v>
          </cell>
          <cell r="H102">
            <v>60000</v>
          </cell>
          <cell r="I102" t="str">
            <v>Capital</v>
          </cell>
        </row>
        <row r="103">
          <cell r="F103">
            <v>2008</v>
          </cell>
          <cell r="H103">
            <v>20000</v>
          </cell>
          <cell r="I103" t="str">
            <v>Capital</v>
          </cell>
        </row>
        <row r="104">
          <cell r="F104" t="str">
            <v>&gt;2028</v>
          </cell>
          <cell r="H104">
            <v>0</v>
          </cell>
        </row>
        <row r="105">
          <cell r="F105" t="str">
            <v>&gt;2028</v>
          </cell>
          <cell r="H105">
            <v>0</v>
          </cell>
        </row>
        <row r="106">
          <cell r="F106" t="str">
            <v>&gt;2028</v>
          </cell>
          <cell r="H106">
            <v>0</v>
          </cell>
        </row>
        <row r="107">
          <cell r="F107">
            <v>2013</v>
          </cell>
          <cell r="H107">
            <v>60000</v>
          </cell>
          <cell r="I107" t="str">
            <v>Capital</v>
          </cell>
        </row>
        <row r="108">
          <cell r="F108">
            <v>2014</v>
          </cell>
          <cell r="H108">
            <v>35000</v>
          </cell>
          <cell r="I108" t="str">
            <v>Capital</v>
          </cell>
        </row>
        <row r="109">
          <cell r="F109" t="str">
            <v>&gt;2028</v>
          </cell>
          <cell r="H109">
            <v>0</v>
          </cell>
        </row>
        <row r="110">
          <cell r="F110" t="str">
            <v>&gt;2028</v>
          </cell>
          <cell r="H110">
            <v>0</v>
          </cell>
        </row>
        <row r="111">
          <cell r="F111" t="str">
            <v>&gt;2028</v>
          </cell>
          <cell r="H111">
            <v>0</v>
          </cell>
        </row>
        <row r="112">
          <cell r="F112" t="str">
            <v>&gt;2028</v>
          </cell>
          <cell r="H112">
            <v>0</v>
          </cell>
        </row>
        <row r="113">
          <cell r="F113">
            <v>2023</v>
          </cell>
          <cell r="H113">
            <v>60000</v>
          </cell>
          <cell r="I113" t="str">
            <v>Capital</v>
          </cell>
        </row>
        <row r="114">
          <cell r="F114">
            <v>2008</v>
          </cell>
          <cell r="H114">
            <v>70000</v>
          </cell>
          <cell r="I114" t="str">
            <v>Capital</v>
          </cell>
        </row>
        <row r="115">
          <cell r="F115">
            <v>2008</v>
          </cell>
          <cell r="H115">
            <v>15000</v>
          </cell>
          <cell r="I115" t="str">
            <v>Major Maintenance</v>
          </cell>
        </row>
        <row r="116">
          <cell r="F116">
            <v>2013</v>
          </cell>
          <cell r="H116">
            <v>75000</v>
          </cell>
          <cell r="I116" t="str">
            <v>Major Maintenance</v>
          </cell>
        </row>
        <row r="117">
          <cell r="F117">
            <v>2008</v>
          </cell>
          <cell r="H117">
            <v>20000</v>
          </cell>
          <cell r="I117" t="str">
            <v>Capital</v>
          </cell>
        </row>
        <row r="118">
          <cell r="F118">
            <v>2008</v>
          </cell>
          <cell r="H118">
            <v>78000</v>
          </cell>
          <cell r="I118" t="str">
            <v>Capital</v>
          </cell>
        </row>
        <row r="119">
          <cell r="F119">
            <v>2018</v>
          </cell>
          <cell r="H119">
            <v>20000</v>
          </cell>
          <cell r="I119" t="str">
            <v>Capital</v>
          </cell>
        </row>
      </sheetData>
      <sheetData sheetId="4">
        <row r="2">
          <cell r="E2">
            <v>2010</v>
          </cell>
          <cell r="F2" t="str">
            <v>Major Maintenance</v>
          </cell>
          <cell r="G2">
            <v>50000</v>
          </cell>
        </row>
        <row r="3">
          <cell r="E3">
            <v>2015</v>
          </cell>
          <cell r="F3" t="str">
            <v>Major Maintenance</v>
          </cell>
          <cell r="G3">
            <v>15000</v>
          </cell>
        </row>
        <row r="4">
          <cell r="E4">
            <v>2020</v>
          </cell>
          <cell r="F4" t="str">
            <v>Capital</v>
          </cell>
          <cell r="G4">
            <v>500000</v>
          </cell>
        </row>
        <row r="5">
          <cell r="E5">
            <v>2015</v>
          </cell>
          <cell r="F5" t="str">
            <v>Capital</v>
          </cell>
          <cell r="G5">
            <v>500000</v>
          </cell>
        </row>
        <row r="6">
          <cell r="E6">
            <v>2009</v>
          </cell>
          <cell r="F6" t="str">
            <v>Capital</v>
          </cell>
          <cell r="G6">
            <v>400000</v>
          </cell>
        </row>
        <row r="7">
          <cell r="E7">
            <v>2010</v>
          </cell>
          <cell r="F7" t="str">
            <v>Capital</v>
          </cell>
          <cell r="G7">
            <v>400000</v>
          </cell>
        </row>
        <row r="8">
          <cell r="E8">
            <v>2011</v>
          </cell>
          <cell r="F8" t="str">
            <v>Capital</v>
          </cell>
          <cell r="G8">
            <v>400000</v>
          </cell>
        </row>
        <row r="9">
          <cell r="E9">
            <v>2012</v>
          </cell>
          <cell r="F9" t="str">
            <v>Capital</v>
          </cell>
          <cell r="G9">
            <v>400000</v>
          </cell>
        </row>
        <row r="10">
          <cell r="E10">
            <v>2013</v>
          </cell>
          <cell r="F10" t="str">
            <v>Capital</v>
          </cell>
          <cell r="G10">
            <v>400000</v>
          </cell>
        </row>
        <row r="11">
          <cell r="E11">
            <v>2010</v>
          </cell>
          <cell r="F11" t="str">
            <v>Capital</v>
          </cell>
          <cell r="G11">
            <v>2500000</v>
          </cell>
        </row>
        <row r="12">
          <cell r="E12">
            <v>2011</v>
          </cell>
          <cell r="F12" t="str">
            <v>Capital</v>
          </cell>
          <cell r="G12">
            <v>100000</v>
          </cell>
        </row>
        <row r="13">
          <cell r="E13">
            <v>2012</v>
          </cell>
          <cell r="F13" t="str">
            <v>Capital</v>
          </cell>
          <cell r="G13">
            <v>100000</v>
          </cell>
        </row>
        <row r="14">
          <cell r="E14">
            <v>2013</v>
          </cell>
          <cell r="F14" t="str">
            <v>Capital</v>
          </cell>
          <cell r="G14">
            <v>100000</v>
          </cell>
        </row>
        <row r="15">
          <cell r="E15">
            <v>2018</v>
          </cell>
          <cell r="F15" t="str">
            <v>Major Maintenance</v>
          </cell>
          <cell r="G15">
            <v>150000</v>
          </cell>
        </row>
        <row r="16">
          <cell r="E16">
            <v>2009</v>
          </cell>
          <cell r="F16" t="str">
            <v>Capital</v>
          </cell>
          <cell r="G16">
            <v>300000</v>
          </cell>
        </row>
        <row r="17">
          <cell r="E17">
            <v>2017</v>
          </cell>
          <cell r="F17" t="str">
            <v>Capital</v>
          </cell>
          <cell r="G17">
            <v>300000</v>
          </cell>
        </row>
        <row r="18">
          <cell r="E18">
            <v>2012</v>
          </cell>
          <cell r="F18" t="str">
            <v>Major Maintenance</v>
          </cell>
          <cell r="G18">
            <v>30000</v>
          </cell>
        </row>
        <row r="19">
          <cell r="E19">
            <v>2017</v>
          </cell>
          <cell r="F19" t="str">
            <v>Major Maintenance</v>
          </cell>
          <cell r="G19">
            <v>30000</v>
          </cell>
        </row>
        <row r="20">
          <cell r="E20">
            <v>2022</v>
          </cell>
          <cell r="F20" t="str">
            <v>Major Maintenance</v>
          </cell>
          <cell r="G20">
            <v>30000</v>
          </cell>
        </row>
        <row r="21">
          <cell r="E21">
            <v>2027</v>
          </cell>
          <cell r="F21" t="str">
            <v>Major Maintenance</v>
          </cell>
          <cell r="G21">
            <v>30000</v>
          </cell>
        </row>
        <row r="22">
          <cell r="G22">
            <v>0</v>
          </cell>
        </row>
        <row r="23">
          <cell r="E23">
            <v>2009</v>
          </cell>
          <cell r="F23" t="str">
            <v>Major Maintenance</v>
          </cell>
          <cell r="G23">
            <v>30000</v>
          </cell>
        </row>
        <row r="24">
          <cell r="E24">
            <v>2008</v>
          </cell>
          <cell r="F24" t="str">
            <v>Major Maintenance</v>
          </cell>
          <cell r="G24">
            <v>30000</v>
          </cell>
        </row>
        <row r="25">
          <cell r="E25">
            <v>2009</v>
          </cell>
          <cell r="F25" t="str">
            <v>Major Maintenance</v>
          </cell>
          <cell r="G25">
            <v>30000</v>
          </cell>
        </row>
        <row r="26">
          <cell r="E26">
            <v>2010</v>
          </cell>
          <cell r="F26" t="str">
            <v>Major Maintenance</v>
          </cell>
          <cell r="G26">
            <v>30000</v>
          </cell>
        </row>
        <row r="27">
          <cell r="E27">
            <v>2011</v>
          </cell>
          <cell r="F27" t="str">
            <v>Major Maintenance</v>
          </cell>
          <cell r="G27">
            <v>30000</v>
          </cell>
        </row>
        <row r="28">
          <cell r="E28">
            <v>2012</v>
          </cell>
          <cell r="F28" t="str">
            <v>Major Maintenance</v>
          </cell>
          <cell r="G28">
            <v>30000</v>
          </cell>
        </row>
        <row r="29">
          <cell r="E29">
            <v>2013</v>
          </cell>
          <cell r="F29" t="str">
            <v>Major Maintenance</v>
          </cell>
          <cell r="G29">
            <v>30000</v>
          </cell>
        </row>
        <row r="30">
          <cell r="E30">
            <v>2014</v>
          </cell>
          <cell r="F30" t="str">
            <v>Major Maintenance</v>
          </cell>
          <cell r="G30">
            <v>30000</v>
          </cell>
        </row>
        <row r="31">
          <cell r="E31">
            <v>2015</v>
          </cell>
          <cell r="F31" t="str">
            <v>Major Maintenance</v>
          </cell>
          <cell r="G31">
            <v>30000</v>
          </cell>
        </row>
        <row r="32">
          <cell r="E32">
            <v>2016</v>
          </cell>
          <cell r="F32" t="str">
            <v>Major Maintenance</v>
          </cell>
          <cell r="G32">
            <v>30000</v>
          </cell>
        </row>
        <row r="33">
          <cell r="E33">
            <v>2017</v>
          </cell>
          <cell r="F33" t="str">
            <v>Major Maintenance</v>
          </cell>
          <cell r="G33">
            <v>30000</v>
          </cell>
        </row>
        <row r="34">
          <cell r="E34">
            <v>2018</v>
          </cell>
          <cell r="F34" t="str">
            <v>Major Maintenance</v>
          </cell>
          <cell r="G34">
            <v>30000</v>
          </cell>
        </row>
        <row r="35">
          <cell r="E35">
            <v>2019</v>
          </cell>
          <cell r="F35" t="str">
            <v>Major Maintenance</v>
          </cell>
          <cell r="G35">
            <v>30000</v>
          </cell>
        </row>
        <row r="36">
          <cell r="E36">
            <v>2020</v>
          </cell>
          <cell r="F36" t="str">
            <v>Major Maintenance</v>
          </cell>
          <cell r="G36">
            <v>30000</v>
          </cell>
        </row>
        <row r="37">
          <cell r="E37">
            <v>2021</v>
          </cell>
          <cell r="F37" t="str">
            <v>Major Maintenance</v>
          </cell>
          <cell r="G37">
            <v>30000</v>
          </cell>
        </row>
        <row r="38">
          <cell r="E38">
            <v>2022</v>
          </cell>
          <cell r="F38" t="str">
            <v>Major Maintenance</v>
          </cell>
          <cell r="G38">
            <v>30000</v>
          </cell>
        </row>
        <row r="39">
          <cell r="E39">
            <v>2023</v>
          </cell>
          <cell r="F39" t="str">
            <v>Major Maintenance</v>
          </cell>
          <cell r="G39">
            <v>30000</v>
          </cell>
        </row>
        <row r="40">
          <cell r="E40">
            <v>2024</v>
          </cell>
          <cell r="F40" t="str">
            <v>Major Maintenance</v>
          </cell>
          <cell r="G40">
            <v>30000</v>
          </cell>
        </row>
        <row r="41">
          <cell r="E41">
            <v>2025</v>
          </cell>
          <cell r="F41" t="str">
            <v>Major Maintenance</v>
          </cell>
          <cell r="G41">
            <v>30000</v>
          </cell>
        </row>
        <row r="42">
          <cell r="E42">
            <v>2026</v>
          </cell>
          <cell r="F42" t="str">
            <v>Major Maintenance</v>
          </cell>
          <cell r="G42">
            <v>30000</v>
          </cell>
        </row>
        <row r="43">
          <cell r="E43">
            <v>2027</v>
          </cell>
          <cell r="F43" t="str">
            <v>Major Maintenance</v>
          </cell>
          <cell r="G43">
            <v>30000</v>
          </cell>
        </row>
        <row r="44">
          <cell r="E44">
            <v>2028</v>
          </cell>
          <cell r="F44" t="str">
            <v>Major Maintenance</v>
          </cell>
          <cell r="G44">
            <v>30000</v>
          </cell>
        </row>
        <row r="45">
          <cell r="E45">
            <v>2010</v>
          </cell>
          <cell r="F45" t="str">
            <v>Major Maintenance</v>
          </cell>
          <cell r="G45">
            <v>50000</v>
          </cell>
        </row>
        <row r="46">
          <cell r="E46">
            <v>2015</v>
          </cell>
          <cell r="F46" t="str">
            <v>Capital</v>
          </cell>
          <cell r="G46">
            <v>300000</v>
          </cell>
        </row>
        <row r="47">
          <cell r="E47">
            <v>2011</v>
          </cell>
          <cell r="F47" t="str">
            <v>Major Maintenance</v>
          </cell>
          <cell r="G47">
            <v>100000</v>
          </cell>
        </row>
        <row r="48">
          <cell r="E48">
            <v>2009</v>
          </cell>
          <cell r="F48" t="str">
            <v>Major Maintenance</v>
          </cell>
          <cell r="G48">
            <v>40000</v>
          </cell>
        </row>
        <row r="49">
          <cell r="E49">
            <v>2009</v>
          </cell>
          <cell r="F49" t="str">
            <v>Major Maintenance</v>
          </cell>
          <cell r="G49">
            <v>20000</v>
          </cell>
        </row>
        <row r="50">
          <cell r="E50">
            <v>2010</v>
          </cell>
          <cell r="F50" t="str">
            <v>Capital</v>
          </cell>
          <cell r="G50">
            <v>40000</v>
          </cell>
        </row>
        <row r="51">
          <cell r="E51">
            <v>2020</v>
          </cell>
          <cell r="F51" t="str">
            <v>Capital</v>
          </cell>
          <cell r="G51">
            <v>40000</v>
          </cell>
        </row>
      </sheetData>
      <sheetData sheetId="5">
        <row r="2">
          <cell r="F2" t="str">
            <v>Major Maintenance</v>
          </cell>
          <cell r="G2">
            <v>20000</v>
          </cell>
        </row>
        <row r="3">
          <cell r="F3" t="str">
            <v>Capital</v>
          </cell>
          <cell r="G3">
            <v>25000</v>
          </cell>
        </row>
        <row r="4">
          <cell r="F4" t="str">
            <v>Capital</v>
          </cell>
          <cell r="G4">
            <v>20000</v>
          </cell>
        </row>
        <row r="5">
          <cell r="F5" t="str">
            <v>Major Maintenance</v>
          </cell>
          <cell r="G5">
            <v>20000</v>
          </cell>
        </row>
        <row r="6">
          <cell r="F6" t="str">
            <v>Major Maintenance</v>
          </cell>
          <cell r="G6">
            <v>10000</v>
          </cell>
        </row>
        <row r="7">
          <cell r="F7" t="str">
            <v>Capital</v>
          </cell>
          <cell r="G7">
            <v>275000</v>
          </cell>
        </row>
        <row r="8">
          <cell r="F8" t="str">
            <v>Major Maintenance</v>
          </cell>
          <cell r="G8">
            <v>25000</v>
          </cell>
        </row>
        <row r="9">
          <cell r="F9" t="str">
            <v>Major Maintenance</v>
          </cell>
          <cell r="G9">
            <v>35000</v>
          </cell>
        </row>
        <row r="10">
          <cell r="F10" t="str">
            <v>Major Maintenance</v>
          </cell>
          <cell r="G10">
            <v>20000</v>
          </cell>
        </row>
        <row r="11">
          <cell r="F11" t="str">
            <v>Capital</v>
          </cell>
          <cell r="G11">
            <v>120000</v>
          </cell>
        </row>
        <row r="12">
          <cell r="F12" t="str">
            <v>Capital</v>
          </cell>
          <cell r="G12">
            <v>60000</v>
          </cell>
        </row>
        <row r="13">
          <cell r="F13" t="str">
            <v>Major Maintenance</v>
          </cell>
          <cell r="G13">
            <v>20000</v>
          </cell>
        </row>
        <row r="14">
          <cell r="F14" t="str">
            <v>Major Maintenance</v>
          </cell>
          <cell r="G14">
            <v>10000</v>
          </cell>
        </row>
        <row r="15">
          <cell r="F15" t="str">
            <v>Major Maintenance</v>
          </cell>
          <cell r="G15">
            <v>10000</v>
          </cell>
        </row>
        <row r="16">
          <cell r="F16" t="str">
            <v>Major Maintenance</v>
          </cell>
          <cell r="G16">
            <v>20000</v>
          </cell>
        </row>
      </sheetData>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gt;"/>
      <sheetName val="Upsides"/>
      <sheetName val="pres"/>
      <sheetName val="PRES(2)"/>
      <sheetName val="NPV pre tax"/>
      <sheetName val="HYdro NPV_pretax"/>
      <sheetName val="PLANT RETURNS"/>
      <sheetName val="Plant FS"/>
      <sheetName val="Returns"/>
      <sheetName val="NPV Breakdown "/>
      <sheetName val="USGen Total"/>
      <sheetName val="INPUTS ---&gt;"/>
      <sheetName val="Driving Factors"/>
      <sheetName val="Brayton"/>
      <sheetName val="SALEM #2"/>
      <sheetName val="Sheet3"/>
      <sheetName val="Sheet1"/>
      <sheetName val="Hydros"/>
      <sheetName val="Anciliary Rev"/>
      <sheetName val="CapitalProgram"/>
      <sheetName val="Emissions#2"/>
      <sheetName val="Contracts"/>
      <sheetName val="Standard Offer"/>
      <sheetName val="Bellows Falls"/>
      <sheetName val="TAX ---&gt;"/>
      <sheetName val="Accounting Tax"/>
      <sheetName val="Valuation TAX "/>
      <sheetName val="Restructured BS"/>
      <sheetName val="PPE GAAP"/>
      <sheetName val="Other ---&gt;"/>
      <sheetName val="Emera vs Brascan"/>
      <sheetName val="BPC vs USGEN"/>
      <sheetName val="WS not used---&gt;"/>
      <sheetName val="Sheet2"/>
      <sheetName val="stats"/>
      <sheetName val="Manchester"/>
      <sheetName val="BRAYTON 2"/>
      <sheetName val="Increm. rev -Salem shut down"/>
      <sheetName val="LEI estimates"/>
      <sheetName val=" Assumptions"/>
      <sheetName val="Lookup"/>
      <sheetName val="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B12" t="str">
            <v>no</v>
          </cell>
        </row>
      </sheetData>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sheetName val="CTV(exl. NetStar)"/>
      <sheetName val="CTV DCF"/>
      <sheetName val="NetStar Sales"/>
      <sheetName val="Specialty Channels"/>
      <sheetName val="Eqty DCF"/>
      <sheetName val="Schedules------------------&gt;&gt;&gt;&gt;"/>
      <sheetName val="Ass"/>
      <sheetName val="Dep"/>
      <sheetName val="Shs"/>
      <sheetName val="A"/>
      <sheetName val="Quart"/>
      <sheetName val="CF_Ratio"/>
      <sheetName val="Valuation_NAV"/>
      <sheetName val="Call_Sheet"/>
      <sheetName val="Macros"/>
      <sheetName val="Charts"/>
      <sheetName val="Ad_Market"/>
      <sheetName val="P"/>
      <sheetName val="Fact_Sheet"/>
      <sheetName val="Paramètres"/>
      <sheetName val="smartlist"/>
      <sheetName val="Tab-Infra"/>
      <sheetName val="LPERDAS"/>
      <sheetName val="Options"/>
      <sheetName val="SOLDERS"/>
      <sheetName val="Principle Payments"/>
      <sheetName val="General &amp; Admin"/>
      <sheetName val="NPV Breakdown "/>
      <sheetName val="CTV(exl__NetStar)"/>
      <sheetName val="CTV_DCF"/>
      <sheetName val="NetStar_Sales"/>
      <sheetName val="Specialty_Channels"/>
      <sheetName val="Eqty_DCF"/>
      <sheetName val="6M DEC FORECAST FUM"/>
      <sheetName val="DATA"/>
      <sheetName val="LPERDAS (2)"/>
      <sheetName val="DIL4"/>
      <sheetName val="CREDIT 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K3">
            <v>21.75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 All Units - Annual"/>
      <sheetName val="PT All Units"/>
      <sheetName val="PT All but Mt Tom"/>
      <sheetName val="PT ex Northfld Tun10"/>
      <sheetName val="PT ex Northfld RockyR Tun10"/>
      <sheetName val="PT Northfld &amp; RockyR Only"/>
      <sheetName val="PT Housatonic Hydro"/>
      <sheetName val="PT East CT Hydro"/>
      <sheetName val="Station_Name"/>
      <sheetName val="Data"/>
      <sheetName val="S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ASSETNAME</v>
          </cell>
          <cell r="B1" t="str">
            <v>STATION_NAME</v>
          </cell>
        </row>
        <row r="2">
          <cell r="A2" t="str">
            <v>BANTAM</v>
          </cell>
          <cell r="B2" t="str">
            <v>BANTAM</v>
          </cell>
        </row>
        <row r="3">
          <cell r="A3" t="str">
            <v>BULLS BRIDGE</v>
          </cell>
          <cell r="B3" t="str">
            <v>BULLS BRIDGE</v>
          </cell>
        </row>
        <row r="4">
          <cell r="A4" t="str">
            <v>CABOT/TURNERS FALLS</v>
          </cell>
          <cell r="B4" t="str">
            <v>CABOT/TURNERS FALLS</v>
          </cell>
        </row>
        <row r="5">
          <cell r="A5" t="str">
            <v>FALLS VILLAGE</v>
          </cell>
          <cell r="B5" t="str">
            <v>FALLS VILLAGE</v>
          </cell>
        </row>
        <row r="6">
          <cell r="A6" t="str">
            <v>NORTHFIELD MOUNTAIN 1-4</v>
          </cell>
          <cell r="B6" t="str">
            <v>NORTHFIELD</v>
          </cell>
        </row>
        <row r="7">
          <cell r="A7" t="str">
            <v>NORTHFIELD MOUNTAIN PUMP 1-4</v>
          </cell>
          <cell r="B7" t="str">
            <v>NORTHFIELD</v>
          </cell>
        </row>
        <row r="8">
          <cell r="A8" t="str">
            <v>ROBERTSVILLE</v>
          </cell>
          <cell r="B8" t="str">
            <v>ROBERTSVILLE</v>
          </cell>
        </row>
        <row r="9">
          <cell r="A9" t="str">
            <v>ROCKY RIVER</v>
          </cell>
          <cell r="B9" t="str">
            <v>ROCKY RIVER</v>
          </cell>
        </row>
        <row r="10">
          <cell r="A10" t="str">
            <v>ROCKY RIVER PUMP 1-2</v>
          </cell>
          <cell r="B10" t="str">
            <v>ROCKY RIVER</v>
          </cell>
        </row>
        <row r="11">
          <cell r="A11" t="str">
            <v>SCOTLAND</v>
          </cell>
          <cell r="B11" t="str">
            <v>SCOTLAND</v>
          </cell>
        </row>
        <row r="12">
          <cell r="A12" t="str">
            <v>SHEPAUG</v>
          </cell>
          <cell r="B12" t="str">
            <v>SHEPAUG</v>
          </cell>
        </row>
        <row r="13">
          <cell r="A13" t="str">
            <v>STEVENSON</v>
          </cell>
          <cell r="B13" t="str">
            <v>STEVENSON</v>
          </cell>
        </row>
        <row r="14">
          <cell r="A14" t="str">
            <v>TAFTVILLE  CT</v>
          </cell>
          <cell r="B14" t="str">
            <v>TAFTVILLE  CT</v>
          </cell>
        </row>
        <row r="15">
          <cell r="A15" t="str">
            <v>TUNNEL</v>
          </cell>
          <cell r="B15" t="str">
            <v>TUNNEL</v>
          </cell>
        </row>
        <row r="16">
          <cell r="A16" t="str">
            <v>TUNNEL 10</v>
          </cell>
          <cell r="B16" t="str">
            <v>TUNNEL 10</v>
          </cell>
        </row>
      </sheetData>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CC"/>
      <sheetName val="SPP"/>
      <sheetName val="SERC"/>
      <sheetName val="NPCC"/>
      <sheetName val="MAPP"/>
      <sheetName val="MAIN"/>
      <sheetName val="MAAC"/>
      <sheetName val="FRCC"/>
      <sheetName val="ERCOT"/>
      <sheetName val="ECAR"/>
      <sheetName val="Main Macros"/>
      <sheetName val="Module1"/>
      <sheetName val="Pivot"/>
      <sheetName val="R4REGION"/>
      <sheetName val="Index"/>
      <sheetName val="Station_Name"/>
      <sheetName val="region"/>
      <sheetName val="lookups"/>
      <sheetName val="sub_region"/>
      <sheetName val="TOTAL"/>
      <sheetName val="SOL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nmnv"/>
      <sheetName val="calif"/>
      <sheetName val="misocentral"/>
      <sheetName val="ercot"/>
      <sheetName val="frcc"/>
      <sheetName val="pjm"/>
      <sheetName val="misomro"/>
      <sheetName val="ne"/>
      <sheetName val="nwpaus"/>
      <sheetName val="ny"/>
      <sheetName val="rmpa"/>
      <sheetName val="serc"/>
      <sheetName val="spp"/>
      <sheetName val="END"/>
      <sheetName val="Data_G10_01_REGIONS"/>
      <sheetName val="Data_G10_02_SUBREGIONS"/>
      <sheetName val="Index"/>
      <sheetName val="IGNORE"/>
      <sheetName val="REGION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G1" t="str">
            <v>CALCULATED FIELDS</v>
          </cell>
        </row>
        <row r="2">
          <cell r="G2" t="str">
            <v>lookup</v>
          </cell>
          <cell r="H2" t="str">
            <v>GWH</v>
          </cell>
        </row>
        <row r="3">
          <cell r="G3" t="str">
            <v>AZNMNV11970</v>
          </cell>
          <cell r="H3">
            <v>612.93700000000001</v>
          </cell>
        </row>
        <row r="4">
          <cell r="G4" t="str">
            <v>AZNMNV21970</v>
          </cell>
          <cell r="H4">
            <v>517.91099999999994</v>
          </cell>
        </row>
        <row r="5">
          <cell r="G5" t="str">
            <v>AZNMNV31970</v>
          </cell>
          <cell r="H5">
            <v>693.47799999999995</v>
          </cell>
        </row>
        <row r="6">
          <cell r="G6" t="str">
            <v>AZNMNV41970</v>
          </cell>
          <cell r="H6">
            <v>989.44200000000001</v>
          </cell>
        </row>
        <row r="7">
          <cell r="G7" t="str">
            <v>AZNMNV51970</v>
          </cell>
          <cell r="H7">
            <v>952.68600000000004</v>
          </cell>
        </row>
        <row r="8">
          <cell r="G8" t="str">
            <v>AZNMNV61970</v>
          </cell>
          <cell r="H8">
            <v>880.80600000000004</v>
          </cell>
        </row>
        <row r="9">
          <cell r="G9" t="str">
            <v>AZNMNV71970</v>
          </cell>
          <cell r="H9">
            <v>891.55600000000004</v>
          </cell>
        </row>
        <row r="10">
          <cell r="G10" t="str">
            <v>AZNMNV81970</v>
          </cell>
          <cell r="H10">
            <v>775.53800000000001</v>
          </cell>
        </row>
        <row r="11">
          <cell r="G11" t="str">
            <v>AZNMNV91970</v>
          </cell>
          <cell r="H11">
            <v>614.92399999999998</v>
          </cell>
        </row>
        <row r="12">
          <cell r="G12" t="str">
            <v>AZNMNV101970</v>
          </cell>
          <cell r="H12">
            <v>544.23400000000004</v>
          </cell>
        </row>
        <row r="13">
          <cell r="G13" t="str">
            <v>AZNMNV111970</v>
          </cell>
          <cell r="H13">
            <v>437.92</v>
          </cell>
        </row>
        <row r="14">
          <cell r="G14" t="str">
            <v>AZNMNV121970</v>
          </cell>
          <cell r="H14">
            <v>550.74</v>
          </cell>
        </row>
        <row r="15">
          <cell r="G15" t="str">
            <v>AZNMNV11971</v>
          </cell>
          <cell r="H15">
            <v>505.96899999999999</v>
          </cell>
        </row>
        <row r="16">
          <cell r="G16" t="str">
            <v>AZNMNV21971</v>
          </cell>
          <cell r="H16">
            <v>569.30600000000004</v>
          </cell>
        </row>
        <row r="17">
          <cell r="G17" t="str">
            <v>AZNMNV31971</v>
          </cell>
          <cell r="H17">
            <v>853.83100000000002</v>
          </cell>
        </row>
        <row r="18">
          <cell r="G18" t="str">
            <v>AZNMNV41971</v>
          </cell>
          <cell r="H18">
            <v>1016.951</v>
          </cell>
        </row>
        <row r="19">
          <cell r="G19" t="str">
            <v>AZNMNV51971</v>
          </cell>
          <cell r="H19">
            <v>926.09299999999996</v>
          </cell>
        </row>
        <row r="20">
          <cell r="G20" t="str">
            <v>AZNMNV61971</v>
          </cell>
          <cell r="H20">
            <v>884.31899999999996</v>
          </cell>
        </row>
        <row r="21">
          <cell r="G21" t="str">
            <v>AZNMNV71971</v>
          </cell>
          <cell r="H21">
            <v>912.33699999999999</v>
          </cell>
        </row>
        <row r="22">
          <cell r="G22" t="str">
            <v>AZNMNV81971</v>
          </cell>
          <cell r="H22">
            <v>823.05</v>
          </cell>
        </row>
        <row r="23">
          <cell r="G23" t="str">
            <v>AZNMNV91971</v>
          </cell>
          <cell r="H23">
            <v>692.31399999999996</v>
          </cell>
        </row>
        <row r="24">
          <cell r="G24" t="str">
            <v>AZNMNV101971</v>
          </cell>
          <cell r="H24">
            <v>535.21600000000001</v>
          </cell>
        </row>
        <row r="25">
          <cell r="G25" t="str">
            <v>AZNMNV111971</v>
          </cell>
          <cell r="H25">
            <v>571.24099999999999</v>
          </cell>
        </row>
        <row r="26">
          <cell r="G26" t="str">
            <v>AZNMNV121971</v>
          </cell>
          <cell r="H26">
            <v>682.98</v>
          </cell>
        </row>
        <row r="27">
          <cell r="G27" t="str">
            <v>AZNMNV11972</v>
          </cell>
          <cell r="H27">
            <v>657.50599999999997</v>
          </cell>
        </row>
        <row r="28">
          <cell r="G28" t="str">
            <v>AZNMNV21972</v>
          </cell>
          <cell r="H28">
            <v>571.68200000000002</v>
          </cell>
        </row>
        <row r="29">
          <cell r="G29" t="str">
            <v>AZNMNV31972</v>
          </cell>
          <cell r="H29">
            <v>733.303</v>
          </cell>
        </row>
        <row r="30">
          <cell r="G30" t="str">
            <v>AZNMNV41972</v>
          </cell>
          <cell r="H30">
            <v>917.71600000000001</v>
          </cell>
        </row>
        <row r="31">
          <cell r="G31" t="str">
            <v>AZNMNV51972</v>
          </cell>
          <cell r="H31">
            <v>943.303</v>
          </cell>
        </row>
        <row r="32">
          <cell r="G32" t="str">
            <v>AZNMNV61972</v>
          </cell>
          <cell r="H32">
            <v>900.04899999999998</v>
          </cell>
        </row>
        <row r="33">
          <cell r="G33" t="str">
            <v>AZNMNV71972</v>
          </cell>
          <cell r="H33">
            <v>902.01499999999999</v>
          </cell>
        </row>
        <row r="34">
          <cell r="G34" t="str">
            <v>AZNMNV81972</v>
          </cell>
          <cell r="H34">
            <v>906.16399999999999</v>
          </cell>
        </row>
        <row r="35">
          <cell r="G35" t="str">
            <v>AZNMNV91972</v>
          </cell>
          <cell r="H35">
            <v>786.822</v>
          </cell>
        </row>
        <row r="36">
          <cell r="G36" t="str">
            <v>AZNMNV101972</v>
          </cell>
          <cell r="H36">
            <v>519.38699999999994</v>
          </cell>
        </row>
        <row r="37">
          <cell r="G37" t="str">
            <v>AZNMNV111972</v>
          </cell>
          <cell r="H37">
            <v>502.20400000000001</v>
          </cell>
        </row>
        <row r="38">
          <cell r="G38" t="str">
            <v>AZNMNV121972</v>
          </cell>
          <cell r="H38">
            <v>654.82899999999995</v>
          </cell>
        </row>
        <row r="39">
          <cell r="G39" t="str">
            <v>AZNMNV11973</v>
          </cell>
          <cell r="H39">
            <v>812.92700000000002</v>
          </cell>
        </row>
        <row r="40">
          <cell r="G40" t="str">
            <v>AZNMNV21973</v>
          </cell>
          <cell r="H40">
            <v>620.78899999999999</v>
          </cell>
        </row>
        <row r="41">
          <cell r="G41" t="str">
            <v>AZNMNV31973</v>
          </cell>
          <cell r="H41">
            <v>916.98400000000004</v>
          </cell>
        </row>
        <row r="42">
          <cell r="G42" t="str">
            <v>AZNMNV41973</v>
          </cell>
          <cell r="H42">
            <v>1379.3620000000001</v>
          </cell>
        </row>
        <row r="43">
          <cell r="G43" t="str">
            <v>AZNMNV51973</v>
          </cell>
          <cell r="H43">
            <v>1016.378</v>
          </cell>
        </row>
        <row r="44">
          <cell r="G44" t="str">
            <v>AZNMNV61973</v>
          </cell>
          <cell r="H44">
            <v>844.827</v>
          </cell>
        </row>
        <row r="45">
          <cell r="G45" t="str">
            <v>AZNMNV71973</v>
          </cell>
          <cell r="H45">
            <v>894.93299999999999</v>
          </cell>
        </row>
        <row r="46">
          <cell r="G46" t="str">
            <v>AZNMNV81973</v>
          </cell>
          <cell r="H46">
            <v>850.01900000000001</v>
          </cell>
        </row>
        <row r="47">
          <cell r="G47" t="str">
            <v>AZNMNV91973</v>
          </cell>
          <cell r="H47">
            <v>669.33500000000004</v>
          </cell>
        </row>
        <row r="48">
          <cell r="G48" t="str">
            <v>AZNMNV101973</v>
          </cell>
          <cell r="H48">
            <v>614.11699999999996</v>
          </cell>
        </row>
        <row r="49">
          <cell r="G49" t="str">
            <v>AZNMNV111973</v>
          </cell>
          <cell r="H49">
            <v>476.74400000000003</v>
          </cell>
        </row>
        <row r="50">
          <cell r="G50" t="str">
            <v>AZNMNV121973</v>
          </cell>
          <cell r="H50">
            <v>474.79199999999997</v>
          </cell>
        </row>
        <row r="51">
          <cell r="G51" t="str">
            <v>AZNMNV11974</v>
          </cell>
          <cell r="H51">
            <v>619.25800000000004</v>
          </cell>
        </row>
        <row r="52">
          <cell r="G52" t="str">
            <v>AZNMNV21974</v>
          </cell>
          <cell r="H52">
            <v>501.334</v>
          </cell>
        </row>
        <row r="53">
          <cell r="G53" t="str">
            <v>AZNMNV31974</v>
          </cell>
          <cell r="H53">
            <v>774.09500000000003</v>
          </cell>
        </row>
        <row r="54">
          <cell r="G54" t="str">
            <v>AZNMNV41974</v>
          </cell>
          <cell r="H54">
            <v>908.60900000000004</v>
          </cell>
        </row>
        <row r="55">
          <cell r="G55" t="str">
            <v>AZNMNV51974</v>
          </cell>
          <cell r="H55">
            <v>1016.295</v>
          </cell>
        </row>
        <row r="56">
          <cell r="G56" t="str">
            <v>AZNMNV61974</v>
          </cell>
          <cell r="H56">
            <v>1047.4639999999999</v>
          </cell>
        </row>
        <row r="57">
          <cell r="G57" t="str">
            <v>AZNMNV71974</v>
          </cell>
          <cell r="H57">
            <v>1186.8399999999999</v>
          </cell>
        </row>
        <row r="58">
          <cell r="G58" t="str">
            <v>AZNMNV81974</v>
          </cell>
          <cell r="H58">
            <v>1205.172</v>
          </cell>
        </row>
        <row r="59">
          <cell r="G59" t="str">
            <v>AZNMNV91974</v>
          </cell>
          <cell r="H59">
            <v>838.44399999999996</v>
          </cell>
        </row>
        <row r="60">
          <cell r="G60" t="str">
            <v>AZNMNV101974</v>
          </cell>
          <cell r="H60">
            <v>612.41800000000001</v>
          </cell>
        </row>
        <row r="61">
          <cell r="G61" t="str">
            <v>AZNMNV111974</v>
          </cell>
          <cell r="H61">
            <v>579.71400000000006</v>
          </cell>
        </row>
        <row r="62">
          <cell r="G62" t="str">
            <v>AZNMNV121974</v>
          </cell>
          <cell r="H62">
            <v>496.86</v>
          </cell>
        </row>
        <row r="63">
          <cell r="G63" t="str">
            <v>AZNMNV11975</v>
          </cell>
          <cell r="H63">
            <v>641.25400000000002</v>
          </cell>
        </row>
        <row r="64">
          <cell r="G64" t="str">
            <v>AZNMNV21975</v>
          </cell>
          <cell r="H64">
            <v>613.17499999999995</v>
          </cell>
        </row>
        <row r="65">
          <cell r="G65" t="str">
            <v>AZNMNV31975</v>
          </cell>
          <cell r="H65">
            <v>737.822</v>
          </cell>
        </row>
        <row r="66">
          <cell r="G66" t="str">
            <v>AZNMNV41975</v>
          </cell>
          <cell r="H66">
            <v>792.66399999999999</v>
          </cell>
        </row>
        <row r="67">
          <cell r="G67" t="str">
            <v>AZNMNV51975</v>
          </cell>
          <cell r="H67">
            <v>1060.2180000000001</v>
          </cell>
        </row>
        <row r="68">
          <cell r="G68" t="str">
            <v>AZNMNV61975</v>
          </cell>
          <cell r="H68">
            <v>1029.1780000000001</v>
          </cell>
        </row>
        <row r="69">
          <cell r="G69" t="str">
            <v>AZNMNV71975</v>
          </cell>
          <cell r="H69">
            <v>1186.1089999999999</v>
          </cell>
        </row>
        <row r="70">
          <cell r="G70" t="str">
            <v>AZNMNV81975</v>
          </cell>
          <cell r="H70">
            <v>1067.771</v>
          </cell>
        </row>
        <row r="71">
          <cell r="G71" t="str">
            <v>AZNMNV91975</v>
          </cell>
          <cell r="H71">
            <v>920.50099999999998</v>
          </cell>
        </row>
        <row r="72">
          <cell r="G72" t="str">
            <v>AZNMNV101975</v>
          </cell>
          <cell r="H72">
            <v>629.07000000000005</v>
          </cell>
        </row>
        <row r="73">
          <cell r="G73" t="str">
            <v>AZNMNV111975</v>
          </cell>
          <cell r="H73">
            <v>477.012</v>
          </cell>
        </row>
        <row r="74">
          <cell r="G74" t="str">
            <v>AZNMNV121975</v>
          </cell>
          <cell r="H74">
            <v>550.58399999999995</v>
          </cell>
        </row>
        <row r="75">
          <cell r="G75" t="str">
            <v>AZNMNV11976</v>
          </cell>
          <cell r="H75">
            <v>642.92899999999997</v>
          </cell>
        </row>
        <row r="76">
          <cell r="G76" t="str">
            <v>AZNMNV21976</v>
          </cell>
          <cell r="H76">
            <v>663.55899999999997</v>
          </cell>
        </row>
        <row r="77">
          <cell r="G77" t="str">
            <v>AZNMNV31976</v>
          </cell>
          <cell r="H77">
            <v>943.83</v>
          </cell>
        </row>
        <row r="78">
          <cell r="G78" t="str">
            <v>AZNMNV41976</v>
          </cell>
          <cell r="H78">
            <v>920.12199999999996</v>
          </cell>
        </row>
        <row r="79">
          <cell r="G79" t="str">
            <v>AZNMNV51976</v>
          </cell>
          <cell r="H79">
            <v>1313.923</v>
          </cell>
        </row>
        <row r="80">
          <cell r="G80" t="str">
            <v>AZNMNV61976</v>
          </cell>
          <cell r="H80">
            <v>889.47299999999996</v>
          </cell>
        </row>
        <row r="81">
          <cell r="G81" t="str">
            <v>AZNMNV71976</v>
          </cell>
          <cell r="H81">
            <v>980.89800000000002</v>
          </cell>
        </row>
        <row r="82">
          <cell r="G82" t="str">
            <v>AZNMNV81976</v>
          </cell>
          <cell r="H82">
            <v>1001.64</v>
          </cell>
        </row>
        <row r="83">
          <cell r="G83" t="str">
            <v>AZNMNV91976</v>
          </cell>
          <cell r="H83">
            <v>555.97199999999998</v>
          </cell>
        </row>
        <row r="84">
          <cell r="G84" t="str">
            <v>AZNMNV101976</v>
          </cell>
          <cell r="H84">
            <v>634.976</v>
          </cell>
        </row>
        <row r="85">
          <cell r="G85" t="str">
            <v>AZNMNV111976</v>
          </cell>
          <cell r="H85">
            <v>608.55100000000004</v>
          </cell>
        </row>
        <row r="86">
          <cell r="G86" t="str">
            <v>AZNMNV121976</v>
          </cell>
          <cell r="H86">
            <v>688.68299999999999</v>
          </cell>
        </row>
        <row r="87">
          <cell r="G87" t="str">
            <v>AZNMNV11977</v>
          </cell>
          <cell r="H87">
            <v>628.84699999999998</v>
          </cell>
        </row>
        <row r="88">
          <cell r="G88" t="str">
            <v>AZNMNV21977</v>
          </cell>
          <cell r="H88">
            <v>622.63199999999995</v>
          </cell>
        </row>
        <row r="89">
          <cell r="G89" t="str">
            <v>AZNMNV31977</v>
          </cell>
          <cell r="H89">
            <v>792.31299999999999</v>
          </cell>
        </row>
        <row r="90">
          <cell r="G90" t="str">
            <v>AZNMNV41977</v>
          </cell>
          <cell r="H90">
            <v>765.09799999999996</v>
          </cell>
        </row>
        <row r="91">
          <cell r="G91" t="str">
            <v>AZNMNV51977</v>
          </cell>
          <cell r="H91">
            <v>641.57899999999995</v>
          </cell>
        </row>
        <row r="92">
          <cell r="G92" t="str">
            <v>AZNMNV61977</v>
          </cell>
          <cell r="H92">
            <v>798.75900000000001</v>
          </cell>
        </row>
        <row r="93">
          <cell r="G93" t="str">
            <v>AZNMNV71977</v>
          </cell>
          <cell r="H93">
            <v>1096.296</v>
          </cell>
        </row>
        <row r="94">
          <cell r="G94" t="str">
            <v>AZNMNV81977</v>
          </cell>
          <cell r="H94">
            <v>1151.0530000000001</v>
          </cell>
        </row>
        <row r="95">
          <cell r="G95" t="str">
            <v>AZNMNV91977</v>
          </cell>
          <cell r="H95">
            <v>789.38900000000001</v>
          </cell>
        </row>
        <row r="96">
          <cell r="G96" t="str">
            <v>AZNMNV101977</v>
          </cell>
          <cell r="H96">
            <v>454.31</v>
          </cell>
        </row>
        <row r="97">
          <cell r="G97" t="str">
            <v>AZNMNV111977</v>
          </cell>
          <cell r="H97">
            <v>504.32299999999998</v>
          </cell>
        </row>
        <row r="98">
          <cell r="G98" t="str">
            <v>AZNMNV121977</v>
          </cell>
          <cell r="H98">
            <v>702.13</v>
          </cell>
        </row>
        <row r="99">
          <cell r="G99" t="str">
            <v>AZNMNV11978</v>
          </cell>
          <cell r="H99">
            <v>552.62400000000002</v>
          </cell>
        </row>
        <row r="100">
          <cell r="G100" t="str">
            <v>AZNMNV21978</v>
          </cell>
          <cell r="H100">
            <v>551.73299999999995</v>
          </cell>
        </row>
        <row r="101">
          <cell r="G101" t="str">
            <v>AZNMNV31978</v>
          </cell>
          <cell r="H101">
            <v>759.45600000000002</v>
          </cell>
        </row>
        <row r="102">
          <cell r="G102" t="str">
            <v>AZNMNV41978</v>
          </cell>
          <cell r="H102">
            <v>872.25599999999997</v>
          </cell>
        </row>
        <row r="103">
          <cell r="G103" t="str">
            <v>AZNMNV51978</v>
          </cell>
          <cell r="H103">
            <v>900.63699999999994</v>
          </cell>
        </row>
        <row r="104">
          <cell r="G104" t="str">
            <v>AZNMNV61978</v>
          </cell>
          <cell r="H104">
            <v>883.01499999999999</v>
          </cell>
        </row>
        <row r="105">
          <cell r="G105" t="str">
            <v>AZNMNV71978</v>
          </cell>
          <cell r="H105">
            <v>945.64700000000005</v>
          </cell>
        </row>
        <row r="106">
          <cell r="G106" t="str">
            <v>AZNMNV81978</v>
          </cell>
          <cell r="H106">
            <v>1144.43</v>
          </cell>
        </row>
        <row r="107">
          <cell r="G107" t="str">
            <v>AZNMNV91978</v>
          </cell>
          <cell r="H107">
            <v>934.96299999999997</v>
          </cell>
        </row>
        <row r="108">
          <cell r="G108" t="str">
            <v>AZNMNV101978</v>
          </cell>
          <cell r="H108">
            <v>645.40899999999999</v>
          </cell>
        </row>
        <row r="109">
          <cell r="G109" t="str">
            <v>AZNMNV111978</v>
          </cell>
          <cell r="H109">
            <v>539.46699999999998</v>
          </cell>
        </row>
        <row r="110">
          <cell r="G110" t="str">
            <v>AZNMNV121978</v>
          </cell>
          <cell r="H110">
            <v>658.28</v>
          </cell>
        </row>
        <row r="111">
          <cell r="G111" t="str">
            <v>AZNMNV11979</v>
          </cell>
          <cell r="H111">
            <v>635.04399999999998</v>
          </cell>
        </row>
        <row r="112">
          <cell r="G112" t="str">
            <v>AZNMNV21979</v>
          </cell>
          <cell r="H112">
            <v>571.94000000000005</v>
          </cell>
        </row>
        <row r="113">
          <cell r="G113" t="str">
            <v>AZNMNV31979</v>
          </cell>
          <cell r="H113">
            <v>604.25800000000004</v>
          </cell>
        </row>
        <row r="114">
          <cell r="G114" t="str">
            <v>AZNMNV41979</v>
          </cell>
          <cell r="H114">
            <v>759.33600000000001</v>
          </cell>
        </row>
        <row r="115">
          <cell r="G115" t="str">
            <v>AZNMNV51979</v>
          </cell>
          <cell r="H115">
            <v>1012.352</v>
          </cell>
        </row>
        <row r="116">
          <cell r="G116" t="str">
            <v>AZNMNV61979</v>
          </cell>
          <cell r="H116">
            <v>982.48299999999995</v>
          </cell>
        </row>
        <row r="117">
          <cell r="G117" t="str">
            <v>AZNMNV71979</v>
          </cell>
          <cell r="H117">
            <v>1115.7660000000001</v>
          </cell>
        </row>
        <row r="118">
          <cell r="G118" t="str">
            <v>AZNMNV81979</v>
          </cell>
          <cell r="H118">
            <v>1182.336</v>
          </cell>
        </row>
        <row r="119">
          <cell r="G119" t="str">
            <v>AZNMNV91979</v>
          </cell>
          <cell r="H119">
            <v>849.75300000000004</v>
          </cell>
        </row>
        <row r="120">
          <cell r="G120" t="str">
            <v>AZNMNV101979</v>
          </cell>
          <cell r="H120">
            <v>679.202</v>
          </cell>
        </row>
        <row r="121">
          <cell r="G121" t="str">
            <v>AZNMNV111979</v>
          </cell>
          <cell r="H121">
            <v>714.53300000000002</v>
          </cell>
        </row>
        <row r="122">
          <cell r="G122" t="str">
            <v>AZNMNV121979</v>
          </cell>
          <cell r="H122">
            <v>623.44799999999998</v>
          </cell>
        </row>
        <row r="123">
          <cell r="G123" t="str">
            <v>AZNMNV11980</v>
          </cell>
          <cell r="H123">
            <v>569.58500000000004</v>
          </cell>
        </row>
        <row r="124">
          <cell r="G124" t="str">
            <v>AZNMNV21980</v>
          </cell>
          <cell r="H124">
            <v>562.904</v>
          </cell>
        </row>
        <row r="125">
          <cell r="G125" t="str">
            <v>AZNMNV31980</v>
          </cell>
          <cell r="H125">
            <v>961.21199999999999</v>
          </cell>
        </row>
        <row r="126">
          <cell r="G126" t="str">
            <v>AZNMNV41980</v>
          </cell>
          <cell r="H126">
            <v>1278.213</v>
          </cell>
        </row>
        <row r="127">
          <cell r="G127" t="str">
            <v>AZNMNV51980</v>
          </cell>
          <cell r="H127">
            <v>1315.4649999999999</v>
          </cell>
        </row>
        <row r="128">
          <cell r="G128" t="str">
            <v>AZNMNV61980</v>
          </cell>
          <cell r="H128">
            <v>1471.818</v>
          </cell>
        </row>
        <row r="129">
          <cell r="G129" t="str">
            <v>AZNMNV71980</v>
          </cell>
          <cell r="H129">
            <v>1655.279</v>
          </cell>
        </row>
        <row r="130">
          <cell r="G130" t="str">
            <v>AZNMNV81980</v>
          </cell>
          <cell r="H130">
            <v>1470.143</v>
          </cell>
        </row>
        <row r="131">
          <cell r="G131" t="str">
            <v>AZNMNV91980</v>
          </cell>
          <cell r="H131">
            <v>1107.0060000000001</v>
          </cell>
        </row>
        <row r="132">
          <cell r="G132" t="str">
            <v>AZNMNV101980</v>
          </cell>
          <cell r="H132">
            <v>1028.211</v>
          </cell>
        </row>
        <row r="133">
          <cell r="G133" t="str">
            <v>AZNMNV111980</v>
          </cell>
          <cell r="H133">
            <v>1009.001</v>
          </cell>
        </row>
        <row r="134">
          <cell r="G134" t="str">
            <v>AZNMNV121980</v>
          </cell>
          <cell r="H134">
            <v>940.45699999999999</v>
          </cell>
        </row>
        <row r="135">
          <cell r="G135" t="str">
            <v>AZNMNV11981</v>
          </cell>
          <cell r="H135">
            <v>750.78899999999999</v>
          </cell>
        </row>
        <row r="136">
          <cell r="G136" t="str">
            <v>AZNMNV21981</v>
          </cell>
          <cell r="H136">
            <v>668.346</v>
          </cell>
        </row>
        <row r="137">
          <cell r="G137" t="str">
            <v>AZNMNV31981</v>
          </cell>
          <cell r="H137">
            <v>764.23199999999997</v>
          </cell>
        </row>
        <row r="138">
          <cell r="G138" t="str">
            <v>AZNMNV41981</v>
          </cell>
          <cell r="H138">
            <v>942.26700000000005</v>
          </cell>
        </row>
        <row r="139">
          <cell r="G139" t="str">
            <v>AZNMNV51981</v>
          </cell>
          <cell r="H139">
            <v>864.79100000000005</v>
          </cell>
        </row>
        <row r="140">
          <cell r="G140" t="str">
            <v>AZNMNV61981</v>
          </cell>
          <cell r="H140">
            <v>875.76800000000003</v>
          </cell>
        </row>
        <row r="141">
          <cell r="G141" t="str">
            <v>AZNMNV71981</v>
          </cell>
          <cell r="H141">
            <v>1072.903</v>
          </cell>
        </row>
        <row r="142">
          <cell r="G142" t="str">
            <v>AZNMNV81981</v>
          </cell>
          <cell r="H142">
            <v>1068.0340000000001</v>
          </cell>
        </row>
        <row r="143">
          <cell r="G143" t="str">
            <v>AZNMNV91981</v>
          </cell>
          <cell r="H143">
            <v>755.447</v>
          </cell>
        </row>
        <row r="144">
          <cell r="G144" t="str">
            <v>AZNMNV101981</v>
          </cell>
          <cell r="H144">
            <v>528.32500000000005</v>
          </cell>
        </row>
        <row r="145">
          <cell r="G145" t="str">
            <v>AZNMNV111981</v>
          </cell>
          <cell r="H145">
            <v>504.65899999999999</v>
          </cell>
        </row>
        <row r="146">
          <cell r="G146" t="str">
            <v>AZNMNV121981</v>
          </cell>
          <cell r="H146">
            <v>636.23400000000004</v>
          </cell>
        </row>
        <row r="147">
          <cell r="G147" t="str">
            <v>AZNMNV11982</v>
          </cell>
          <cell r="H147">
            <v>695.98299999999995</v>
          </cell>
        </row>
        <row r="148">
          <cell r="G148" t="str">
            <v>AZNMNV21982</v>
          </cell>
          <cell r="H148">
            <v>671.15599999999995</v>
          </cell>
        </row>
        <row r="149">
          <cell r="G149" t="str">
            <v>AZNMNV31982</v>
          </cell>
          <cell r="H149">
            <v>758.44500000000005</v>
          </cell>
        </row>
        <row r="150">
          <cell r="G150" t="str">
            <v>AZNMNV41982</v>
          </cell>
          <cell r="H150">
            <v>734.74900000000002</v>
          </cell>
        </row>
        <row r="151">
          <cell r="G151" t="str">
            <v>AZNMNV51982</v>
          </cell>
          <cell r="H151">
            <v>874.03899999999999</v>
          </cell>
        </row>
        <row r="152">
          <cell r="G152" t="str">
            <v>AZNMNV61982</v>
          </cell>
          <cell r="H152">
            <v>802.33</v>
          </cell>
        </row>
        <row r="153">
          <cell r="G153" t="str">
            <v>AZNMNV71982</v>
          </cell>
          <cell r="H153">
            <v>960.98699999999997</v>
          </cell>
        </row>
        <row r="154">
          <cell r="G154" t="str">
            <v>AZNMNV81982</v>
          </cell>
          <cell r="H154">
            <v>987.11400000000003</v>
          </cell>
        </row>
        <row r="155">
          <cell r="G155" t="str">
            <v>AZNMNV91982</v>
          </cell>
          <cell r="H155">
            <v>610.21400000000006</v>
          </cell>
        </row>
        <row r="156">
          <cell r="G156" t="str">
            <v>AZNMNV101982</v>
          </cell>
          <cell r="H156">
            <v>633.69000000000005</v>
          </cell>
        </row>
        <row r="157">
          <cell r="G157" t="str">
            <v>AZNMNV111982</v>
          </cell>
          <cell r="H157">
            <v>684.19399999999996</v>
          </cell>
        </row>
        <row r="158">
          <cell r="G158" t="str">
            <v>AZNMNV121982</v>
          </cell>
          <cell r="H158">
            <v>731.09</v>
          </cell>
        </row>
        <row r="159">
          <cell r="G159" t="str">
            <v>AZNMNV11983</v>
          </cell>
          <cell r="H159">
            <v>1250.2760000000001</v>
          </cell>
        </row>
        <row r="160">
          <cell r="G160" t="str">
            <v>AZNMNV21983</v>
          </cell>
          <cell r="H160">
            <v>736.03300000000002</v>
          </cell>
        </row>
        <row r="161">
          <cell r="G161" t="str">
            <v>AZNMNV31983</v>
          </cell>
          <cell r="H161">
            <v>835.529</v>
          </cell>
        </row>
        <row r="162">
          <cell r="G162" t="str">
            <v>AZNMNV41983</v>
          </cell>
          <cell r="H162">
            <v>1330.508</v>
          </cell>
        </row>
        <row r="163">
          <cell r="G163" t="str">
            <v>AZNMNV51983</v>
          </cell>
          <cell r="H163">
            <v>1539.5160000000001</v>
          </cell>
        </row>
        <row r="164">
          <cell r="G164" t="str">
            <v>AZNMNV61983</v>
          </cell>
          <cell r="H164">
            <v>2076.873</v>
          </cell>
        </row>
        <row r="165">
          <cell r="G165" t="str">
            <v>AZNMNV71983</v>
          </cell>
          <cell r="H165">
            <v>1883.559</v>
          </cell>
        </row>
        <row r="166">
          <cell r="G166" t="str">
            <v>AZNMNV81983</v>
          </cell>
          <cell r="H166">
            <v>1928.125</v>
          </cell>
        </row>
        <row r="167">
          <cell r="G167" t="str">
            <v>AZNMNV91983</v>
          </cell>
          <cell r="H167">
            <v>2195.511</v>
          </cell>
        </row>
        <row r="168">
          <cell r="G168" t="str">
            <v>AZNMNV101983</v>
          </cell>
          <cell r="H168">
            <v>2224.5010000000002</v>
          </cell>
        </row>
        <row r="169">
          <cell r="G169" t="str">
            <v>AZNMNV111983</v>
          </cell>
          <cell r="H169">
            <v>1879.616</v>
          </cell>
        </row>
        <row r="170">
          <cell r="G170" t="str">
            <v>AZNMNV121983</v>
          </cell>
          <cell r="H170">
            <v>1883.2270000000001</v>
          </cell>
        </row>
        <row r="171">
          <cell r="G171" t="str">
            <v>AZNMNV11984</v>
          </cell>
          <cell r="H171">
            <v>1997.04</v>
          </cell>
        </row>
        <row r="172">
          <cell r="G172" t="str">
            <v>AZNMNV21984</v>
          </cell>
          <cell r="H172">
            <v>1846.6579999999999</v>
          </cell>
        </row>
        <row r="173">
          <cell r="G173" t="str">
            <v>AZNMNV31984</v>
          </cell>
          <cell r="H173">
            <v>1903.7639999999999</v>
          </cell>
        </row>
        <row r="174">
          <cell r="G174" t="str">
            <v>AZNMNV41984</v>
          </cell>
          <cell r="H174">
            <v>1796.952</v>
          </cell>
        </row>
        <row r="175">
          <cell r="G175" t="str">
            <v>AZNMNV51984</v>
          </cell>
          <cell r="H175">
            <v>2005.404</v>
          </cell>
        </row>
        <row r="176">
          <cell r="G176" t="str">
            <v>AZNMNV61984</v>
          </cell>
          <cell r="H176">
            <v>1955.5150000000001</v>
          </cell>
        </row>
        <row r="177">
          <cell r="G177" t="str">
            <v>AZNMNV71984</v>
          </cell>
          <cell r="H177">
            <v>2140.8829999999998</v>
          </cell>
        </row>
        <row r="178">
          <cell r="G178" t="str">
            <v>AZNMNV81984</v>
          </cell>
          <cell r="H178">
            <v>1991.211</v>
          </cell>
        </row>
        <row r="179">
          <cell r="G179" t="str">
            <v>AZNMNV91984</v>
          </cell>
          <cell r="H179">
            <v>1803.732</v>
          </cell>
        </row>
        <row r="180">
          <cell r="G180" t="str">
            <v>AZNMNV101984</v>
          </cell>
          <cell r="H180">
            <v>1709.0419999999999</v>
          </cell>
        </row>
        <row r="181">
          <cell r="G181" t="str">
            <v>AZNMNV111984</v>
          </cell>
          <cell r="H181">
            <v>1701.96</v>
          </cell>
        </row>
        <row r="182">
          <cell r="G182" t="str">
            <v>AZNMNV121984</v>
          </cell>
          <cell r="H182">
            <v>1802.69</v>
          </cell>
        </row>
        <row r="183">
          <cell r="G183" t="str">
            <v>AZNMNV11985</v>
          </cell>
          <cell r="H183">
            <v>1952.367</v>
          </cell>
        </row>
        <row r="184">
          <cell r="G184" t="str">
            <v>AZNMNV21985</v>
          </cell>
          <cell r="H184">
            <v>1795.0309999999999</v>
          </cell>
        </row>
        <row r="185">
          <cell r="G185" t="str">
            <v>AZNMNV31985</v>
          </cell>
          <cell r="H185">
            <v>1635.4770000000001</v>
          </cell>
        </row>
        <row r="186">
          <cell r="G186" t="str">
            <v>AZNMNV41985</v>
          </cell>
          <cell r="H186">
            <v>1555.0830000000001</v>
          </cell>
        </row>
        <row r="187">
          <cell r="G187" t="str">
            <v>AZNMNV51985</v>
          </cell>
          <cell r="H187">
            <v>1832.3779999999999</v>
          </cell>
        </row>
        <row r="188">
          <cell r="G188" t="str">
            <v>AZNMNV61985</v>
          </cell>
          <cell r="H188">
            <v>2028.1990000000001</v>
          </cell>
        </row>
        <row r="189">
          <cell r="G189" t="str">
            <v>AZNMNV71985</v>
          </cell>
          <cell r="H189">
            <v>2073.4270000000001</v>
          </cell>
        </row>
        <row r="190">
          <cell r="G190" t="str">
            <v>AZNMNV81985</v>
          </cell>
          <cell r="H190">
            <v>1973.741</v>
          </cell>
        </row>
        <row r="191">
          <cell r="G191" t="str">
            <v>AZNMNV91985</v>
          </cell>
          <cell r="H191">
            <v>1579.721</v>
          </cell>
        </row>
        <row r="192">
          <cell r="G192" t="str">
            <v>AZNMNV101985</v>
          </cell>
          <cell r="H192">
            <v>1074.329</v>
          </cell>
        </row>
        <row r="193">
          <cell r="G193" t="str">
            <v>AZNMNV111985</v>
          </cell>
          <cell r="H193">
            <v>1093.5889999999999</v>
          </cell>
        </row>
        <row r="194">
          <cell r="G194" t="str">
            <v>AZNMNV121985</v>
          </cell>
          <cell r="H194">
            <v>1187.674</v>
          </cell>
        </row>
        <row r="195">
          <cell r="G195" t="str">
            <v>AZNMNV11986</v>
          </cell>
          <cell r="H195">
            <v>1556.8979999999999</v>
          </cell>
        </row>
        <row r="196">
          <cell r="G196" t="str">
            <v>AZNMNV21986</v>
          </cell>
          <cell r="H196">
            <v>1301.857</v>
          </cell>
        </row>
        <row r="197">
          <cell r="G197" t="str">
            <v>AZNMNV31986</v>
          </cell>
          <cell r="H197">
            <v>1844.771</v>
          </cell>
        </row>
        <row r="198">
          <cell r="G198" t="str">
            <v>AZNMNV41986</v>
          </cell>
          <cell r="H198">
            <v>1851.8710000000001</v>
          </cell>
        </row>
        <row r="199">
          <cell r="G199" t="str">
            <v>AZNMNV51986</v>
          </cell>
          <cell r="H199">
            <v>2240.5520000000001</v>
          </cell>
        </row>
        <row r="200">
          <cell r="G200" t="str">
            <v>AZNMNV61986</v>
          </cell>
          <cell r="H200">
            <v>2083.3409999999999</v>
          </cell>
        </row>
        <row r="201">
          <cell r="G201" t="str">
            <v>AZNMNV71986</v>
          </cell>
          <cell r="H201">
            <v>1762.508</v>
          </cell>
        </row>
        <row r="202">
          <cell r="G202" t="str">
            <v>AZNMNV81986</v>
          </cell>
          <cell r="H202">
            <v>1794.7360000000001</v>
          </cell>
        </row>
        <row r="203">
          <cell r="G203" t="str">
            <v>AZNMNV91986</v>
          </cell>
          <cell r="H203">
            <v>1734.635</v>
          </cell>
        </row>
        <row r="204">
          <cell r="G204" t="str">
            <v>AZNMNV101986</v>
          </cell>
          <cell r="H204">
            <v>1340.394</v>
          </cell>
        </row>
        <row r="205">
          <cell r="G205" t="str">
            <v>AZNMNV111986</v>
          </cell>
          <cell r="H205">
            <v>1339.5229999999999</v>
          </cell>
        </row>
        <row r="206">
          <cell r="G206" t="str">
            <v>AZNMNV121986</v>
          </cell>
          <cell r="H206">
            <v>1711.3969999999999</v>
          </cell>
        </row>
        <row r="207">
          <cell r="G207" t="str">
            <v>AZNMNV11987</v>
          </cell>
          <cell r="H207">
            <v>1881.78</v>
          </cell>
        </row>
        <row r="208">
          <cell r="G208" t="str">
            <v>AZNMNV21987</v>
          </cell>
          <cell r="H208">
            <v>1338.0260000000001</v>
          </cell>
        </row>
        <row r="209">
          <cell r="G209" t="str">
            <v>AZNMNV31987</v>
          </cell>
          <cell r="H209">
            <v>1191.1959999999999</v>
          </cell>
        </row>
        <row r="210">
          <cell r="G210" t="str">
            <v>AZNMNV41987</v>
          </cell>
          <cell r="H210">
            <v>1099.579</v>
          </cell>
        </row>
        <row r="211">
          <cell r="G211" t="str">
            <v>AZNMNV51987</v>
          </cell>
          <cell r="H211">
            <v>1082.635</v>
          </cell>
        </row>
        <row r="212">
          <cell r="G212" t="str">
            <v>AZNMNV61987</v>
          </cell>
          <cell r="H212">
            <v>1163.434</v>
          </cell>
        </row>
        <row r="213">
          <cell r="G213" t="str">
            <v>AZNMNV71987</v>
          </cell>
          <cell r="H213">
            <v>1236.432</v>
          </cell>
        </row>
        <row r="214">
          <cell r="G214" t="str">
            <v>AZNMNV81987</v>
          </cell>
          <cell r="H214">
            <v>1415.4190000000001</v>
          </cell>
        </row>
        <row r="215">
          <cell r="G215" t="str">
            <v>AZNMNV91987</v>
          </cell>
          <cell r="H215">
            <v>1108.6959999999999</v>
          </cell>
        </row>
        <row r="216">
          <cell r="G216" t="str">
            <v>AZNMNV101987</v>
          </cell>
          <cell r="H216">
            <v>719.96799999999996</v>
          </cell>
        </row>
        <row r="217">
          <cell r="G217" t="str">
            <v>AZNMNV111987</v>
          </cell>
          <cell r="H217">
            <v>703.44399999999996</v>
          </cell>
        </row>
        <row r="218">
          <cell r="G218" t="str">
            <v>AZNMNV121987</v>
          </cell>
          <cell r="H218">
            <v>847.12900000000002</v>
          </cell>
        </row>
        <row r="219">
          <cell r="G219" t="str">
            <v>AZNMNV11988</v>
          </cell>
          <cell r="H219">
            <v>962.80700000000002</v>
          </cell>
        </row>
        <row r="220">
          <cell r="G220" t="str">
            <v>AZNMNV21988</v>
          </cell>
          <cell r="H220">
            <v>902.33799999999997</v>
          </cell>
        </row>
        <row r="221">
          <cell r="G221" t="str">
            <v>AZNMNV31988</v>
          </cell>
          <cell r="H221">
            <v>994.86500000000001</v>
          </cell>
        </row>
        <row r="222">
          <cell r="G222" t="str">
            <v>AZNMNV41988</v>
          </cell>
          <cell r="H222">
            <v>994.77200000000005</v>
          </cell>
        </row>
        <row r="223">
          <cell r="G223" t="str">
            <v>AZNMNV51988</v>
          </cell>
          <cell r="H223">
            <v>937.98199999999997</v>
          </cell>
        </row>
        <row r="224">
          <cell r="G224" t="str">
            <v>AZNMNV61988</v>
          </cell>
          <cell r="H224">
            <v>974.90700000000004</v>
          </cell>
        </row>
        <row r="225">
          <cell r="G225" t="str">
            <v>AZNMNV71988</v>
          </cell>
          <cell r="H225">
            <v>1085.9079999999999</v>
          </cell>
        </row>
        <row r="226">
          <cell r="G226" t="str">
            <v>AZNMNV81988</v>
          </cell>
          <cell r="H226">
            <v>1138.6220000000001</v>
          </cell>
        </row>
        <row r="227">
          <cell r="G227" t="str">
            <v>AZNMNV91988</v>
          </cell>
          <cell r="H227">
            <v>857.42399999999998</v>
          </cell>
        </row>
        <row r="228">
          <cell r="G228" t="str">
            <v>AZNMNV101988</v>
          </cell>
          <cell r="H228">
            <v>614.23400000000004</v>
          </cell>
        </row>
        <row r="229">
          <cell r="G229" t="str">
            <v>AZNMNV111988</v>
          </cell>
          <cell r="H229">
            <v>635.09</v>
          </cell>
        </row>
        <row r="230">
          <cell r="G230" t="str">
            <v>AZNMNV121988</v>
          </cell>
          <cell r="H230">
            <v>684.79700000000003</v>
          </cell>
        </row>
        <row r="231">
          <cell r="G231" t="str">
            <v>AZNMNV11989</v>
          </cell>
          <cell r="H231">
            <v>688.83600000000001</v>
          </cell>
        </row>
        <row r="232">
          <cell r="G232" t="str">
            <v>AZNMNV21989</v>
          </cell>
          <cell r="H232">
            <v>710.12</v>
          </cell>
        </row>
        <row r="233">
          <cell r="G233" t="str">
            <v>AZNMNV31989</v>
          </cell>
          <cell r="H233">
            <v>976.34</v>
          </cell>
        </row>
        <row r="234">
          <cell r="G234" t="str">
            <v>AZNMNV41989</v>
          </cell>
          <cell r="H234">
            <v>1028.461</v>
          </cell>
        </row>
        <row r="235">
          <cell r="G235" t="str">
            <v>AZNMNV51989</v>
          </cell>
          <cell r="H235">
            <v>1075.6579999999999</v>
          </cell>
        </row>
        <row r="236">
          <cell r="G236" t="str">
            <v>AZNMNV61989</v>
          </cell>
          <cell r="H236">
            <v>1114.2360000000001</v>
          </cell>
        </row>
        <row r="237">
          <cell r="G237" t="str">
            <v>AZNMNV71989</v>
          </cell>
          <cell r="H237">
            <v>1140.348</v>
          </cell>
        </row>
        <row r="238">
          <cell r="G238" t="str">
            <v>AZNMNV81989</v>
          </cell>
          <cell r="H238">
            <v>1098.2149999999999</v>
          </cell>
        </row>
        <row r="239">
          <cell r="G239" t="str">
            <v>AZNMNV91989</v>
          </cell>
          <cell r="H239">
            <v>867.76400000000001</v>
          </cell>
        </row>
        <row r="240">
          <cell r="G240" t="str">
            <v>AZNMNV101989</v>
          </cell>
          <cell r="H240">
            <v>707.49300000000005</v>
          </cell>
        </row>
        <row r="241">
          <cell r="G241" t="str">
            <v>AZNMNV111989</v>
          </cell>
          <cell r="H241">
            <v>655.07799999999997</v>
          </cell>
        </row>
        <row r="242">
          <cell r="G242" t="str">
            <v>AZNMNV121989</v>
          </cell>
          <cell r="H242">
            <v>655.23500000000001</v>
          </cell>
        </row>
        <row r="243">
          <cell r="G243" t="str">
            <v>AZNMNV11990</v>
          </cell>
          <cell r="H243">
            <v>667.96</v>
          </cell>
        </row>
        <row r="244">
          <cell r="G244" t="str">
            <v>AZNMNV21990</v>
          </cell>
          <cell r="H244">
            <v>627.85900000000004</v>
          </cell>
        </row>
        <row r="245">
          <cell r="G245" t="str">
            <v>AZNMNV31990</v>
          </cell>
          <cell r="H245">
            <v>986.01400000000001</v>
          </cell>
        </row>
        <row r="246">
          <cell r="G246" t="str">
            <v>AZNMNV41990</v>
          </cell>
          <cell r="H246">
            <v>957.42100000000005</v>
          </cell>
        </row>
        <row r="247">
          <cell r="G247" t="str">
            <v>AZNMNV51990</v>
          </cell>
          <cell r="H247">
            <v>1001.486</v>
          </cell>
        </row>
        <row r="248">
          <cell r="G248" t="str">
            <v>AZNMNV61990</v>
          </cell>
          <cell r="H248">
            <v>1107.038</v>
          </cell>
        </row>
        <row r="249">
          <cell r="G249" t="str">
            <v>AZNMNV71990</v>
          </cell>
          <cell r="H249">
            <v>1170.4110000000001</v>
          </cell>
        </row>
        <row r="250">
          <cell r="G250" t="str">
            <v>AZNMNV81990</v>
          </cell>
          <cell r="H250">
            <v>1183.52</v>
          </cell>
        </row>
        <row r="251">
          <cell r="G251" t="str">
            <v>AZNMNV91990</v>
          </cell>
          <cell r="H251">
            <v>805.57100000000003</v>
          </cell>
        </row>
        <row r="252">
          <cell r="G252" t="str">
            <v>AZNMNV101990</v>
          </cell>
          <cell r="H252">
            <v>611.06100000000004</v>
          </cell>
        </row>
        <row r="253">
          <cell r="G253" t="str">
            <v>AZNMNV111990</v>
          </cell>
          <cell r="H253">
            <v>562.31299999999999</v>
          </cell>
        </row>
        <row r="254">
          <cell r="G254" t="str">
            <v>AZNMNV121990</v>
          </cell>
          <cell r="H254">
            <v>680.34400000000005</v>
          </cell>
        </row>
        <row r="255">
          <cell r="G255" t="str">
            <v>AZNMNV11991</v>
          </cell>
          <cell r="H255">
            <v>687.25800000000004</v>
          </cell>
        </row>
        <row r="256">
          <cell r="G256" t="str">
            <v>AZNMNV21991</v>
          </cell>
          <cell r="H256">
            <v>651.94100000000003</v>
          </cell>
        </row>
        <row r="257">
          <cell r="G257" t="str">
            <v>AZNMNV31991</v>
          </cell>
          <cell r="H257">
            <v>800.81500000000005</v>
          </cell>
        </row>
        <row r="258">
          <cell r="G258" t="str">
            <v>AZNMNV41991</v>
          </cell>
          <cell r="H258">
            <v>881.58399999999995</v>
          </cell>
        </row>
        <row r="259">
          <cell r="G259" t="str">
            <v>AZNMNV51991</v>
          </cell>
          <cell r="H259">
            <v>1088.2239999999999</v>
          </cell>
        </row>
        <row r="260">
          <cell r="G260" t="str">
            <v>AZNMNV61991</v>
          </cell>
          <cell r="H260">
            <v>1101.8209999999999</v>
          </cell>
        </row>
        <row r="261">
          <cell r="G261" t="str">
            <v>AZNMNV71991</v>
          </cell>
          <cell r="H261">
            <v>1216.595</v>
          </cell>
        </row>
        <row r="262">
          <cell r="G262" t="str">
            <v>AZNMNV81991</v>
          </cell>
          <cell r="H262">
            <v>1105.952</v>
          </cell>
        </row>
        <row r="263">
          <cell r="G263" t="str">
            <v>AZNMNV91991</v>
          </cell>
          <cell r="H263">
            <v>918.81700000000001</v>
          </cell>
        </row>
        <row r="264">
          <cell r="G264" t="str">
            <v>AZNMNV101991</v>
          </cell>
          <cell r="H264">
            <v>733.15599999999995</v>
          </cell>
        </row>
        <row r="265">
          <cell r="G265" t="str">
            <v>AZNMNV111991</v>
          </cell>
          <cell r="H265">
            <v>624.76599999999996</v>
          </cell>
        </row>
        <row r="266">
          <cell r="G266" t="str">
            <v>AZNMNV121991</v>
          </cell>
          <cell r="H266">
            <v>600.98500000000001</v>
          </cell>
        </row>
        <row r="267">
          <cell r="G267" t="str">
            <v>AZNMNV11992</v>
          </cell>
          <cell r="H267">
            <v>614.70799999999997</v>
          </cell>
        </row>
        <row r="268">
          <cell r="G268" t="str">
            <v>AZNMNV21992</v>
          </cell>
          <cell r="H268">
            <v>651.87400000000002</v>
          </cell>
        </row>
        <row r="269">
          <cell r="G269" t="str">
            <v>AZNMNV31992</v>
          </cell>
          <cell r="H269">
            <v>796.38400000000001</v>
          </cell>
        </row>
        <row r="270">
          <cell r="G270" t="str">
            <v>AZNMNV41992</v>
          </cell>
          <cell r="H270">
            <v>883.90099999999995</v>
          </cell>
        </row>
        <row r="271">
          <cell r="G271" t="str">
            <v>AZNMNV51992</v>
          </cell>
          <cell r="H271">
            <v>997.803</v>
          </cell>
        </row>
        <row r="272">
          <cell r="G272" t="str">
            <v>AZNMNV61992</v>
          </cell>
          <cell r="H272">
            <v>1020.203</v>
          </cell>
        </row>
        <row r="273">
          <cell r="G273" t="str">
            <v>AZNMNV71992</v>
          </cell>
          <cell r="H273">
            <v>1149.3050000000001</v>
          </cell>
        </row>
        <row r="274">
          <cell r="G274" t="str">
            <v>AZNMNV81992</v>
          </cell>
          <cell r="H274">
            <v>1057.547</v>
          </cell>
        </row>
        <row r="275">
          <cell r="G275" t="str">
            <v>AZNMNV91992</v>
          </cell>
          <cell r="H275">
            <v>781.96500000000003</v>
          </cell>
        </row>
        <row r="276">
          <cell r="G276" t="str">
            <v>AZNMNV101992</v>
          </cell>
          <cell r="H276">
            <v>614.35799999999995</v>
          </cell>
        </row>
        <row r="277">
          <cell r="G277" t="str">
            <v>AZNMNV111992</v>
          </cell>
          <cell r="H277">
            <v>576.23199999999997</v>
          </cell>
        </row>
        <row r="278">
          <cell r="G278" t="str">
            <v>AZNMNV121992</v>
          </cell>
          <cell r="H278">
            <v>635.68700000000001</v>
          </cell>
        </row>
        <row r="279">
          <cell r="G279" t="str">
            <v>AZNMNV11993</v>
          </cell>
          <cell r="H279">
            <v>627.40899999999999</v>
          </cell>
        </row>
        <row r="280">
          <cell r="G280" t="str">
            <v>AZNMNV21993</v>
          </cell>
          <cell r="H280">
            <v>469.16300000000001</v>
          </cell>
        </row>
        <row r="281">
          <cell r="G281" t="str">
            <v>AZNMNV31993</v>
          </cell>
          <cell r="H281">
            <v>657.28499999999997</v>
          </cell>
        </row>
        <row r="282">
          <cell r="G282" t="str">
            <v>AZNMNV41993</v>
          </cell>
          <cell r="H282">
            <v>944.24699999999996</v>
          </cell>
        </row>
        <row r="283">
          <cell r="G283" t="str">
            <v>AZNMNV51993</v>
          </cell>
          <cell r="H283">
            <v>1089.575</v>
          </cell>
        </row>
        <row r="284">
          <cell r="G284" t="str">
            <v>AZNMNV61993</v>
          </cell>
          <cell r="H284">
            <v>930.45699999999999</v>
          </cell>
        </row>
        <row r="285">
          <cell r="G285" t="str">
            <v>AZNMNV71993</v>
          </cell>
          <cell r="H285">
            <v>1136.3309999999999</v>
          </cell>
        </row>
        <row r="286">
          <cell r="G286" t="str">
            <v>AZNMNV81993</v>
          </cell>
          <cell r="H286">
            <v>1029.3230000000001</v>
          </cell>
        </row>
        <row r="287">
          <cell r="G287" t="str">
            <v>AZNMNV91993</v>
          </cell>
          <cell r="H287">
            <v>756.11599999999999</v>
          </cell>
        </row>
        <row r="288">
          <cell r="G288" t="str">
            <v>AZNMNV101993</v>
          </cell>
          <cell r="H288">
            <v>714.64200000000005</v>
          </cell>
        </row>
        <row r="289">
          <cell r="G289" t="str">
            <v>AZNMNV111993</v>
          </cell>
          <cell r="H289">
            <v>651.71100000000001</v>
          </cell>
        </row>
        <row r="290">
          <cell r="G290" t="str">
            <v>AZNMNV121993</v>
          </cell>
          <cell r="H290">
            <v>868.60799999999995</v>
          </cell>
        </row>
        <row r="291">
          <cell r="G291" t="str">
            <v>AZNMNV11994</v>
          </cell>
          <cell r="H291">
            <v>798.096</v>
          </cell>
        </row>
        <row r="292">
          <cell r="G292" t="str">
            <v>AZNMNV21994</v>
          </cell>
          <cell r="H292">
            <v>734.37599999999998</v>
          </cell>
        </row>
        <row r="293">
          <cell r="G293" t="str">
            <v>AZNMNV31994</v>
          </cell>
          <cell r="H293">
            <v>994.93899999999996</v>
          </cell>
        </row>
        <row r="294">
          <cell r="G294" t="str">
            <v>AZNMNV41994</v>
          </cell>
          <cell r="H294">
            <v>1077.8820000000001</v>
          </cell>
        </row>
        <row r="295">
          <cell r="G295" t="str">
            <v>AZNMNV51994</v>
          </cell>
          <cell r="H295">
            <v>1029.1410000000001</v>
          </cell>
        </row>
        <row r="296">
          <cell r="G296" t="str">
            <v>AZNMNV61994</v>
          </cell>
          <cell r="H296">
            <v>947.87</v>
          </cell>
        </row>
        <row r="297">
          <cell r="G297" t="str">
            <v>AZNMNV71994</v>
          </cell>
          <cell r="H297">
            <v>1053.575</v>
          </cell>
        </row>
        <row r="298">
          <cell r="G298" t="str">
            <v>AZNMNV81994</v>
          </cell>
          <cell r="H298">
            <v>1067.6959999999999</v>
          </cell>
        </row>
        <row r="299">
          <cell r="G299" t="str">
            <v>AZNMNV91994</v>
          </cell>
          <cell r="H299">
            <v>745.80600000000004</v>
          </cell>
        </row>
        <row r="300">
          <cell r="G300" t="str">
            <v>AZNMNV101994</v>
          </cell>
          <cell r="H300">
            <v>655.42100000000005</v>
          </cell>
        </row>
        <row r="301">
          <cell r="G301" t="str">
            <v>AZNMNV111994</v>
          </cell>
          <cell r="H301">
            <v>698.99400000000003</v>
          </cell>
        </row>
        <row r="302">
          <cell r="G302" t="str">
            <v>AZNMNV121994</v>
          </cell>
          <cell r="H302">
            <v>689.45799999999997</v>
          </cell>
        </row>
        <row r="303">
          <cell r="G303" t="str">
            <v>AZNMNV11995</v>
          </cell>
          <cell r="H303">
            <v>588.61699999999996</v>
          </cell>
        </row>
        <row r="304">
          <cell r="G304" t="str">
            <v>AZNMNV21995</v>
          </cell>
          <cell r="H304">
            <v>687.774</v>
          </cell>
        </row>
        <row r="305">
          <cell r="G305" t="str">
            <v>AZNMNV31995</v>
          </cell>
          <cell r="H305">
            <v>1029.3209999999999</v>
          </cell>
        </row>
        <row r="306">
          <cell r="G306" t="str">
            <v>AZNMNV41995</v>
          </cell>
          <cell r="H306">
            <v>1017.39</v>
          </cell>
        </row>
        <row r="307">
          <cell r="G307" t="str">
            <v>AZNMNV51995</v>
          </cell>
          <cell r="H307">
            <v>905.99900000000002</v>
          </cell>
        </row>
        <row r="308">
          <cell r="G308" t="str">
            <v>AZNMNV61995</v>
          </cell>
          <cell r="H308">
            <v>1131.7460000000001</v>
          </cell>
        </row>
        <row r="309">
          <cell r="G309" t="str">
            <v>AZNMNV71995</v>
          </cell>
          <cell r="H309">
            <v>1202.731</v>
          </cell>
        </row>
        <row r="310">
          <cell r="G310" t="str">
            <v>AZNMNV81995</v>
          </cell>
          <cell r="H310">
            <v>1281.123</v>
          </cell>
        </row>
        <row r="311">
          <cell r="G311" t="str">
            <v>AZNMNV91995</v>
          </cell>
          <cell r="H311">
            <v>1065.1120000000001</v>
          </cell>
        </row>
        <row r="312">
          <cell r="G312" t="str">
            <v>AZNMNV101995</v>
          </cell>
          <cell r="H312">
            <v>888.98800000000006</v>
          </cell>
        </row>
        <row r="313">
          <cell r="G313" t="str">
            <v>AZNMNV111995</v>
          </cell>
          <cell r="H313">
            <v>664.38699999999994</v>
          </cell>
        </row>
        <row r="314">
          <cell r="G314" t="str">
            <v>AZNMNV121995</v>
          </cell>
          <cell r="H314">
            <v>895.39099999999996</v>
          </cell>
        </row>
        <row r="315">
          <cell r="G315" t="str">
            <v>AZNMNV11996</v>
          </cell>
          <cell r="H315">
            <v>895.89800000000002</v>
          </cell>
        </row>
        <row r="316">
          <cell r="G316" t="str">
            <v>AZNMNV21996</v>
          </cell>
          <cell r="H316">
            <v>937.173</v>
          </cell>
        </row>
        <row r="317">
          <cell r="G317" t="str">
            <v>AZNMNV31996</v>
          </cell>
          <cell r="H317">
            <v>1205.32</v>
          </cell>
        </row>
        <row r="318">
          <cell r="G318" t="str">
            <v>AZNMNV41996</v>
          </cell>
          <cell r="H318">
            <v>1425.405</v>
          </cell>
        </row>
        <row r="319">
          <cell r="G319" t="str">
            <v>AZNMNV51996</v>
          </cell>
          <cell r="H319">
            <v>1377.6220000000001</v>
          </cell>
        </row>
        <row r="320">
          <cell r="G320" t="str">
            <v>AZNMNV61996</v>
          </cell>
          <cell r="H320">
            <v>1335.24</v>
          </cell>
        </row>
        <row r="321">
          <cell r="G321" t="str">
            <v>AZNMNV71996</v>
          </cell>
          <cell r="H321">
            <v>1232.7919999999999</v>
          </cell>
        </row>
        <row r="322">
          <cell r="G322" t="str">
            <v>AZNMNV81996</v>
          </cell>
          <cell r="H322">
            <v>1118.7460000000001</v>
          </cell>
        </row>
        <row r="323">
          <cell r="G323" t="str">
            <v>AZNMNV91996</v>
          </cell>
          <cell r="H323">
            <v>871.98299999999995</v>
          </cell>
        </row>
        <row r="324">
          <cell r="G324" t="str">
            <v>AZNMNV101996</v>
          </cell>
          <cell r="H324">
            <v>703.72900000000004</v>
          </cell>
        </row>
        <row r="325">
          <cell r="G325" t="str">
            <v>AZNMNV111996</v>
          </cell>
          <cell r="H325">
            <v>611.80899999999997</v>
          </cell>
        </row>
        <row r="326">
          <cell r="G326" t="str">
            <v>AZNMNV121996</v>
          </cell>
          <cell r="H326">
            <v>843.76199999999994</v>
          </cell>
        </row>
        <row r="327">
          <cell r="G327" t="str">
            <v>AZNMNV11997</v>
          </cell>
          <cell r="H327">
            <v>1107.3399999999999</v>
          </cell>
        </row>
        <row r="328">
          <cell r="G328" t="str">
            <v>AZNMNV21997</v>
          </cell>
          <cell r="H328">
            <v>1345.8109999999999</v>
          </cell>
        </row>
        <row r="329">
          <cell r="G329" t="str">
            <v>AZNMNV31997</v>
          </cell>
          <cell r="H329">
            <v>1575.855</v>
          </cell>
        </row>
        <row r="330">
          <cell r="G330" t="str">
            <v>AZNMNV41997</v>
          </cell>
          <cell r="H330">
            <v>1458.241</v>
          </cell>
        </row>
        <row r="331">
          <cell r="G331" t="str">
            <v>AZNMNV51997</v>
          </cell>
          <cell r="H331">
            <v>1529.374</v>
          </cell>
        </row>
        <row r="332">
          <cell r="G332" t="str">
            <v>AZNMNV61997</v>
          </cell>
          <cell r="H332">
            <v>1532.923</v>
          </cell>
        </row>
        <row r="333">
          <cell r="G333" t="str">
            <v>AZNMNV71997</v>
          </cell>
          <cell r="H333">
            <v>1508.9870000000001</v>
          </cell>
        </row>
        <row r="334">
          <cell r="G334" t="str">
            <v>AZNMNV81997</v>
          </cell>
          <cell r="H334">
            <v>1479.7280000000001</v>
          </cell>
        </row>
        <row r="335">
          <cell r="G335" t="str">
            <v>AZNMNV91997</v>
          </cell>
          <cell r="H335">
            <v>1250.6120000000001</v>
          </cell>
        </row>
        <row r="336">
          <cell r="G336" t="str">
            <v>AZNMNV101997</v>
          </cell>
          <cell r="H336">
            <v>1022.114</v>
          </cell>
        </row>
        <row r="337">
          <cell r="G337" t="str">
            <v>AZNMNV111997</v>
          </cell>
          <cell r="H337">
            <v>1072.2819999999999</v>
          </cell>
        </row>
        <row r="338">
          <cell r="G338" t="str">
            <v>AZNMNV121997</v>
          </cell>
          <cell r="H338">
            <v>1186.0920000000001</v>
          </cell>
        </row>
        <row r="339">
          <cell r="G339" t="str">
            <v>AZNMNV11998</v>
          </cell>
          <cell r="H339">
            <v>1451.56</v>
          </cell>
        </row>
        <row r="340">
          <cell r="G340" t="str">
            <v>AZNMNV21998</v>
          </cell>
          <cell r="H340">
            <v>1367.7370000000001</v>
          </cell>
        </row>
        <row r="341">
          <cell r="G341" t="str">
            <v>AZNMNV31998</v>
          </cell>
          <cell r="H341">
            <v>1450.252</v>
          </cell>
        </row>
        <row r="342">
          <cell r="G342" t="str">
            <v>AZNMNV41998</v>
          </cell>
          <cell r="H342">
            <v>1190.135</v>
          </cell>
        </row>
        <row r="343">
          <cell r="G343" t="str">
            <v>AZNMNV51998</v>
          </cell>
          <cell r="H343">
            <v>1297.818</v>
          </cell>
        </row>
        <row r="344">
          <cell r="G344" t="str">
            <v>AZNMNV61998</v>
          </cell>
          <cell r="H344">
            <v>1304.6020000000001</v>
          </cell>
        </row>
        <row r="345">
          <cell r="G345" t="str">
            <v>AZNMNV71998</v>
          </cell>
          <cell r="H345">
            <v>1510.654</v>
          </cell>
        </row>
        <row r="346">
          <cell r="G346" t="str">
            <v>AZNMNV81998</v>
          </cell>
          <cell r="H346">
            <v>1405.374</v>
          </cell>
        </row>
        <row r="347">
          <cell r="G347" t="str">
            <v>AZNMNV91998</v>
          </cell>
          <cell r="H347">
            <v>1244.8109999999999</v>
          </cell>
        </row>
        <row r="348">
          <cell r="G348" t="str">
            <v>AZNMNV101998</v>
          </cell>
          <cell r="H348">
            <v>995.91</v>
          </cell>
        </row>
        <row r="349">
          <cell r="G349" t="str">
            <v>AZNMNV111998</v>
          </cell>
          <cell r="H349">
            <v>1078.4680000000001</v>
          </cell>
        </row>
        <row r="350">
          <cell r="G350" t="str">
            <v>AZNMNV121998</v>
          </cell>
          <cell r="H350">
            <v>1326.7139999999999</v>
          </cell>
        </row>
        <row r="351">
          <cell r="G351" t="str">
            <v>AZNMNV11999</v>
          </cell>
          <cell r="H351">
            <v>1035.6489999999999</v>
          </cell>
        </row>
        <row r="352">
          <cell r="G352" t="str">
            <v>AZNMNV21999</v>
          </cell>
          <cell r="H352">
            <v>893.625</v>
          </cell>
        </row>
        <row r="353">
          <cell r="G353" t="str">
            <v>AZNMNV31999</v>
          </cell>
          <cell r="H353">
            <v>1112.575</v>
          </cell>
        </row>
        <row r="354">
          <cell r="G354" t="str">
            <v>AZNMNV41999</v>
          </cell>
          <cell r="H354">
            <v>1123.0160000000001</v>
          </cell>
        </row>
        <row r="355">
          <cell r="G355" t="str">
            <v>AZNMNV51999</v>
          </cell>
          <cell r="H355">
            <v>1381.232</v>
          </cell>
        </row>
        <row r="356">
          <cell r="G356" t="str">
            <v>AZNMNV61999</v>
          </cell>
          <cell r="H356">
            <v>1286.2809999999999</v>
          </cell>
        </row>
        <row r="357">
          <cell r="G357" t="str">
            <v>AZNMNV71999</v>
          </cell>
          <cell r="H357">
            <v>1281.2380000000001</v>
          </cell>
        </row>
        <row r="358">
          <cell r="G358" t="str">
            <v>AZNMNV81999</v>
          </cell>
          <cell r="H358">
            <v>1192.5060000000001</v>
          </cell>
        </row>
        <row r="359">
          <cell r="G359" t="str">
            <v>AZNMNV91999</v>
          </cell>
          <cell r="H359">
            <v>1149.5360000000001</v>
          </cell>
        </row>
        <row r="360">
          <cell r="G360" t="str">
            <v>AZNMNV101999</v>
          </cell>
          <cell r="H360">
            <v>1194.577</v>
          </cell>
        </row>
        <row r="361">
          <cell r="G361" t="str">
            <v>AZNMNV111999</v>
          </cell>
          <cell r="H361">
            <v>1161.491</v>
          </cell>
        </row>
        <row r="362">
          <cell r="G362" t="str">
            <v>AZNMNV121999</v>
          </cell>
          <cell r="H362">
            <v>989.34900000000005</v>
          </cell>
        </row>
        <row r="363">
          <cell r="G363" t="str">
            <v>AZNMNV12000</v>
          </cell>
          <cell r="H363">
            <v>889.93</v>
          </cell>
        </row>
        <row r="364">
          <cell r="G364" t="str">
            <v>AZNMNV22000</v>
          </cell>
          <cell r="H364">
            <v>846.06500000000005</v>
          </cell>
        </row>
        <row r="365">
          <cell r="G365" t="str">
            <v>AZNMNV32000</v>
          </cell>
          <cell r="H365">
            <v>1049.1279999999999</v>
          </cell>
        </row>
        <row r="366">
          <cell r="G366" t="str">
            <v>AZNMNV42000</v>
          </cell>
          <cell r="H366">
            <v>1299.9649999999999</v>
          </cell>
        </row>
        <row r="367">
          <cell r="G367" t="str">
            <v>AZNMNV52000</v>
          </cell>
          <cell r="H367">
            <v>1438.5840000000001</v>
          </cell>
        </row>
        <row r="368">
          <cell r="G368" t="str">
            <v>AZNMNV62000</v>
          </cell>
          <cell r="H368">
            <v>952.99199999999996</v>
          </cell>
        </row>
        <row r="369">
          <cell r="G369" t="str">
            <v>AZNMNV72000</v>
          </cell>
          <cell r="H369">
            <v>1003.884</v>
          </cell>
        </row>
        <row r="370">
          <cell r="G370" t="str">
            <v>AZNMNV82000</v>
          </cell>
          <cell r="H370">
            <v>907.49099999999999</v>
          </cell>
        </row>
        <row r="371">
          <cell r="G371" t="str">
            <v>AZNMNV92000</v>
          </cell>
          <cell r="H371">
            <v>786.00300000000004</v>
          </cell>
        </row>
        <row r="372">
          <cell r="G372" t="str">
            <v>AZNMNV102000</v>
          </cell>
          <cell r="H372">
            <v>737.72500000000002</v>
          </cell>
        </row>
        <row r="373">
          <cell r="G373" t="str">
            <v>AZNMNV112000</v>
          </cell>
          <cell r="H373">
            <v>1031.413</v>
          </cell>
        </row>
        <row r="374">
          <cell r="G374" t="str">
            <v>AZNMNV122000</v>
          </cell>
          <cell r="H374">
            <v>947.51700000000005</v>
          </cell>
        </row>
        <row r="375">
          <cell r="G375" t="str">
            <v>AZNMNV12001</v>
          </cell>
          <cell r="H375">
            <v>863.16399999999999</v>
          </cell>
        </row>
        <row r="376">
          <cell r="G376" t="str">
            <v>AZNMNV22001</v>
          </cell>
          <cell r="H376">
            <v>854.95799999999997</v>
          </cell>
        </row>
        <row r="377">
          <cell r="G377" t="str">
            <v>AZNMNV32001</v>
          </cell>
          <cell r="H377">
            <v>1099.518</v>
          </cell>
        </row>
        <row r="378">
          <cell r="G378" t="str">
            <v>AZNMNV42001</v>
          </cell>
          <cell r="H378">
            <v>1082.5309999999999</v>
          </cell>
        </row>
        <row r="379">
          <cell r="G379" t="str">
            <v>AZNMNV52001</v>
          </cell>
          <cell r="H379">
            <v>1046.4449999999999</v>
          </cell>
        </row>
        <row r="380">
          <cell r="G380" t="str">
            <v>AZNMNV62001</v>
          </cell>
          <cell r="H380">
            <v>1062.1500000000001</v>
          </cell>
        </row>
        <row r="381">
          <cell r="G381" t="str">
            <v>AZNMNV72001</v>
          </cell>
          <cell r="H381">
            <v>1122.5930000000001</v>
          </cell>
        </row>
        <row r="382">
          <cell r="G382" t="str">
            <v>AZNMNV82001</v>
          </cell>
          <cell r="H382">
            <v>1036.6489999999999</v>
          </cell>
        </row>
        <row r="383">
          <cell r="G383" t="str">
            <v>AZNMNV92001</v>
          </cell>
          <cell r="H383">
            <v>746.64499999999998</v>
          </cell>
        </row>
        <row r="384">
          <cell r="G384" t="str">
            <v>AZNMNV102001</v>
          </cell>
          <cell r="H384">
            <v>675.75699999999995</v>
          </cell>
        </row>
        <row r="385">
          <cell r="G385" t="str">
            <v>AZNMNV112001</v>
          </cell>
          <cell r="H385">
            <v>714.45299999999997</v>
          </cell>
        </row>
        <row r="386">
          <cell r="G386" t="str">
            <v>AZNMNV122001</v>
          </cell>
          <cell r="H386">
            <v>850.85500000000002</v>
          </cell>
        </row>
        <row r="387">
          <cell r="G387" t="str">
            <v>AZNMNV12002</v>
          </cell>
          <cell r="H387">
            <v>830.60400000000004</v>
          </cell>
        </row>
        <row r="388">
          <cell r="G388" t="str">
            <v>AZNMNV22002</v>
          </cell>
          <cell r="H388">
            <v>808.39300000000003</v>
          </cell>
        </row>
        <row r="389">
          <cell r="G389" t="str">
            <v>AZNMNV32002</v>
          </cell>
          <cell r="H389">
            <v>1031.145</v>
          </cell>
        </row>
        <row r="390">
          <cell r="G390" t="str">
            <v>AZNMNV42002</v>
          </cell>
          <cell r="H390">
            <v>1035.931</v>
          </cell>
        </row>
        <row r="391">
          <cell r="G391" t="str">
            <v>AZNMNV52002</v>
          </cell>
          <cell r="H391">
            <v>1028.902</v>
          </cell>
        </row>
        <row r="392">
          <cell r="G392" t="str">
            <v>AZNMNV62002</v>
          </cell>
          <cell r="H392">
            <v>1055.421</v>
          </cell>
        </row>
        <row r="393">
          <cell r="G393" t="str">
            <v>AZNMNV72002</v>
          </cell>
          <cell r="H393">
            <v>1094.4860000000001</v>
          </cell>
        </row>
        <row r="394">
          <cell r="G394" t="str">
            <v>AZNMNV82002</v>
          </cell>
          <cell r="H394">
            <v>1031.7550000000001</v>
          </cell>
        </row>
        <row r="395">
          <cell r="G395" t="str">
            <v>AZNMNV92002</v>
          </cell>
          <cell r="H395">
            <v>688.60500000000002</v>
          </cell>
        </row>
        <row r="396">
          <cell r="G396" t="str">
            <v>AZNMNV102002</v>
          </cell>
          <cell r="H396">
            <v>588.19100000000003</v>
          </cell>
        </row>
        <row r="397">
          <cell r="G397" t="str">
            <v>AZNMNV112002</v>
          </cell>
          <cell r="H397">
            <v>614.10799999999995</v>
          </cell>
        </row>
        <row r="398">
          <cell r="G398" t="str">
            <v>AZNMNV122002</v>
          </cell>
          <cell r="H398">
            <v>660.96</v>
          </cell>
        </row>
        <row r="399">
          <cell r="G399" t="str">
            <v>AZNMNV12003</v>
          </cell>
          <cell r="H399">
            <v>772.10400000000004</v>
          </cell>
        </row>
        <row r="400">
          <cell r="G400" t="str">
            <v>AZNMNV22003</v>
          </cell>
          <cell r="H400">
            <v>705.82100000000003</v>
          </cell>
        </row>
        <row r="401">
          <cell r="G401" t="str">
            <v>AZNMNV32003</v>
          </cell>
          <cell r="H401">
            <v>980.34199999999998</v>
          </cell>
        </row>
        <row r="402">
          <cell r="G402" t="str">
            <v>AZNMNV42003</v>
          </cell>
          <cell r="H402">
            <v>1003.289</v>
          </cell>
        </row>
        <row r="403">
          <cell r="G403" t="str">
            <v>AZNMNV52003</v>
          </cell>
          <cell r="H403">
            <v>949.67399999999998</v>
          </cell>
        </row>
        <row r="404">
          <cell r="G404" t="str">
            <v>AZNMNV62003</v>
          </cell>
          <cell r="H404">
            <v>1000.179</v>
          </cell>
        </row>
        <row r="405">
          <cell r="G405" t="str">
            <v>AZNMNV72003</v>
          </cell>
          <cell r="H405">
            <v>924.74900000000002</v>
          </cell>
        </row>
        <row r="406">
          <cell r="G406" t="str">
            <v>AZNMNV82003</v>
          </cell>
          <cell r="H406">
            <v>903.97699999999998</v>
          </cell>
        </row>
        <row r="407">
          <cell r="G407" t="str">
            <v>AZNMNV92003</v>
          </cell>
          <cell r="H407">
            <v>625.38900000000001</v>
          </cell>
        </row>
        <row r="408">
          <cell r="G408" t="str">
            <v>AZNMNV102003</v>
          </cell>
          <cell r="H408">
            <v>596.99099999999999</v>
          </cell>
        </row>
        <row r="409">
          <cell r="G409" t="str">
            <v>AZNMNV112003</v>
          </cell>
          <cell r="H409">
            <v>593.27</v>
          </cell>
        </row>
        <row r="410">
          <cell r="G410" t="str">
            <v>AZNMNV122003</v>
          </cell>
          <cell r="H410">
            <v>637.15599999999995</v>
          </cell>
        </row>
        <row r="411">
          <cell r="G411" t="str">
            <v>AZNMNV12004</v>
          </cell>
          <cell r="H411">
            <v>18.657</v>
          </cell>
        </row>
        <row r="412">
          <cell r="G412" t="str">
            <v>CAMX11970</v>
          </cell>
          <cell r="H412">
            <v>3621.9960000000001</v>
          </cell>
        </row>
        <row r="413">
          <cell r="G413" t="str">
            <v>CAMX21970</v>
          </cell>
          <cell r="H413">
            <v>3505.1970000000001</v>
          </cell>
        </row>
        <row r="414">
          <cell r="G414" t="str">
            <v>CAMX31970</v>
          </cell>
          <cell r="H414">
            <v>3597.5360000000001</v>
          </cell>
        </row>
        <row r="415">
          <cell r="G415" t="str">
            <v>CAMX41970</v>
          </cell>
          <cell r="H415">
            <v>2930.6979999999999</v>
          </cell>
        </row>
        <row r="416">
          <cell r="G416" t="str">
            <v>CAMX51970</v>
          </cell>
          <cell r="H416">
            <v>2955.9110000000001</v>
          </cell>
        </row>
        <row r="417">
          <cell r="G417" t="str">
            <v>CAMX61970</v>
          </cell>
          <cell r="H417">
            <v>2927.2190000000001</v>
          </cell>
        </row>
        <row r="418">
          <cell r="G418" t="str">
            <v>CAMX71970</v>
          </cell>
          <cell r="H418">
            <v>3016.453</v>
          </cell>
        </row>
        <row r="419">
          <cell r="G419" t="str">
            <v>CAMX81970</v>
          </cell>
          <cell r="H419">
            <v>3281.308</v>
          </cell>
        </row>
        <row r="420">
          <cell r="G420" t="str">
            <v>CAMX91970</v>
          </cell>
          <cell r="H420">
            <v>2669.2080000000001</v>
          </cell>
        </row>
        <row r="421">
          <cell r="G421" t="str">
            <v>CAMX101970</v>
          </cell>
          <cell r="H421">
            <v>2310.6550000000002</v>
          </cell>
        </row>
        <row r="422">
          <cell r="G422" t="str">
            <v>CAMX111970</v>
          </cell>
          <cell r="H422">
            <v>2636.41</v>
          </cell>
        </row>
        <row r="423">
          <cell r="G423" t="str">
            <v>CAMX121970</v>
          </cell>
          <cell r="H423">
            <v>3548.7109999999998</v>
          </cell>
        </row>
        <row r="424">
          <cell r="G424" t="str">
            <v>CAMX11971</v>
          </cell>
          <cell r="H424">
            <v>3525.7710000000002</v>
          </cell>
        </row>
        <row r="425">
          <cell r="G425" t="str">
            <v>CAMX21971</v>
          </cell>
          <cell r="H425">
            <v>2876.9319999999998</v>
          </cell>
        </row>
        <row r="426">
          <cell r="G426" t="str">
            <v>CAMX31971</v>
          </cell>
          <cell r="H426">
            <v>2810.6590000000001</v>
          </cell>
        </row>
        <row r="427">
          <cell r="G427" t="str">
            <v>CAMX41971</v>
          </cell>
          <cell r="H427">
            <v>3376.241</v>
          </cell>
        </row>
        <row r="428">
          <cell r="G428" t="str">
            <v>CAMX51971</v>
          </cell>
          <cell r="H428">
            <v>3518.99</v>
          </cell>
        </row>
        <row r="429">
          <cell r="G429" t="str">
            <v>CAMX61971</v>
          </cell>
          <cell r="H429">
            <v>3856.82</v>
          </cell>
        </row>
        <row r="430">
          <cell r="G430" t="str">
            <v>CAMX71971</v>
          </cell>
          <cell r="H430">
            <v>3780.1010000000001</v>
          </cell>
        </row>
        <row r="431">
          <cell r="G431" t="str">
            <v>CAMX81971</v>
          </cell>
          <cell r="H431">
            <v>3784.2809999999999</v>
          </cell>
        </row>
        <row r="432">
          <cell r="G432" t="str">
            <v>CAMX91971</v>
          </cell>
          <cell r="H432">
            <v>3069.1840000000002</v>
          </cell>
        </row>
        <row r="433">
          <cell r="G433" t="str">
            <v>CAMX101971</v>
          </cell>
          <cell r="H433">
            <v>2707.9580000000001</v>
          </cell>
        </row>
        <row r="434">
          <cell r="G434" t="str">
            <v>CAMX111971</v>
          </cell>
          <cell r="H434">
            <v>2194.96</v>
          </cell>
        </row>
        <row r="435">
          <cell r="G435" t="str">
            <v>CAMX121971</v>
          </cell>
          <cell r="H435">
            <v>2514.7199999999998</v>
          </cell>
        </row>
        <row r="436">
          <cell r="G436" t="str">
            <v>CAMX11972</v>
          </cell>
          <cell r="H436">
            <v>2623.2950000000001</v>
          </cell>
        </row>
        <row r="437">
          <cell r="G437" t="str">
            <v>CAMX21972</v>
          </cell>
          <cell r="H437">
            <v>2205.6840000000002</v>
          </cell>
        </row>
        <row r="438">
          <cell r="G438" t="str">
            <v>CAMX31972</v>
          </cell>
          <cell r="H438">
            <v>2711.7730000000001</v>
          </cell>
        </row>
        <row r="439">
          <cell r="G439" t="str">
            <v>CAMX41972</v>
          </cell>
          <cell r="H439">
            <v>2405.375</v>
          </cell>
        </row>
        <row r="440">
          <cell r="G440" t="str">
            <v>CAMX51972</v>
          </cell>
          <cell r="H440">
            <v>2560.1410000000001</v>
          </cell>
        </row>
        <row r="441">
          <cell r="G441" t="str">
            <v>CAMX61972</v>
          </cell>
          <cell r="H441">
            <v>2761.837</v>
          </cell>
        </row>
        <row r="442">
          <cell r="G442" t="str">
            <v>CAMX71972</v>
          </cell>
          <cell r="H442">
            <v>2957.5160000000001</v>
          </cell>
        </row>
        <row r="443">
          <cell r="G443" t="str">
            <v>CAMX81972</v>
          </cell>
          <cell r="H443">
            <v>3047.1480000000001</v>
          </cell>
        </row>
        <row r="444">
          <cell r="G444" t="str">
            <v>CAMX91972</v>
          </cell>
          <cell r="H444">
            <v>2444.6660000000002</v>
          </cell>
        </row>
        <row r="445">
          <cell r="G445" t="str">
            <v>CAMX101972</v>
          </cell>
          <cell r="H445">
            <v>2134.6080000000002</v>
          </cell>
        </row>
        <row r="446">
          <cell r="G446" t="str">
            <v>CAMX111972</v>
          </cell>
          <cell r="H446">
            <v>2395.0230000000001</v>
          </cell>
        </row>
        <row r="447">
          <cell r="G447" t="str">
            <v>CAMX121972</v>
          </cell>
          <cell r="H447">
            <v>2714.2159999999999</v>
          </cell>
        </row>
        <row r="448">
          <cell r="G448" t="str">
            <v>CAMX11973</v>
          </cell>
          <cell r="H448">
            <v>3341.6779999999999</v>
          </cell>
        </row>
        <row r="449">
          <cell r="G449" t="str">
            <v>CAMX21973</v>
          </cell>
          <cell r="H449">
            <v>3077.1480000000001</v>
          </cell>
        </row>
        <row r="450">
          <cell r="G450" t="str">
            <v>CAMX31973</v>
          </cell>
          <cell r="H450">
            <v>3350.4360000000001</v>
          </cell>
        </row>
        <row r="451">
          <cell r="G451" t="str">
            <v>CAMX41973</v>
          </cell>
          <cell r="H451">
            <v>2935.759</v>
          </cell>
        </row>
        <row r="452">
          <cell r="G452" t="str">
            <v>CAMX51973</v>
          </cell>
          <cell r="H452">
            <v>3354.17</v>
          </cell>
        </row>
        <row r="453">
          <cell r="G453" t="str">
            <v>CAMX61973</v>
          </cell>
          <cell r="H453">
            <v>3176.0920000000001</v>
          </cell>
        </row>
        <row r="454">
          <cell r="G454" t="str">
            <v>CAMX71973</v>
          </cell>
          <cell r="H454">
            <v>3193.944</v>
          </cell>
        </row>
        <row r="455">
          <cell r="G455" t="str">
            <v>CAMX81973</v>
          </cell>
          <cell r="H455">
            <v>3143.2170000000001</v>
          </cell>
        </row>
        <row r="456">
          <cell r="G456" t="str">
            <v>CAMX91973</v>
          </cell>
          <cell r="H456">
            <v>2429.3490000000002</v>
          </cell>
        </row>
        <row r="457">
          <cell r="G457" t="str">
            <v>CAMX101973</v>
          </cell>
          <cell r="H457">
            <v>2382.4670000000001</v>
          </cell>
        </row>
        <row r="458">
          <cell r="G458" t="str">
            <v>CAMX111973</v>
          </cell>
          <cell r="H458">
            <v>3290.6489999999999</v>
          </cell>
        </row>
        <row r="459">
          <cell r="G459" t="str">
            <v>CAMX121973</v>
          </cell>
          <cell r="H459">
            <v>4053.8939999999998</v>
          </cell>
        </row>
        <row r="460">
          <cell r="G460" t="str">
            <v>CAMX11974</v>
          </cell>
          <cell r="H460">
            <v>4533.7640000000001</v>
          </cell>
        </row>
        <row r="461">
          <cell r="G461" t="str">
            <v>CAMX21974</v>
          </cell>
          <cell r="H461">
            <v>3801.8719999999998</v>
          </cell>
        </row>
        <row r="462">
          <cell r="G462" t="str">
            <v>CAMX31974</v>
          </cell>
          <cell r="H462">
            <v>4365.424</v>
          </cell>
        </row>
        <row r="463">
          <cell r="G463" t="str">
            <v>CAMX41974</v>
          </cell>
          <cell r="H463">
            <v>4615.0060000000003</v>
          </cell>
        </row>
        <row r="464">
          <cell r="G464" t="str">
            <v>CAMX51974</v>
          </cell>
          <cell r="H464">
            <v>4694.7479999999996</v>
          </cell>
        </row>
        <row r="465">
          <cell r="G465" t="str">
            <v>CAMX61974</v>
          </cell>
          <cell r="H465">
            <v>4264.3639999999996</v>
          </cell>
        </row>
        <row r="466">
          <cell r="G466" t="str">
            <v>CAMX71974</v>
          </cell>
          <cell r="H466">
            <v>4042.9650000000001</v>
          </cell>
        </row>
        <row r="467">
          <cell r="G467" t="str">
            <v>CAMX81974</v>
          </cell>
          <cell r="H467">
            <v>4032.68</v>
          </cell>
        </row>
        <row r="468">
          <cell r="G468" t="str">
            <v>CAMX91974</v>
          </cell>
          <cell r="H468">
            <v>3150.1709999999998</v>
          </cell>
        </row>
        <row r="469">
          <cell r="G469" t="str">
            <v>CAMX101974</v>
          </cell>
          <cell r="H469">
            <v>2688.1379999999999</v>
          </cell>
        </row>
        <row r="470">
          <cell r="G470" t="str">
            <v>CAMX111974</v>
          </cell>
          <cell r="H470">
            <v>2594.9479999999999</v>
          </cell>
        </row>
        <row r="471">
          <cell r="G471" t="str">
            <v>CAMX121974</v>
          </cell>
          <cell r="H471">
            <v>2510.768</v>
          </cell>
        </row>
        <row r="472">
          <cell r="G472" t="str">
            <v>CAMX11975</v>
          </cell>
          <cell r="H472">
            <v>2209.8910000000001</v>
          </cell>
        </row>
        <row r="473">
          <cell r="G473" t="str">
            <v>CAMX21975</v>
          </cell>
          <cell r="H473">
            <v>2269.63</v>
          </cell>
        </row>
        <row r="474">
          <cell r="G474" t="str">
            <v>CAMX31975</v>
          </cell>
          <cell r="H474">
            <v>2986.509</v>
          </cell>
        </row>
        <row r="475">
          <cell r="G475" t="str">
            <v>CAMX41975</v>
          </cell>
          <cell r="H475">
            <v>3561.0450000000001</v>
          </cell>
        </row>
        <row r="476">
          <cell r="G476" t="str">
            <v>CAMX51975</v>
          </cell>
          <cell r="H476">
            <v>4200.17</v>
          </cell>
        </row>
        <row r="477">
          <cell r="G477" t="str">
            <v>CAMX61975</v>
          </cell>
          <cell r="H477">
            <v>4416.6080000000002</v>
          </cell>
        </row>
        <row r="478">
          <cell r="G478" t="str">
            <v>CAMX71975</v>
          </cell>
          <cell r="H478">
            <v>3697.971</v>
          </cell>
        </row>
        <row r="479">
          <cell r="G479" t="str">
            <v>CAMX81975</v>
          </cell>
          <cell r="H479">
            <v>3662.433</v>
          </cell>
        </row>
        <row r="480">
          <cell r="G480" t="str">
            <v>CAMX91975</v>
          </cell>
          <cell r="H480">
            <v>3159.038</v>
          </cell>
        </row>
        <row r="481">
          <cell r="G481" t="str">
            <v>CAMX101975</v>
          </cell>
          <cell r="H481">
            <v>2871.0120000000002</v>
          </cell>
        </row>
        <row r="482">
          <cell r="G482" t="str">
            <v>CAMX111975</v>
          </cell>
          <cell r="H482">
            <v>3115.7190000000001</v>
          </cell>
        </row>
        <row r="483">
          <cell r="G483" t="str">
            <v>CAMX121975</v>
          </cell>
          <cell r="H483">
            <v>2976.83</v>
          </cell>
        </row>
        <row r="484">
          <cell r="G484" t="str">
            <v>CAMX11976</v>
          </cell>
          <cell r="H484">
            <v>2231.1550000000002</v>
          </cell>
        </row>
        <row r="485">
          <cell r="G485" t="str">
            <v>CAMX21976</v>
          </cell>
          <cell r="H485">
            <v>2079.9780000000001</v>
          </cell>
        </row>
        <row r="486">
          <cell r="G486" t="str">
            <v>CAMX31976</v>
          </cell>
          <cell r="H486">
            <v>2221.6170000000002</v>
          </cell>
        </row>
        <row r="487">
          <cell r="G487" t="str">
            <v>CAMX41976</v>
          </cell>
          <cell r="H487">
            <v>1555.7349999999999</v>
          </cell>
        </row>
        <row r="488">
          <cell r="G488" t="str">
            <v>CAMX51976</v>
          </cell>
          <cell r="H488">
            <v>1812.211</v>
          </cell>
        </row>
        <row r="489">
          <cell r="G489" t="str">
            <v>CAMX61976</v>
          </cell>
          <cell r="H489">
            <v>2166.759</v>
          </cell>
        </row>
        <row r="490">
          <cell r="G490" t="str">
            <v>CAMX71976</v>
          </cell>
          <cell r="H490">
            <v>2348.7150000000001</v>
          </cell>
        </row>
        <row r="491">
          <cell r="G491" t="str">
            <v>CAMX81976</v>
          </cell>
          <cell r="H491">
            <v>2183.5140000000001</v>
          </cell>
        </row>
        <row r="492">
          <cell r="G492" t="str">
            <v>CAMX91976</v>
          </cell>
          <cell r="H492">
            <v>2027.652</v>
          </cell>
        </row>
        <row r="493">
          <cell r="G493" t="str">
            <v>CAMX101976</v>
          </cell>
          <cell r="H493">
            <v>1446.03</v>
          </cell>
        </row>
        <row r="494">
          <cell r="G494" t="str">
            <v>CAMX111976</v>
          </cell>
          <cell r="H494">
            <v>1195.3430000000001</v>
          </cell>
        </row>
        <row r="495">
          <cell r="G495" t="str">
            <v>CAMX121976</v>
          </cell>
          <cell r="H495">
            <v>1024.3779999999999</v>
          </cell>
        </row>
        <row r="496">
          <cell r="G496" t="str">
            <v>CAMX11977</v>
          </cell>
          <cell r="H496">
            <v>938.63900000000001</v>
          </cell>
        </row>
        <row r="497">
          <cell r="G497" t="str">
            <v>CAMX21977</v>
          </cell>
          <cell r="H497">
            <v>750.42700000000002</v>
          </cell>
        </row>
        <row r="498">
          <cell r="G498" t="str">
            <v>CAMX31977</v>
          </cell>
          <cell r="H498">
            <v>894.36599999999999</v>
          </cell>
        </row>
        <row r="499">
          <cell r="G499" t="str">
            <v>CAMX41977</v>
          </cell>
          <cell r="H499">
            <v>1012.8680000000001</v>
          </cell>
        </row>
        <row r="500">
          <cell r="G500" t="str">
            <v>CAMX51977</v>
          </cell>
          <cell r="H500">
            <v>1045.357</v>
          </cell>
        </row>
        <row r="501">
          <cell r="G501" t="str">
            <v>CAMX61977</v>
          </cell>
          <cell r="H501">
            <v>1550.1289999999999</v>
          </cell>
        </row>
        <row r="502">
          <cell r="G502" t="str">
            <v>CAMX71977</v>
          </cell>
          <cell r="H502">
            <v>1649.048</v>
          </cell>
        </row>
        <row r="503">
          <cell r="G503" t="str">
            <v>CAMX81977</v>
          </cell>
          <cell r="H503">
            <v>1620.8510000000001</v>
          </cell>
        </row>
        <row r="504">
          <cell r="G504" t="str">
            <v>CAMX91977</v>
          </cell>
          <cell r="H504">
            <v>1144.528</v>
          </cell>
        </row>
        <row r="505">
          <cell r="G505" t="str">
            <v>CAMX101977</v>
          </cell>
          <cell r="H505">
            <v>834.202</v>
          </cell>
        </row>
        <row r="506">
          <cell r="G506" t="str">
            <v>CAMX111977</v>
          </cell>
          <cell r="H506">
            <v>820.33600000000001</v>
          </cell>
        </row>
        <row r="507">
          <cell r="G507" t="str">
            <v>CAMX121977</v>
          </cell>
          <cell r="H507">
            <v>1210.0239999999999</v>
          </cell>
        </row>
        <row r="508">
          <cell r="G508" t="str">
            <v>CAMX11978</v>
          </cell>
          <cell r="H508">
            <v>2425.5790000000002</v>
          </cell>
        </row>
        <row r="509">
          <cell r="G509" t="str">
            <v>CAMX21978</v>
          </cell>
          <cell r="H509">
            <v>2640.7489999999998</v>
          </cell>
        </row>
        <row r="510">
          <cell r="G510" t="str">
            <v>CAMX31978</v>
          </cell>
          <cell r="H510">
            <v>3743.8690000000001</v>
          </cell>
        </row>
        <row r="511">
          <cell r="G511" t="str">
            <v>CAMX41978</v>
          </cell>
          <cell r="H511">
            <v>3660.6529999999998</v>
          </cell>
        </row>
        <row r="512">
          <cell r="G512" t="str">
            <v>CAMX51978</v>
          </cell>
          <cell r="H512">
            <v>4004.7280000000001</v>
          </cell>
        </row>
        <row r="513">
          <cell r="G513" t="str">
            <v>CAMX61978</v>
          </cell>
          <cell r="H513">
            <v>3132.4110000000001</v>
          </cell>
        </row>
        <row r="514">
          <cell r="G514" t="str">
            <v>CAMX71978</v>
          </cell>
          <cell r="H514">
            <v>3339.3159999999998</v>
          </cell>
        </row>
        <row r="515">
          <cell r="G515" t="str">
            <v>CAMX81978</v>
          </cell>
          <cell r="H515">
            <v>3443.2220000000002</v>
          </cell>
        </row>
        <row r="516">
          <cell r="G516" t="str">
            <v>CAMX91978</v>
          </cell>
          <cell r="H516">
            <v>3002.7440000000001</v>
          </cell>
        </row>
        <row r="517">
          <cell r="G517" t="str">
            <v>CAMX101978</v>
          </cell>
          <cell r="H517">
            <v>2618.6239999999998</v>
          </cell>
        </row>
        <row r="518">
          <cell r="G518" t="str">
            <v>CAMX111978</v>
          </cell>
          <cell r="H518">
            <v>2435.433</v>
          </cell>
        </row>
        <row r="519">
          <cell r="G519" t="str">
            <v>CAMX121978</v>
          </cell>
          <cell r="H519">
            <v>2344.4450000000002</v>
          </cell>
        </row>
        <row r="520">
          <cell r="G520" t="str">
            <v>CAMX11979</v>
          </cell>
          <cell r="H520">
            <v>2718.0169999999998</v>
          </cell>
        </row>
        <row r="521">
          <cell r="G521" t="str">
            <v>CAMX21979</v>
          </cell>
          <cell r="H521">
            <v>2612.4450000000002</v>
          </cell>
        </row>
        <row r="522">
          <cell r="G522" t="str">
            <v>CAMX31979</v>
          </cell>
          <cell r="H522">
            <v>2745.59</v>
          </cell>
        </row>
        <row r="523">
          <cell r="G523" t="str">
            <v>CAMX41979</v>
          </cell>
          <cell r="H523">
            <v>2665.0309999999999</v>
          </cell>
        </row>
        <row r="524">
          <cell r="G524" t="str">
            <v>CAMX51979</v>
          </cell>
          <cell r="H524">
            <v>3615.5329999999999</v>
          </cell>
        </row>
        <row r="525">
          <cell r="G525" t="str">
            <v>CAMX61979</v>
          </cell>
          <cell r="H525">
            <v>3151.752</v>
          </cell>
        </row>
        <row r="526">
          <cell r="G526" t="str">
            <v>CAMX71979</v>
          </cell>
          <cell r="H526">
            <v>3557.1309999999999</v>
          </cell>
        </row>
        <row r="527">
          <cell r="G527" t="str">
            <v>CAMX81979</v>
          </cell>
          <cell r="H527">
            <v>3324.777</v>
          </cell>
        </row>
        <row r="528">
          <cell r="G528" t="str">
            <v>CAMX91979</v>
          </cell>
          <cell r="H528">
            <v>2472.2779999999998</v>
          </cell>
        </row>
        <row r="529">
          <cell r="G529" t="str">
            <v>CAMX101979</v>
          </cell>
          <cell r="H529">
            <v>2192.5459999999998</v>
          </cell>
        </row>
        <row r="530">
          <cell r="G530" t="str">
            <v>CAMX111979</v>
          </cell>
          <cell r="H530">
            <v>1749.261</v>
          </cell>
        </row>
        <row r="531">
          <cell r="G531" t="str">
            <v>CAMX121979</v>
          </cell>
          <cell r="H531">
            <v>2294.1010000000001</v>
          </cell>
        </row>
        <row r="532">
          <cell r="G532" t="str">
            <v>CAMX11980</v>
          </cell>
          <cell r="H532">
            <v>3709.2660000000001</v>
          </cell>
        </row>
        <row r="533">
          <cell r="G533" t="str">
            <v>CAMX21980</v>
          </cell>
          <cell r="H533">
            <v>3714.3620000000001</v>
          </cell>
        </row>
        <row r="534">
          <cell r="G534" t="str">
            <v>CAMX31980</v>
          </cell>
          <cell r="H534">
            <v>4380.1580000000004</v>
          </cell>
        </row>
        <row r="535">
          <cell r="G535" t="str">
            <v>CAMX41980</v>
          </cell>
          <cell r="H535">
            <v>3790.7570000000001</v>
          </cell>
        </row>
        <row r="536">
          <cell r="G536" t="str">
            <v>CAMX51980</v>
          </cell>
          <cell r="H536">
            <v>3780.924</v>
          </cell>
        </row>
        <row r="537">
          <cell r="G537" t="str">
            <v>CAMX61980</v>
          </cell>
          <cell r="H537">
            <v>3587.5160000000001</v>
          </cell>
        </row>
        <row r="538">
          <cell r="G538" t="str">
            <v>CAMX71980</v>
          </cell>
          <cell r="H538">
            <v>3691.66</v>
          </cell>
        </row>
        <row r="539">
          <cell r="G539" t="str">
            <v>CAMX81980</v>
          </cell>
          <cell r="H539">
            <v>3495.0230000000001</v>
          </cell>
        </row>
        <row r="540">
          <cell r="G540" t="str">
            <v>CAMX91980</v>
          </cell>
          <cell r="H540">
            <v>3102.9169999999999</v>
          </cell>
        </row>
        <row r="541">
          <cell r="G541" t="str">
            <v>CAMX101980</v>
          </cell>
          <cell r="H541">
            <v>2329.3000000000002</v>
          </cell>
        </row>
        <row r="542">
          <cell r="G542" t="str">
            <v>CAMX111980</v>
          </cell>
          <cell r="H542">
            <v>2199.1660000000002</v>
          </cell>
        </row>
        <row r="543">
          <cell r="G543" t="str">
            <v>CAMX121980</v>
          </cell>
          <cell r="H543">
            <v>2262.1320000000001</v>
          </cell>
        </row>
        <row r="544">
          <cell r="G544" t="str">
            <v>CAMX11981</v>
          </cell>
          <cell r="H544">
            <v>1831.367</v>
          </cell>
        </row>
        <row r="545">
          <cell r="G545" t="str">
            <v>CAMX21981</v>
          </cell>
          <cell r="H545">
            <v>1814.578</v>
          </cell>
        </row>
        <row r="546">
          <cell r="G546" t="str">
            <v>CAMX31981</v>
          </cell>
          <cell r="H546">
            <v>2079.4180000000001</v>
          </cell>
        </row>
        <row r="547">
          <cell r="G547" t="str">
            <v>CAMX41981</v>
          </cell>
          <cell r="H547">
            <v>2398.9079999999999</v>
          </cell>
        </row>
        <row r="548">
          <cell r="G548" t="str">
            <v>CAMX51981</v>
          </cell>
          <cell r="H548">
            <v>2645.7240000000002</v>
          </cell>
        </row>
        <row r="549">
          <cell r="G549" t="str">
            <v>CAMX61981</v>
          </cell>
          <cell r="H549">
            <v>2828.127</v>
          </cell>
        </row>
        <row r="550">
          <cell r="G550" t="str">
            <v>CAMX71981</v>
          </cell>
          <cell r="H550">
            <v>2981.5929999999998</v>
          </cell>
        </row>
        <row r="551">
          <cell r="G551" t="str">
            <v>CAMX81981</v>
          </cell>
          <cell r="H551">
            <v>2691.0479999999998</v>
          </cell>
        </row>
        <row r="552">
          <cell r="G552" t="str">
            <v>CAMX91981</v>
          </cell>
          <cell r="H552">
            <v>2318.0749999999998</v>
          </cell>
        </row>
        <row r="553">
          <cell r="G553" t="str">
            <v>CAMX101981</v>
          </cell>
          <cell r="H553">
            <v>1633.3969999999999</v>
          </cell>
        </row>
        <row r="554">
          <cell r="G554" t="str">
            <v>CAMX111981</v>
          </cell>
          <cell r="H554">
            <v>2231.9589999999998</v>
          </cell>
        </row>
        <row r="555">
          <cell r="G555" t="str">
            <v>CAMX121981</v>
          </cell>
          <cell r="H555">
            <v>3914.9560000000001</v>
          </cell>
        </row>
        <row r="556">
          <cell r="G556" t="str">
            <v>CAMX11982</v>
          </cell>
          <cell r="H556">
            <v>4196.4160000000002</v>
          </cell>
        </row>
        <row r="557">
          <cell r="G557" t="str">
            <v>CAMX21982</v>
          </cell>
          <cell r="H557">
            <v>3918.4050000000002</v>
          </cell>
        </row>
        <row r="558">
          <cell r="G558" t="str">
            <v>CAMX31982</v>
          </cell>
          <cell r="H558">
            <v>4556.2449999999999</v>
          </cell>
        </row>
        <row r="559">
          <cell r="G559" t="str">
            <v>CAMX41982</v>
          </cell>
          <cell r="H559">
            <v>4830.6329999999998</v>
          </cell>
        </row>
        <row r="560">
          <cell r="G560" t="str">
            <v>CAMX51982</v>
          </cell>
          <cell r="H560">
            <v>5040.9030000000002</v>
          </cell>
        </row>
        <row r="561">
          <cell r="G561" t="str">
            <v>CAMX61982</v>
          </cell>
          <cell r="H561">
            <v>4484.8159999999998</v>
          </cell>
        </row>
        <row r="562">
          <cell r="G562" t="str">
            <v>CAMX71982</v>
          </cell>
          <cell r="H562">
            <v>4241.8819999999996</v>
          </cell>
        </row>
        <row r="563">
          <cell r="G563" t="str">
            <v>CAMX81982</v>
          </cell>
          <cell r="H563">
            <v>4109.1369999999997</v>
          </cell>
        </row>
        <row r="564">
          <cell r="G564" t="str">
            <v>CAMX91982</v>
          </cell>
          <cell r="H564">
            <v>3645.259</v>
          </cell>
        </row>
        <row r="565">
          <cell r="G565" t="str">
            <v>CAMX101982</v>
          </cell>
          <cell r="H565">
            <v>2943.087</v>
          </cell>
        </row>
        <row r="566">
          <cell r="G566" t="str">
            <v>CAMX111982</v>
          </cell>
          <cell r="H566">
            <v>3501.7190000000001</v>
          </cell>
        </row>
        <row r="567">
          <cell r="G567" t="str">
            <v>CAMX121982</v>
          </cell>
          <cell r="H567">
            <v>4189.6499999999996</v>
          </cell>
        </row>
        <row r="568">
          <cell r="G568" t="str">
            <v>CAMX11983</v>
          </cell>
          <cell r="H568">
            <v>4190.4049999999997</v>
          </cell>
        </row>
        <row r="569">
          <cell r="G569" t="str">
            <v>CAMX21983</v>
          </cell>
          <cell r="H569">
            <v>4586.34</v>
          </cell>
        </row>
        <row r="570">
          <cell r="G570" t="str">
            <v>CAMX31983</v>
          </cell>
          <cell r="H570">
            <v>5436.058</v>
          </cell>
        </row>
        <row r="571">
          <cell r="G571" t="str">
            <v>CAMX41983</v>
          </cell>
          <cell r="H571">
            <v>5053.7</v>
          </cell>
        </row>
        <row r="572">
          <cell r="G572" t="str">
            <v>CAMX51983</v>
          </cell>
          <cell r="H572">
            <v>5536.0829999999996</v>
          </cell>
        </row>
        <row r="573">
          <cell r="G573" t="str">
            <v>CAMX61983</v>
          </cell>
          <cell r="H573">
            <v>5319.5969999999998</v>
          </cell>
        </row>
        <row r="574">
          <cell r="G574" t="str">
            <v>CAMX71983</v>
          </cell>
          <cell r="H574">
            <v>5092.7290000000003</v>
          </cell>
        </row>
        <row r="575">
          <cell r="G575" t="str">
            <v>CAMX81983</v>
          </cell>
          <cell r="H575">
            <v>4619.5749999999998</v>
          </cell>
        </row>
        <row r="576">
          <cell r="G576" t="str">
            <v>CAMX91983</v>
          </cell>
          <cell r="H576">
            <v>3982.1469999999999</v>
          </cell>
        </row>
        <row r="577">
          <cell r="G577" t="str">
            <v>CAMX101983</v>
          </cell>
          <cell r="H577">
            <v>3400.6640000000002</v>
          </cell>
        </row>
        <row r="578">
          <cell r="G578" t="str">
            <v>CAMX111983</v>
          </cell>
          <cell r="H578">
            <v>3732.2249999999999</v>
          </cell>
        </row>
        <row r="579">
          <cell r="G579" t="str">
            <v>CAMX121983</v>
          </cell>
          <cell r="H579">
            <v>5064.3329999999996</v>
          </cell>
        </row>
        <row r="580">
          <cell r="G580" t="str">
            <v>CAMX11984</v>
          </cell>
          <cell r="H580">
            <v>4951.2020000000002</v>
          </cell>
        </row>
        <row r="581">
          <cell r="G581" t="str">
            <v>CAMX21984</v>
          </cell>
          <cell r="H581">
            <v>3672.3589999999999</v>
          </cell>
        </row>
        <row r="582">
          <cell r="G582" t="str">
            <v>CAMX31984</v>
          </cell>
          <cell r="H582">
            <v>3829.0819999999999</v>
          </cell>
        </row>
        <row r="583">
          <cell r="G583" t="str">
            <v>CAMX41984</v>
          </cell>
          <cell r="H583">
            <v>3642.2530000000002</v>
          </cell>
        </row>
        <row r="584">
          <cell r="G584" t="str">
            <v>CAMX51984</v>
          </cell>
          <cell r="H584">
            <v>3667.0549999999998</v>
          </cell>
        </row>
        <row r="585">
          <cell r="G585" t="str">
            <v>CAMX61984</v>
          </cell>
          <cell r="H585">
            <v>3785.6619999999998</v>
          </cell>
        </row>
        <row r="586">
          <cell r="G586" t="str">
            <v>CAMX71984</v>
          </cell>
          <cell r="H586">
            <v>3989.8139999999999</v>
          </cell>
        </row>
        <row r="587">
          <cell r="G587" t="str">
            <v>CAMX81984</v>
          </cell>
          <cell r="H587">
            <v>3812.8969999999999</v>
          </cell>
        </row>
        <row r="588">
          <cell r="G588" t="str">
            <v>CAMX91984</v>
          </cell>
          <cell r="H588">
            <v>3202.9490000000001</v>
          </cell>
        </row>
        <row r="589">
          <cell r="G589" t="str">
            <v>CAMX101984</v>
          </cell>
          <cell r="H589">
            <v>2336.7890000000002</v>
          </cell>
        </row>
        <row r="590">
          <cell r="G590" t="str">
            <v>CAMX111984</v>
          </cell>
          <cell r="H590">
            <v>2428.2359999999999</v>
          </cell>
        </row>
        <row r="591">
          <cell r="G591" t="str">
            <v>CAMX121984</v>
          </cell>
          <cell r="H591">
            <v>2948.2570000000001</v>
          </cell>
        </row>
        <row r="592">
          <cell r="G592" t="str">
            <v>CAMX11985</v>
          </cell>
          <cell r="H592">
            <v>2296.598</v>
          </cell>
        </row>
        <row r="593">
          <cell r="G593" t="str">
            <v>CAMX21985</v>
          </cell>
          <cell r="H593">
            <v>2299.2159999999999</v>
          </cell>
        </row>
        <row r="594">
          <cell r="G594" t="str">
            <v>CAMX31985</v>
          </cell>
          <cell r="H594">
            <v>2483.5610000000001</v>
          </cell>
        </row>
        <row r="595">
          <cell r="G595" t="str">
            <v>CAMX41985</v>
          </cell>
          <cell r="H595">
            <v>2835.0329999999999</v>
          </cell>
        </row>
        <row r="596">
          <cell r="G596" t="str">
            <v>CAMX51985</v>
          </cell>
          <cell r="H596">
            <v>3104.3049999999998</v>
          </cell>
        </row>
        <row r="597">
          <cell r="G597" t="str">
            <v>CAMX61985</v>
          </cell>
          <cell r="H597">
            <v>2764.9079999999999</v>
          </cell>
        </row>
        <row r="598">
          <cell r="G598" t="str">
            <v>CAMX71985</v>
          </cell>
          <cell r="H598">
            <v>3253.645</v>
          </cell>
        </row>
        <row r="599">
          <cell r="G599" t="str">
            <v>CAMX81985</v>
          </cell>
          <cell r="H599">
            <v>2800.9760000000001</v>
          </cell>
        </row>
        <row r="600">
          <cell r="G600" t="str">
            <v>CAMX91985</v>
          </cell>
          <cell r="H600">
            <v>2445.328</v>
          </cell>
        </row>
        <row r="601">
          <cell r="G601" t="str">
            <v>CAMX101985</v>
          </cell>
          <cell r="H601">
            <v>2225.4839999999999</v>
          </cell>
        </row>
        <row r="602">
          <cell r="G602" t="str">
            <v>CAMX111985</v>
          </cell>
          <cell r="H602">
            <v>1764.3910000000001</v>
          </cell>
        </row>
        <row r="603">
          <cell r="G603" t="str">
            <v>CAMX121985</v>
          </cell>
          <cell r="H603">
            <v>2128.424</v>
          </cell>
        </row>
        <row r="604">
          <cell r="G604" t="str">
            <v>CAMX11986</v>
          </cell>
          <cell r="H604">
            <v>2467.58</v>
          </cell>
        </row>
        <row r="605">
          <cell r="G605" t="str">
            <v>CAMX21986</v>
          </cell>
          <cell r="H605">
            <v>3280.0079999999998</v>
          </cell>
        </row>
        <row r="606">
          <cell r="G606" t="str">
            <v>CAMX31986</v>
          </cell>
          <cell r="H606">
            <v>4954.0290000000005</v>
          </cell>
        </row>
        <row r="607">
          <cell r="G607" t="str">
            <v>CAMX41986</v>
          </cell>
          <cell r="H607">
            <v>4098.9549999999999</v>
          </cell>
        </row>
        <row r="608">
          <cell r="G608" t="str">
            <v>CAMX51986</v>
          </cell>
          <cell r="H608">
            <v>3993.2939999999999</v>
          </cell>
        </row>
        <row r="609">
          <cell r="G609" t="str">
            <v>CAMX61986</v>
          </cell>
          <cell r="H609">
            <v>4015.6840000000002</v>
          </cell>
        </row>
        <row r="610">
          <cell r="G610" t="str">
            <v>CAMX71986</v>
          </cell>
          <cell r="H610">
            <v>4046.7220000000002</v>
          </cell>
        </row>
        <row r="611">
          <cell r="G611" t="str">
            <v>CAMX81986</v>
          </cell>
          <cell r="H611">
            <v>3441.1239999999998</v>
          </cell>
        </row>
        <row r="612">
          <cell r="G612" t="str">
            <v>CAMX91986</v>
          </cell>
          <cell r="H612">
            <v>3327.6379999999999</v>
          </cell>
        </row>
        <row r="613">
          <cell r="G613" t="str">
            <v>CAMX101986</v>
          </cell>
          <cell r="H613">
            <v>2704.2629999999999</v>
          </cell>
        </row>
        <row r="614">
          <cell r="G614" t="str">
            <v>CAMX111986</v>
          </cell>
          <cell r="H614">
            <v>2267.4250000000002</v>
          </cell>
        </row>
        <row r="615">
          <cell r="G615" t="str">
            <v>CAMX121986</v>
          </cell>
          <cell r="H615">
            <v>1975.34</v>
          </cell>
        </row>
        <row r="616">
          <cell r="G616" t="str">
            <v>CAMX11987</v>
          </cell>
          <cell r="H616">
            <v>1432.373</v>
          </cell>
        </row>
        <row r="617">
          <cell r="G617" t="str">
            <v>CAMX21987</v>
          </cell>
          <cell r="H617">
            <v>1465.3389999999999</v>
          </cell>
        </row>
        <row r="618">
          <cell r="G618" t="str">
            <v>CAMX31987</v>
          </cell>
          <cell r="H618">
            <v>1766.289</v>
          </cell>
        </row>
        <row r="619">
          <cell r="G619" t="str">
            <v>CAMX41987</v>
          </cell>
          <cell r="H619">
            <v>2168.2350000000001</v>
          </cell>
        </row>
        <row r="620">
          <cell r="G620" t="str">
            <v>CAMX51987</v>
          </cell>
          <cell r="H620">
            <v>2363.2919999999999</v>
          </cell>
        </row>
        <row r="621">
          <cell r="G621" t="str">
            <v>CAMX61987</v>
          </cell>
          <cell r="H621">
            <v>2355.9009999999998</v>
          </cell>
        </row>
        <row r="622">
          <cell r="G622" t="str">
            <v>CAMX71987</v>
          </cell>
          <cell r="H622">
            <v>2866.3270000000002</v>
          </cell>
        </row>
        <row r="623">
          <cell r="G623" t="str">
            <v>CAMX81987</v>
          </cell>
          <cell r="H623">
            <v>2559.5430000000001</v>
          </cell>
        </row>
        <row r="624">
          <cell r="G624" t="str">
            <v>CAMX91987</v>
          </cell>
          <cell r="H624">
            <v>2153.5830000000001</v>
          </cell>
        </row>
        <row r="625">
          <cell r="G625" t="str">
            <v>CAMX101987</v>
          </cell>
          <cell r="H625">
            <v>1750.3050000000001</v>
          </cell>
        </row>
        <row r="626">
          <cell r="G626" t="str">
            <v>CAMX111987</v>
          </cell>
          <cell r="H626">
            <v>1447.002</v>
          </cell>
        </row>
        <row r="627">
          <cell r="G627" t="str">
            <v>CAMX121987</v>
          </cell>
          <cell r="H627">
            <v>1706.817</v>
          </cell>
        </row>
        <row r="628">
          <cell r="G628" t="str">
            <v>CAMX11988</v>
          </cell>
          <cell r="H628">
            <v>1783.212</v>
          </cell>
        </row>
        <row r="629">
          <cell r="G629" t="str">
            <v>CAMX21988</v>
          </cell>
          <cell r="H629">
            <v>1480.944</v>
          </cell>
        </row>
        <row r="630">
          <cell r="G630" t="str">
            <v>CAMX31988</v>
          </cell>
          <cell r="H630">
            <v>1763.346</v>
          </cell>
        </row>
        <row r="631">
          <cell r="G631" t="str">
            <v>CAMX41988</v>
          </cell>
          <cell r="H631">
            <v>1964.211</v>
          </cell>
        </row>
        <row r="632">
          <cell r="G632" t="str">
            <v>CAMX51988</v>
          </cell>
          <cell r="H632">
            <v>2060.2820000000002</v>
          </cell>
        </row>
        <row r="633">
          <cell r="G633" t="str">
            <v>CAMX61988</v>
          </cell>
          <cell r="H633">
            <v>2449.4989999999998</v>
          </cell>
        </row>
        <row r="634">
          <cell r="G634" t="str">
            <v>CAMX71988</v>
          </cell>
          <cell r="H634">
            <v>3057.0770000000002</v>
          </cell>
        </row>
        <row r="635">
          <cell r="G635" t="str">
            <v>CAMX81988</v>
          </cell>
          <cell r="H635">
            <v>2631.8519999999999</v>
          </cell>
        </row>
        <row r="636">
          <cell r="G636" t="str">
            <v>CAMX91988</v>
          </cell>
          <cell r="H636">
            <v>1936.3340000000001</v>
          </cell>
        </row>
        <row r="637">
          <cell r="G637" t="str">
            <v>CAMX101988</v>
          </cell>
          <cell r="H637">
            <v>1527.114</v>
          </cell>
        </row>
        <row r="638">
          <cell r="G638" t="str">
            <v>CAMX111988</v>
          </cell>
          <cell r="H638">
            <v>1347.8520000000001</v>
          </cell>
        </row>
        <row r="639">
          <cell r="G639" t="str">
            <v>CAMX121988</v>
          </cell>
          <cell r="H639">
            <v>1422.585</v>
          </cell>
        </row>
        <row r="640">
          <cell r="G640" t="str">
            <v>CAMX11989</v>
          </cell>
          <cell r="H640">
            <v>1189.3910000000001</v>
          </cell>
        </row>
        <row r="641">
          <cell r="G641" t="str">
            <v>CAMX21989</v>
          </cell>
          <cell r="H641">
            <v>1350.3019999999999</v>
          </cell>
        </row>
        <row r="642">
          <cell r="G642" t="str">
            <v>CAMX31989</v>
          </cell>
          <cell r="H642">
            <v>2554.009</v>
          </cell>
        </row>
        <row r="643">
          <cell r="G643" t="str">
            <v>CAMX41989</v>
          </cell>
          <cell r="H643">
            <v>3071.31</v>
          </cell>
        </row>
        <row r="644">
          <cell r="G644" t="str">
            <v>CAMX51989</v>
          </cell>
          <cell r="H644">
            <v>3124.1080000000002</v>
          </cell>
        </row>
        <row r="645">
          <cell r="G645" t="str">
            <v>CAMX61989</v>
          </cell>
          <cell r="H645">
            <v>3189.5839999999998</v>
          </cell>
        </row>
        <row r="646">
          <cell r="G646" t="str">
            <v>CAMX71989</v>
          </cell>
          <cell r="H646">
            <v>3660.616</v>
          </cell>
        </row>
        <row r="647">
          <cell r="G647" t="str">
            <v>CAMX81989</v>
          </cell>
          <cell r="H647">
            <v>3284.8229999999999</v>
          </cell>
        </row>
        <row r="648">
          <cell r="G648" t="str">
            <v>CAMX91989</v>
          </cell>
          <cell r="H648">
            <v>2212.444</v>
          </cell>
        </row>
        <row r="649">
          <cell r="G649" t="str">
            <v>CAMX101989</v>
          </cell>
          <cell r="H649">
            <v>1923.652</v>
          </cell>
        </row>
        <row r="650">
          <cell r="G650" t="str">
            <v>CAMX111989</v>
          </cell>
          <cell r="H650">
            <v>1966.85</v>
          </cell>
        </row>
        <row r="651">
          <cell r="G651" t="str">
            <v>CAMX121989</v>
          </cell>
          <cell r="H651">
            <v>1910.2809999999999</v>
          </cell>
        </row>
        <row r="652">
          <cell r="G652" t="str">
            <v>CAMX11990</v>
          </cell>
          <cell r="H652">
            <v>1431.0709999999999</v>
          </cell>
        </row>
        <row r="653">
          <cell r="G653" t="str">
            <v>CAMX21990</v>
          </cell>
          <cell r="H653">
            <v>1133.6579999999999</v>
          </cell>
        </row>
        <row r="654">
          <cell r="G654" t="str">
            <v>CAMX31990</v>
          </cell>
          <cell r="H654">
            <v>1882.7149999999999</v>
          </cell>
        </row>
        <row r="655">
          <cell r="G655" t="str">
            <v>CAMX41990</v>
          </cell>
          <cell r="H655">
            <v>2147.444</v>
          </cell>
        </row>
        <row r="656">
          <cell r="G656" t="str">
            <v>CAMX51990</v>
          </cell>
          <cell r="H656">
            <v>2268.4740000000002</v>
          </cell>
        </row>
        <row r="657">
          <cell r="G657" t="str">
            <v>CAMX61990</v>
          </cell>
          <cell r="H657">
            <v>2396.107</v>
          </cell>
        </row>
        <row r="658">
          <cell r="G658" t="str">
            <v>CAMX71990</v>
          </cell>
          <cell r="H658">
            <v>2930.4160000000002</v>
          </cell>
        </row>
        <row r="659">
          <cell r="G659" t="str">
            <v>CAMX81990</v>
          </cell>
          <cell r="H659">
            <v>2662.3820000000001</v>
          </cell>
        </row>
        <row r="660">
          <cell r="G660" t="str">
            <v>CAMX91990</v>
          </cell>
          <cell r="H660">
            <v>1865.894</v>
          </cell>
        </row>
        <row r="661">
          <cell r="G661" t="str">
            <v>CAMX101990</v>
          </cell>
          <cell r="H661">
            <v>1792.6790000000001</v>
          </cell>
        </row>
        <row r="662">
          <cell r="G662" t="str">
            <v>CAMX111990</v>
          </cell>
          <cell r="H662">
            <v>1264.5229999999999</v>
          </cell>
        </row>
        <row r="663">
          <cell r="G663" t="str">
            <v>CAMX121990</v>
          </cell>
          <cell r="H663">
            <v>1210.8689999999999</v>
          </cell>
        </row>
        <row r="664">
          <cell r="G664" t="str">
            <v>CAMX11991</v>
          </cell>
          <cell r="H664">
            <v>935.495</v>
          </cell>
        </row>
        <row r="665">
          <cell r="G665" t="str">
            <v>CAMX21991</v>
          </cell>
          <cell r="H665">
            <v>759.06899999999996</v>
          </cell>
        </row>
        <row r="666">
          <cell r="G666" t="str">
            <v>CAMX31991</v>
          </cell>
          <cell r="H666">
            <v>1327.9939999999999</v>
          </cell>
        </row>
        <row r="667">
          <cell r="G667" t="str">
            <v>CAMX41991</v>
          </cell>
          <cell r="H667">
            <v>1477.8820000000001</v>
          </cell>
        </row>
        <row r="668">
          <cell r="G668" t="str">
            <v>CAMX51991</v>
          </cell>
          <cell r="H668">
            <v>2250.953</v>
          </cell>
        </row>
        <row r="669">
          <cell r="G669" t="str">
            <v>CAMX61991</v>
          </cell>
          <cell r="H669">
            <v>2614.1819999999998</v>
          </cell>
        </row>
        <row r="670">
          <cell r="G670" t="str">
            <v>CAMX71991</v>
          </cell>
          <cell r="H670">
            <v>2902.4490000000001</v>
          </cell>
        </row>
        <row r="671">
          <cell r="G671" t="str">
            <v>CAMX81991</v>
          </cell>
          <cell r="H671">
            <v>2435.8589999999999</v>
          </cell>
        </row>
        <row r="672">
          <cell r="G672" t="str">
            <v>CAMX91991</v>
          </cell>
          <cell r="H672">
            <v>2001.9179999999999</v>
          </cell>
        </row>
        <row r="673">
          <cell r="G673" t="str">
            <v>CAMX101991</v>
          </cell>
          <cell r="H673">
            <v>1558.5070000000001</v>
          </cell>
        </row>
        <row r="674">
          <cell r="G674" t="str">
            <v>CAMX111991</v>
          </cell>
          <cell r="H674">
            <v>1241.153</v>
          </cell>
        </row>
        <row r="675">
          <cell r="G675" t="str">
            <v>CAMX121991</v>
          </cell>
          <cell r="H675">
            <v>1314.59</v>
          </cell>
        </row>
        <row r="676">
          <cell r="G676" t="str">
            <v>CAMX11992</v>
          </cell>
          <cell r="H676">
            <v>1180.875</v>
          </cell>
        </row>
        <row r="677">
          <cell r="G677" t="str">
            <v>CAMX21992</v>
          </cell>
          <cell r="H677">
            <v>1208.9079999999999</v>
          </cell>
        </row>
        <row r="678">
          <cell r="G678" t="str">
            <v>CAMX31992</v>
          </cell>
          <cell r="H678">
            <v>1636.0039999999999</v>
          </cell>
        </row>
        <row r="679">
          <cell r="G679" t="str">
            <v>CAMX41992</v>
          </cell>
          <cell r="H679">
            <v>1660.202</v>
          </cell>
        </row>
        <row r="680">
          <cell r="G680" t="str">
            <v>CAMX51992</v>
          </cell>
          <cell r="H680">
            <v>2302.8820000000001</v>
          </cell>
        </row>
        <row r="681">
          <cell r="G681" t="str">
            <v>CAMX61992</v>
          </cell>
          <cell r="H681">
            <v>2058.5590000000002</v>
          </cell>
        </row>
        <row r="682">
          <cell r="G682" t="str">
            <v>CAMX71992</v>
          </cell>
          <cell r="H682">
            <v>2222.2800000000002</v>
          </cell>
        </row>
        <row r="683">
          <cell r="G683" t="str">
            <v>CAMX81992</v>
          </cell>
          <cell r="H683">
            <v>1863.915</v>
          </cell>
        </row>
        <row r="684">
          <cell r="G684" t="str">
            <v>CAMX91992</v>
          </cell>
          <cell r="H684">
            <v>1452.252</v>
          </cell>
        </row>
        <row r="685">
          <cell r="G685" t="str">
            <v>CAMX101992</v>
          </cell>
          <cell r="H685">
            <v>1225.164</v>
          </cell>
        </row>
        <row r="686">
          <cell r="G686" t="str">
            <v>CAMX111992</v>
          </cell>
          <cell r="H686">
            <v>1007.034</v>
          </cell>
        </row>
        <row r="687">
          <cell r="G687" t="str">
            <v>CAMX121992</v>
          </cell>
          <cell r="H687">
            <v>1274.365</v>
          </cell>
        </row>
        <row r="688">
          <cell r="G688" t="str">
            <v>CAMX11993</v>
          </cell>
          <cell r="H688">
            <v>1996.873</v>
          </cell>
        </row>
        <row r="689">
          <cell r="G689" t="str">
            <v>CAMX21993</v>
          </cell>
          <cell r="H689">
            <v>2452.5770000000002</v>
          </cell>
        </row>
        <row r="690">
          <cell r="G690" t="str">
            <v>CAMX31993</v>
          </cell>
          <cell r="H690">
            <v>3855.116</v>
          </cell>
        </row>
        <row r="691">
          <cell r="G691" t="str">
            <v>CAMX41993</v>
          </cell>
          <cell r="H691">
            <v>4158.2430000000004</v>
          </cell>
        </row>
        <row r="692">
          <cell r="G692" t="str">
            <v>CAMX51993</v>
          </cell>
          <cell r="H692">
            <v>4640.7250000000004</v>
          </cell>
        </row>
        <row r="693">
          <cell r="G693" t="str">
            <v>CAMX61993</v>
          </cell>
          <cell r="H693">
            <v>4731.7489999999998</v>
          </cell>
        </row>
        <row r="694">
          <cell r="G694" t="str">
            <v>CAMX71993</v>
          </cell>
          <cell r="H694">
            <v>4253.9610000000002</v>
          </cell>
        </row>
        <row r="695">
          <cell r="G695" t="str">
            <v>CAMX81993</v>
          </cell>
          <cell r="H695">
            <v>3703.8690000000001</v>
          </cell>
        </row>
        <row r="696">
          <cell r="G696" t="str">
            <v>CAMX91993</v>
          </cell>
          <cell r="H696">
            <v>2602.4780000000001</v>
          </cell>
        </row>
        <row r="697">
          <cell r="G697" t="str">
            <v>CAMX101993</v>
          </cell>
          <cell r="H697">
            <v>2182.1770000000001</v>
          </cell>
        </row>
        <row r="698">
          <cell r="G698" t="str">
            <v>CAMX111993</v>
          </cell>
          <cell r="H698">
            <v>1853.759</v>
          </cell>
        </row>
        <row r="699">
          <cell r="G699" t="str">
            <v>CAMX121993</v>
          </cell>
          <cell r="H699">
            <v>2088.6320000000001</v>
          </cell>
        </row>
        <row r="700">
          <cell r="G700" t="str">
            <v>CAMX11994</v>
          </cell>
          <cell r="H700">
            <v>1326.4459999999999</v>
          </cell>
        </row>
        <row r="701">
          <cell r="G701" t="str">
            <v>CAMX21994</v>
          </cell>
          <cell r="H701">
            <v>1101.6389999999999</v>
          </cell>
        </row>
        <row r="702">
          <cell r="G702" t="str">
            <v>CAMX31994</v>
          </cell>
          <cell r="H702">
            <v>1750.335</v>
          </cell>
        </row>
        <row r="703">
          <cell r="G703" t="str">
            <v>CAMX41994</v>
          </cell>
          <cell r="H703">
            <v>1862.46</v>
          </cell>
        </row>
        <row r="704">
          <cell r="G704" t="str">
            <v>CAMX51994</v>
          </cell>
          <cell r="H704">
            <v>2375.7350000000001</v>
          </cell>
        </row>
        <row r="705">
          <cell r="G705" t="str">
            <v>CAMX61994</v>
          </cell>
          <cell r="H705">
            <v>2727.7649999999999</v>
          </cell>
        </row>
        <row r="706">
          <cell r="G706" t="str">
            <v>CAMX71994</v>
          </cell>
          <cell r="H706">
            <v>2868.1350000000002</v>
          </cell>
        </row>
        <row r="707">
          <cell r="G707" t="str">
            <v>CAMX81994</v>
          </cell>
          <cell r="H707">
            <v>2597.8290000000002</v>
          </cell>
        </row>
        <row r="708">
          <cell r="G708" t="str">
            <v>CAMX91994</v>
          </cell>
          <cell r="H708">
            <v>1722.808</v>
          </cell>
        </row>
        <row r="709">
          <cell r="G709" t="str">
            <v>CAMX101994</v>
          </cell>
          <cell r="H709">
            <v>1378.3309999999999</v>
          </cell>
        </row>
        <row r="710">
          <cell r="G710" t="str">
            <v>CAMX111994</v>
          </cell>
          <cell r="H710">
            <v>1100.6099999999999</v>
          </cell>
        </row>
        <row r="711">
          <cell r="G711" t="str">
            <v>CAMX121994</v>
          </cell>
          <cell r="H711">
            <v>1594.08</v>
          </cell>
        </row>
        <row r="712">
          <cell r="G712" t="str">
            <v>CAMX11995</v>
          </cell>
          <cell r="H712">
            <v>3023.9789999999998</v>
          </cell>
        </row>
        <row r="713">
          <cell r="G713" t="str">
            <v>CAMX21995</v>
          </cell>
          <cell r="H713">
            <v>3721.5729999999999</v>
          </cell>
        </row>
        <row r="714">
          <cell r="G714" t="str">
            <v>CAMX31995</v>
          </cell>
          <cell r="H714">
            <v>4680.4690000000001</v>
          </cell>
        </row>
        <row r="715">
          <cell r="G715" t="str">
            <v>CAMX41995</v>
          </cell>
          <cell r="H715">
            <v>5173.0889999999999</v>
          </cell>
        </row>
        <row r="716">
          <cell r="G716" t="str">
            <v>CAMX51995</v>
          </cell>
          <cell r="H716">
            <v>5476.15</v>
          </cell>
        </row>
        <row r="717">
          <cell r="G717" t="str">
            <v>CAMX61995</v>
          </cell>
          <cell r="H717">
            <v>5377.9350000000004</v>
          </cell>
        </row>
        <row r="718">
          <cell r="G718" t="str">
            <v>CAMX71995</v>
          </cell>
          <cell r="H718">
            <v>4937.5209999999997</v>
          </cell>
        </row>
        <row r="719">
          <cell r="G719" t="str">
            <v>CAMX81995</v>
          </cell>
          <cell r="H719">
            <v>4451.3329999999996</v>
          </cell>
        </row>
        <row r="720">
          <cell r="G720" t="str">
            <v>CAMX91995</v>
          </cell>
          <cell r="H720">
            <v>3421.9290000000001</v>
          </cell>
        </row>
        <row r="721">
          <cell r="G721" t="str">
            <v>CAMX101995</v>
          </cell>
          <cell r="H721">
            <v>2835.58</v>
          </cell>
        </row>
        <row r="722">
          <cell r="G722" t="str">
            <v>CAMX111995</v>
          </cell>
          <cell r="H722">
            <v>2068.002</v>
          </cell>
        </row>
        <row r="723">
          <cell r="G723" t="str">
            <v>CAMX121995</v>
          </cell>
          <cell r="H723">
            <v>2081.172</v>
          </cell>
        </row>
        <row r="724">
          <cell r="G724" t="str">
            <v>CAMX11996</v>
          </cell>
          <cell r="H724">
            <v>2275.471</v>
          </cell>
        </row>
        <row r="725">
          <cell r="G725" t="str">
            <v>CAMX21996</v>
          </cell>
          <cell r="H725">
            <v>3895.2429999999999</v>
          </cell>
        </row>
        <row r="726">
          <cell r="G726" t="str">
            <v>CAMX31996</v>
          </cell>
          <cell r="H726">
            <v>4755.5159999999996</v>
          </cell>
        </row>
        <row r="727">
          <cell r="G727" t="str">
            <v>CAMX41996</v>
          </cell>
          <cell r="H727">
            <v>4741.759</v>
          </cell>
        </row>
        <row r="728">
          <cell r="G728" t="str">
            <v>CAMX51996</v>
          </cell>
          <cell r="H728">
            <v>5027.8270000000002</v>
          </cell>
        </row>
        <row r="729">
          <cell r="G729" t="str">
            <v>CAMX61996</v>
          </cell>
          <cell r="H729">
            <v>4253.7520000000004</v>
          </cell>
        </row>
        <row r="730">
          <cell r="G730" t="str">
            <v>CAMX71996</v>
          </cell>
          <cell r="H730">
            <v>3979.7289999999998</v>
          </cell>
        </row>
        <row r="731">
          <cell r="G731" t="str">
            <v>CAMX81996</v>
          </cell>
          <cell r="H731">
            <v>3536.4850000000001</v>
          </cell>
        </row>
        <row r="732">
          <cell r="G732" t="str">
            <v>CAMX91996</v>
          </cell>
          <cell r="H732">
            <v>2588.5030000000002</v>
          </cell>
        </row>
        <row r="733">
          <cell r="G733" t="str">
            <v>CAMX101996</v>
          </cell>
          <cell r="H733">
            <v>2195.893</v>
          </cell>
        </row>
        <row r="734">
          <cell r="G734" t="str">
            <v>CAMX111996</v>
          </cell>
          <cell r="H734">
            <v>2163.3519999999999</v>
          </cell>
        </row>
        <row r="735">
          <cell r="G735" t="str">
            <v>CAMX121996</v>
          </cell>
          <cell r="H735">
            <v>3971.4639999999999</v>
          </cell>
        </row>
        <row r="736">
          <cell r="G736" t="str">
            <v>CAMX11997</v>
          </cell>
          <cell r="H736">
            <v>4403.5749999999998</v>
          </cell>
        </row>
        <row r="737">
          <cell r="G737" t="str">
            <v>CAMX21997</v>
          </cell>
          <cell r="H737">
            <v>3869.6410000000001</v>
          </cell>
        </row>
        <row r="738">
          <cell r="G738" t="str">
            <v>CAMX31997</v>
          </cell>
          <cell r="H738">
            <v>3726.4720000000002</v>
          </cell>
        </row>
        <row r="739">
          <cell r="G739" t="str">
            <v>CAMX41997</v>
          </cell>
          <cell r="H739">
            <v>3361.1239999999998</v>
          </cell>
        </row>
        <row r="740">
          <cell r="G740" t="str">
            <v>CAMX51997</v>
          </cell>
          <cell r="H740">
            <v>3845.634</v>
          </cell>
        </row>
        <row r="741">
          <cell r="G741" t="str">
            <v>CAMX61997</v>
          </cell>
          <cell r="H741">
            <v>3927.8609999999999</v>
          </cell>
        </row>
        <row r="742">
          <cell r="G742" t="str">
            <v>CAMX71997</v>
          </cell>
          <cell r="H742">
            <v>3821.2440000000001</v>
          </cell>
        </row>
        <row r="743">
          <cell r="G743" t="str">
            <v>CAMX81997</v>
          </cell>
          <cell r="H743">
            <v>3428.11</v>
          </cell>
        </row>
        <row r="744">
          <cell r="G744" t="str">
            <v>CAMX91997</v>
          </cell>
          <cell r="H744">
            <v>2723.3240000000001</v>
          </cell>
        </row>
        <row r="745">
          <cell r="G745" t="str">
            <v>CAMX101997</v>
          </cell>
          <cell r="H745">
            <v>2384.556</v>
          </cell>
        </row>
        <row r="746">
          <cell r="G746" t="str">
            <v>CAMX111997</v>
          </cell>
          <cell r="H746">
            <v>1912.1510000000001</v>
          </cell>
        </row>
        <row r="747">
          <cell r="G747" t="str">
            <v>CAMX121997</v>
          </cell>
          <cell r="H747">
            <v>2170.212</v>
          </cell>
        </row>
        <row r="748">
          <cell r="G748" t="str">
            <v>CAMX11998</v>
          </cell>
          <cell r="H748">
            <v>2720.0839999999998</v>
          </cell>
        </row>
        <row r="749">
          <cell r="G749" t="str">
            <v>CAMX21998</v>
          </cell>
          <cell r="H749">
            <v>3992.2979999999998</v>
          </cell>
        </row>
        <row r="750">
          <cell r="G750" t="str">
            <v>CAMX31998</v>
          </cell>
          <cell r="H750">
            <v>4315.7150000000001</v>
          </cell>
        </row>
        <row r="751">
          <cell r="G751" t="str">
            <v>CAMX41998</v>
          </cell>
          <cell r="H751">
            <v>4480.3530000000001</v>
          </cell>
        </row>
        <row r="752">
          <cell r="G752" t="str">
            <v>CAMX51998</v>
          </cell>
          <cell r="H752">
            <v>4882.5209999999997</v>
          </cell>
        </row>
        <row r="753">
          <cell r="G753" t="str">
            <v>CAMX61998</v>
          </cell>
          <cell r="H753">
            <v>5187.6390000000001</v>
          </cell>
        </row>
        <row r="754">
          <cell r="G754" t="str">
            <v>CAMX71998</v>
          </cell>
          <cell r="H754">
            <v>5072.7690000000002</v>
          </cell>
        </row>
        <row r="755">
          <cell r="G755" t="str">
            <v>CAMX81998</v>
          </cell>
          <cell r="H755">
            <v>4663.7030000000004</v>
          </cell>
        </row>
        <row r="756">
          <cell r="G756" t="str">
            <v>CAMX91998</v>
          </cell>
          <cell r="H756">
            <v>3684.384</v>
          </cell>
        </row>
        <row r="757">
          <cell r="G757" t="str">
            <v>CAMX101998</v>
          </cell>
          <cell r="H757">
            <v>2573.7109999999998</v>
          </cell>
        </row>
        <row r="758">
          <cell r="G758" t="str">
            <v>CAMX111998</v>
          </cell>
          <cell r="H758">
            <v>2709.2660000000001</v>
          </cell>
        </row>
        <row r="759">
          <cell r="G759" t="str">
            <v>CAMX121998</v>
          </cell>
          <cell r="H759">
            <v>3572.1179999999999</v>
          </cell>
        </row>
        <row r="760">
          <cell r="G760" t="str">
            <v>CAMX11999</v>
          </cell>
          <cell r="H760">
            <v>2812.1439999999998</v>
          </cell>
        </row>
        <row r="761">
          <cell r="G761" t="str">
            <v>CAMX21999</v>
          </cell>
          <cell r="H761">
            <v>3576.58</v>
          </cell>
        </row>
        <row r="762">
          <cell r="G762" t="str">
            <v>CAMX31999</v>
          </cell>
          <cell r="H762">
            <v>3866.3470000000002</v>
          </cell>
        </row>
        <row r="763">
          <cell r="G763" t="str">
            <v>CAMX41999</v>
          </cell>
          <cell r="H763">
            <v>3586.7190000000001</v>
          </cell>
        </row>
        <row r="764">
          <cell r="G764" t="str">
            <v>CAMX51999</v>
          </cell>
          <cell r="H764">
            <v>3974.51</v>
          </cell>
        </row>
        <row r="765">
          <cell r="G765" t="str">
            <v>CAMX61999</v>
          </cell>
          <cell r="H765">
            <v>4021.9459999999999</v>
          </cell>
        </row>
        <row r="766">
          <cell r="G766" t="str">
            <v>CAMX71999</v>
          </cell>
          <cell r="H766">
            <v>4020.643</v>
          </cell>
        </row>
        <row r="767">
          <cell r="G767" t="str">
            <v>CAMX81999</v>
          </cell>
          <cell r="H767">
            <v>3644.14</v>
          </cell>
        </row>
        <row r="768">
          <cell r="G768" t="str">
            <v>CAMX91999</v>
          </cell>
          <cell r="H768">
            <v>2690.6410000000001</v>
          </cell>
        </row>
        <row r="769">
          <cell r="G769" t="str">
            <v>CAMX101999</v>
          </cell>
          <cell r="H769">
            <v>2255.4009999999998</v>
          </cell>
        </row>
        <row r="770">
          <cell r="G770" t="str">
            <v>CAMX111999</v>
          </cell>
          <cell r="H770">
            <v>2013.6379999999999</v>
          </cell>
        </row>
        <row r="771">
          <cell r="G771" t="str">
            <v>CAMX121999</v>
          </cell>
          <cell r="H771">
            <v>1974.0920000000001</v>
          </cell>
        </row>
        <row r="772">
          <cell r="G772" t="str">
            <v>CAMX12000</v>
          </cell>
          <cell r="H772">
            <v>1957.038</v>
          </cell>
        </row>
        <row r="773">
          <cell r="G773" t="str">
            <v>CAMX22000</v>
          </cell>
          <cell r="H773">
            <v>2718.1489999999999</v>
          </cell>
        </row>
        <row r="774">
          <cell r="G774" t="str">
            <v>CAMX32000</v>
          </cell>
          <cell r="H774">
            <v>4085.6869999999999</v>
          </cell>
        </row>
        <row r="775">
          <cell r="G775" t="str">
            <v>CAMX42000</v>
          </cell>
          <cell r="H775">
            <v>3644.8969999999999</v>
          </cell>
        </row>
        <row r="776">
          <cell r="G776" t="str">
            <v>CAMX52000</v>
          </cell>
          <cell r="H776">
            <v>4384.7929999999997</v>
          </cell>
        </row>
        <row r="777">
          <cell r="G777" t="str">
            <v>CAMX62000</v>
          </cell>
          <cell r="H777">
            <v>4273.018</v>
          </cell>
        </row>
        <row r="778">
          <cell r="G778" t="str">
            <v>CAMX72000</v>
          </cell>
          <cell r="H778">
            <v>4079.2</v>
          </cell>
        </row>
        <row r="779">
          <cell r="G779" t="str">
            <v>CAMX82000</v>
          </cell>
          <cell r="H779">
            <v>3601.7730000000001</v>
          </cell>
        </row>
        <row r="780">
          <cell r="G780" t="str">
            <v>CAMX92000</v>
          </cell>
          <cell r="H780">
            <v>2515.6170000000002</v>
          </cell>
        </row>
        <row r="781">
          <cell r="G781" t="str">
            <v>CAMX102000</v>
          </cell>
          <cell r="H781">
            <v>2124.9589999999998</v>
          </cell>
        </row>
        <row r="782">
          <cell r="G782" t="str">
            <v>CAMX112000</v>
          </cell>
          <cell r="H782">
            <v>2211.0120000000002</v>
          </cell>
        </row>
        <row r="783">
          <cell r="G783" t="str">
            <v>CAMX122000</v>
          </cell>
          <cell r="H783">
            <v>1999.692</v>
          </cell>
        </row>
        <row r="784">
          <cell r="G784" t="str">
            <v>CAMX12001</v>
          </cell>
          <cell r="H784">
            <v>1482.6030000000001</v>
          </cell>
        </row>
        <row r="785">
          <cell r="G785" t="str">
            <v>CAMX22001</v>
          </cell>
          <cell r="H785">
            <v>1134.5840000000001</v>
          </cell>
        </row>
        <row r="786">
          <cell r="G786" t="str">
            <v>CAMX32001</v>
          </cell>
          <cell r="H786">
            <v>1570.6880000000001</v>
          </cell>
        </row>
        <row r="787">
          <cell r="G787" t="str">
            <v>CAMX42001</v>
          </cell>
          <cell r="H787">
            <v>1890.2829999999999</v>
          </cell>
        </row>
        <row r="788">
          <cell r="G788" t="str">
            <v>CAMX52001</v>
          </cell>
          <cell r="H788">
            <v>2938.7890000000002</v>
          </cell>
        </row>
        <row r="789">
          <cell r="G789" t="str">
            <v>CAMX62001</v>
          </cell>
          <cell r="H789">
            <v>2918.9059999999999</v>
          </cell>
        </row>
        <row r="790">
          <cell r="G790" t="str">
            <v>CAMX72001</v>
          </cell>
          <cell r="H790">
            <v>2803.4360000000001</v>
          </cell>
        </row>
        <row r="791">
          <cell r="G791" t="str">
            <v>CAMX82001</v>
          </cell>
          <cell r="H791">
            <v>2735.3110000000001</v>
          </cell>
        </row>
        <row r="792">
          <cell r="G792" t="str">
            <v>CAMX92001</v>
          </cell>
          <cell r="H792">
            <v>1844.171</v>
          </cell>
        </row>
        <row r="793">
          <cell r="G793" t="str">
            <v>CAMX102001</v>
          </cell>
          <cell r="H793">
            <v>1684.0050000000001</v>
          </cell>
        </row>
        <row r="794">
          <cell r="G794" t="str">
            <v>CAMX112001</v>
          </cell>
          <cell r="H794">
            <v>1277.038</v>
          </cell>
        </row>
        <row r="795">
          <cell r="G795" t="str">
            <v>CAMX122001</v>
          </cell>
          <cell r="H795">
            <v>1645.67</v>
          </cell>
        </row>
        <row r="796">
          <cell r="G796" t="str">
            <v>CAMX12002</v>
          </cell>
          <cell r="H796">
            <v>2327.7860000000001</v>
          </cell>
        </row>
        <row r="797">
          <cell r="G797" t="str">
            <v>CAMX22002</v>
          </cell>
          <cell r="H797">
            <v>1777.64</v>
          </cell>
        </row>
        <row r="798">
          <cell r="G798" t="str">
            <v>CAMX32002</v>
          </cell>
          <cell r="H798">
            <v>2238.6109999999999</v>
          </cell>
        </row>
        <row r="799">
          <cell r="G799" t="str">
            <v>CAMX42002</v>
          </cell>
          <cell r="H799">
            <v>2732.8530000000001</v>
          </cell>
        </row>
        <row r="800">
          <cell r="G800" t="str">
            <v>CAMX52002</v>
          </cell>
          <cell r="H800">
            <v>3338.25</v>
          </cell>
        </row>
        <row r="801">
          <cell r="G801" t="str">
            <v>CAMX62002</v>
          </cell>
          <cell r="H801">
            <v>3253.5230000000001</v>
          </cell>
        </row>
        <row r="802">
          <cell r="G802" t="str">
            <v>CAMX72002</v>
          </cell>
          <cell r="H802">
            <v>3089.5479999999998</v>
          </cell>
        </row>
        <row r="803">
          <cell r="G803" t="str">
            <v>CAMX82002</v>
          </cell>
          <cell r="H803">
            <v>2894.36</v>
          </cell>
        </row>
        <row r="804">
          <cell r="G804" t="str">
            <v>CAMX92002</v>
          </cell>
          <cell r="H804">
            <v>2208.1080000000002</v>
          </cell>
        </row>
        <row r="805">
          <cell r="G805" t="str">
            <v>CAMX102002</v>
          </cell>
          <cell r="H805">
            <v>1719.01</v>
          </cell>
        </row>
        <row r="806">
          <cell r="G806" t="str">
            <v>CAMX112002</v>
          </cell>
          <cell r="H806">
            <v>1700.08</v>
          </cell>
        </row>
        <row r="807">
          <cell r="G807" t="str">
            <v>CAMX122002</v>
          </cell>
          <cell r="H807">
            <v>2048.3130000000001</v>
          </cell>
        </row>
        <row r="808">
          <cell r="G808" t="str">
            <v>CAMX12003</v>
          </cell>
          <cell r="H808">
            <v>2410.1689999999999</v>
          </cell>
        </row>
        <row r="809">
          <cell r="G809" t="str">
            <v>CAMX22003</v>
          </cell>
          <cell r="H809">
            <v>2512.8910000000001</v>
          </cell>
        </row>
        <row r="810">
          <cell r="G810" t="str">
            <v>CAMX32003</v>
          </cell>
          <cell r="H810">
            <v>2353.165</v>
          </cell>
        </row>
        <row r="811">
          <cell r="G811" t="str">
            <v>CAMX42003</v>
          </cell>
          <cell r="H811">
            <v>2588.4989999999998</v>
          </cell>
        </row>
        <row r="812">
          <cell r="G812" t="str">
            <v>CAMX52003</v>
          </cell>
          <cell r="H812">
            <v>4351.2110000000002</v>
          </cell>
        </row>
        <row r="813">
          <cell r="G813" t="str">
            <v>CAMX62003</v>
          </cell>
          <cell r="H813">
            <v>4018.471</v>
          </cell>
        </row>
        <row r="814">
          <cell r="G814" t="str">
            <v>CAMX72003</v>
          </cell>
          <cell r="H814">
            <v>3818.2379999999998</v>
          </cell>
        </row>
        <row r="815">
          <cell r="G815" t="str">
            <v>CAMX82003</v>
          </cell>
          <cell r="H815">
            <v>3239.9229999999998</v>
          </cell>
        </row>
        <row r="816">
          <cell r="G816" t="str">
            <v>CAMX92003</v>
          </cell>
          <cell r="H816">
            <v>2590.2060000000001</v>
          </cell>
        </row>
        <row r="817">
          <cell r="G817" t="str">
            <v>CAMX102003</v>
          </cell>
          <cell r="H817">
            <v>1978.59</v>
          </cell>
        </row>
        <row r="818">
          <cell r="G818" t="str">
            <v>CAMX112003</v>
          </cell>
          <cell r="H818">
            <v>1754.7139999999999</v>
          </cell>
        </row>
        <row r="819">
          <cell r="G819" t="str">
            <v>CAMX122003</v>
          </cell>
          <cell r="H819">
            <v>2280.2620000000002</v>
          </cell>
        </row>
        <row r="820">
          <cell r="G820" t="str">
            <v>CAMX12004</v>
          </cell>
          <cell r="H820">
            <v>0.38</v>
          </cell>
        </row>
        <row r="821">
          <cell r="G821" t="str">
            <v>NEPOOL11970</v>
          </cell>
          <cell r="H821">
            <v>464.03800000000001</v>
          </cell>
        </row>
        <row r="822">
          <cell r="G822" t="str">
            <v>NEPOOL21970</v>
          </cell>
          <cell r="H822">
            <v>497.97699999999998</v>
          </cell>
        </row>
        <row r="823">
          <cell r="G823" t="str">
            <v>NEPOOL31970</v>
          </cell>
          <cell r="H823">
            <v>498.262</v>
          </cell>
        </row>
        <row r="824">
          <cell r="G824" t="str">
            <v>NEPOOL41970</v>
          </cell>
          <cell r="H824">
            <v>581.49099999999999</v>
          </cell>
        </row>
        <row r="825">
          <cell r="G825" t="str">
            <v>NEPOOL51970</v>
          </cell>
          <cell r="H825">
            <v>594.35799999999995</v>
          </cell>
        </row>
        <row r="826">
          <cell r="G826" t="str">
            <v>NEPOOL61970</v>
          </cell>
          <cell r="H826">
            <v>289.435</v>
          </cell>
        </row>
        <row r="827">
          <cell r="G827" t="str">
            <v>NEPOOL71970</v>
          </cell>
          <cell r="H827">
            <v>218.809</v>
          </cell>
        </row>
        <row r="828">
          <cell r="G828" t="str">
            <v>NEPOOL81970</v>
          </cell>
          <cell r="H828">
            <v>176.67500000000001</v>
          </cell>
        </row>
        <row r="829">
          <cell r="G829" t="str">
            <v>NEPOOL91970</v>
          </cell>
          <cell r="H829">
            <v>216.44300000000001</v>
          </cell>
        </row>
        <row r="830">
          <cell r="G830" t="str">
            <v>NEPOOL101970</v>
          </cell>
          <cell r="H830">
            <v>298.86700000000002</v>
          </cell>
        </row>
        <row r="831">
          <cell r="G831" t="str">
            <v>NEPOOL111970</v>
          </cell>
          <cell r="H831">
            <v>306.738</v>
          </cell>
        </row>
        <row r="832">
          <cell r="G832" t="str">
            <v>NEPOOL121970</v>
          </cell>
          <cell r="H832">
            <v>343.38099999999997</v>
          </cell>
        </row>
        <row r="833">
          <cell r="G833" t="str">
            <v>NEPOOL11971</v>
          </cell>
          <cell r="H833">
            <v>286.47500000000002</v>
          </cell>
        </row>
        <row r="834">
          <cell r="G834" t="str">
            <v>NEPOOL21971</v>
          </cell>
          <cell r="H834">
            <v>282.85300000000001</v>
          </cell>
        </row>
        <row r="835">
          <cell r="G835" t="str">
            <v>NEPOOL31971</v>
          </cell>
          <cell r="H835">
            <v>483.63299999999998</v>
          </cell>
        </row>
        <row r="836">
          <cell r="G836" t="str">
            <v>NEPOOL41971</v>
          </cell>
          <cell r="H836">
            <v>579.55999999999995</v>
          </cell>
        </row>
        <row r="837">
          <cell r="G837" t="str">
            <v>NEPOOL51971</v>
          </cell>
          <cell r="H837">
            <v>630.29200000000003</v>
          </cell>
        </row>
        <row r="838">
          <cell r="G838" t="str">
            <v>NEPOOL61971</v>
          </cell>
          <cell r="H838">
            <v>283.94299999999998</v>
          </cell>
        </row>
        <row r="839">
          <cell r="G839" t="str">
            <v>NEPOOL71971</v>
          </cell>
          <cell r="H839">
            <v>178.31800000000001</v>
          </cell>
        </row>
        <row r="840">
          <cell r="G840" t="str">
            <v>NEPOOL81971</v>
          </cell>
          <cell r="H840">
            <v>230.25700000000001</v>
          </cell>
        </row>
        <row r="841">
          <cell r="G841" t="str">
            <v>NEPOOL91971</v>
          </cell>
          <cell r="H841">
            <v>258.267</v>
          </cell>
        </row>
        <row r="842">
          <cell r="G842" t="str">
            <v>NEPOOL101971</v>
          </cell>
          <cell r="H842">
            <v>271.41000000000003</v>
          </cell>
        </row>
        <row r="843">
          <cell r="G843" t="str">
            <v>NEPOOL111971</v>
          </cell>
          <cell r="H843">
            <v>245.17500000000001</v>
          </cell>
        </row>
        <row r="844">
          <cell r="G844" t="str">
            <v>NEPOOL121971</v>
          </cell>
          <cell r="H844">
            <v>352.988</v>
          </cell>
        </row>
        <row r="845">
          <cell r="G845" t="str">
            <v>NEPOOL11972</v>
          </cell>
          <cell r="H845">
            <v>324.60899999999998</v>
          </cell>
        </row>
        <row r="846">
          <cell r="G846" t="str">
            <v>NEPOOL21972</v>
          </cell>
          <cell r="H846">
            <v>277.62200000000001</v>
          </cell>
        </row>
        <row r="847">
          <cell r="G847" t="str">
            <v>NEPOOL31972</v>
          </cell>
          <cell r="H847">
            <v>468.71699999999998</v>
          </cell>
        </row>
        <row r="848">
          <cell r="G848" t="str">
            <v>NEPOOL41972</v>
          </cell>
          <cell r="H848">
            <v>540.51099999999997</v>
          </cell>
        </row>
        <row r="849">
          <cell r="G849" t="str">
            <v>NEPOOL51972</v>
          </cell>
          <cell r="H849">
            <v>664.79300000000001</v>
          </cell>
        </row>
        <row r="850">
          <cell r="G850" t="str">
            <v>NEPOOL61972</v>
          </cell>
          <cell r="H850">
            <v>533.49900000000002</v>
          </cell>
        </row>
        <row r="851">
          <cell r="G851" t="str">
            <v>NEPOOL71972</v>
          </cell>
          <cell r="H851">
            <v>445.75200000000001</v>
          </cell>
        </row>
        <row r="852">
          <cell r="G852" t="str">
            <v>NEPOOL81972</v>
          </cell>
          <cell r="H852">
            <v>304.66699999999997</v>
          </cell>
        </row>
        <row r="853">
          <cell r="G853" t="str">
            <v>NEPOOL91972</v>
          </cell>
          <cell r="H853">
            <v>202.07</v>
          </cell>
        </row>
        <row r="854">
          <cell r="G854" t="str">
            <v>NEPOOL101972</v>
          </cell>
          <cell r="H854">
            <v>235.51300000000001</v>
          </cell>
        </row>
        <row r="855">
          <cell r="G855" t="str">
            <v>NEPOOL111972</v>
          </cell>
          <cell r="H855">
            <v>398.18099999999998</v>
          </cell>
        </row>
        <row r="856">
          <cell r="G856" t="str">
            <v>NEPOOL121972</v>
          </cell>
          <cell r="H856">
            <v>487.69</v>
          </cell>
        </row>
        <row r="857">
          <cell r="G857" t="str">
            <v>NEPOOL11973</v>
          </cell>
          <cell r="H857">
            <v>488.69900000000001</v>
          </cell>
        </row>
        <row r="858">
          <cell r="G858" t="str">
            <v>NEPOOL21973</v>
          </cell>
          <cell r="H858">
            <v>447.89299999999997</v>
          </cell>
        </row>
        <row r="859">
          <cell r="G859" t="str">
            <v>NEPOOL31973</v>
          </cell>
          <cell r="H859">
            <v>616.80399999999997</v>
          </cell>
        </row>
        <row r="860">
          <cell r="G860" t="str">
            <v>NEPOOL41973</v>
          </cell>
          <cell r="H860">
            <v>481.56799999999998</v>
          </cell>
        </row>
        <row r="861">
          <cell r="G861" t="str">
            <v>NEPOOL51973</v>
          </cell>
          <cell r="H861">
            <v>635.08100000000002</v>
          </cell>
        </row>
        <row r="862">
          <cell r="G862" t="str">
            <v>NEPOOL61973</v>
          </cell>
          <cell r="H862">
            <v>503.03199999999998</v>
          </cell>
        </row>
        <row r="863">
          <cell r="G863" t="str">
            <v>NEPOOL71973</v>
          </cell>
          <cell r="H863">
            <v>455.36099999999999</v>
          </cell>
        </row>
        <row r="864">
          <cell r="G864" t="str">
            <v>NEPOOL81973</v>
          </cell>
          <cell r="H864">
            <v>279.18400000000003</v>
          </cell>
        </row>
        <row r="865">
          <cell r="G865" t="str">
            <v>NEPOOL91973</v>
          </cell>
          <cell r="H865">
            <v>270.98</v>
          </cell>
        </row>
        <row r="866">
          <cell r="G866" t="str">
            <v>NEPOOL101973</v>
          </cell>
          <cell r="H866">
            <v>314.83100000000002</v>
          </cell>
        </row>
        <row r="867">
          <cell r="G867" t="str">
            <v>NEPOOL111973</v>
          </cell>
          <cell r="H867">
            <v>360.71800000000002</v>
          </cell>
        </row>
        <row r="868">
          <cell r="G868" t="str">
            <v>NEPOOL121973</v>
          </cell>
          <cell r="H868">
            <v>562.39099999999996</v>
          </cell>
        </row>
        <row r="869">
          <cell r="G869" t="str">
            <v>NEPOOL11974</v>
          </cell>
          <cell r="H869">
            <v>491.79300000000001</v>
          </cell>
        </row>
        <row r="870">
          <cell r="G870" t="str">
            <v>NEPOOL21974</v>
          </cell>
          <cell r="H870">
            <v>459.435</v>
          </cell>
        </row>
        <row r="871">
          <cell r="G871" t="str">
            <v>NEPOOL31974</v>
          </cell>
          <cell r="H871">
            <v>510.26799999999997</v>
          </cell>
        </row>
        <row r="872">
          <cell r="G872" t="str">
            <v>NEPOOL41974</v>
          </cell>
          <cell r="H872">
            <v>608.24300000000005</v>
          </cell>
        </row>
        <row r="873">
          <cell r="G873" t="str">
            <v>NEPOOL51974</v>
          </cell>
          <cell r="H873">
            <v>687.55799999999999</v>
          </cell>
        </row>
        <row r="874">
          <cell r="G874" t="str">
            <v>NEPOOL61974</v>
          </cell>
          <cell r="H874">
            <v>402.17</v>
          </cell>
        </row>
        <row r="875">
          <cell r="G875" t="str">
            <v>NEPOOL71974</v>
          </cell>
          <cell r="H875">
            <v>359.10500000000002</v>
          </cell>
        </row>
        <row r="876">
          <cell r="G876" t="str">
            <v>NEPOOL81974</v>
          </cell>
          <cell r="H876">
            <v>231.63300000000001</v>
          </cell>
        </row>
        <row r="877">
          <cell r="G877" t="str">
            <v>NEPOOL91974</v>
          </cell>
          <cell r="H877">
            <v>316.21100000000001</v>
          </cell>
        </row>
        <row r="878">
          <cell r="G878" t="str">
            <v>NEPOOL101974</v>
          </cell>
          <cell r="H878">
            <v>343.416</v>
          </cell>
        </row>
        <row r="879">
          <cell r="G879" t="str">
            <v>NEPOOL111974</v>
          </cell>
          <cell r="H879">
            <v>379.57299999999998</v>
          </cell>
        </row>
        <row r="880">
          <cell r="G880" t="str">
            <v>NEPOOL121974</v>
          </cell>
          <cell r="H880">
            <v>441.65100000000001</v>
          </cell>
        </row>
        <row r="881">
          <cell r="G881" t="str">
            <v>NEPOOL11975</v>
          </cell>
          <cell r="H881">
            <v>399.613</v>
          </cell>
        </row>
        <row r="882">
          <cell r="G882" t="str">
            <v>NEPOOL21975</v>
          </cell>
          <cell r="H882">
            <v>342.81299999999999</v>
          </cell>
        </row>
        <row r="883">
          <cell r="G883" t="str">
            <v>NEPOOL31975</v>
          </cell>
          <cell r="H883">
            <v>472.90600000000001</v>
          </cell>
        </row>
        <row r="884">
          <cell r="G884" t="str">
            <v>NEPOOL41975</v>
          </cell>
          <cell r="H884">
            <v>524.86699999999996</v>
          </cell>
        </row>
        <row r="885">
          <cell r="G885" t="str">
            <v>NEPOOL51975</v>
          </cell>
          <cell r="H885">
            <v>524.92499999999995</v>
          </cell>
        </row>
        <row r="886">
          <cell r="G886" t="str">
            <v>NEPOOL61975</v>
          </cell>
          <cell r="H886">
            <v>415.399</v>
          </cell>
        </row>
        <row r="887">
          <cell r="G887" t="str">
            <v>NEPOOL71975</v>
          </cell>
          <cell r="H887">
            <v>270.11700000000002</v>
          </cell>
        </row>
        <row r="888">
          <cell r="G888" t="str">
            <v>NEPOOL81975</v>
          </cell>
          <cell r="H888">
            <v>242.36099999999999</v>
          </cell>
        </row>
        <row r="889">
          <cell r="G889" t="str">
            <v>NEPOOL91975</v>
          </cell>
          <cell r="H889">
            <v>318.47000000000003</v>
          </cell>
        </row>
        <row r="890">
          <cell r="G890" t="str">
            <v>NEPOOL101975</v>
          </cell>
          <cell r="H890">
            <v>471.2</v>
          </cell>
        </row>
        <row r="891">
          <cell r="G891" t="str">
            <v>NEPOOL111975</v>
          </cell>
          <cell r="H891">
            <v>473.79599999999999</v>
          </cell>
        </row>
        <row r="892">
          <cell r="G892" t="str">
            <v>NEPOOL121975</v>
          </cell>
          <cell r="H892">
            <v>448.88900000000001</v>
          </cell>
        </row>
        <row r="893">
          <cell r="G893" t="str">
            <v>NEPOOL11976</v>
          </cell>
          <cell r="H893">
            <v>395.09800000000001</v>
          </cell>
        </row>
        <row r="894">
          <cell r="G894" t="str">
            <v>NEPOOL21976</v>
          </cell>
          <cell r="H894">
            <v>460.27199999999999</v>
          </cell>
        </row>
        <row r="895">
          <cell r="G895" t="str">
            <v>NEPOOL31976</v>
          </cell>
          <cell r="H895">
            <v>561.822</v>
          </cell>
        </row>
        <row r="896">
          <cell r="G896" t="str">
            <v>NEPOOL41976</v>
          </cell>
          <cell r="H896">
            <v>590.93799999999999</v>
          </cell>
        </row>
        <row r="897">
          <cell r="G897" t="str">
            <v>NEPOOL51976</v>
          </cell>
          <cell r="H897">
            <v>631.42600000000004</v>
          </cell>
        </row>
        <row r="898">
          <cell r="G898" t="str">
            <v>NEPOOL61976</v>
          </cell>
          <cell r="H898">
            <v>345.77199999999999</v>
          </cell>
        </row>
        <row r="899">
          <cell r="G899" t="str">
            <v>NEPOOL71976</v>
          </cell>
          <cell r="H899">
            <v>344.78899999999999</v>
          </cell>
        </row>
        <row r="900">
          <cell r="G900" t="str">
            <v>NEPOOL81976</v>
          </cell>
          <cell r="H900">
            <v>476.57900000000001</v>
          </cell>
        </row>
        <row r="901">
          <cell r="G901" t="str">
            <v>NEPOOL91976</v>
          </cell>
          <cell r="H901">
            <v>309.19200000000001</v>
          </cell>
        </row>
        <row r="902">
          <cell r="G902" t="str">
            <v>NEPOOL101976</v>
          </cell>
          <cell r="H902">
            <v>465.11500000000001</v>
          </cell>
        </row>
        <row r="903">
          <cell r="G903" t="str">
            <v>NEPOOL111976</v>
          </cell>
          <cell r="H903">
            <v>437.238</v>
          </cell>
        </row>
        <row r="904">
          <cell r="G904" t="str">
            <v>NEPOOL121976</v>
          </cell>
          <cell r="H904">
            <v>381.798</v>
          </cell>
        </row>
        <row r="905">
          <cell r="G905" t="str">
            <v>NEPOOL11977</v>
          </cell>
          <cell r="H905">
            <v>297.70299999999997</v>
          </cell>
        </row>
        <row r="906">
          <cell r="G906" t="str">
            <v>NEPOOL21977</v>
          </cell>
          <cell r="H906">
            <v>281.298</v>
          </cell>
        </row>
        <row r="907">
          <cell r="G907" t="str">
            <v>NEPOOL31977</v>
          </cell>
          <cell r="H907">
            <v>535.05999999999995</v>
          </cell>
        </row>
        <row r="908">
          <cell r="G908" t="str">
            <v>NEPOOL41977</v>
          </cell>
          <cell r="H908">
            <v>627.84900000000005</v>
          </cell>
        </row>
        <row r="909">
          <cell r="G909" t="str">
            <v>NEPOOL51977</v>
          </cell>
          <cell r="H909">
            <v>443.97500000000002</v>
          </cell>
        </row>
        <row r="910">
          <cell r="G910" t="str">
            <v>NEPOOL61977</v>
          </cell>
          <cell r="H910">
            <v>331.55500000000001</v>
          </cell>
        </row>
        <row r="911">
          <cell r="G911" t="str">
            <v>NEPOOL71977</v>
          </cell>
          <cell r="H911">
            <v>232.59399999999999</v>
          </cell>
        </row>
        <row r="912">
          <cell r="G912" t="str">
            <v>NEPOOL81977</v>
          </cell>
          <cell r="H912">
            <v>259.74</v>
          </cell>
        </row>
        <row r="913">
          <cell r="G913" t="str">
            <v>NEPOOL91977</v>
          </cell>
          <cell r="H913">
            <v>323.40199999999999</v>
          </cell>
        </row>
        <row r="914">
          <cell r="G914" t="str">
            <v>NEPOOL101977</v>
          </cell>
          <cell r="H914">
            <v>570.75599999999997</v>
          </cell>
        </row>
        <row r="915">
          <cell r="G915" t="str">
            <v>NEPOOL111977</v>
          </cell>
          <cell r="H915">
            <v>551.12300000000005</v>
          </cell>
        </row>
        <row r="916">
          <cell r="G916" t="str">
            <v>NEPOOL121977</v>
          </cell>
          <cell r="H916">
            <v>525.53200000000004</v>
          </cell>
        </row>
        <row r="917">
          <cell r="G917" t="str">
            <v>NEPOOL11978</v>
          </cell>
          <cell r="H917">
            <v>544.44100000000003</v>
          </cell>
        </row>
        <row r="918">
          <cell r="G918" t="str">
            <v>NEPOOL21978</v>
          </cell>
          <cell r="H918">
            <v>458.34399999999999</v>
          </cell>
        </row>
        <row r="919">
          <cell r="G919" t="str">
            <v>NEPOOL31978</v>
          </cell>
          <cell r="H919">
            <v>483.79</v>
          </cell>
        </row>
        <row r="920">
          <cell r="G920" t="str">
            <v>NEPOOL41978</v>
          </cell>
          <cell r="H920">
            <v>531.40599999999995</v>
          </cell>
        </row>
        <row r="921">
          <cell r="G921" t="str">
            <v>NEPOOL51978</v>
          </cell>
          <cell r="H921">
            <v>581.15</v>
          </cell>
        </row>
        <row r="922">
          <cell r="G922" t="str">
            <v>NEPOOL61978</v>
          </cell>
          <cell r="H922">
            <v>513.30600000000004</v>
          </cell>
        </row>
        <row r="923">
          <cell r="G923" t="str">
            <v>NEPOOL71978</v>
          </cell>
          <cell r="H923">
            <v>217.52699999999999</v>
          </cell>
        </row>
        <row r="924">
          <cell r="G924" t="str">
            <v>NEPOOL81978</v>
          </cell>
          <cell r="H924">
            <v>211.91300000000001</v>
          </cell>
        </row>
        <row r="925">
          <cell r="G925" t="str">
            <v>NEPOOL91978</v>
          </cell>
          <cell r="H925">
            <v>157.62100000000001</v>
          </cell>
        </row>
        <row r="926">
          <cell r="G926" t="str">
            <v>NEPOOL101978</v>
          </cell>
          <cell r="H926">
            <v>237.035</v>
          </cell>
        </row>
        <row r="927">
          <cell r="G927" t="str">
            <v>NEPOOL111978</v>
          </cell>
          <cell r="H927">
            <v>224.06299999999999</v>
          </cell>
        </row>
        <row r="928">
          <cell r="G928" t="str">
            <v>NEPOOL121978</v>
          </cell>
          <cell r="H928">
            <v>222.583</v>
          </cell>
        </row>
        <row r="929">
          <cell r="G929" t="str">
            <v>NEPOOL11979</v>
          </cell>
          <cell r="H929">
            <v>385.13799999999998</v>
          </cell>
        </row>
        <row r="930">
          <cell r="G930" t="str">
            <v>NEPOOL21979</v>
          </cell>
          <cell r="H930">
            <v>300.892</v>
          </cell>
        </row>
        <row r="931">
          <cell r="G931" t="str">
            <v>NEPOOL31979</v>
          </cell>
          <cell r="H931">
            <v>582.44299999999998</v>
          </cell>
        </row>
        <row r="932">
          <cell r="G932" t="str">
            <v>NEPOOL41979</v>
          </cell>
          <cell r="H932">
            <v>557.94799999999998</v>
          </cell>
        </row>
        <row r="933">
          <cell r="G933" t="str">
            <v>NEPOOL51979</v>
          </cell>
          <cell r="H933">
            <v>541.42499999999995</v>
          </cell>
        </row>
        <row r="934">
          <cell r="G934" t="str">
            <v>NEPOOL61979</v>
          </cell>
          <cell r="H934">
            <v>401.61099999999999</v>
          </cell>
        </row>
        <row r="935">
          <cell r="G935" t="str">
            <v>NEPOOL71979</v>
          </cell>
          <cell r="H935">
            <v>208.09399999999999</v>
          </cell>
        </row>
        <row r="936">
          <cell r="G936" t="str">
            <v>NEPOOL81979</v>
          </cell>
          <cell r="H936">
            <v>220.405</v>
          </cell>
        </row>
        <row r="937">
          <cell r="G937" t="str">
            <v>NEPOOL91979</v>
          </cell>
          <cell r="H937">
            <v>263.56099999999998</v>
          </cell>
        </row>
        <row r="938">
          <cell r="G938" t="str">
            <v>NEPOOL101979</v>
          </cell>
          <cell r="H938">
            <v>373.57299999999998</v>
          </cell>
        </row>
        <row r="939">
          <cell r="G939" t="str">
            <v>NEPOOL111979</v>
          </cell>
          <cell r="H939">
            <v>416.423</v>
          </cell>
        </row>
        <row r="940">
          <cell r="G940" t="str">
            <v>NEPOOL121979</v>
          </cell>
          <cell r="H940">
            <v>406.71600000000001</v>
          </cell>
        </row>
        <row r="941">
          <cell r="G941" t="str">
            <v>NEPOOL11980</v>
          </cell>
          <cell r="H941">
            <v>352.63900000000001</v>
          </cell>
        </row>
        <row r="942">
          <cell r="G942" t="str">
            <v>NEPOOL21980</v>
          </cell>
          <cell r="H942">
            <v>206.43600000000001</v>
          </cell>
        </row>
        <row r="943">
          <cell r="G943" t="str">
            <v>NEPOOL31980</v>
          </cell>
          <cell r="H943">
            <v>322.82299999999998</v>
          </cell>
        </row>
        <row r="944">
          <cell r="G944" t="str">
            <v>NEPOOL41980</v>
          </cell>
          <cell r="H944">
            <v>528.92999999999995</v>
          </cell>
        </row>
        <row r="945">
          <cell r="G945" t="str">
            <v>NEPOOL51980</v>
          </cell>
          <cell r="H945">
            <v>412.435</v>
          </cell>
        </row>
        <row r="946">
          <cell r="G946" t="str">
            <v>NEPOOL61980</v>
          </cell>
          <cell r="H946">
            <v>215.00800000000001</v>
          </cell>
        </row>
        <row r="947">
          <cell r="G947" t="str">
            <v>NEPOOL71980</v>
          </cell>
          <cell r="H947">
            <v>192.35300000000001</v>
          </cell>
        </row>
        <row r="948">
          <cell r="G948" t="str">
            <v>NEPOOL81980</v>
          </cell>
          <cell r="H948">
            <v>197.31200000000001</v>
          </cell>
        </row>
        <row r="949">
          <cell r="G949" t="str">
            <v>NEPOOL91980</v>
          </cell>
          <cell r="H949">
            <v>227.28399999999999</v>
          </cell>
        </row>
        <row r="950">
          <cell r="G950" t="str">
            <v>NEPOOL101980</v>
          </cell>
          <cell r="H950">
            <v>326.94799999999998</v>
          </cell>
        </row>
        <row r="951">
          <cell r="G951" t="str">
            <v>NEPOOL111980</v>
          </cell>
          <cell r="H951">
            <v>321.24900000000002</v>
          </cell>
        </row>
        <row r="952">
          <cell r="G952" t="str">
            <v>NEPOOL121980</v>
          </cell>
          <cell r="H952">
            <v>387.96199999999999</v>
          </cell>
        </row>
        <row r="953">
          <cell r="G953" t="str">
            <v>NEPOOL11981</v>
          </cell>
          <cell r="H953">
            <v>227.51300000000001</v>
          </cell>
        </row>
        <row r="954">
          <cell r="G954" t="str">
            <v>NEPOOL21981</v>
          </cell>
          <cell r="H954">
            <v>445.68</v>
          </cell>
        </row>
        <row r="955">
          <cell r="G955" t="str">
            <v>NEPOOL31981</v>
          </cell>
          <cell r="H955">
            <v>436.35899999999998</v>
          </cell>
        </row>
        <row r="956">
          <cell r="G956" t="str">
            <v>NEPOOL41981</v>
          </cell>
          <cell r="H956">
            <v>467.83199999999999</v>
          </cell>
        </row>
        <row r="957">
          <cell r="G957" t="str">
            <v>NEPOOL51981</v>
          </cell>
          <cell r="H957">
            <v>437.971</v>
          </cell>
        </row>
        <row r="958">
          <cell r="G958" t="str">
            <v>NEPOOL61981</v>
          </cell>
          <cell r="H958">
            <v>379.97699999999998</v>
          </cell>
        </row>
        <row r="959">
          <cell r="G959" t="str">
            <v>NEPOOL71981</v>
          </cell>
          <cell r="H959">
            <v>266.08199999999999</v>
          </cell>
        </row>
        <row r="960">
          <cell r="G960" t="str">
            <v>NEPOOL81981</v>
          </cell>
          <cell r="H960">
            <v>341.19099999999997</v>
          </cell>
        </row>
        <row r="961">
          <cell r="G961" t="str">
            <v>NEPOOL91981</v>
          </cell>
          <cell r="H961">
            <v>313.47699999999998</v>
          </cell>
        </row>
        <row r="962">
          <cell r="G962" t="str">
            <v>NEPOOL101981</v>
          </cell>
          <cell r="H962">
            <v>474.95299999999997</v>
          </cell>
        </row>
        <row r="963">
          <cell r="G963" t="str">
            <v>NEPOOL111981</v>
          </cell>
          <cell r="H963">
            <v>476.10700000000003</v>
          </cell>
        </row>
        <row r="964">
          <cell r="G964" t="str">
            <v>NEPOOL121981</v>
          </cell>
          <cell r="H964">
            <v>421.95499999999998</v>
          </cell>
        </row>
        <row r="965">
          <cell r="G965" t="str">
            <v>NEPOOL11982</v>
          </cell>
          <cell r="H965">
            <v>408.26499999999999</v>
          </cell>
        </row>
        <row r="966">
          <cell r="G966" t="str">
            <v>NEPOOL21982</v>
          </cell>
          <cell r="H966">
            <v>434.971</v>
          </cell>
        </row>
        <row r="967">
          <cell r="G967" t="str">
            <v>NEPOOL31982</v>
          </cell>
          <cell r="H967">
            <v>518.18299999999999</v>
          </cell>
        </row>
        <row r="968">
          <cell r="G968" t="str">
            <v>NEPOOL41982</v>
          </cell>
          <cell r="H968">
            <v>630.00199999999995</v>
          </cell>
        </row>
        <row r="969">
          <cell r="G969" t="str">
            <v>NEPOOL51982</v>
          </cell>
          <cell r="H969">
            <v>562.71</v>
          </cell>
        </row>
        <row r="970">
          <cell r="G970" t="str">
            <v>NEPOOL61982</v>
          </cell>
          <cell r="H970">
            <v>461.29899999999998</v>
          </cell>
        </row>
        <row r="971">
          <cell r="G971" t="str">
            <v>NEPOOL71982</v>
          </cell>
          <cell r="H971">
            <v>271.25599999999997</v>
          </cell>
        </row>
        <row r="972">
          <cell r="G972" t="str">
            <v>NEPOOL81982</v>
          </cell>
          <cell r="H972">
            <v>231.19499999999999</v>
          </cell>
        </row>
        <row r="973">
          <cell r="G973" t="str">
            <v>NEPOOL91982</v>
          </cell>
          <cell r="H973">
            <v>199.84299999999999</v>
          </cell>
        </row>
        <row r="974">
          <cell r="G974" t="str">
            <v>NEPOOL101982</v>
          </cell>
          <cell r="H974">
            <v>214.81899999999999</v>
          </cell>
        </row>
        <row r="975">
          <cell r="G975" t="str">
            <v>NEPOOL111982</v>
          </cell>
          <cell r="H975">
            <v>340.03500000000003</v>
          </cell>
        </row>
        <row r="976">
          <cell r="G976" t="str">
            <v>NEPOOL121982</v>
          </cell>
          <cell r="H976">
            <v>368.87400000000002</v>
          </cell>
        </row>
        <row r="977">
          <cell r="G977" t="str">
            <v>NEPOOL11983</v>
          </cell>
          <cell r="H977">
            <v>391.66699999999997</v>
          </cell>
        </row>
        <row r="978">
          <cell r="G978" t="str">
            <v>NEPOOL21983</v>
          </cell>
          <cell r="H978">
            <v>390.029</v>
          </cell>
        </row>
        <row r="979">
          <cell r="G979" t="str">
            <v>NEPOOL31983</v>
          </cell>
          <cell r="H979">
            <v>508.55799999999999</v>
          </cell>
        </row>
        <row r="980">
          <cell r="G980" t="str">
            <v>NEPOOL41983</v>
          </cell>
          <cell r="H980">
            <v>600.20699999999999</v>
          </cell>
        </row>
        <row r="981">
          <cell r="G981" t="str">
            <v>NEPOOL51983</v>
          </cell>
          <cell r="H981">
            <v>683.97900000000004</v>
          </cell>
        </row>
        <row r="982">
          <cell r="G982" t="str">
            <v>NEPOOL61983</v>
          </cell>
          <cell r="H982">
            <v>481.51100000000002</v>
          </cell>
        </row>
        <row r="983">
          <cell r="G983" t="str">
            <v>NEPOOL71983</v>
          </cell>
          <cell r="H983">
            <v>241.86199999999999</v>
          </cell>
        </row>
        <row r="984">
          <cell r="G984" t="str">
            <v>NEPOOL81983</v>
          </cell>
          <cell r="H984">
            <v>263.89100000000002</v>
          </cell>
        </row>
        <row r="985">
          <cell r="G985" t="str">
            <v>NEPOOL91983</v>
          </cell>
          <cell r="H985">
            <v>195.64</v>
          </cell>
        </row>
        <row r="986">
          <cell r="G986" t="str">
            <v>NEPOOL101983</v>
          </cell>
          <cell r="H986">
            <v>245.45699999999999</v>
          </cell>
        </row>
        <row r="987">
          <cell r="G987" t="str">
            <v>NEPOOL111983</v>
          </cell>
          <cell r="H987">
            <v>430.71499999999997</v>
          </cell>
        </row>
        <row r="988">
          <cell r="G988" t="str">
            <v>NEPOOL121983</v>
          </cell>
          <cell r="H988">
            <v>527.29899999999998</v>
          </cell>
        </row>
        <row r="989">
          <cell r="G989" t="str">
            <v>NEPOOL11984</v>
          </cell>
          <cell r="H989">
            <v>432.90800000000002</v>
          </cell>
        </row>
        <row r="990">
          <cell r="G990" t="str">
            <v>NEPOOL21984</v>
          </cell>
          <cell r="H990">
            <v>488.55799999999999</v>
          </cell>
        </row>
        <row r="991">
          <cell r="G991" t="str">
            <v>NEPOOL31984</v>
          </cell>
          <cell r="H991">
            <v>537.95299999999997</v>
          </cell>
        </row>
        <row r="992">
          <cell r="G992" t="str">
            <v>NEPOOL41984</v>
          </cell>
          <cell r="H992">
            <v>630.93200000000002</v>
          </cell>
        </row>
        <row r="993">
          <cell r="G993" t="str">
            <v>NEPOOL51984</v>
          </cell>
          <cell r="H993">
            <v>667.25099999999998</v>
          </cell>
        </row>
        <row r="994">
          <cell r="G994" t="str">
            <v>NEPOOL61984</v>
          </cell>
          <cell r="H994">
            <v>530.77200000000005</v>
          </cell>
        </row>
        <row r="995">
          <cell r="G995" t="str">
            <v>NEPOOL71984</v>
          </cell>
          <cell r="H995">
            <v>441.41399999999999</v>
          </cell>
        </row>
        <row r="996">
          <cell r="G996" t="str">
            <v>NEPOOL81984</v>
          </cell>
          <cell r="H996">
            <v>231.19900000000001</v>
          </cell>
        </row>
        <row r="997">
          <cell r="G997" t="str">
            <v>NEPOOL91984</v>
          </cell>
          <cell r="H997">
            <v>178.85499999999999</v>
          </cell>
        </row>
        <row r="998">
          <cell r="G998" t="str">
            <v>NEPOOL101984</v>
          </cell>
          <cell r="H998">
            <v>195.06700000000001</v>
          </cell>
        </row>
        <row r="999">
          <cell r="G999" t="str">
            <v>NEPOOL111984</v>
          </cell>
          <cell r="H999">
            <v>254.46899999999999</v>
          </cell>
        </row>
        <row r="1000">
          <cell r="G1000" t="str">
            <v>NEPOOL121984</v>
          </cell>
          <cell r="H1000">
            <v>316.70400000000001</v>
          </cell>
        </row>
        <row r="1001">
          <cell r="G1001" t="str">
            <v>NEPOOL11985</v>
          </cell>
          <cell r="H1001">
            <v>308.08600000000001</v>
          </cell>
        </row>
        <row r="1002">
          <cell r="G1002" t="str">
            <v>NEPOOL21985</v>
          </cell>
          <cell r="H1002">
            <v>286.63200000000001</v>
          </cell>
        </row>
        <row r="1003">
          <cell r="G1003" t="str">
            <v>NEPOOL31985</v>
          </cell>
          <cell r="H1003">
            <v>462.97199999999998</v>
          </cell>
        </row>
        <row r="1004">
          <cell r="G1004" t="str">
            <v>NEPOOL41985</v>
          </cell>
          <cell r="H1004">
            <v>534.05799999999999</v>
          </cell>
        </row>
        <row r="1005">
          <cell r="G1005" t="str">
            <v>NEPOOL51985</v>
          </cell>
          <cell r="H1005">
            <v>451.04599999999999</v>
          </cell>
        </row>
        <row r="1006">
          <cell r="G1006" t="str">
            <v>NEPOOL61985</v>
          </cell>
          <cell r="H1006">
            <v>276.65100000000001</v>
          </cell>
        </row>
        <row r="1007">
          <cell r="G1007" t="str">
            <v>NEPOOL71985</v>
          </cell>
          <cell r="H1007">
            <v>278.46499999999997</v>
          </cell>
        </row>
        <row r="1008">
          <cell r="G1008" t="str">
            <v>NEPOOL81985</v>
          </cell>
          <cell r="H1008">
            <v>206.727</v>
          </cell>
        </row>
        <row r="1009">
          <cell r="G1009" t="str">
            <v>NEPOOL91985</v>
          </cell>
          <cell r="H1009">
            <v>255.2</v>
          </cell>
        </row>
        <row r="1010">
          <cell r="G1010" t="str">
            <v>NEPOOL101985</v>
          </cell>
          <cell r="H1010">
            <v>338.63900000000001</v>
          </cell>
        </row>
        <row r="1011">
          <cell r="G1011" t="str">
            <v>NEPOOL111985</v>
          </cell>
          <cell r="H1011">
            <v>460.88400000000001</v>
          </cell>
        </row>
        <row r="1012">
          <cell r="G1012" t="str">
            <v>NEPOOL121985</v>
          </cell>
          <cell r="H1012">
            <v>424.18</v>
          </cell>
        </row>
        <row r="1013">
          <cell r="G1013" t="str">
            <v>NEPOOL11986</v>
          </cell>
          <cell r="H1013">
            <v>399.65699999999998</v>
          </cell>
        </row>
        <row r="1014">
          <cell r="G1014" t="str">
            <v>NEPOOL21986</v>
          </cell>
          <cell r="H1014">
            <v>408.26400000000001</v>
          </cell>
        </row>
        <row r="1015">
          <cell r="G1015" t="str">
            <v>NEPOOL31986</v>
          </cell>
          <cell r="H1015">
            <v>520.94500000000005</v>
          </cell>
        </row>
        <row r="1016">
          <cell r="G1016" t="str">
            <v>NEPOOL41986</v>
          </cell>
          <cell r="H1016">
            <v>572.43600000000004</v>
          </cell>
        </row>
        <row r="1017">
          <cell r="G1017" t="str">
            <v>NEPOOL51986</v>
          </cell>
          <cell r="H1017">
            <v>478.97</v>
          </cell>
        </row>
        <row r="1018">
          <cell r="G1018" t="str">
            <v>NEPOOL61986</v>
          </cell>
          <cell r="H1018">
            <v>406.351</v>
          </cell>
        </row>
        <row r="1019">
          <cell r="G1019" t="str">
            <v>NEPOOL71986</v>
          </cell>
          <cell r="H1019">
            <v>267.00200000000001</v>
          </cell>
        </row>
        <row r="1020">
          <cell r="G1020" t="str">
            <v>NEPOOL81986</v>
          </cell>
          <cell r="H1020">
            <v>401.57400000000001</v>
          </cell>
        </row>
        <row r="1021">
          <cell r="G1021" t="str">
            <v>NEPOOL91986</v>
          </cell>
          <cell r="H1021">
            <v>316.58300000000003</v>
          </cell>
        </row>
        <row r="1022">
          <cell r="G1022" t="str">
            <v>NEPOOL101986</v>
          </cell>
          <cell r="H1022">
            <v>390.91899999999998</v>
          </cell>
        </row>
        <row r="1023">
          <cell r="G1023" t="str">
            <v>NEPOOL111986</v>
          </cell>
          <cell r="H1023">
            <v>395.32400000000001</v>
          </cell>
        </row>
        <row r="1024">
          <cell r="G1024" t="str">
            <v>NEPOOL121986</v>
          </cell>
          <cell r="H1024">
            <v>480.46600000000001</v>
          </cell>
        </row>
        <row r="1025">
          <cell r="G1025" t="str">
            <v>NEPOOL11987</v>
          </cell>
          <cell r="H1025">
            <v>385.66800000000001</v>
          </cell>
        </row>
        <row r="1026">
          <cell r="G1026" t="str">
            <v>NEPOOL21987</v>
          </cell>
          <cell r="H1026">
            <v>312.98500000000001</v>
          </cell>
        </row>
        <row r="1027">
          <cell r="G1027" t="str">
            <v>NEPOOL31987</v>
          </cell>
          <cell r="H1027">
            <v>417.80500000000001</v>
          </cell>
        </row>
        <row r="1028">
          <cell r="G1028" t="str">
            <v>NEPOOL41987</v>
          </cell>
          <cell r="H1028">
            <v>538.36599999999999</v>
          </cell>
        </row>
        <row r="1029">
          <cell r="G1029" t="str">
            <v>NEPOOL51987</v>
          </cell>
          <cell r="H1029">
            <v>401.78899999999999</v>
          </cell>
        </row>
        <row r="1030">
          <cell r="G1030" t="str">
            <v>NEPOOL61987</v>
          </cell>
          <cell r="H1030">
            <v>362.45800000000003</v>
          </cell>
        </row>
        <row r="1031">
          <cell r="G1031" t="str">
            <v>NEPOOL71987</v>
          </cell>
          <cell r="H1031">
            <v>289.29000000000002</v>
          </cell>
        </row>
        <row r="1032">
          <cell r="G1032" t="str">
            <v>NEPOOL81987</v>
          </cell>
          <cell r="H1032">
            <v>170.637</v>
          </cell>
        </row>
        <row r="1033">
          <cell r="G1033" t="str">
            <v>NEPOOL91987</v>
          </cell>
          <cell r="H1033">
            <v>271.04199999999997</v>
          </cell>
        </row>
        <row r="1034">
          <cell r="G1034" t="str">
            <v>NEPOOL101987</v>
          </cell>
          <cell r="H1034">
            <v>403.17500000000001</v>
          </cell>
        </row>
        <row r="1035">
          <cell r="G1035" t="str">
            <v>NEPOOL111987</v>
          </cell>
          <cell r="H1035">
            <v>390.92500000000001</v>
          </cell>
        </row>
        <row r="1036">
          <cell r="G1036" t="str">
            <v>NEPOOL121987</v>
          </cell>
          <cell r="H1036">
            <v>456.49700000000001</v>
          </cell>
        </row>
        <row r="1037">
          <cell r="G1037" t="str">
            <v>NEPOOL11988</v>
          </cell>
          <cell r="H1037">
            <v>316.33800000000002</v>
          </cell>
        </row>
        <row r="1038">
          <cell r="G1038" t="str">
            <v>NEPOOL21988</v>
          </cell>
          <cell r="H1038">
            <v>382.59399999999999</v>
          </cell>
        </row>
        <row r="1039">
          <cell r="G1039" t="str">
            <v>NEPOOL31988</v>
          </cell>
          <cell r="H1039">
            <v>410.63600000000002</v>
          </cell>
        </row>
        <row r="1040">
          <cell r="G1040" t="str">
            <v>NEPOOL41988</v>
          </cell>
          <cell r="H1040">
            <v>560.93100000000004</v>
          </cell>
        </row>
        <row r="1041">
          <cell r="G1041" t="str">
            <v>NEPOOL51988</v>
          </cell>
          <cell r="H1041">
            <v>485.46300000000002</v>
          </cell>
        </row>
        <row r="1042">
          <cell r="G1042" t="str">
            <v>NEPOOL61988</v>
          </cell>
          <cell r="H1042">
            <v>203.55600000000001</v>
          </cell>
        </row>
        <row r="1043">
          <cell r="G1043" t="str">
            <v>NEPOOL71988</v>
          </cell>
          <cell r="H1043">
            <v>213.04</v>
          </cell>
        </row>
        <row r="1044">
          <cell r="G1044" t="str">
            <v>NEPOOL81988</v>
          </cell>
          <cell r="H1044">
            <v>273.57400000000001</v>
          </cell>
        </row>
        <row r="1045">
          <cell r="G1045" t="str">
            <v>NEPOOL91988</v>
          </cell>
          <cell r="H1045">
            <v>290.73700000000002</v>
          </cell>
        </row>
        <row r="1046">
          <cell r="G1046" t="str">
            <v>NEPOOL101988</v>
          </cell>
          <cell r="H1046">
            <v>262.52999999999997</v>
          </cell>
        </row>
        <row r="1047">
          <cell r="G1047" t="str">
            <v>NEPOOL111988</v>
          </cell>
          <cell r="H1047">
            <v>593.06200000000001</v>
          </cell>
        </row>
        <row r="1048">
          <cell r="G1048" t="str">
            <v>NEPOOL121988</v>
          </cell>
          <cell r="H1048">
            <v>416.971</v>
          </cell>
        </row>
        <row r="1049">
          <cell r="G1049" t="str">
            <v>NEPOOL11989</v>
          </cell>
          <cell r="H1049">
            <v>312.91000000000003</v>
          </cell>
        </row>
        <row r="1050">
          <cell r="G1050" t="str">
            <v>NEPOOL21989</v>
          </cell>
          <cell r="H1050">
            <v>273.28199999999998</v>
          </cell>
        </row>
        <row r="1051">
          <cell r="G1051" t="str">
            <v>NEPOOL31989</v>
          </cell>
          <cell r="H1051">
            <v>327.11399999999998</v>
          </cell>
        </row>
        <row r="1052">
          <cell r="G1052" t="str">
            <v>NEPOOL41989</v>
          </cell>
          <cell r="H1052">
            <v>608.85299999999995</v>
          </cell>
        </row>
        <row r="1053">
          <cell r="G1053" t="str">
            <v>NEPOOL51989</v>
          </cell>
          <cell r="H1053">
            <v>688.50599999999997</v>
          </cell>
        </row>
        <row r="1054">
          <cell r="G1054" t="str">
            <v>NEPOOL61989</v>
          </cell>
          <cell r="H1054">
            <v>554.29600000000005</v>
          </cell>
        </row>
        <row r="1055">
          <cell r="G1055" t="str">
            <v>NEPOOL71989</v>
          </cell>
          <cell r="H1055">
            <v>256.39699999999999</v>
          </cell>
        </row>
        <row r="1056">
          <cell r="G1056" t="str">
            <v>NEPOOL81989</v>
          </cell>
          <cell r="H1056">
            <v>324.15499999999997</v>
          </cell>
        </row>
        <row r="1057">
          <cell r="G1057" t="str">
            <v>NEPOOL91989</v>
          </cell>
          <cell r="H1057">
            <v>315.93200000000002</v>
          </cell>
        </row>
        <row r="1058">
          <cell r="G1058" t="str">
            <v>NEPOOL101989</v>
          </cell>
          <cell r="H1058">
            <v>415.74900000000002</v>
          </cell>
        </row>
        <row r="1059">
          <cell r="G1059" t="str">
            <v>NEPOOL111989</v>
          </cell>
          <cell r="H1059">
            <v>533.45899999999995</v>
          </cell>
        </row>
        <row r="1060">
          <cell r="G1060" t="str">
            <v>NEPOOL121989</v>
          </cell>
          <cell r="H1060">
            <v>358.56099999999998</v>
          </cell>
        </row>
        <row r="1061">
          <cell r="G1061" t="str">
            <v>NEPOOL11990</v>
          </cell>
          <cell r="H1061">
            <v>376.041</v>
          </cell>
        </row>
        <row r="1062">
          <cell r="G1062" t="str">
            <v>NEPOOL21990</v>
          </cell>
          <cell r="H1062">
            <v>516.49900000000002</v>
          </cell>
        </row>
        <row r="1063">
          <cell r="G1063" t="str">
            <v>NEPOOL31990</v>
          </cell>
          <cell r="H1063">
            <v>645.39599999999996</v>
          </cell>
        </row>
        <row r="1064">
          <cell r="G1064" t="str">
            <v>NEPOOL41990</v>
          </cell>
          <cell r="H1064">
            <v>641.81399999999996</v>
          </cell>
        </row>
        <row r="1065">
          <cell r="G1065" t="str">
            <v>NEPOOL51990</v>
          </cell>
          <cell r="H1065">
            <v>676.60199999999998</v>
          </cell>
        </row>
        <row r="1066">
          <cell r="G1066" t="str">
            <v>NEPOOL61990</v>
          </cell>
          <cell r="H1066">
            <v>469.01600000000002</v>
          </cell>
        </row>
        <row r="1067">
          <cell r="G1067" t="str">
            <v>NEPOOL71990</v>
          </cell>
          <cell r="H1067">
            <v>344.15699999999998</v>
          </cell>
        </row>
        <row r="1068">
          <cell r="G1068" t="str">
            <v>NEPOOL81990</v>
          </cell>
          <cell r="H1068">
            <v>449.22199999999998</v>
          </cell>
        </row>
        <row r="1069">
          <cell r="G1069" t="str">
            <v>NEPOOL91990</v>
          </cell>
          <cell r="H1069">
            <v>275.54899999999998</v>
          </cell>
        </row>
        <row r="1070">
          <cell r="G1070" t="str">
            <v>NEPOOL101990</v>
          </cell>
          <cell r="H1070">
            <v>571.24400000000003</v>
          </cell>
        </row>
        <row r="1071">
          <cell r="G1071" t="str">
            <v>NEPOOL111990</v>
          </cell>
          <cell r="H1071">
            <v>646.46199999999999</v>
          </cell>
        </row>
        <row r="1072">
          <cell r="G1072" t="str">
            <v>NEPOOL121990</v>
          </cell>
          <cell r="H1072">
            <v>675.81600000000003</v>
          </cell>
        </row>
        <row r="1073">
          <cell r="G1073" t="str">
            <v>NEPOOL11991</v>
          </cell>
          <cell r="H1073">
            <v>576.37199999999996</v>
          </cell>
        </row>
        <row r="1074">
          <cell r="G1074" t="str">
            <v>NEPOOL21991</v>
          </cell>
          <cell r="H1074">
            <v>475.25599999999997</v>
          </cell>
        </row>
        <row r="1075">
          <cell r="G1075" t="str">
            <v>NEPOOL31991</v>
          </cell>
          <cell r="H1075">
            <v>608.14</v>
          </cell>
        </row>
        <row r="1076">
          <cell r="G1076" t="str">
            <v>NEPOOL41991</v>
          </cell>
          <cell r="H1076">
            <v>665.01599999999996</v>
          </cell>
        </row>
        <row r="1077">
          <cell r="G1077" t="str">
            <v>NEPOOL51991</v>
          </cell>
          <cell r="H1077">
            <v>544.82299999999998</v>
          </cell>
        </row>
        <row r="1078">
          <cell r="G1078" t="str">
            <v>NEPOOL61991</v>
          </cell>
          <cell r="H1078">
            <v>294.17500000000001</v>
          </cell>
        </row>
        <row r="1079">
          <cell r="G1079" t="str">
            <v>NEPOOL71991</v>
          </cell>
          <cell r="H1079">
            <v>148.25899999999999</v>
          </cell>
        </row>
        <row r="1080">
          <cell r="G1080" t="str">
            <v>NEPOOL81991</v>
          </cell>
          <cell r="H1080">
            <v>240.5</v>
          </cell>
        </row>
        <row r="1081">
          <cell r="G1081" t="str">
            <v>NEPOOL91991</v>
          </cell>
          <cell r="H1081">
            <v>293.52100000000002</v>
          </cell>
        </row>
        <row r="1082">
          <cell r="G1082" t="str">
            <v>NEPOOL101991</v>
          </cell>
          <cell r="H1082">
            <v>545.32600000000002</v>
          </cell>
        </row>
        <row r="1083">
          <cell r="G1083" t="str">
            <v>NEPOOL111991</v>
          </cell>
          <cell r="H1083">
            <v>454.36700000000002</v>
          </cell>
        </row>
        <row r="1084">
          <cell r="G1084" t="str">
            <v>NEPOOL121991</v>
          </cell>
          <cell r="H1084">
            <v>535.15200000000004</v>
          </cell>
        </row>
        <row r="1085">
          <cell r="G1085" t="str">
            <v>NEPOOL11992</v>
          </cell>
          <cell r="H1085">
            <v>510.38900000000001</v>
          </cell>
        </row>
        <row r="1086">
          <cell r="G1086" t="str">
            <v>NEPOOL21992</v>
          </cell>
          <cell r="H1086">
            <v>347.62799999999999</v>
          </cell>
        </row>
        <row r="1087">
          <cell r="G1087" t="str">
            <v>NEPOOL31992</v>
          </cell>
          <cell r="H1087">
            <v>497.25400000000002</v>
          </cell>
        </row>
        <row r="1088">
          <cell r="G1088" t="str">
            <v>NEPOOL41992</v>
          </cell>
          <cell r="H1088">
            <v>594.08299999999997</v>
          </cell>
        </row>
        <row r="1089">
          <cell r="G1089" t="str">
            <v>NEPOOL51992</v>
          </cell>
          <cell r="H1089">
            <v>464.64</v>
          </cell>
        </row>
        <row r="1090">
          <cell r="G1090" t="str">
            <v>NEPOOL61992</v>
          </cell>
          <cell r="H1090">
            <v>332.55900000000003</v>
          </cell>
        </row>
        <row r="1091">
          <cell r="G1091" t="str">
            <v>NEPOOL71992</v>
          </cell>
          <cell r="H1091">
            <v>284.06299999999999</v>
          </cell>
        </row>
        <row r="1092">
          <cell r="G1092" t="str">
            <v>NEPOOL81992</v>
          </cell>
          <cell r="H1092">
            <v>249.99299999999999</v>
          </cell>
        </row>
        <row r="1093">
          <cell r="G1093" t="str">
            <v>NEPOOL91992</v>
          </cell>
          <cell r="H1093">
            <v>246.483</v>
          </cell>
        </row>
        <row r="1094">
          <cell r="G1094" t="str">
            <v>NEPOOL101992</v>
          </cell>
          <cell r="H1094">
            <v>266.92</v>
          </cell>
        </row>
        <row r="1095">
          <cell r="G1095" t="str">
            <v>NEPOOL111992</v>
          </cell>
          <cell r="H1095">
            <v>437.59800000000001</v>
          </cell>
        </row>
        <row r="1096">
          <cell r="G1096" t="str">
            <v>NEPOOL121992</v>
          </cell>
          <cell r="H1096">
            <v>395.72199999999998</v>
          </cell>
        </row>
        <row r="1097">
          <cell r="G1097" t="str">
            <v>NEPOOL11993</v>
          </cell>
          <cell r="H1097">
            <v>445.113</v>
          </cell>
        </row>
        <row r="1098">
          <cell r="G1098" t="str">
            <v>NEPOOL21993</v>
          </cell>
          <cell r="H1098">
            <v>290.32499999999999</v>
          </cell>
        </row>
        <row r="1099">
          <cell r="G1099" t="str">
            <v>NEPOOL31993</v>
          </cell>
          <cell r="H1099">
            <v>355.05799999999999</v>
          </cell>
        </row>
        <row r="1100">
          <cell r="G1100" t="str">
            <v>NEPOOL41993</v>
          </cell>
          <cell r="H1100">
            <v>675.822</v>
          </cell>
        </row>
        <row r="1101">
          <cell r="G1101" t="str">
            <v>NEPOOL51993</v>
          </cell>
          <cell r="H1101">
            <v>494.00200000000001</v>
          </cell>
        </row>
        <row r="1102">
          <cell r="G1102" t="str">
            <v>NEPOOL61993</v>
          </cell>
          <cell r="H1102">
            <v>368.17899999999997</v>
          </cell>
        </row>
        <row r="1103">
          <cell r="G1103" t="str">
            <v>NEPOOL71993</v>
          </cell>
          <cell r="H1103">
            <v>187.25</v>
          </cell>
        </row>
        <row r="1104">
          <cell r="G1104" t="str">
            <v>NEPOOL81993</v>
          </cell>
          <cell r="H1104">
            <v>190.48</v>
          </cell>
        </row>
        <row r="1105">
          <cell r="G1105" t="str">
            <v>NEPOOL91993</v>
          </cell>
          <cell r="H1105">
            <v>219.48</v>
          </cell>
        </row>
        <row r="1106">
          <cell r="G1106" t="str">
            <v>NEPOOL101993</v>
          </cell>
          <cell r="H1106">
            <v>315.97500000000002</v>
          </cell>
        </row>
        <row r="1107">
          <cell r="G1107" t="str">
            <v>NEPOOL111993</v>
          </cell>
          <cell r="H1107">
            <v>391.11200000000002</v>
          </cell>
        </row>
        <row r="1108">
          <cell r="G1108" t="str">
            <v>NEPOOL121993</v>
          </cell>
          <cell r="H1108">
            <v>525.375</v>
          </cell>
        </row>
        <row r="1109">
          <cell r="G1109" t="str">
            <v>NEPOOL11994</v>
          </cell>
          <cell r="H1109">
            <v>373.03100000000001</v>
          </cell>
        </row>
        <row r="1110">
          <cell r="G1110" t="str">
            <v>NEPOOL21994</v>
          </cell>
          <cell r="H1110">
            <v>364.65600000000001</v>
          </cell>
        </row>
        <row r="1111">
          <cell r="G1111" t="str">
            <v>NEPOOL31994</v>
          </cell>
          <cell r="H1111">
            <v>495.21800000000002</v>
          </cell>
        </row>
        <row r="1112">
          <cell r="G1112" t="str">
            <v>NEPOOL41994</v>
          </cell>
          <cell r="H1112">
            <v>684.74300000000005</v>
          </cell>
        </row>
        <row r="1113">
          <cell r="G1113" t="str">
            <v>NEPOOL51994</v>
          </cell>
          <cell r="H1113">
            <v>688.81</v>
          </cell>
        </row>
        <row r="1114">
          <cell r="G1114" t="str">
            <v>NEPOOL61994</v>
          </cell>
          <cell r="H1114">
            <v>397.995</v>
          </cell>
        </row>
        <row r="1115">
          <cell r="G1115" t="str">
            <v>NEPOOL71994</v>
          </cell>
          <cell r="H1115">
            <v>310.39999999999998</v>
          </cell>
        </row>
        <row r="1116">
          <cell r="G1116" t="str">
            <v>NEPOOL81994</v>
          </cell>
          <cell r="H1116">
            <v>292.44</v>
          </cell>
        </row>
        <row r="1117">
          <cell r="G1117" t="str">
            <v>NEPOOL91994</v>
          </cell>
          <cell r="H1117">
            <v>238.85900000000001</v>
          </cell>
        </row>
        <row r="1118">
          <cell r="G1118" t="str">
            <v>NEPOOL101994</v>
          </cell>
          <cell r="H1118">
            <v>242.50399999999999</v>
          </cell>
        </row>
        <row r="1119">
          <cell r="G1119" t="str">
            <v>NEPOOL111994</v>
          </cell>
          <cell r="H1119">
            <v>259.62599999999998</v>
          </cell>
        </row>
        <row r="1120">
          <cell r="G1120" t="str">
            <v>NEPOOL121994</v>
          </cell>
          <cell r="H1120">
            <v>438.03399999999999</v>
          </cell>
        </row>
        <row r="1121">
          <cell r="G1121" t="str">
            <v>NEPOOL11995</v>
          </cell>
          <cell r="H1121">
            <v>520.43499999999995</v>
          </cell>
        </row>
        <row r="1122">
          <cell r="G1122" t="str">
            <v>NEPOOL21995</v>
          </cell>
          <cell r="H1122">
            <v>403.87700000000001</v>
          </cell>
        </row>
        <row r="1123">
          <cell r="G1123" t="str">
            <v>NEPOOL31995</v>
          </cell>
          <cell r="H1123">
            <v>611.91700000000003</v>
          </cell>
        </row>
        <row r="1124">
          <cell r="G1124" t="str">
            <v>NEPOOL41995</v>
          </cell>
          <cell r="H1124">
            <v>385.86900000000003</v>
          </cell>
        </row>
        <row r="1125">
          <cell r="G1125" t="str">
            <v>NEPOOL51995</v>
          </cell>
          <cell r="H1125">
            <v>352.67399999999998</v>
          </cell>
        </row>
        <row r="1126">
          <cell r="G1126" t="str">
            <v>NEPOOL61995</v>
          </cell>
          <cell r="H1126">
            <v>266.089</v>
          </cell>
        </row>
        <row r="1127">
          <cell r="G1127" t="str">
            <v>NEPOOL71995</v>
          </cell>
          <cell r="H1127">
            <v>154.54</v>
          </cell>
        </row>
        <row r="1128">
          <cell r="G1128" t="str">
            <v>NEPOOL81995</v>
          </cell>
          <cell r="H1128">
            <v>193.28</v>
          </cell>
        </row>
        <row r="1129">
          <cell r="G1129" t="str">
            <v>NEPOOL91995</v>
          </cell>
          <cell r="H1129">
            <v>110.593</v>
          </cell>
        </row>
        <row r="1130">
          <cell r="G1130" t="str">
            <v>NEPOOL101995</v>
          </cell>
          <cell r="H1130">
            <v>366.21499999999997</v>
          </cell>
        </row>
        <row r="1131">
          <cell r="G1131" t="str">
            <v>NEPOOL111995</v>
          </cell>
          <cell r="H1131">
            <v>626.63900000000001</v>
          </cell>
        </row>
        <row r="1132">
          <cell r="G1132" t="str">
            <v>NEPOOL121995</v>
          </cell>
          <cell r="H1132">
            <v>442.68700000000001</v>
          </cell>
        </row>
        <row r="1133">
          <cell r="G1133" t="str">
            <v>NEPOOL11996</v>
          </cell>
          <cell r="H1133">
            <v>441.64299999999997</v>
          </cell>
        </row>
        <row r="1134">
          <cell r="G1134" t="str">
            <v>NEPOOL21996</v>
          </cell>
          <cell r="H1134">
            <v>533.298</v>
          </cell>
        </row>
        <row r="1135">
          <cell r="G1135" t="str">
            <v>NEPOOL31996</v>
          </cell>
          <cell r="H1135">
            <v>590.005</v>
          </cell>
        </row>
        <row r="1136">
          <cell r="G1136" t="str">
            <v>NEPOOL41996</v>
          </cell>
          <cell r="H1136">
            <v>570.16300000000001</v>
          </cell>
        </row>
        <row r="1137">
          <cell r="G1137" t="str">
            <v>NEPOOL51996</v>
          </cell>
          <cell r="H1137">
            <v>669.80100000000004</v>
          </cell>
        </row>
        <row r="1138">
          <cell r="G1138" t="str">
            <v>NEPOOL61996</v>
          </cell>
          <cell r="H1138">
            <v>420.35599999999999</v>
          </cell>
        </row>
        <row r="1139">
          <cell r="G1139" t="str">
            <v>NEPOOL71996</v>
          </cell>
          <cell r="H1139">
            <v>524.39599999999996</v>
          </cell>
        </row>
        <row r="1140">
          <cell r="G1140" t="str">
            <v>NEPOOL81996</v>
          </cell>
          <cell r="H1140">
            <v>320.84699999999998</v>
          </cell>
        </row>
        <row r="1141">
          <cell r="G1141" t="str">
            <v>NEPOOL91996</v>
          </cell>
          <cell r="H1141">
            <v>207.554</v>
          </cell>
        </row>
        <row r="1142">
          <cell r="G1142" t="str">
            <v>NEPOOL101996</v>
          </cell>
          <cell r="H1142">
            <v>326.315</v>
          </cell>
        </row>
        <row r="1143">
          <cell r="G1143" t="str">
            <v>NEPOOL111996</v>
          </cell>
          <cell r="H1143">
            <v>386.06099999999998</v>
          </cell>
        </row>
        <row r="1144">
          <cell r="G1144" t="str">
            <v>NEPOOL121996</v>
          </cell>
          <cell r="H1144">
            <v>558.22299999999996</v>
          </cell>
        </row>
        <row r="1145">
          <cell r="G1145" t="str">
            <v>NEPOOL11997</v>
          </cell>
          <cell r="H1145">
            <v>498.13099999999997</v>
          </cell>
        </row>
        <row r="1146">
          <cell r="G1146" t="str">
            <v>NEPOOL21997</v>
          </cell>
          <cell r="H1146">
            <v>390.01299999999998</v>
          </cell>
        </row>
        <row r="1147">
          <cell r="G1147" t="str">
            <v>NEPOOL31997</v>
          </cell>
          <cell r="H1147">
            <v>524.19500000000005</v>
          </cell>
        </row>
        <row r="1148">
          <cell r="G1148" t="str">
            <v>NEPOOL41997</v>
          </cell>
          <cell r="H1148">
            <v>590.04499999999996</v>
          </cell>
        </row>
        <row r="1149">
          <cell r="G1149" t="str">
            <v>NEPOOL51997</v>
          </cell>
          <cell r="H1149">
            <v>618.34199999999998</v>
          </cell>
        </row>
        <row r="1150">
          <cell r="G1150" t="str">
            <v>NEPOOL61997</v>
          </cell>
          <cell r="H1150">
            <v>322.12099999999998</v>
          </cell>
        </row>
        <row r="1151">
          <cell r="G1151" t="str">
            <v>NEPOOL71997</v>
          </cell>
          <cell r="H1151">
            <v>291.42200000000003</v>
          </cell>
        </row>
        <row r="1152">
          <cell r="G1152" t="str">
            <v>NEPOOL81997</v>
          </cell>
          <cell r="H1152">
            <v>222.92599999999999</v>
          </cell>
        </row>
        <row r="1153">
          <cell r="G1153" t="str">
            <v>NEPOOL91997</v>
          </cell>
          <cell r="H1153">
            <v>208.845</v>
          </cell>
        </row>
        <row r="1154">
          <cell r="G1154" t="str">
            <v>NEPOOL101997</v>
          </cell>
          <cell r="H1154">
            <v>172.304</v>
          </cell>
        </row>
        <row r="1155">
          <cell r="G1155" t="str">
            <v>NEPOOL111997</v>
          </cell>
          <cell r="H1155">
            <v>313.20100000000002</v>
          </cell>
        </row>
        <row r="1156">
          <cell r="G1156" t="str">
            <v>NEPOOL121997</v>
          </cell>
          <cell r="H1156">
            <v>293.262</v>
          </cell>
        </row>
        <row r="1157">
          <cell r="G1157" t="str">
            <v>NEPOOL11998</v>
          </cell>
          <cell r="H1157">
            <v>433.512</v>
          </cell>
        </row>
        <row r="1158">
          <cell r="G1158" t="str">
            <v>NEPOOL21998</v>
          </cell>
          <cell r="H1158">
            <v>437.71899999999999</v>
          </cell>
        </row>
        <row r="1159">
          <cell r="G1159" t="str">
            <v>NEPOOL31998</v>
          </cell>
          <cell r="H1159">
            <v>539.95600000000002</v>
          </cell>
        </row>
        <row r="1160">
          <cell r="G1160" t="str">
            <v>NEPOOL41998</v>
          </cell>
          <cell r="H1160">
            <v>531.65800000000002</v>
          </cell>
        </row>
        <row r="1161">
          <cell r="G1161" t="str">
            <v>NEPOOL51998</v>
          </cell>
          <cell r="H1161">
            <v>410.59500000000003</v>
          </cell>
        </row>
        <row r="1162">
          <cell r="G1162" t="str">
            <v>NEPOOL61998</v>
          </cell>
          <cell r="H1162">
            <v>435.66699999999997</v>
          </cell>
        </row>
        <row r="1163">
          <cell r="G1163" t="str">
            <v>NEPOOL71998</v>
          </cell>
          <cell r="H1163">
            <v>470.77699999999999</v>
          </cell>
        </row>
        <row r="1164">
          <cell r="G1164" t="str">
            <v>NEPOOL81998</v>
          </cell>
          <cell r="H1164">
            <v>259.67200000000003</v>
          </cell>
        </row>
        <row r="1165">
          <cell r="G1165" t="str">
            <v>NEPOOL91998</v>
          </cell>
          <cell r="H1165">
            <v>140.09899999999999</v>
          </cell>
        </row>
        <row r="1166">
          <cell r="G1166" t="str">
            <v>NEPOOL101998</v>
          </cell>
          <cell r="H1166">
            <v>201.232</v>
          </cell>
        </row>
        <row r="1167">
          <cell r="G1167" t="str">
            <v>NEPOOL111998</v>
          </cell>
          <cell r="H1167">
            <v>198.02699999999999</v>
          </cell>
        </row>
        <row r="1168">
          <cell r="G1168" t="str">
            <v>NEPOOL121998</v>
          </cell>
          <cell r="H1168">
            <v>213.232</v>
          </cell>
        </row>
        <row r="1169">
          <cell r="G1169" t="str">
            <v>NEPOOL11999</v>
          </cell>
          <cell r="H1169">
            <v>364.20499999999998</v>
          </cell>
        </row>
        <row r="1170">
          <cell r="G1170" t="str">
            <v>NEPOOL21999</v>
          </cell>
          <cell r="H1170">
            <v>416.50700000000001</v>
          </cell>
        </row>
        <row r="1171">
          <cell r="G1171" t="str">
            <v>NEPOOL31999</v>
          </cell>
          <cell r="H1171">
            <v>499.03300000000002</v>
          </cell>
        </row>
        <row r="1172">
          <cell r="G1172" t="str">
            <v>NEPOOL41999</v>
          </cell>
          <cell r="H1172">
            <v>335.96499999999997</v>
          </cell>
        </row>
        <row r="1173">
          <cell r="G1173" t="str">
            <v>NEPOOL51999</v>
          </cell>
          <cell r="H1173">
            <v>276.44400000000002</v>
          </cell>
        </row>
        <row r="1174">
          <cell r="G1174" t="str">
            <v>NEPOOL61999</v>
          </cell>
          <cell r="H1174">
            <v>154.12100000000001</v>
          </cell>
        </row>
        <row r="1175">
          <cell r="G1175" t="str">
            <v>NEPOOL71999</v>
          </cell>
          <cell r="H1175">
            <v>169.386</v>
          </cell>
        </row>
        <row r="1176">
          <cell r="G1176" t="str">
            <v>NEPOOL81999</v>
          </cell>
          <cell r="H1176">
            <v>126.813</v>
          </cell>
        </row>
        <row r="1177">
          <cell r="G1177" t="str">
            <v>NEPOOL91999</v>
          </cell>
          <cell r="H1177">
            <v>242.34700000000001</v>
          </cell>
        </row>
        <row r="1178">
          <cell r="G1178" t="str">
            <v>NEPOOL101999</v>
          </cell>
          <cell r="H1178">
            <v>318.786</v>
          </cell>
        </row>
        <row r="1179">
          <cell r="G1179" t="str">
            <v>NEPOOL111999</v>
          </cell>
          <cell r="H1179">
            <v>306.03500000000003</v>
          </cell>
        </row>
        <row r="1180">
          <cell r="G1180" t="str">
            <v>NEPOOL121999</v>
          </cell>
          <cell r="H1180">
            <v>334.964</v>
          </cell>
        </row>
        <row r="1181">
          <cell r="G1181" t="str">
            <v>NEPOOL12000</v>
          </cell>
          <cell r="H1181">
            <v>319.99400000000003</v>
          </cell>
        </row>
        <row r="1182">
          <cell r="G1182" t="str">
            <v>NEPOOL22000</v>
          </cell>
          <cell r="H1182">
            <v>243.57</v>
          </cell>
        </row>
        <row r="1183">
          <cell r="G1183" t="str">
            <v>NEPOOL32000</v>
          </cell>
          <cell r="H1183">
            <v>397.51499999999999</v>
          </cell>
        </row>
        <row r="1184">
          <cell r="G1184" t="str">
            <v>NEPOOL42000</v>
          </cell>
          <cell r="H1184">
            <v>328.14299999999997</v>
          </cell>
        </row>
        <row r="1185">
          <cell r="G1185" t="str">
            <v>NEPOOL52000</v>
          </cell>
          <cell r="H1185">
            <v>467.75900000000001</v>
          </cell>
        </row>
        <row r="1186">
          <cell r="G1186" t="str">
            <v>NEPOOL62000</v>
          </cell>
          <cell r="H1186">
            <v>285.28199999999998</v>
          </cell>
        </row>
        <row r="1187">
          <cell r="G1187" t="str">
            <v>NEPOOL72000</v>
          </cell>
          <cell r="H1187">
            <v>197.255</v>
          </cell>
        </row>
        <row r="1188">
          <cell r="G1188" t="str">
            <v>NEPOOL82000</v>
          </cell>
          <cell r="H1188">
            <v>227.946</v>
          </cell>
        </row>
        <row r="1189">
          <cell r="G1189" t="str">
            <v>NEPOOL92000</v>
          </cell>
          <cell r="H1189">
            <v>171.238</v>
          </cell>
        </row>
        <row r="1190">
          <cell r="G1190" t="str">
            <v>NEPOOL102000</v>
          </cell>
          <cell r="H1190">
            <v>159.97499999999999</v>
          </cell>
        </row>
        <row r="1191">
          <cell r="G1191" t="str">
            <v>NEPOOL112000</v>
          </cell>
          <cell r="H1191">
            <v>202.19499999999999</v>
          </cell>
        </row>
        <row r="1192">
          <cell r="G1192" t="str">
            <v>NEPOOL122000</v>
          </cell>
          <cell r="H1192">
            <v>229.79</v>
          </cell>
        </row>
        <row r="1193">
          <cell r="G1193" t="str">
            <v>NEPOOL12001</v>
          </cell>
          <cell r="H1193">
            <v>421.12599999999998</v>
          </cell>
        </row>
        <row r="1194">
          <cell r="G1194" t="str">
            <v>NEPOOL22001</v>
          </cell>
          <cell r="H1194">
            <v>382.67500000000001</v>
          </cell>
        </row>
        <row r="1195">
          <cell r="G1195" t="str">
            <v>NEPOOL32001</v>
          </cell>
          <cell r="H1195">
            <v>356.24200000000002</v>
          </cell>
        </row>
        <row r="1196">
          <cell r="G1196" t="str">
            <v>NEPOOL42001</v>
          </cell>
          <cell r="H1196">
            <v>608.33600000000001</v>
          </cell>
        </row>
        <row r="1197">
          <cell r="G1197" t="str">
            <v>NEPOOL52001</v>
          </cell>
          <cell r="H1197">
            <v>489.98700000000002</v>
          </cell>
        </row>
        <row r="1198">
          <cell r="G1198" t="str">
            <v>NEPOOL62001</v>
          </cell>
          <cell r="H1198">
            <v>475.31099999999998</v>
          </cell>
        </row>
        <row r="1199">
          <cell r="G1199" t="str">
            <v>NEPOOL72001</v>
          </cell>
          <cell r="H1199">
            <v>26.486000000000001</v>
          </cell>
        </row>
        <row r="1200">
          <cell r="G1200" t="str">
            <v>NEPOOL82001</v>
          </cell>
          <cell r="H1200">
            <v>24.106999999999999</v>
          </cell>
        </row>
        <row r="1201">
          <cell r="G1201" t="str">
            <v>NEPOOL92001</v>
          </cell>
          <cell r="H1201">
            <v>27.526</v>
          </cell>
        </row>
        <row r="1202">
          <cell r="G1202" t="str">
            <v>NEPOOL102001</v>
          </cell>
          <cell r="H1202">
            <v>195.86699999999999</v>
          </cell>
        </row>
        <row r="1203">
          <cell r="G1203" t="str">
            <v>NEPOOL112001</v>
          </cell>
          <cell r="H1203">
            <v>219.17</v>
          </cell>
        </row>
        <row r="1204">
          <cell r="G1204" t="str">
            <v>NEPOOL122001</v>
          </cell>
          <cell r="H1204">
            <v>266.06400000000002</v>
          </cell>
        </row>
        <row r="1205">
          <cell r="G1205" t="str">
            <v>NEPOOL12002</v>
          </cell>
          <cell r="H1205">
            <v>253.09800000000001</v>
          </cell>
        </row>
        <row r="1206">
          <cell r="G1206" t="str">
            <v>NEPOOL22002</v>
          </cell>
          <cell r="H1206">
            <v>277.15699999999998</v>
          </cell>
        </row>
        <row r="1207">
          <cell r="G1207" t="str">
            <v>NEPOOL32002</v>
          </cell>
          <cell r="H1207">
            <v>469.79399999999998</v>
          </cell>
        </row>
        <row r="1208">
          <cell r="G1208" t="str">
            <v>NEPOOL42002</v>
          </cell>
          <cell r="H1208">
            <v>609.10500000000002</v>
          </cell>
        </row>
        <row r="1209">
          <cell r="G1209" t="str">
            <v>NEPOOL52002</v>
          </cell>
          <cell r="H1209">
            <v>598.404</v>
          </cell>
        </row>
        <row r="1210">
          <cell r="G1210" t="str">
            <v>NEPOOL62002</v>
          </cell>
          <cell r="H1210">
            <v>603.54999999999995</v>
          </cell>
        </row>
        <row r="1211">
          <cell r="G1211" t="str">
            <v>NEPOOL72002</v>
          </cell>
          <cell r="H1211">
            <v>358.471</v>
          </cell>
        </row>
        <row r="1212">
          <cell r="G1212" t="str">
            <v>NEPOOL82002</v>
          </cell>
          <cell r="H1212">
            <v>220.26499999999999</v>
          </cell>
        </row>
        <row r="1213">
          <cell r="G1213" t="str">
            <v>NEPOOL92002</v>
          </cell>
          <cell r="H1213">
            <v>206.09</v>
          </cell>
        </row>
        <row r="1214">
          <cell r="G1214" t="str">
            <v>NEPOOL102002</v>
          </cell>
          <cell r="H1214">
            <v>268.89299999999997</v>
          </cell>
        </row>
        <row r="1215">
          <cell r="G1215" t="str">
            <v>NEPOOL112002</v>
          </cell>
          <cell r="H1215">
            <v>390.154</v>
          </cell>
        </row>
        <row r="1216">
          <cell r="G1216" t="str">
            <v>NEPOOL122002</v>
          </cell>
          <cell r="H1216">
            <v>383.14499999999998</v>
          </cell>
        </row>
        <row r="1217">
          <cell r="G1217" t="str">
            <v>NEPOOL12003</v>
          </cell>
          <cell r="H1217">
            <v>287.00599999999997</v>
          </cell>
        </row>
        <row r="1218">
          <cell r="G1218" t="str">
            <v>NEPOOL22003</v>
          </cell>
          <cell r="H1218">
            <v>233.88800000000001</v>
          </cell>
        </row>
        <row r="1219">
          <cell r="G1219" t="str">
            <v>NEPOOL32003</v>
          </cell>
          <cell r="H1219">
            <v>359.875</v>
          </cell>
        </row>
        <row r="1220">
          <cell r="G1220" t="str">
            <v>NEPOOL42003</v>
          </cell>
          <cell r="H1220">
            <v>543.47299999999996</v>
          </cell>
        </row>
        <row r="1221">
          <cell r="G1221" t="str">
            <v>NEPOOL52003</v>
          </cell>
          <cell r="H1221">
            <v>508.46199999999999</v>
          </cell>
        </row>
        <row r="1222">
          <cell r="G1222" t="str">
            <v>NEPOOL62003</v>
          </cell>
          <cell r="H1222">
            <v>400.017</v>
          </cell>
        </row>
        <row r="1223">
          <cell r="G1223" t="str">
            <v>NEPOOL72003</v>
          </cell>
          <cell r="H1223">
            <v>225.428</v>
          </cell>
        </row>
        <row r="1224">
          <cell r="G1224" t="str">
            <v>NEPOOL82003</v>
          </cell>
          <cell r="H1224">
            <v>356.29899999999998</v>
          </cell>
        </row>
        <row r="1225">
          <cell r="G1225" t="str">
            <v>NEPOOL92003</v>
          </cell>
          <cell r="H1225">
            <v>304.79599999999999</v>
          </cell>
        </row>
        <row r="1226">
          <cell r="G1226" t="str">
            <v>NEPOOL102003</v>
          </cell>
          <cell r="H1226">
            <v>463.63299999999998</v>
          </cell>
        </row>
        <row r="1227">
          <cell r="G1227" t="str">
            <v>NEPOOL112003</v>
          </cell>
          <cell r="H1227">
            <v>612.89700000000005</v>
          </cell>
        </row>
        <row r="1228">
          <cell r="G1228" t="str">
            <v>NEPOOL122003</v>
          </cell>
          <cell r="H1228">
            <v>612.65499999999997</v>
          </cell>
        </row>
        <row r="1229">
          <cell r="G1229" t="str">
            <v>NWPA11970</v>
          </cell>
          <cell r="H1229">
            <v>9475.5640000000003</v>
          </cell>
        </row>
        <row r="1230">
          <cell r="G1230" t="str">
            <v>NWPA21970</v>
          </cell>
          <cell r="H1230">
            <v>8285.1209999999992</v>
          </cell>
        </row>
        <row r="1231">
          <cell r="G1231" t="str">
            <v>NWPA31970</v>
          </cell>
          <cell r="H1231">
            <v>9208.1869999999999</v>
          </cell>
        </row>
        <row r="1232">
          <cell r="G1232" t="str">
            <v>NWPA41970</v>
          </cell>
          <cell r="H1232">
            <v>8848.0310000000009</v>
          </cell>
        </row>
        <row r="1233">
          <cell r="G1233" t="str">
            <v>NWPA51970</v>
          </cell>
          <cell r="H1233">
            <v>9103.402</v>
          </cell>
        </row>
        <row r="1234">
          <cell r="G1234" t="str">
            <v>NWPA61970</v>
          </cell>
          <cell r="H1234">
            <v>9485.4480000000003</v>
          </cell>
        </row>
        <row r="1235">
          <cell r="G1235" t="str">
            <v>NWPA71970</v>
          </cell>
          <cell r="H1235">
            <v>9238.3809999999994</v>
          </cell>
        </row>
        <row r="1236">
          <cell r="G1236" t="str">
            <v>NWPA81970</v>
          </cell>
          <cell r="H1236">
            <v>8435.2900000000009</v>
          </cell>
        </row>
        <row r="1237">
          <cell r="G1237" t="str">
            <v>NWPA91970</v>
          </cell>
          <cell r="H1237">
            <v>7701.875</v>
          </cell>
        </row>
        <row r="1238">
          <cell r="G1238" t="str">
            <v>NWPA101970</v>
          </cell>
          <cell r="H1238">
            <v>8323.8770000000004</v>
          </cell>
        </row>
        <row r="1239">
          <cell r="G1239" t="str">
            <v>NWPA111970</v>
          </cell>
          <cell r="H1239">
            <v>8379.4920000000002</v>
          </cell>
        </row>
        <row r="1240">
          <cell r="G1240" t="str">
            <v>NWPA121970</v>
          </cell>
          <cell r="H1240">
            <v>9700.8850000000002</v>
          </cell>
        </row>
        <row r="1241">
          <cell r="G1241" t="str">
            <v>NWPA11971</v>
          </cell>
          <cell r="H1241">
            <v>9797.9429999999993</v>
          </cell>
        </row>
        <row r="1242">
          <cell r="G1242" t="str">
            <v>NWPA21971</v>
          </cell>
          <cell r="H1242">
            <v>9537.65</v>
          </cell>
        </row>
        <row r="1243">
          <cell r="G1243" t="str">
            <v>NWPA31971</v>
          </cell>
          <cell r="H1243">
            <v>10679.805</v>
          </cell>
        </row>
        <row r="1244">
          <cell r="G1244" t="str">
            <v>NWPA41971</v>
          </cell>
          <cell r="H1244">
            <v>9477.5930000000008</v>
          </cell>
        </row>
        <row r="1245">
          <cell r="G1245" t="str">
            <v>NWPA51971</v>
          </cell>
          <cell r="H1245">
            <v>9532.0370000000003</v>
          </cell>
        </row>
        <row r="1246">
          <cell r="G1246" t="str">
            <v>NWPA61971</v>
          </cell>
          <cell r="H1246">
            <v>9397.64</v>
          </cell>
        </row>
        <row r="1247">
          <cell r="G1247" t="str">
            <v>NWPA71971</v>
          </cell>
          <cell r="H1247">
            <v>9554.7139999999999</v>
          </cell>
        </row>
        <row r="1248">
          <cell r="G1248" t="str">
            <v>NWPA81971</v>
          </cell>
          <cell r="H1248">
            <v>8986.8709999999992</v>
          </cell>
        </row>
        <row r="1249">
          <cell r="G1249" t="str">
            <v>NWPA91971</v>
          </cell>
          <cell r="H1249">
            <v>7770.9030000000002</v>
          </cell>
        </row>
        <row r="1250">
          <cell r="G1250" t="str">
            <v>NWPA101971</v>
          </cell>
          <cell r="H1250">
            <v>8631.8580000000002</v>
          </cell>
        </row>
        <row r="1251">
          <cell r="G1251" t="str">
            <v>NWPA111971</v>
          </cell>
          <cell r="H1251">
            <v>9247.9619999999995</v>
          </cell>
        </row>
        <row r="1252">
          <cell r="G1252" t="str">
            <v>NWPA121971</v>
          </cell>
          <cell r="H1252">
            <v>10615.822</v>
          </cell>
        </row>
        <row r="1253">
          <cell r="G1253" t="str">
            <v>NWPA11972</v>
          </cell>
          <cell r="H1253">
            <v>10631.549000000001</v>
          </cell>
        </row>
        <row r="1254">
          <cell r="G1254" t="str">
            <v>NWPA21972</v>
          </cell>
          <cell r="H1254">
            <v>10201.27</v>
          </cell>
        </row>
        <row r="1255">
          <cell r="G1255" t="str">
            <v>NWPA31972</v>
          </cell>
          <cell r="H1255">
            <v>10836.067999999999</v>
          </cell>
        </row>
        <row r="1256">
          <cell r="G1256" t="str">
            <v>NWPA41972</v>
          </cell>
          <cell r="H1256">
            <v>10648.191999999999</v>
          </cell>
        </row>
        <row r="1257">
          <cell r="G1257" t="str">
            <v>NWPA51972</v>
          </cell>
          <cell r="H1257">
            <v>10585.341</v>
          </cell>
        </row>
        <row r="1258">
          <cell r="G1258" t="str">
            <v>NWPA61972</v>
          </cell>
          <cell r="H1258">
            <v>10765.455</v>
          </cell>
        </row>
        <row r="1259">
          <cell r="G1259" t="str">
            <v>NWPA71972</v>
          </cell>
          <cell r="H1259">
            <v>10643.74</v>
          </cell>
        </row>
        <row r="1260">
          <cell r="G1260" t="str">
            <v>NWPA81972</v>
          </cell>
          <cell r="H1260">
            <v>9945.3539999999994</v>
          </cell>
        </row>
        <row r="1261">
          <cell r="G1261" t="str">
            <v>NWPA91972</v>
          </cell>
          <cell r="H1261">
            <v>8396.5679999999993</v>
          </cell>
        </row>
        <row r="1262">
          <cell r="G1262" t="str">
            <v>NWPA101972</v>
          </cell>
          <cell r="H1262">
            <v>8814.7139999999999</v>
          </cell>
        </row>
        <row r="1263">
          <cell r="G1263" t="str">
            <v>NWPA111972</v>
          </cell>
          <cell r="H1263">
            <v>9000.8269999999993</v>
          </cell>
        </row>
        <row r="1264">
          <cell r="G1264" t="str">
            <v>NWPA121972</v>
          </cell>
          <cell r="H1264">
            <v>10371.329</v>
          </cell>
        </row>
        <row r="1265">
          <cell r="G1265" t="str">
            <v>NWPA11973</v>
          </cell>
          <cell r="H1265">
            <v>10602.413</v>
          </cell>
        </row>
        <row r="1266">
          <cell r="G1266" t="str">
            <v>NWPA21973</v>
          </cell>
          <cell r="H1266">
            <v>7610.1530000000002</v>
          </cell>
        </row>
        <row r="1267">
          <cell r="G1267" t="str">
            <v>NWPA31973</v>
          </cell>
          <cell r="H1267">
            <v>9451.64</v>
          </cell>
        </row>
        <row r="1268">
          <cell r="G1268" t="str">
            <v>NWPA41973</v>
          </cell>
          <cell r="H1268">
            <v>8197.5079999999998</v>
          </cell>
        </row>
        <row r="1269">
          <cell r="G1269" t="str">
            <v>NWPA51973</v>
          </cell>
          <cell r="H1269">
            <v>8113.1859999999997</v>
          </cell>
        </row>
        <row r="1270">
          <cell r="G1270" t="str">
            <v>NWPA61973</v>
          </cell>
          <cell r="H1270">
            <v>8431.8610000000008</v>
          </cell>
        </row>
        <row r="1271">
          <cell r="G1271" t="str">
            <v>NWPA71973</v>
          </cell>
          <cell r="H1271">
            <v>8760.652</v>
          </cell>
        </row>
        <row r="1272">
          <cell r="G1272" t="str">
            <v>NWPA81973</v>
          </cell>
          <cell r="H1272">
            <v>8339.5789999999997</v>
          </cell>
        </row>
        <row r="1273">
          <cell r="G1273" t="str">
            <v>NWPA91973</v>
          </cell>
          <cell r="H1273">
            <v>6933.7089999999998</v>
          </cell>
        </row>
        <row r="1274">
          <cell r="G1274" t="str">
            <v>NWPA101973</v>
          </cell>
          <cell r="H1274">
            <v>7807.1530000000002</v>
          </cell>
        </row>
        <row r="1275">
          <cell r="G1275" t="str">
            <v>NWPA111973</v>
          </cell>
          <cell r="H1275">
            <v>8494.8639999999996</v>
          </cell>
        </row>
        <row r="1276">
          <cell r="G1276" t="str">
            <v>NWPA121973</v>
          </cell>
          <cell r="H1276">
            <v>10773.291999999999</v>
          </cell>
        </row>
        <row r="1277">
          <cell r="G1277" t="str">
            <v>NWPA11974</v>
          </cell>
          <cell r="H1277">
            <v>11394.017</v>
          </cell>
        </row>
        <row r="1278">
          <cell r="G1278" t="str">
            <v>NWPA21974</v>
          </cell>
          <cell r="H1278">
            <v>10860.473</v>
          </cell>
        </row>
        <row r="1279">
          <cell r="G1279" t="str">
            <v>NWPA31974</v>
          </cell>
          <cell r="H1279">
            <v>11314.8</v>
          </cell>
        </row>
        <row r="1280">
          <cell r="G1280" t="str">
            <v>NWPA41974</v>
          </cell>
          <cell r="H1280">
            <v>11051.019</v>
          </cell>
        </row>
        <row r="1281">
          <cell r="G1281" t="str">
            <v>NWPA51974</v>
          </cell>
          <cell r="H1281">
            <v>11440.562</v>
          </cell>
        </row>
        <row r="1282">
          <cell r="G1282" t="str">
            <v>NWPA61974</v>
          </cell>
          <cell r="H1282">
            <v>11796.575999999999</v>
          </cell>
        </row>
        <row r="1283">
          <cell r="G1283" t="str">
            <v>NWPA71974</v>
          </cell>
          <cell r="H1283">
            <v>11837.79</v>
          </cell>
        </row>
        <row r="1284">
          <cell r="G1284" t="str">
            <v>NWPA81974</v>
          </cell>
          <cell r="H1284">
            <v>10052.378000000001</v>
          </cell>
        </row>
        <row r="1285">
          <cell r="G1285" t="str">
            <v>NWPA91974</v>
          </cell>
          <cell r="H1285">
            <v>8917.5499999999993</v>
          </cell>
        </row>
        <row r="1286">
          <cell r="G1286" t="str">
            <v>NWPA101974</v>
          </cell>
          <cell r="H1286">
            <v>9154.1389999999992</v>
          </cell>
        </row>
        <row r="1287">
          <cell r="G1287" t="str">
            <v>NWPA111974</v>
          </cell>
          <cell r="H1287">
            <v>9413.5329999999994</v>
          </cell>
        </row>
        <row r="1288">
          <cell r="G1288" t="str">
            <v>NWPA121974</v>
          </cell>
          <cell r="H1288">
            <v>10223.42</v>
          </cell>
        </row>
        <row r="1289">
          <cell r="G1289" t="str">
            <v>NWPA11975</v>
          </cell>
          <cell r="H1289">
            <v>11101.047</v>
          </cell>
        </row>
        <row r="1290">
          <cell r="G1290" t="str">
            <v>NWPA21975</v>
          </cell>
          <cell r="H1290">
            <v>10321.093999999999</v>
          </cell>
        </row>
        <row r="1291">
          <cell r="G1291" t="str">
            <v>NWPA31975</v>
          </cell>
          <cell r="H1291">
            <v>11825.527</v>
          </cell>
        </row>
        <row r="1292">
          <cell r="G1292" t="str">
            <v>NWPA41975</v>
          </cell>
          <cell r="H1292">
            <v>10352.187</v>
          </cell>
        </row>
        <row r="1293">
          <cell r="G1293" t="str">
            <v>NWPA51975</v>
          </cell>
          <cell r="H1293">
            <v>11199.796</v>
          </cell>
        </row>
        <row r="1294">
          <cell r="G1294" t="str">
            <v>NWPA61975</v>
          </cell>
          <cell r="H1294">
            <v>11384.665000000001</v>
          </cell>
        </row>
        <row r="1295">
          <cell r="G1295" t="str">
            <v>NWPA71975</v>
          </cell>
          <cell r="H1295">
            <v>10968.225</v>
          </cell>
        </row>
        <row r="1296">
          <cell r="G1296" t="str">
            <v>NWPA81975</v>
          </cell>
          <cell r="H1296">
            <v>9299.6450000000004</v>
          </cell>
        </row>
        <row r="1297">
          <cell r="G1297" t="str">
            <v>NWPA91975</v>
          </cell>
          <cell r="H1297">
            <v>8155.7219999999998</v>
          </cell>
        </row>
        <row r="1298">
          <cell r="G1298" t="str">
            <v>NWPA101975</v>
          </cell>
          <cell r="H1298">
            <v>9447.0709999999999</v>
          </cell>
        </row>
        <row r="1299">
          <cell r="G1299" t="str">
            <v>NWPA111975</v>
          </cell>
          <cell r="H1299">
            <v>11281.066999999999</v>
          </cell>
        </row>
        <row r="1300">
          <cell r="G1300" t="str">
            <v>NWPA121975</v>
          </cell>
          <cell r="H1300">
            <v>12682.136</v>
          </cell>
        </row>
        <row r="1301">
          <cell r="G1301" t="str">
            <v>NWPA11976</v>
          </cell>
          <cell r="H1301">
            <v>13111.058999999999</v>
          </cell>
        </row>
        <row r="1302">
          <cell r="G1302" t="str">
            <v>NWPA21976</v>
          </cell>
          <cell r="H1302">
            <v>12515.933999999999</v>
          </cell>
        </row>
        <row r="1303">
          <cell r="G1303" t="str">
            <v>NWPA31976</v>
          </cell>
          <cell r="H1303">
            <v>12994.084999999999</v>
          </cell>
        </row>
        <row r="1304">
          <cell r="G1304" t="str">
            <v>NWPA41976</v>
          </cell>
          <cell r="H1304">
            <v>11896.269</v>
          </cell>
        </row>
        <row r="1305">
          <cell r="G1305" t="str">
            <v>NWPA51976</v>
          </cell>
          <cell r="H1305">
            <v>12532.084999999999</v>
          </cell>
        </row>
        <row r="1306">
          <cell r="G1306" t="str">
            <v>NWPA61976</v>
          </cell>
          <cell r="H1306">
            <v>12577.272999999999</v>
          </cell>
        </row>
        <row r="1307">
          <cell r="G1307" t="str">
            <v>NWPA71976</v>
          </cell>
          <cell r="H1307">
            <v>12678.126</v>
          </cell>
        </row>
        <row r="1308">
          <cell r="G1308" t="str">
            <v>NWPA81976</v>
          </cell>
          <cell r="H1308">
            <v>12067.296</v>
          </cell>
        </row>
        <row r="1309">
          <cell r="G1309" t="str">
            <v>NWPA91976</v>
          </cell>
          <cell r="H1309">
            <v>10428.569</v>
          </cell>
        </row>
        <row r="1310">
          <cell r="G1310" t="str">
            <v>NWPA101976</v>
          </cell>
          <cell r="H1310">
            <v>10589.18</v>
          </cell>
        </row>
        <row r="1311">
          <cell r="G1311" t="str">
            <v>NWPA111976</v>
          </cell>
          <cell r="H1311">
            <v>9871.7939999999999</v>
          </cell>
        </row>
        <row r="1312">
          <cell r="G1312" t="str">
            <v>NWPA121976</v>
          </cell>
          <cell r="H1312">
            <v>10000.227000000001</v>
          </cell>
        </row>
        <row r="1313">
          <cell r="G1313" t="str">
            <v>NWPA11977</v>
          </cell>
          <cell r="H1313">
            <v>11503.165999999999</v>
          </cell>
        </row>
        <row r="1314">
          <cell r="G1314" t="str">
            <v>NWPA21977</v>
          </cell>
          <cell r="H1314">
            <v>8455.7860000000001</v>
          </cell>
        </row>
        <row r="1315">
          <cell r="G1315" t="str">
            <v>NWPA31977</v>
          </cell>
          <cell r="H1315">
            <v>9418.1280000000006</v>
          </cell>
        </row>
        <row r="1316">
          <cell r="G1316" t="str">
            <v>NWPA41977</v>
          </cell>
          <cell r="H1316">
            <v>7133.6629999999996</v>
          </cell>
        </row>
        <row r="1317">
          <cell r="G1317" t="str">
            <v>NWPA51977</v>
          </cell>
          <cell r="H1317">
            <v>9395.0650000000005</v>
          </cell>
        </row>
        <row r="1318">
          <cell r="G1318" t="str">
            <v>NWPA61977</v>
          </cell>
          <cell r="H1318">
            <v>8254.0429999999997</v>
          </cell>
        </row>
        <row r="1319">
          <cell r="G1319" t="str">
            <v>NWPA71977</v>
          </cell>
          <cell r="H1319">
            <v>7462.1170000000002</v>
          </cell>
        </row>
        <row r="1320">
          <cell r="G1320" t="str">
            <v>NWPA81977</v>
          </cell>
          <cell r="H1320">
            <v>7587.915</v>
          </cell>
        </row>
        <row r="1321">
          <cell r="G1321" t="str">
            <v>NWPA91977</v>
          </cell>
          <cell r="H1321">
            <v>7577.1570000000002</v>
          </cell>
        </row>
        <row r="1322">
          <cell r="G1322" t="str">
            <v>NWPA101977</v>
          </cell>
          <cell r="H1322">
            <v>7803.7370000000001</v>
          </cell>
        </row>
        <row r="1323">
          <cell r="G1323" t="str">
            <v>NWPA111977</v>
          </cell>
          <cell r="H1323">
            <v>9403.1209999999992</v>
          </cell>
        </row>
        <row r="1324">
          <cell r="G1324" t="str">
            <v>NWPA121977</v>
          </cell>
          <cell r="H1324">
            <v>11249.701999999999</v>
          </cell>
        </row>
        <row r="1325">
          <cell r="G1325" t="str">
            <v>NWPA11978</v>
          </cell>
          <cell r="H1325">
            <v>12391.53</v>
          </cell>
        </row>
        <row r="1326">
          <cell r="G1326" t="str">
            <v>NWPA21978</v>
          </cell>
          <cell r="H1326">
            <v>10863.763999999999</v>
          </cell>
        </row>
        <row r="1327">
          <cell r="G1327" t="str">
            <v>NWPA31978</v>
          </cell>
          <cell r="H1327">
            <v>11490.717000000001</v>
          </cell>
        </row>
        <row r="1328">
          <cell r="G1328" t="str">
            <v>NWPA41978</v>
          </cell>
          <cell r="H1328">
            <v>13068.001</v>
          </cell>
        </row>
        <row r="1329">
          <cell r="G1329" t="str">
            <v>NWPA51978</v>
          </cell>
          <cell r="H1329">
            <v>14284.050999999999</v>
          </cell>
        </row>
        <row r="1330">
          <cell r="G1330" t="str">
            <v>NWPA61978</v>
          </cell>
          <cell r="H1330">
            <v>12253.519</v>
          </cell>
        </row>
        <row r="1331">
          <cell r="G1331" t="str">
            <v>NWPA71978</v>
          </cell>
          <cell r="H1331">
            <v>12721.707</v>
          </cell>
        </row>
        <row r="1332">
          <cell r="G1332" t="str">
            <v>NWPA81978</v>
          </cell>
          <cell r="H1332">
            <v>9513.1219999999994</v>
          </cell>
        </row>
        <row r="1333">
          <cell r="G1333" t="str">
            <v>NWPA91978</v>
          </cell>
          <cell r="H1333">
            <v>10555.03</v>
          </cell>
        </row>
        <row r="1334">
          <cell r="G1334" t="str">
            <v>NWPA101978</v>
          </cell>
          <cell r="H1334">
            <v>10105.76</v>
          </cell>
        </row>
        <row r="1335">
          <cell r="G1335" t="str">
            <v>NWPA111978</v>
          </cell>
          <cell r="H1335">
            <v>11120.446</v>
          </cell>
        </row>
        <row r="1336">
          <cell r="G1336" t="str">
            <v>NWPA121978</v>
          </cell>
          <cell r="H1336">
            <v>11971.447</v>
          </cell>
        </row>
        <row r="1337">
          <cell r="G1337" t="str">
            <v>NWPA11979</v>
          </cell>
          <cell r="H1337">
            <v>12410.735000000001</v>
          </cell>
        </row>
        <row r="1338">
          <cell r="G1338" t="str">
            <v>NWPA21979</v>
          </cell>
          <cell r="H1338">
            <v>10258.347</v>
          </cell>
        </row>
        <row r="1339">
          <cell r="G1339" t="str">
            <v>NWPA31979</v>
          </cell>
          <cell r="H1339">
            <v>11454.204</v>
          </cell>
        </row>
        <row r="1340">
          <cell r="G1340" t="str">
            <v>NWPA41979</v>
          </cell>
          <cell r="H1340">
            <v>11081.941999999999</v>
          </cell>
        </row>
        <row r="1341">
          <cell r="G1341" t="str">
            <v>NWPA51979</v>
          </cell>
          <cell r="H1341">
            <v>14004.342000000001</v>
          </cell>
        </row>
        <row r="1342">
          <cell r="G1342" t="str">
            <v>NWPA61979</v>
          </cell>
          <cell r="H1342">
            <v>11695.628000000001</v>
          </cell>
        </row>
        <row r="1343">
          <cell r="G1343" t="str">
            <v>NWPA71979</v>
          </cell>
          <cell r="H1343">
            <v>9687.9470000000001</v>
          </cell>
        </row>
        <row r="1344">
          <cell r="G1344" t="str">
            <v>NWPA81979</v>
          </cell>
          <cell r="H1344">
            <v>8709.6029999999992</v>
          </cell>
        </row>
        <row r="1345">
          <cell r="G1345" t="str">
            <v>NWPA91979</v>
          </cell>
          <cell r="H1345">
            <v>7796.8869999999997</v>
          </cell>
        </row>
        <row r="1346">
          <cell r="G1346" t="str">
            <v>NWPA101979</v>
          </cell>
          <cell r="H1346">
            <v>8872.2710000000006</v>
          </cell>
        </row>
        <row r="1347">
          <cell r="G1347" t="str">
            <v>NWPA111979</v>
          </cell>
          <cell r="H1347">
            <v>10654.099</v>
          </cell>
        </row>
        <row r="1348">
          <cell r="G1348" t="str">
            <v>NWPA121979</v>
          </cell>
          <cell r="H1348">
            <v>10707.534</v>
          </cell>
        </row>
        <row r="1349">
          <cell r="G1349" t="str">
            <v>NWPA11980</v>
          </cell>
          <cell r="H1349">
            <v>11872.806</v>
          </cell>
        </row>
        <row r="1350">
          <cell r="G1350" t="str">
            <v>NWPA21980</v>
          </cell>
          <cell r="H1350">
            <v>9779.7860000000001</v>
          </cell>
        </row>
        <row r="1351">
          <cell r="G1351" t="str">
            <v>NWPA31980</v>
          </cell>
          <cell r="H1351">
            <v>9665.8269999999993</v>
          </cell>
        </row>
        <row r="1352">
          <cell r="G1352" t="str">
            <v>NWPA41980</v>
          </cell>
          <cell r="H1352">
            <v>9746.7880000000005</v>
          </cell>
        </row>
        <row r="1353">
          <cell r="G1353" t="str">
            <v>NWPA51980</v>
          </cell>
          <cell r="H1353">
            <v>14628.89</v>
          </cell>
        </row>
        <row r="1354">
          <cell r="G1354" t="str">
            <v>NWPA61980</v>
          </cell>
          <cell r="H1354">
            <v>15044.326999999999</v>
          </cell>
        </row>
        <row r="1355">
          <cell r="G1355" t="str">
            <v>NWPA71980</v>
          </cell>
          <cell r="H1355">
            <v>11676.99</v>
          </cell>
        </row>
        <row r="1356">
          <cell r="G1356" t="str">
            <v>NWPA81980</v>
          </cell>
          <cell r="H1356">
            <v>9124.3690000000006</v>
          </cell>
        </row>
        <row r="1357">
          <cell r="G1357" t="str">
            <v>NWPA91980</v>
          </cell>
          <cell r="H1357">
            <v>8214.81</v>
          </cell>
        </row>
        <row r="1358">
          <cell r="G1358" t="str">
            <v>NWPA101980</v>
          </cell>
          <cell r="H1358">
            <v>8601.9539999999997</v>
          </cell>
        </row>
        <row r="1359">
          <cell r="G1359" t="str">
            <v>NWPA111980</v>
          </cell>
          <cell r="H1359">
            <v>10030.206</v>
          </cell>
        </row>
        <row r="1360">
          <cell r="G1360" t="str">
            <v>NWPA121980</v>
          </cell>
          <cell r="H1360">
            <v>13005.937</v>
          </cell>
        </row>
        <row r="1361">
          <cell r="G1361" t="str">
            <v>NWPA11981</v>
          </cell>
          <cell r="H1361">
            <v>13649.51</v>
          </cell>
        </row>
        <row r="1362">
          <cell r="G1362" t="str">
            <v>NWPA21981</v>
          </cell>
          <cell r="H1362">
            <v>12211.272000000001</v>
          </cell>
        </row>
        <row r="1363">
          <cell r="G1363" t="str">
            <v>NWPA31981</v>
          </cell>
          <cell r="H1363">
            <v>11355.668</v>
          </cell>
        </row>
        <row r="1364">
          <cell r="G1364" t="str">
            <v>NWPA41981</v>
          </cell>
          <cell r="H1364">
            <v>10945.853999999999</v>
          </cell>
        </row>
        <row r="1365">
          <cell r="G1365" t="str">
            <v>NWPA51981</v>
          </cell>
          <cell r="H1365">
            <v>14345.611000000001</v>
          </cell>
        </row>
        <row r="1366">
          <cell r="G1366" t="str">
            <v>NWPA61981</v>
          </cell>
          <cell r="H1366">
            <v>15210.39</v>
          </cell>
        </row>
        <row r="1367">
          <cell r="G1367" t="str">
            <v>NWPA71981</v>
          </cell>
          <cell r="H1367">
            <v>13769.687</v>
          </cell>
        </row>
        <row r="1368">
          <cell r="G1368" t="str">
            <v>NWPA81981</v>
          </cell>
          <cell r="H1368">
            <v>11484.134</v>
          </cell>
        </row>
        <row r="1369">
          <cell r="G1369" t="str">
            <v>NWPA91981</v>
          </cell>
          <cell r="H1369">
            <v>8817.8649999999998</v>
          </cell>
        </row>
        <row r="1370">
          <cell r="G1370" t="str">
            <v>NWPA101981</v>
          </cell>
          <cell r="H1370">
            <v>9801.8119999999999</v>
          </cell>
        </row>
        <row r="1371">
          <cell r="G1371" t="str">
            <v>NWPA111981</v>
          </cell>
          <cell r="H1371">
            <v>9848.9349999999995</v>
          </cell>
        </row>
        <row r="1372">
          <cell r="G1372" t="str">
            <v>NWPA121981</v>
          </cell>
          <cell r="H1372">
            <v>12323.687</v>
          </cell>
        </row>
        <row r="1373">
          <cell r="G1373" t="str">
            <v>NWPA11982</v>
          </cell>
          <cell r="H1373">
            <v>13250.960999999999</v>
          </cell>
        </row>
        <row r="1374">
          <cell r="G1374" t="str">
            <v>NWPA21982</v>
          </cell>
          <cell r="H1374">
            <v>12626.137000000001</v>
          </cell>
        </row>
        <row r="1375">
          <cell r="G1375" t="str">
            <v>NWPA31982</v>
          </cell>
          <cell r="H1375">
            <v>14978.593999999999</v>
          </cell>
        </row>
        <row r="1376">
          <cell r="G1376" t="str">
            <v>NWPA41982</v>
          </cell>
          <cell r="H1376">
            <v>14296.383</v>
          </cell>
        </row>
        <row r="1377">
          <cell r="G1377" t="str">
            <v>NWPA51982</v>
          </cell>
          <cell r="H1377">
            <v>14516.521000000001</v>
          </cell>
        </row>
        <row r="1378">
          <cell r="G1378" t="str">
            <v>NWPA61982</v>
          </cell>
          <cell r="H1378">
            <v>14762.916999999999</v>
          </cell>
        </row>
        <row r="1379">
          <cell r="G1379" t="str">
            <v>NWPA71982</v>
          </cell>
          <cell r="H1379">
            <v>14450.02</v>
          </cell>
        </row>
        <row r="1380">
          <cell r="G1380" t="str">
            <v>NWPA81982</v>
          </cell>
          <cell r="H1380">
            <v>11535.858</v>
          </cell>
        </row>
        <row r="1381">
          <cell r="G1381" t="str">
            <v>NWPA91982</v>
          </cell>
          <cell r="H1381">
            <v>9403.8819999999996</v>
          </cell>
        </row>
        <row r="1382">
          <cell r="G1382" t="str">
            <v>NWPA101982</v>
          </cell>
          <cell r="H1382">
            <v>10039.94</v>
          </cell>
        </row>
        <row r="1383">
          <cell r="G1383" t="str">
            <v>NWPA111982</v>
          </cell>
          <cell r="H1383">
            <v>11764.558000000001</v>
          </cell>
        </row>
        <row r="1384">
          <cell r="G1384" t="str">
            <v>NWPA121982</v>
          </cell>
          <cell r="H1384">
            <v>12439.509</v>
          </cell>
        </row>
        <row r="1385">
          <cell r="G1385" t="str">
            <v>NWPA11983</v>
          </cell>
          <cell r="H1385">
            <v>14228.352999999999</v>
          </cell>
        </row>
        <row r="1386">
          <cell r="G1386" t="str">
            <v>NWPA21983</v>
          </cell>
          <cell r="H1386">
            <v>13168.518</v>
          </cell>
        </row>
        <row r="1387">
          <cell r="G1387" t="str">
            <v>NWPA31983</v>
          </cell>
          <cell r="H1387">
            <v>14573.521000000001</v>
          </cell>
        </row>
        <row r="1388">
          <cell r="G1388" t="str">
            <v>NWPA41983</v>
          </cell>
          <cell r="H1388">
            <v>13517.718000000001</v>
          </cell>
        </row>
        <row r="1389">
          <cell r="G1389" t="str">
            <v>NWPA51983</v>
          </cell>
          <cell r="H1389">
            <v>13695.893</v>
          </cell>
        </row>
        <row r="1390">
          <cell r="G1390" t="str">
            <v>NWPA61983</v>
          </cell>
          <cell r="H1390">
            <v>14073.028</v>
          </cell>
        </row>
        <row r="1391">
          <cell r="G1391" t="str">
            <v>NWPA71983</v>
          </cell>
          <cell r="H1391">
            <v>13557.231</v>
          </cell>
        </row>
        <row r="1392">
          <cell r="G1392" t="str">
            <v>NWPA81983</v>
          </cell>
          <cell r="H1392">
            <v>11867.393</v>
          </cell>
        </row>
        <row r="1393">
          <cell r="G1393" t="str">
            <v>NWPA91983</v>
          </cell>
          <cell r="H1393">
            <v>9694.8379999999997</v>
          </cell>
        </row>
        <row r="1394">
          <cell r="G1394" t="str">
            <v>NWPA101983</v>
          </cell>
          <cell r="H1394">
            <v>9560.4689999999991</v>
          </cell>
        </row>
        <row r="1395">
          <cell r="G1395" t="str">
            <v>NWPA111983</v>
          </cell>
          <cell r="H1395">
            <v>11767.951999999999</v>
          </cell>
        </row>
        <row r="1396">
          <cell r="G1396" t="str">
            <v>NWPA121983</v>
          </cell>
          <cell r="H1396">
            <v>14290.733</v>
          </cell>
        </row>
        <row r="1397">
          <cell r="G1397" t="str">
            <v>NWPA11984</v>
          </cell>
          <cell r="H1397">
            <v>14164.108</v>
          </cell>
        </row>
        <row r="1398">
          <cell r="G1398" t="str">
            <v>NWPA21984</v>
          </cell>
          <cell r="H1398">
            <v>13815.281000000001</v>
          </cell>
        </row>
        <row r="1399">
          <cell r="G1399" t="str">
            <v>NWPA31984</v>
          </cell>
          <cell r="H1399">
            <v>14280.956</v>
          </cell>
        </row>
        <row r="1400">
          <cell r="G1400" t="str">
            <v>NWPA41984</v>
          </cell>
          <cell r="H1400">
            <v>14369.556</v>
          </cell>
        </row>
        <row r="1401">
          <cell r="G1401" t="str">
            <v>NWPA51984</v>
          </cell>
          <cell r="H1401">
            <v>15306.208000000001</v>
          </cell>
        </row>
        <row r="1402">
          <cell r="G1402" t="str">
            <v>NWPA61984</v>
          </cell>
          <cell r="H1402">
            <v>14793.634</v>
          </cell>
        </row>
        <row r="1403">
          <cell r="G1403" t="str">
            <v>NWPA71984</v>
          </cell>
          <cell r="H1403">
            <v>12800.048000000001</v>
          </cell>
        </row>
        <row r="1404">
          <cell r="G1404" t="str">
            <v>NWPA81984</v>
          </cell>
          <cell r="H1404">
            <v>10511.745000000001</v>
          </cell>
        </row>
        <row r="1405">
          <cell r="G1405" t="str">
            <v>NWPA91984</v>
          </cell>
          <cell r="H1405">
            <v>9268.1479999999992</v>
          </cell>
        </row>
        <row r="1406">
          <cell r="G1406" t="str">
            <v>NWPA101984</v>
          </cell>
          <cell r="H1406">
            <v>10498.547</v>
          </cell>
        </row>
        <row r="1407">
          <cell r="G1407" t="str">
            <v>NWPA111984</v>
          </cell>
          <cell r="H1407">
            <v>10925.924999999999</v>
          </cell>
        </row>
        <row r="1408">
          <cell r="G1408" t="str">
            <v>NWPA121984</v>
          </cell>
          <cell r="H1408">
            <v>12671.392</v>
          </cell>
        </row>
        <row r="1409">
          <cell r="G1409" t="str">
            <v>NWPA11985</v>
          </cell>
          <cell r="H1409">
            <v>14824.235000000001</v>
          </cell>
        </row>
        <row r="1410">
          <cell r="G1410" t="str">
            <v>NWPA21985</v>
          </cell>
          <cell r="H1410">
            <v>13611.807000000001</v>
          </cell>
        </row>
        <row r="1411">
          <cell r="G1411" t="str">
            <v>NWPA31985</v>
          </cell>
          <cell r="H1411">
            <v>11698.718999999999</v>
          </cell>
        </row>
        <row r="1412">
          <cell r="G1412" t="str">
            <v>NWPA41985</v>
          </cell>
          <cell r="H1412">
            <v>11917.049000000001</v>
          </cell>
        </row>
        <row r="1413">
          <cell r="G1413" t="str">
            <v>NWPA51985</v>
          </cell>
          <cell r="H1413">
            <v>13658.08</v>
          </cell>
        </row>
        <row r="1414">
          <cell r="G1414" t="str">
            <v>NWPA61985</v>
          </cell>
          <cell r="H1414">
            <v>12104.37</v>
          </cell>
        </row>
        <row r="1415">
          <cell r="G1415" t="str">
            <v>NWPA71985</v>
          </cell>
          <cell r="H1415">
            <v>8928.3080000000009</v>
          </cell>
        </row>
        <row r="1416">
          <cell r="G1416" t="str">
            <v>NWPA81985</v>
          </cell>
          <cell r="H1416">
            <v>7900.1530000000002</v>
          </cell>
        </row>
        <row r="1417">
          <cell r="G1417" t="str">
            <v>NWPA91985</v>
          </cell>
          <cell r="H1417">
            <v>8511.241</v>
          </cell>
        </row>
        <row r="1418">
          <cell r="G1418" t="str">
            <v>NWPA101985</v>
          </cell>
          <cell r="H1418">
            <v>10039.879999999999</v>
          </cell>
        </row>
        <row r="1419">
          <cell r="G1419" t="str">
            <v>NWPA111985</v>
          </cell>
          <cell r="H1419">
            <v>12684.171</v>
          </cell>
        </row>
        <row r="1420">
          <cell r="G1420" t="str">
            <v>NWPA121985</v>
          </cell>
          <cell r="H1420">
            <v>12658.377</v>
          </cell>
        </row>
        <row r="1421">
          <cell r="G1421" t="str">
            <v>NWPA11986</v>
          </cell>
          <cell r="H1421">
            <v>10553.236999999999</v>
          </cell>
        </row>
        <row r="1422">
          <cell r="G1422" t="str">
            <v>NWPA21986</v>
          </cell>
          <cell r="H1422">
            <v>11578.822</v>
          </cell>
        </row>
        <row r="1423">
          <cell r="G1423" t="str">
            <v>NWPA31986</v>
          </cell>
          <cell r="H1423">
            <v>14237.735000000001</v>
          </cell>
        </row>
        <row r="1424">
          <cell r="G1424" t="str">
            <v>NWPA41986</v>
          </cell>
          <cell r="H1424">
            <v>14414.124</v>
          </cell>
        </row>
        <row r="1425">
          <cell r="G1425" t="str">
            <v>NWPA51986</v>
          </cell>
          <cell r="H1425">
            <v>14120.093999999999</v>
          </cell>
        </row>
        <row r="1426">
          <cell r="G1426" t="str">
            <v>NWPA61986</v>
          </cell>
          <cell r="H1426">
            <v>13218.977999999999</v>
          </cell>
        </row>
        <row r="1427">
          <cell r="G1427" t="str">
            <v>NWPA71986</v>
          </cell>
          <cell r="H1427">
            <v>11262.294</v>
          </cell>
        </row>
        <row r="1428">
          <cell r="G1428" t="str">
            <v>NWPA81986</v>
          </cell>
          <cell r="H1428">
            <v>9381.3700000000008</v>
          </cell>
        </row>
        <row r="1429">
          <cell r="G1429" t="str">
            <v>NWPA91986</v>
          </cell>
          <cell r="H1429">
            <v>9864.634</v>
          </cell>
        </row>
        <row r="1430">
          <cell r="G1430" t="str">
            <v>NWPA101986</v>
          </cell>
          <cell r="H1430">
            <v>10243.733</v>
          </cell>
        </row>
        <row r="1431">
          <cell r="G1431" t="str">
            <v>NWPA111986</v>
          </cell>
          <cell r="H1431">
            <v>11169.599</v>
          </cell>
        </row>
        <row r="1432">
          <cell r="G1432" t="str">
            <v>NWPA121986</v>
          </cell>
          <cell r="H1432">
            <v>12126.031999999999</v>
          </cell>
        </row>
        <row r="1433">
          <cell r="G1433" t="str">
            <v>NWPA11987</v>
          </cell>
          <cell r="H1433">
            <v>12764.976000000001</v>
          </cell>
        </row>
        <row r="1434">
          <cell r="G1434" t="str">
            <v>NWPA21987</v>
          </cell>
          <cell r="H1434">
            <v>9927.4150000000009</v>
          </cell>
        </row>
        <row r="1435">
          <cell r="G1435" t="str">
            <v>NWPA31987</v>
          </cell>
          <cell r="H1435">
            <v>9605.884</v>
          </cell>
        </row>
        <row r="1436">
          <cell r="G1436" t="str">
            <v>NWPA41987</v>
          </cell>
          <cell r="H1436">
            <v>9909.5959999999995</v>
          </cell>
        </row>
        <row r="1437">
          <cell r="G1437" t="str">
            <v>NWPA51987</v>
          </cell>
          <cell r="H1437">
            <v>13429.431</v>
          </cell>
        </row>
        <row r="1438">
          <cell r="G1438" t="str">
            <v>NWPA61987</v>
          </cell>
          <cell r="H1438">
            <v>10366.306</v>
          </cell>
        </row>
        <row r="1439">
          <cell r="G1439" t="str">
            <v>NWPA71987</v>
          </cell>
          <cell r="H1439">
            <v>8629.0820000000003</v>
          </cell>
        </row>
        <row r="1440">
          <cell r="G1440" t="str">
            <v>NWPA81987</v>
          </cell>
          <cell r="H1440">
            <v>8463.81</v>
          </cell>
        </row>
        <row r="1441">
          <cell r="G1441" t="str">
            <v>NWPA91987</v>
          </cell>
          <cell r="H1441">
            <v>8789.9709999999995</v>
          </cell>
        </row>
        <row r="1442">
          <cell r="G1442" t="str">
            <v>NWPA101987</v>
          </cell>
          <cell r="H1442">
            <v>9630.3179999999993</v>
          </cell>
        </row>
        <row r="1443">
          <cell r="G1443" t="str">
            <v>NWPA111987</v>
          </cell>
          <cell r="H1443">
            <v>8744.3819999999996</v>
          </cell>
        </row>
        <row r="1444">
          <cell r="G1444" t="str">
            <v>NWPA121987</v>
          </cell>
          <cell r="H1444">
            <v>11226.799000000001</v>
          </cell>
        </row>
        <row r="1445">
          <cell r="G1445" t="str">
            <v>NWPA11988</v>
          </cell>
          <cell r="H1445">
            <v>11107.986000000001</v>
          </cell>
        </row>
        <row r="1446">
          <cell r="G1446" t="str">
            <v>NWPA21988</v>
          </cell>
          <cell r="H1446">
            <v>9445.8230000000003</v>
          </cell>
        </row>
        <row r="1447">
          <cell r="G1447" t="str">
            <v>NWPA31988</v>
          </cell>
          <cell r="H1447">
            <v>9590.9470000000001</v>
          </cell>
        </row>
        <row r="1448">
          <cell r="G1448" t="str">
            <v>NWPA41988</v>
          </cell>
          <cell r="H1448">
            <v>9055.8590000000004</v>
          </cell>
        </row>
        <row r="1449">
          <cell r="G1449" t="str">
            <v>NWPA51988</v>
          </cell>
          <cell r="H1449">
            <v>12132.535</v>
          </cell>
        </row>
        <row r="1450">
          <cell r="G1450" t="str">
            <v>NWPA61988</v>
          </cell>
          <cell r="H1450">
            <v>10683.946</v>
          </cell>
        </row>
        <row r="1451">
          <cell r="G1451" t="str">
            <v>NWPA71988</v>
          </cell>
          <cell r="H1451">
            <v>8074.8149999999996</v>
          </cell>
        </row>
        <row r="1452">
          <cell r="G1452" t="str">
            <v>NWPA81988</v>
          </cell>
          <cell r="H1452">
            <v>7834.7470000000003</v>
          </cell>
        </row>
        <row r="1453">
          <cell r="G1453" t="str">
            <v>NWPA91988</v>
          </cell>
          <cell r="H1453">
            <v>8560.1589999999997</v>
          </cell>
        </row>
        <row r="1454">
          <cell r="G1454" t="str">
            <v>NWPA101988</v>
          </cell>
          <cell r="H1454">
            <v>8664.0130000000008</v>
          </cell>
        </row>
        <row r="1455">
          <cell r="G1455" t="str">
            <v>NWPA111988</v>
          </cell>
          <cell r="H1455">
            <v>10228.684999999999</v>
          </cell>
        </row>
        <row r="1456">
          <cell r="G1456" t="str">
            <v>NWPA121988</v>
          </cell>
          <cell r="H1456">
            <v>11797.226000000001</v>
          </cell>
        </row>
        <row r="1457">
          <cell r="G1457" t="str">
            <v>NWPA11989</v>
          </cell>
          <cell r="H1457">
            <v>10889.855</v>
          </cell>
        </row>
        <row r="1458">
          <cell r="G1458" t="str">
            <v>NWPA21989</v>
          </cell>
          <cell r="H1458">
            <v>9711.8449999999993</v>
          </cell>
        </row>
        <row r="1459">
          <cell r="G1459" t="str">
            <v>NWPA31989</v>
          </cell>
          <cell r="H1459">
            <v>10264.219999999999</v>
          </cell>
        </row>
        <row r="1460">
          <cell r="G1460" t="str">
            <v>NWPA41989</v>
          </cell>
          <cell r="H1460">
            <v>12003.972</v>
          </cell>
        </row>
        <row r="1461">
          <cell r="G1461" t="str">
            <v>NWPA51989</v>
          </cell>
          <cell r="H1461">
            <v>14874.967000000001</v>
          </cell>
        </row>
        <row r="1462">
          <cell r="G1462" t="str">
            <v>NWPA61989</v>
          </cell>
          <cell r="H1462">
            <v>12067.81</v>
          </cell>
        </row>
        <row r="1463">
          <cell r="G1463" t="str">
            <v>NWPA71989</v>
          </cell>
          <cell r="H1463">
            <v>8609.7350000000006</v>
          </cell>
        </row>
        <row r="1464">
          <cell r="G1464" t="str">
            <v>NWPA81989</v>
          </cell>
          <cell r="H1464">
            <v>8224.1270000000004</v>
          </cell>
        </row>
        <row r="1465">
          <cell r="G1465" t="str">
            <v>NWPA91989</v>
          </cell>
          <cell r="H1465">
            <v>8590.7929999999997</v>
          </cell>
        </row>
        <row r="1466">
          <cell r="G1466" t="str">
            <v>NWPA101989</v>
          </cell>
          <cell r="H1466">
            <v>8976.2790000000005</v>
          </cell>
        </row>
        <row r="1467">
          <cell r="G1467" t="str">
            <v>NWPA111989</v>
          </cell>
          <cell r="H1467">
            <v>10295.548000000001</v>
          </cell>
        </row>
        <row r="1468">
          <cell r="G1468" t="str">
            <v>NWPA121989</v>
          </cell>
          <cell r="H1468">
            <v>11246.120999999999</v>
          </cell>
        </row>
        <row r="1469">
          <cell r="G1469" t="str">
            <v>NWPA11990</v>
          </cell>
          <cell r="H1469">
            <v>12191.677</v>
          </cell>
        </row>
        <row r="1470">
          <cell r="G1470" t="str">
            <v>NWPA21990</v>
          </cell>
          <cell r="H1470">
            <v>12098.241</v>
          </cell>
        </row>
        <row r="1471">
          <cell r="G1471" t="str">
            <v>NWPA31990</v>
          </cell>
          <cell r="H1471">
            <v>13459.377</v>
          </cell>
        </row>
        <row r="1472">
          <cell r="G1472" t="str">
            <v>NWPA41990</v>
          </cell>
          <cell r="H1472">
            <v>13191.922</v>
          </cell>
        </row>
        <row r="1473">
          <cell r="G1473" t="str">
            <v>NWPA51990</v>
          </cell>
          <cell r="H1473">
            <v>13985.46</v>
          </cell>
        </row>
        <row r="1474">
          <cell r="G1474" t="str">
            <v>NWPA61990</v>
          </cell>
          <cell r="H1474">
            <v>15991.791999999999</v>
          </cell>
        </row>
        <row r="1475">
          <cell r="G1475" t="str">
            <v>NWPA71990</v>
          </cell>
          <cell r="H1475">
            <v>12525.128000000001</v>
          </cell>
        </row>
        <row r="1476">
          <cell r="G1476" t="str">
            <v>NWPA81990</v>
          </cell>
          <cell r="H1476">
            <v>10074.076999999999</v>
          </cell>
        </row>
        <row r="1477">
          <cell r="G1477" t="str">
            <v>NWPA91990</v>
          </cell>
          <cell r="H1477">
            <v>8352.232</v>
          </cell>
        </row>
        <row r="1478">
          <cell r="G1478" t="str">
            <v>NWPA101990</v>
          </cell>
          <cell r="H1478">
            <v>8864.0239999999994</v>
          </cell>
        </row>
        <row r="1479">
          <cell r="G1479" t="str">
            <v>NWPA111990</v>
          </cell>
          <cell r="H1479">
            <v>11432.25</v>
          </cell>
        </row>
        <row r="1480">
          <cell r="G1480" t="str">
            <v>NWPA121990</v>
          </cell>
          <cell r="H1480">
            <v>14123.871999999999</v>
          </cell>
        </row>
        <row r="1481">
          <cell r="G1481" t="str">
            <v>NWPA11991</v>
          </cell>
          <cell r="H1481">
            <v>14271.029</v>
          </cell>
        </row>
        <row r="1482">
          <cell r="G1482" t="str">
            <v>NWPA21991</v>
          </cell>
          <cell r="H1482">
            <v>12647.314</v>
          </cell>
        </row>
        <row r="1483">
          <cell r="G1483" t="str">
            <v>NWPA31991</v>
          </cell>
          <cell r="H1483">
            <v>13952.891</v>
          </cell>
        </row>
        <row r="1484">
          <cell r="G1484" t="str">
            <v>NWPA41991</v>
          </cell>
          <cell r="H1484">
            <v>13540.154</v>
          </cell>
        </row>
        <row r="1485">
          <cell r="G1485" t="str">
            <v>NWPA51991</v>
          </cell>
          <cell r="H1485">
            <v>15033.208000000001</v>
          </cell>
        </row>
        <row r="1486">
          <cell r="G1486" t="str">
            <v>NWPA61991</v>
          </cell>
          <cell r="H1486">
            <v>14900.405000000001</v>
          </cell>
        </row>
        <row r="1487">
          <cell r="G1487" t="str">
            <v>NWPA71991</v>
          </cell>
          <cell r="H1487">
            <v>13387.659</v>
          </cell>
        </row>
        <row r="1488">
          <cell r="G1488" t="str">
            <v>NWPA81991</v>
          </cell>
          <cell r="H1488">
            <v>11350.412</v>
          </cell>
        </row>
        <row r="1489">
          <cell r="G1489" t="str">
            <v>NWPA91991</v>
          </cell>
          <cell r="H1489">
            <v>9307.4670000000006</v>
          </cell>
        </row>
        <row r="1490">
          <cell r="G1490" t="str">
            <v>NWPA101991</v>
          </cell>
          <cell r="H1490">
            <v>9593.6110000000008</v>
          </cell>
        </row>
        <row r="1491">
          <cell r="G1491" t="str">
            <v>NWPA111991</v>
          </cell>
          <cell r="H1491">
            <v>10049.364</v>
          </cell>
        </row>
        <row r="1492">
          <cell r="G1492" t="str">
            <v>NWPA121991</v>
          </cell>
          <cell r="H1492">
            <v>10707.428</v>
          </cell>
        </row>
        <row r="1493">
          <cell r="G1493" t="str">
            <v>NWPA11992</v>
          </cell>
          <cell r="H1493">
            <v>10766.49</v>
          </cell>
        </row>
        <row r="1494">
          <cell r="G1494" t="str">
            <v>NWPA21992</v>
          </cell>
          <cell r="H1494">
            <v>9035.8680000000004</v>
          </cell>
        </row>
        <row r="1495">
          <cell r="G1495" t="str">
            <v>NWPA31992</v>
          </cell>
          <cell r="H1495">
            <v>10080.403</v>
          </cell>
        </row>
        <row r="1496">
          <cell r="G1496" t="str">
            <v>NWPA41992</v>
          </cell>
          <cell r="H1496">
            <v>9157.5779999999995</v>
          </cell>
        </row>
        <row r="1497">
          <cell r="G1497" t="str">
            <v>NWPA51992</v>
          </cell>
          <cell r="H1497">
            <v>11943.746999999999</v>
          </cell>
        </row>
        <row r="1498">
          <cell r="G1498" t="str">
            <v>NWPA61992</v>
          </cell>
          <cell r="H1498">
            <v>11361.072</v>
          </cell>
        </row>
        <row r="1499">
          <cell r="G1499" t="str">
            <v>NWPA71992</v>
          </cell>
          <cell r="H1499">
            <v>8620.5450000000001</v>
          </cell>
        </row>
        <row r="1500">
          <cell r="G1500" t="str">
            <v>NWPA81992</v>
          </cell>
          <cell r="H1500">
            <v>8002.808</v>
          </cell>
        </row>
        <row r="1501">
          <cell r="G1501" t="str">
            <v>NWPA91992</v>
          </cell>
          <cell r="H1501">
            <v>7469.6940000000004</v>
          </cell>
        </row>
        <row r="1502">
          <cell r="G1502" t="str">
            <v>NWPA101992</v>
          </cell>
          <cell r="H1502">
            <v>7619.9949999999999</v>
          </cell>
        </row>
        <row r="1503">
          <cell r="G1503" t="str">
            <v>NWPA111992</v>
          </cell>
          <cell r="H1503">
            <v>8695.2019999999993</v>
          </cell>
        </row>
        <row r="1504">
          <cell r="G1504" t="str">
            <v>NWPA121992</v>
          </cell>
          <cell r="H1504">
            <v>10319.411</v>
          </cell>
        </row>
        <row r="1505">
          <cell r="G1505" t="str">
            <v>NWPA11993</v>
          </cell>
          <cell r="H1505">
            <v>10323.272000000001</v>
          </cell>
        </row>
        <row r="1506">
          <cell r="G1506" t="str">
            <v>NWPA21993</v>
          </cell>
          <cell r="H1506">
            <v>8319.4760000000006</v>
          </cell>
        </row>
        <row r="1507">
          <cell r="G1507" t="str">
            <v>NWPA31993</v>
          </cell>
          <cell r="H1507">
            <v>8797.5879999999997</v>
          </cell>
        </row>
        <row r="1508">
          <cell r="G1508" t="str">
            <v>NWPA41993</v>
          </cell>
          <cell r="H1508">
            <v>9655.3809999999994</v>
          </cell>
        </row>
        <row r="1509">
          <cell r="G1509" t="str">
            <v>NWPA51993</v>
          </cell>
          <cell r="H1509">
            <v>14860.346</v>
          </cell>
        </row>
        <row r="1510">
          <cell r="G1510" t="str">
            <v>NWPA61993</v>
          </cell>
          <cell r="H1510">
            <v>13543.017</v>
          </cell>
        </row>
        <row r="1511">
          <cell r="G1511" t="str">
            <v>NWPA71993</v>
          </cell>
          <cell r="H1511">
            <v>11693.47</v>
          </cell>
        </row>
        <row r="1512">
          <cell r="G1512" t="str">
            <v>NWPA81993</v>
          </cell>
          <cell r="H1512">
            <v>8678.4950000000008</v>
          </cell>
        </row>
        <row r="1513">
          <cell r="G1513" t="str">
            <v>NWPA91993</v>
          </cell>
          <cell r="H1513">
            <v>7911.4480000000003</v>
          </cell>
        </row>
        <row r="1514">
          <cell r="G1514" t="str">
            <v>NWPA101993</v>
          </cell>
          <cell r="H1514">
            <v>8244.6049999999996</v>
          </cell>
        </row>
        <row r="1515">
          <cell r="G1515" t="str">
            <v>NWPA111993</v>
          </cell>
          <cell r="H1515">
            <v>8957.1949999999997</v>
          </cell>
        </row>
        <row r="1516">
          <cell r="G1516" t="str">
            <v>NWPA121993</v>
          </cell>
          <cell r="H1516">
            <v>9336.625</v>
          </cell>
        </row>
        <row r="1517">
          <cell r="G1517" t="str">
            <v>NWPA11994</v>
          </cell>
          <cell r="H1517">
            <v>9602.6020000000008</v>
          </cell>
        </row>
        <row r="1518">
          <cell r="G1518" t="str">
            <v>NWPA21994</v>
          </cell>
          <cell r="H1518">
            <v>8977.8639999999996</v>
          </cell>
        </row>
        <row r="1519">
          <cell r="G1519" t="str">
            <v>NWPA31994</v>
          </cell>
          <cell r="H1519">
            <v>9437.7690000000002</v>
          </cell>
        </row>
        <row r="1520">
          <cell r="G1520" t="str">
            <v>NWPA41994</v>
          </cell>
          <cell r="H1520">
            <v>9633.8529999999992</v>
          </cell>
        </row>
        <row r="1521">
          <cell r="G1521" t="str">
            <v>NWPA51994</v>
          </cell>
          <cell r="H1521">
            <v>12283.565000000001</v>
          </cell>
        </row>
        <row r="1522">
          <cell r="G1522" t="str">
            <v>NWPA61994</v>
          </cell>
          <cell r="H1522">
            <v>12196.208000000001</v>
          </cell>
        </row>
        <row r="1523">
          <cell r="G1523" t="str">
            <v>NWPA71994</v>
          </cell>
          <cell r="H1523">
            <v>9993.0849999999991</v>
          </cell>
        </row>
        <row r="1524">
          <cell r="G1524" t="str">
            <v>NWPA81994</v>
          </cell>
          <cell r="H1524">
            <v>6933.9830000000002</v>
          </cell>
        </row>
        <row r="1525">
          <cell r="G1525" t="str">
            <v>NWPA91994</v>
          </cell>
          <cell r="H1525">
            <v>6073.6850000000004</v>
          </cell>
        </row>
        <row r="1526">
          <cell r="G1526" t="str">
            <v>NWPA101994</v>
          </cell>
          <cell r="H1526">
            <v>7437.0219999999999</v>
          </cell>
        </row>
        <row r="1527">
          <cell r="G1527" t="str">
            <v>NWPA111994</v>
          </cell>
          <cell r="H1527">
            <v>8493.6239999999998</v>
          </cell>
        </row>
        <row r="1528">
          <cell r="G1528" t="str">
            <v>NWPA121994</v>
          </cell>
          <cell r="H1528">
            <v>9633.4279999999999</v>
          </cell>
        </row>
        <row r="1529">
          <cell r="G1529" t="str">
            <v>NWPA11995</v>
          </cell>
          <cell r="H1529">
            <v>10870.133</v>
          </cell>
        </row>
        <row r="1530">
          <cell r="G1530" t="str">
            <v>NWPA21995</v>
          </cell>
          <cell r="H1530">
            <v>11387.968999999999</v>
          </cell>
        </row>
        <row r="1531">
          <cell r="G1531" t="str">
            <v>NWPA31995</v>
          </cell>
          <cell r="H1531">
            <v>11874.2</v>
          </cell>
        </row>
        <row r="1532">
          <cell r="G1532" t="str">
            <v>NWPA41995</v>
          </cell>
          <cell r="H1532">
            <v>10993.294</v>
          </cell>
        </row>
        <row r="1533">
          <cell r="G1533" t="str">
            <v>NWPA51995</v>
          </cell>
          <cell r="H1533">
            <v>13287.315000000001</v>
          </cell>
        </row>
        <row r="1534">
          <cell r="G1534" t="str">
            <v>NWPA61995</v>
          </cell>
          <cell r="H1534">
            <v>15102.151</v>
          </cell>
        </row>
        <row r="1535">
          <cell r="G1535" t="str">
            <v>NWPA71995</v>
          </cell>
          <cell r="H1535">
            <v>12470.775</v>
          </cell>
        </row>
        <row r="1536">
          <cell r="G1536" t="str">
            <v>NWPA81995</v>
          </cell>
          <cell r="H1536">
            <v>9613.9279999999999</v>
          </cell>
        </row>
        <row r="1537">
          <cell r="G1537" t="str">
            <v>NWPA91995</v>
          </cell>
          <cell r="H1537">
            <v>8041.4669999999996</v>
          </cell>
        </row>
        <row r="1538">
          <cell r="G1538" t="str">
            <v>NWPA101995</v>
          </cell>
          <cell r="H1538">
            <v>9719.1419999999998</v>
          </cell>
        </row>
        <row r="1539">
          <cell r="G1539" t="str">
            <v>NWPA111995</v>
          </cell>
          <cell r="H1539">
            <v>11885.960999999999</v>
          </cell>
        </row>
        <row r="1540">
          <cell r="G1540" t="str">
            <v>NWPA121995</v>
          </cell>
          <cell r="H1540">
            <v>16729.307000000001</v>
          </cell>
        </row>
        <row r="1541">
          <cell r="G1541" t="str">
            <v>NWPA11996</v>
          </cell>
          <cell r="H1541">
            <v>17092.800999999999</v>
          </cell>
        </row>
        <row r="1542">
          <cell r="G1542" t="str">
            <v>NWPA21996</v>
          </cell>
          <cell r="H1542">
            <v>15523.334999999999</v>
          </cell>
        </row>
        <row r="1543">
          <cell r="G1543" t="str">
            <v>NWPA31996</v>
          </cell>
          <cell r="H1543">
            <v>16489.082999999999</v>
          </cell>
        </row>
        <row r="1544">
          <cell r="G1544" t="str">
            <v>NWPA41996</v>
          </cell>
          <cell r="H1544">
            <v>15558.082</v>
          </cell>
        </row>
        <row r="1545">
          <cell r="G1545" t="str">
            <v>NWPA51996</v>
          </cell>
          <cell r="H1545">
            <v>16012.5</v>
          </cell>
        </row>
        <row r="1546">
          <cell r="G1546" t="str">
            <v>NWPA61996</v>
          </cell>
          <cell r="H1546">
            <v>16146.451999999999</v>
          </cell>
        </row>
        <row r="1547">
          <cell r="G1547" t="str">
            <v>NWPA71996</v>
          </cell>
          <cell r="H1547">
            <v>14265.299000000001</v>
          </cell>
        </row>
        <row r="1548">
          <cell r="G1548" t="str">
            <v>NWPA81996</v>
          </cell>
          <cell r="H1548">
            <v>12063.035</v>
          </cell>
        </row>
        <row r="1549">
          <cell r="G1549" t="str">
            <v>NWPA91996</v>
          </cell>
          <cell r="H1549">
            <v>9556.23</v>
          </cell>
        </row>
        <row r="1550">
          <cell r="G1550" t="str">
            <v>NWPA101996</v>
          </cell>
          <cell r="H1550">
            <v>10174.204</v>
          </cell>
        </row>
        <row r="1551">
          <cell r="G1551" t="str">
            <v>NWPA111996</v>
          </cell>
          <cell r="H1551">
            <v>10471.766</v>
          </cell>
        </row>
        <row r="1552">
          <cell r="G1552" t="str">
            <v>NWPA121996</v>
          </cell>
          <cell r="H1552">
            <v>13297.213</v>
          </cell>
        </row>
        <row r="1553">
          <cell r="G1553" t="str">
            <v>NWPA11997</v>
          </cell>
          <cell r="H1553">
            <v>15881.472</v>
          </cell>
        </row>
        <row r="1554">
          <cell r="G1554" t="str">
            <v>NWPA21997</v>
          </cell>
          <cell r="H1554">
            <v>15471.121999999999</v>
          </cell>
        </row>
        <row r="1555">
          <cell r="G1555" t="str">
            <v>NWPA31997</v>
          </cell>
          <cell r="H1555">
            <v>15922.323</v>
          </cell>
        </row>
        <row r="1556">
          <cell r="G1556" t="str">
            <v>NWPA41997</v>
          </cell>
          <cell r="H1556">
            <v>15846.182000000001</v>
          </cell>
        </row>
        <row r="1557">
          <cell r="G1557" t="str">
            <v>NWPA51997</v>
          </cell>
          <cell r="H1557">
            <v>17177.5</v>
          </cell>
        </row>
        <row r="1558">
          <cell r="G1558" t="str">
            <v>NWPA61997</v>
          </cell>
          <cell r="H1558">
            <v>17156.644</v>
          </cell>
        </row>
        <row r="1559">
          <cell r="G1559" t="str">
            <v>NWPA71997</v>
          </cell>
          <cell r="H1559">
            <v>15820.285</v>
          </cell>
        </row>
        <row r="1560">
          <cell r="G1560" t="str">
            <v>NWPA81997</v>
          </cell>
          <cell r="H1560">
            <v>12763.235000000001</v>
          </cell>
        </row>
        <row r="1561">
          <cell r="G1561" t="str">
            <v>NWPA91997</v>
          </cell>
          <cell r="H1561">
            <v>11177.148999999999</v>
          </cell>
        </row>
        <row r="1562">
          <cell r="G1562" t="str">
            <v>NWPA101997</v>
          </cell>
          <cell r="H1562">
            <v>12491.444</v>
          </cell>
        </row>
        <row r="1563">
          <cell r="G1563" t="str">
            <v>NWPA111997</v>
          </cell>
          <cell r="H1563">
            <v>11576.022999999999</v>
          </cell>
        </row>
        <row r="1564">
          <cell r="G1564" t="str">
            <v>NWPA121997</v>
          </cell>
          <cell r="H1564">
            <v>13261.178</v>
          </cell>
        </row>
        <row r="1565">
          <cell r="G1565" t="str">
            <v>NWPA11998</v>
          </cell>
          <cell r="H1565">
            <v>12805.478999999999</v>
          </cell>
        </row>
        <row r="1566">
          <cell r="G1566" t="str">
            <v>NWPA21998</v>
          </cell>
          <cell r="H1566">
            <v>12662.606</v>
          </cell>
        </row>
        <row r="1567">
          <cell r="G1567" t="str">
            <v>NWPA31998</v>
          </cell>
          <cell r="H1567">
            <v>12813.463</v>
          </cell>
        </row>
        <row r="1568">
          <cell r="G1568" t="str">
            <v>NWPA41998</v>
          </cell>
          <cell r="H1568">
            <v>10675.731</v>
          </cell>
        </row>
        <row r="1569">
          <cell r="G1569" t="str">
            <v>NWPA51998</v>
          </cell>
          <cell r="H1569">
            <v>14992.677</v>
          </cell>
        </row>
        <row r="1570">
          <cell r="G1570" t="str">
            <v>NWPA61998</v>
          </cell>
          <cell r="H1570">
            <v>15450.502</v>
          </cell>
        </row>
        <row r="1571">
          <cell r="G1571" t="str">
            <v>NWPA71998</v>
          </cell>
          <cell r="H1571">
            <v>12730.414000000001</v>
          </cell>
        </row>
        <row r="1572">
          <cell r="G1572" t="str">
            <v>NWPA81998</v>
          </cell>
          <cell r="H1572">
            <v>10297.516</v>
          </cell>
        </row>
        <row r="1573">
          <cell r="G1573" t="str">
            <v>NWPA91998</v>
          </cell>
          <cell r="H1573">
            <v>8802.3529999999992</v>
          </cell>
        </row>
        <row r="1574">
          <cell r="G1574" t="str">
            <v>NWPA101998</v>
          </cell>
          <cell r="H1574">
            <v>8328.1880000000001</v>
          </cell>
        </row>
        <row r="1575">
          <cell r="G1575" t="str">
            <v>NWPA111998</v>
          </cell>
          <cell r="H1575">
            <v>9123.6959999999999</v>
          </cell>
        </row>
        <row r="1576">
          <cell r="G1576" t="str">
            <v>NWPA121998</v>
          </cell>
          <cell r="H1576">
            <v>12321.459000000001</v>
          </cell>
        </row>
        <row r="1577">
          <cell r="G1577" t="str">
            <v>NWPA11999</v>
          </cell>
          <cell r="H1577">
            <v>15633.832</v>
          </cell>
        </row>
        <row r="1578">
          <cell r="G1578" t="str">
            <v>NWPA21999</v>
          </cell>
          <cell r="H1578">
            <v>14162.960999999999</v>
          </cell>
        </row>
        <row r="1579">
          <cell r="G1579" t="str">
            <v>NWPA31999</v>
          </cell>
          <cell r="H1579">
            <v>16192.628000000001</v>
          </cell>
        </row>
        <row r="1580">
          <cell r="G1580" t="str">
            <v>NWPA41999</v>
          </cell>
          <cell r="H1580">
            <v>13881.473</v>
          </cell>
        </row>
        <row r="1581">
          <cell r="G1581" t="str">
            <v>NWPA51999</v>
          </cell>
          <cell r="H1581">
            <v>14322.169</v>
          </cell>
        </row>
        <row r="1582">
          <cell r="G1582" t="str">
            <v>NWPA61999</v>
          </cell>
          <cell r="H1582">
            <v>16553.074000000001</v>
          </cell>
        </row>
        <row r="1583">
          <cell r="G1583" t="str">
            <v>NWPA71999</v>
          </cell>
          <cell r="H1583">
            <v>14519.772000000001</v>
          </cell>
        </row>
        <row r="1584">
          <cell r="G1584" t="str">
            <v>NWPA81999</v>
          </cell>
          <cell r="H1584">
            <v>12961.331</v>
          </cell>
        </row>
        <row r="1585">
          <cell r="G1585" t="str">
            <v>NWPA91999</v>
          </cell>
          <cell r="H1585">
            <v>10479.905000000001</v>
          </cell>
        </row>
        <row r="1586">
          <cell r="G1586" t="str">
            <v>NWPA101999</v>
          </cell>
          <cell r="H1586">
            <v>9878.1209999999992</v>
          </cell>
        </row>
        <row r="1587">
          <cell r="G1587" t="str">
            <v>NWPA111999</v>
          </cell>
          <cell r="H1587">
            <v>11416.394</v>
          </cell>
        </row>
        <row r="1588">
          <cell r="G1588" t="str">
            <v>NWPA121999</v>
          </cell>
          <cell r="H1588">
            <v>14674.21</v>
          </cell>
        </row>
        <row r="1589">
          <cell r="G1589" t="str">
            <v>NWPA12000</v>
          </cell>
          <cell r="H1589">
            <v>14746.683999999999</v>
          </cell>
        </row>
        <row r="1590">
          <cell r="G1590" t="str">
            <v>NWPA22000</v>
          </cell>
          <cell r="H1590">
            <v>12155.284</v>
          </cell>
        </row>
        <row r="1591">
          <cell r="G1591" t="str">
            <v>NWPA32000</v>
          </cell>
          <cell r="H1591">
            <v>12566.665999999999</v>
          </cell>
        </row>
        <row r="1592">
          <cell r="G1592" t="str">
            <v>NWPA42000</v>
          </cell>
          <cell r="H1592">
            <v>14330.201999999999</v>
          </cell>
        </row>
        <row r="1593">
          <cell r="G1593" t="str">
            <v>NWPA52000</v>
          </cell>
          <cell r="H1593">
            <v>13249.575000000001</v>
          </cell>
        </row>
        <row r="1594">
          <cell r="G1594" t="str">
            <v>NWPA62000</v>
          </cell>
          <cell r="H1594">
            <v>11668.058000000001</v>
          </cell>
        </row>
        <row r="1595">
          <cell r="G1595" t="str">
            <v>NWPA72000</v>
          </cell>
          <cell r="H1595">
            <v>11056.022999999999</v>
          </cell>
        </row>
        <row r="1596">
          <cell r="G1596" t="str">
            <v>NWPA82000</v>
          </cell>
          <cell r="H1596">
            <v>9346.8250000000007</v>
          </cell>
        </row>
        <row r="1597">
          <cell r="G1597" t="str">
            <v>NWPA92000</v>
          </cell>
          <cell r="H1597">
            <v>8082.9480000000003</v>
          </cell>
        </row>
        <row r="1598">
          <cell r="G1598" t="str">
            <v>NWPA102000</v>
          </cell>
          <cell r="H1598">
            <v>8388.6299999999992</v>
          </cell>
        </row>
        <row r="1599">
          <cell r="G1599" t="str">
            <v>NWPA112000</v>
          </cell>
          <cell r="H1599">
            <v>9257.2289999999994</v>
          </cell>
        </row>
        <row r="1600">
          <cell r="G1600" t="str">
            <v>NWPA122000</v>
          </cell>
          <cell r="H1600">
            <v>10071.444</v>
          </cell>
        </row>
        <row r="1601">
          <cell r="G1601" t="str">
            <v>NWPA12001</v>
          </cell>
          <cell r="H1601">
            <v>9311.42</v>
          </cell>
        </row>
        <row r="1602">
          <cell r="G1602" t="str">
            <v>NWPA22001</v>
          </cell>
          <cell r="H1602">
            <v>7896.4830000000002</v>
          </cell>
        </row>
        <row r="1603">
          <cell r="G1603" t="str">
            <v>NWPA32001</v>
          </cell>
          <cell r="H1603">
            <v>8693.4779999999992</v>
          </cell>
        </row>
        <row r="1604">
          <cell r="G1604" t="str">
            <v>NWPA42001</v>
          </cell>
          <cell r="H1604">
            <v>7407.47</v>
          </cell>
        </row>
        <row r="1605">
          <cell r="G1605" t="str">
            <v>NWPA52001</v>
          </cell>
          <cell r="H1605">
            <v>8821.3070000000007</v>
          </cell>
        </row>
        <row r="1606">
          <cell r="G1606" t="str">
            <v>NWPA62001</v>
          </cell>
          <cell r="H1606">
            <v>8748.7710000000006</v>
          </cell>
        </row>
        <row r="1607">
          <cell r="G1607" t="str">
            <v>NWPA72001</v>
          </cell>
          <cell r="H1607">
            <v>6570.9859999999999</v>
          </cell>
        </row>
        <row r="1608">
          <cell r="G1608" t="str">
            <v>NWPA82001</v>
          </cell>
          <cell r="H1608">
            <v>7260.5749999999998</v>
          </cell>
        </row>
        <row r="1609">
          <cell r="G1609" t="str">
            <v>NWPA92001</v>
          </cell>
          <cell r="H1609">
            <v>6310.0720000000001</v>
          </cell>
        </row>
        <row r="1610">
          <cell r="G1610" t="str">
            <v>NWPA102001</v>
          </cell>
          <cell r="H1610">
            <v>6638.9960000000001</v>
          </cell>
        </row>
        <row r="1611">
          <cell r="G1611" t="str">
            <v>NWPA112001</v>
          </cell>
          <cell r="H1611">
            <v>7618.5209999999997</v>
          </cell>
        </row>
        <row r="1612">
          <cell r="G1612" t="str">
            <v>NWPA122001</v>
          </cell>
          <cell r="H1612">
            <v>9503.1290000000008</v>
          </cell>
        </row>
        <row r="1613">
          <cell r="G1613" t="str">
            <v>NWPA12002</v>
          </cell>
          <cell r="H1613">
            <v>11192.19</v>
          </cell>
        </row>
        <row r="1614">
          <cell r="G1614" t="str">
            <v>NWPA22002</v>
          </cell>
          <cell r="H1614">
            <v>9879.8539999999994</v>
          </cell>
        </row>
        <row r="1615">
          <cell r="G1615" t="str">
            <v>NWPA32002</v>
          </cell>
          <cell r="H1615">
            <v>9203.1509999999998</v>
          </cell>
        </row>
        <row r="1616">
          <cell r="G1616" t="str">
            <v>NWPA42002</v>
          </cell>
          <cell r="H1616">
            <v>11620.717000000001</v>
          </cell>
        </row>
        <row r="1617">
          <cell r="G1617" t="str">
            <v>NWPA52002</v>
          </cell>
          <cell r="H1617">
            <v>12839.593999999999</v>
          </cell>
        </row>
        <row r="1618">
          <cell r="G1618" t="str">
            <v>NWPA62002</v>
          </cell>
          <cell r="H1618">
            <v>15507.162</v>
          </cell>
        </row>
        <row r="1619">
          <cell r="G1619" t="str">
            <v>NWPA72002</v>
          </cell>
          <cell r="H1619">
            <v>13617.834000000001</v>
          </cell>
        </row>
        <row r="1620">
          <cell r="G1620" t="str">
            <v>NWPA82002</v>
          </cell>
          <cell r="H1620">
            <v>10191.700999999999</v>
          </cell>
        </row>
        <row r="1621">
          <cell r="G1621" t="str">
            <v>NWPA92002</v>
          </cell>
          <cell r="H1621">
            <v>7808.018</v>
          </cell>
        </row>
        <row r="1622">
          <cell r="G1622" t="str">
            <v>NWPA102002</v>
          </cell>
          <cell r="H1622">
            <v>7720.8779999999997</v>
          </cell>
        </row>
        <row r="1623">
          <cell r="G1623" t="str">
            <v>NWPA112002</v>
          </cell>
          <cell r="H1623">
            <v>8862.5310000000009</v>
          </cell>
        </row>
        <row r="1624">
          <cell r="G1624" t="str">
            <v>NWPA122002</v>
          </cell>
          <cell r="H1624">
            <v>9376.0759999999991</v>
          </cell>
        </row>
        <row r="1625">
          <cell r="G1625" t="str">
            <v>NWPA12003</v>
          </cell>
          <cell r="H1625">
            <v>8277.1610000000001</v>
          </cell>
        </row>
        <row r="1626">
          <cell r="G1626" t="str">
            <v>NWPA22003</v>
          </cell>
          <cell r="H1626">
            <v>8670.5300000000007</v>
          </cell>
        </row>
        <row r="1627">
          <cell r="G1627" t="str">
            <v>NWPA32003</v>
          </cell>
          <cell r="H1627">
            <v>10706.261</v>
          </cell>
        </row>
        <row r="1628">
          <cell r="G1628" t="str">
            <v>NWPA42003</v>
          </cell>
          <cell r="H1628">
            <v>11874.38</v>
          </cell>
        </row>
        <row r="1629">
          <cell r="G1629" t="str">
            <v>NWPA52003</v>
          </cell>
          <cell r="H1629">
            <v>12892.717000000001</v>
          </cell>
        </row>
        <row r="1630">
          <cell r="G1630" t="str">
            <v>NWPA62003</v>
          </cell>
          <cell r="H1630">
            <v>12981.173000000001</v>
          </cell>
        </row>
        <row r="1631">
          <cell r="G1631" t="str">
            <v>NWPA72003</v>
          </cell>
          <cell r="H1631">
            <v>9791.5319999999992</v>
          </cell>
        </row>
        <row r="1632">
          <cell r="G1632" t="str">
            <v>NWPA82003</v>
          </cell>
          <cell r="H1632">
            <v>8813.0480000000007</v>
          </cell>
        </row>
        <row r="1633">
          <cell r="G1633" t="str">
            <v>NWPA92003</v>
          </cell>
          <cell r="H1633">
            <v>7034.2920000000004</v>
          </cell>
        </row>
        <row r="1634">
          <cell r="G1634" t="str">
            <v>NWPA102003</v>
          </cell>
          <cell r="H1634">
            <v>7868.3670000000002</v>
          </cell>
        </row>
        <row r="1635">
          <cell r="G1635" t="str">
            <v>NWPA112003</v>
          </cell>
          <cell r="H1635">
            <v>8783.5259999999998</v>
          </cell>
        </row>
        <row r="1636">
          <cell r="G1636" t="str">
            <v>NWPA122003</v>
          </cell>
          <cell r="H1636">
            <v>10750.450999999999</v>
          </cell>
        </row>
        <row r="1637">
          <cell r="G1637" t="str">
            <v>NYPP11970</v>
          </cell>
          <cell r="H1637">
            <v>2021.213</v>
          </cell>
        </row>
        <row r="1638">
          <cell r="G1638" t="str">
            <v>NYPP21970</v>
          </cell>
          <cell r="H1638">
            <v>1951.2619999999999</v>
          </cell>
        </row>
        <row r="1639">
          <cell r="G1639" t="str">
            <v>NYPP31970</v>
          </cell>
          <cell r="H1639">
            <v>2166.5320000000002</v>
          </cell>
        </row>
        <row r="1640">
          <cell r="G1640" t="str">
            <v>NYPP41970</v>
          </cell>
          <cell r="H1640">
            <v>2092.9989999999998</v>
          </cell>
        </row>
        <row r="1641">
          <cell r="G1641" t="str">
            <v>NYPP51970</v>
          </cell>
          <cell r="H1641">
            <v>2212.2950000000001</v>
          </cell>
        </row>
        <row r="1642">
          <cell r="G1642" t="str">
            <v>NYPP61970</v>
          </cell>
          <cell r="H1642">
            <v>2007.4649999999999</v>
          </cell>
        </row>
        <row r="1643">
          <cell r="G1643" t="str">
            <v>NYPP71970</v>
          </cell>
          <cell r="H1643">
            <v>2061.777</v>
          </cell>
        </row>
        <row r="1644">
          <cell r="G1644" t="str">
            <v>NYPP81970</v>
          </cell>
          <cell r="H1644">
            <v>1936.962</v>
          </cell>
        </row>
        <row r="1645">
          <cell r="G1645" t="str">
            <v>NYPP91970</v>
          </cell>
          <cell r="H1645">
            <v>1953.9480000000001</v>
          </cell>
        </row>
        <row r="1646">
          <cell r="G1646" t="str">
            <v>NYPP101970</v>
          </cell>
          <cell r="H1646">
            <v>2073.2379999999998</v>
          </cell>
        </row>
        <row r="1647">
          <cell r="G1647" t="str">
            <v>NYPP111970</v>
          </cell>
          <cell r="H1647">
            <v>2234.279</v>
          </cell>
        </row>
        <row r="1648">
          <cell r="G1648" t="str">
            <v>NYPP121970</v>
          </cell>
          <cell r="H1648">
            <v>2339.83</v>
          </cell>
        </row>
        <row r="1649">
          <cell r="G1649" t="str">
            <v>NYPP11971</v>
          </cell>
          <cell r="H1649">
            <v>2170.0349999999999</v>
          </cell>
        </row>
        <row r="1650">
          <cell r="G1650" t="str">
            <v>NYPP21971</v>
          </cell>
          <cell r="H1650">
            <v>1964.046</v>
          </cell>
        </row>
        <row r="1651">
          <cell r="G1651" t="str">
            <v>NYPP31971</v>
          </cell>
          <cell r="H1651">
            <v>2354.7249999999999</v>
          </cell>
        </row>
        <row r="1652">
          <cell r="G1652" t="str">
            <v>NYPP41971</v>
          </cell>
          <cell r="H1652">
            <v>2180.5450000000001</v>
          </cell>
        </row>
        <row r="1653">
          <cell r="G1653" t="str">
            <v>NYPP51971</v>
          </cell>
          <cell r="H1653">
            <v>2341.8580000000002</v>
          </cell>
        </row>
        <row r="1654">
          <cell r="G1654" t="str">
            <v>NYPP61971</v>
          </cell>
          <cell r="H1654">
            <v>2101.962</v>
          </cell>
        </row>
        <row r="1655">
          <cell r="G1655" t="str">
            <v>NYPP71971</v>
          </cell>
          <cell r="H1655">
            <v>2012.461</v>
          </cell>
        </row>
        <row r="1656">
          <cell r="G1656" t="str">
            <v>NYPP81971</v>
          </cell>
          <cell r="H1656">
            <v>2009.0260000000001</v>
          </cell>
        </row>
        <row r="1657">
          <cell r="G1657" t="str">
            <v>NYPP91971</v>
          </cell>
          <cell r="H1657">
            <v>1962.8679999999999</v>
          </cell>
        </row>
        <row r="1658">
          <cell r="G1658" t="str">
            <v>NYPP101971</v>
          </cell>
          <cell r="H1658">
            <v>2016.0229999999999</v>
          </cell>
        </row>
        <row r="1659">
          <cell r="G1659" t="str">
            <v>NYPP111971</v>
          </cell>
          <cell r="H1659">
            <v>2094.0810000000001</v>
          </cell>
        </row>
        <row r="1660">
          <cell r="G1660" t="str">
            <v>NYPP121971</v>
          </cell>
          <cell r="H1660">
            <v>2253.9050000000002</v>
          </cell>
        </row>
        <row r="1661">
          <cell r="G1661" t="str">
            <v>NYPP11972</v>
          </cell>
          <cell r="H1661">
            <v>2238.8609999999999</v>
          </cell>
        </row>
        <row r="1662">
          <cell r="G1662" t="str">
            <v>NYPP21972</v>
          </cell>
          <cell r="H1662">
            <v>1994.5360000000001</v>
          </cell>
        </row>
        <row r="1663">
          <cell r="G1663" t="str">
            <v>NYPP31972</v>
          </cell>
          <cell r="H1663">
            <v>2395.2269999999999</v>
          </cell>
        </row>
        <row r="1664">
          <cell r="G1664" t="str">
            <v>NYPP41972</v>
          </cell>
          <cell r="H1664">
            <v>2236.9459999999999</v>
          </cell>
        </row>
        <row r="1665">
          <cell r="G1665" t="str">
            <v>NYPP51972</v>
          </cell>
          <cell r="H1665">
            <v>2490.8620000000001</v>
          </cell>
        </row>
        <row r="1666">
          <cell r="G1666" t="str">
            <v>NYPP61972</v>
          </cell>
          <cell r="H1666">
            <v>2395.1869999999999</v>
          </cell>
        </row>
        <row r="1667">
          <cell r="G1667" t="str">
            <v>NYPP71972</v>
          </cell>
          <cell r="H1667">
            <v>2438.444</v>
          </cell>
        </row>
        <row r="1668">
          <cell r="G1668" t="str">
            <v>NYPP81972</v>
          </cell>
          <cell r="H1668">
            <v>2299.25</v>
          </cell>
        </row>
        <row r="1669">
          <cell r="G1669" t="str">
            <v>NYPP91972</v>
          </cell>
          <cell r="H1669">
            <v>2123.2950000000001</v>
          </cell>
        </row>
        <row r="1670">
          <cell r="G1670" t="str">
            <v>NYPP101972</v>
          </cell>
          <cell r="H1670">
            <v>2220.125</v>
          </cell>
        </row>
        <row r="1671">
          <cell r="G1671" t="str">
            <v>NYPP111972</v>
          </cell>
          <cell r="H1671">
            <v>2403.9360000000001</v>
          </cell>
        </row>
        <row r="1672">
          <cell r="G1672" t="str">
            <v>NYPP121972</v>
          </cell>
          <cell r="H1672">
            <v>2561.6219999999998</v>
          </cell>
        </row>
        <row r="1673">
          <cell r="G1673" t="str">
            <v>NYPP11973</v>
          </cell>
          <cell r="H1673">
            <v>2436.6080000000002</v>
          </cell>
        </row>
        <row r="1674">
          <cell r="G1674" t="str">
            <v>NYPP21973</v>
          </cell>
          <cell r="H1674">
            <v>2206.4209999999998</v>
          </cell>
        </row>
        <row r="1675">
          <cell r="G1675" t="str">
            <v>NYPP31973</v>
          </cell>
          <cell r="H1675">
            <v>2757.0250000000001</v>
          </cell>
        </row>
        <row r="1676">
          <cell r="G1676" t="str">
            <v>NYPP41973</v>
          </cell>
          <cell r="H1676">
            <v>2655.433</v>
          </cell>
        </row>
        <row r="1677">
          <cell r="G1677" t="str">
            <v>NYPP51973</v>
          </cell>
          <cell r="H1677">
            <v>2719.2570000000001</v>
          </cell>
        </row>
        <row r="1678">
          <cell r="G1678" t="str">
            <v>NYPP61973</v>
          </cell>
          <cell r="H1678">
            <v>2552.9520000000002</v>
          </cell>
        </row>
        <row r="1679">
          <cell r="G1679" t="str">
            <v>NYPP71973</v>
          </cell>
          <cell r="H1679">
            <v>2489.3470000000002</v>
          </cell>
        </row>
        <row r="1680">
          <cell r="G1680" t="str">
            <v>NYPP81973</v>
          </cell>
          <cell r="H1680">
            <v>2353.8989999999999</v>
          </cell>
        </row>
        <row r="1681">
          <cell r="G1681" t="str">
            <v>NYPP91973</v>
          </cell>
          <cell r="H1681">
            <v>2199.9119999999998</v>
          </cell>
        </row>
        <row r="1682">
          <cell r="G1682" t="str">
            <v>NYPP101973</v>
          </cell>
          <cell r="H1682">
            <v>2243.1350000000002</v>
          </cell>
        </row>
        <row r="1683">
          <cell r="G1683" t="str">
            <v>NYPP111973</v>
          </cell>
          <cell r="H1683">
            <v>2394.6849999999999</v>
          </cell>
        </row>
        <row r="1684">
          <cell r="G1684" t="str">
            <v>NYPP121973</v>
          </cell>
          <cell r="H1684">
            <v>2538.0419999999999</v>
          </cell>
        </row>
        <row r="1685">
          <cell r="G1685" t="str">
            <v>NYPP11974</v>
          </cell>
          <cell r="H1685">
            <v>2498.194</v>
          </cell>
        </row>
        <row r="1686">
          <cell r="G1686" t="str">
            <v>NYPP21974</v>
          </cell>
          <cell r="H1686">
            <v>2286.5219999999999</v>
          </cell>
        </row>
        <row r="1687">
          <cell r="G1687" t="str">
            <v>NYPP31974</v>
          </cell>
          <cell r="H1687">
            <v>2700.509</v>
          </cell>
        </row>
        <row r="1688">
          <cell r="G1688" t="str">
            <v>NYPP41974</v>
          </cell>
          <cell r="H1688">
            <v>2559.7150000000001</v>
          </cell>
        </row>
        <row r="1689">
          <cell r="G1689" t="str">
            <v>NYPP51974</v>
          </cell>
          <cell r="H1689">
            <v>2720.9209999999998</v>
          </cell>
        </row>
        <row r="1690">
          <cell r="G1690" t="str">
            <v>NYPP61974</v>
          </cell>
          <cell r="H1690">
            <v>2429.9639999999999</v>
          </cell>
        </row>
        <row r="1691">
          <cell r="G1691" t="str">
            <v>NYPP71974</v>
          </cell>
          <cell r="H1691">
            <v>2408.6019999999999</v>
          </cell>
        </row>
        <row r="1692">
          <cell r="G1692" t="str">
            <v>NYPP81974</v>
          </cell>
          <cell r="H1692">
            <v>2336.7249999999999</v>
          </cell>
        </row>
        <row r="1693">
          <cell r="G1693" t="str">
            <v>NYPP91974</v>
          </cell>
          <cell r="H1693">
            <v>2249.643</v>
          </cell>
        </row>
        <row r="1694">
          <cell r="G1694" t="str">
            <v>NYPP101974</v>
          </cell>
          <cell r="H1694">
            <v>2252.2489999999998</v>
          </cell>
        </row>
        <row r="1695">
          <cell r="G1695" t="str">
            <v>NYPP111974</v>
          </cell>
          <cell r="H1695">
            <v>2375.3850000000002</v>
          </cell>
        </row>
        <row r="1696">
          <cell r="G1696" t="str">
            <v>NYPP121974</v>
          </cell>
          <cell r="H1696">
            <v>2532.4520000000002</v>
          </cell>
        </row>
        <row r="1697">
          <cell r="G1697" t="str">
            <v>NYPP11975</v>
          </cell>
          <cell r="H1697">
            <v>2553.692</v>
          </cell>
        </row>
        <row r="1698">
          <cell r="G1698" t="str">
            <v>NYPP21975</v>
          </cell>
          <cell r="H1698">
            <v>2188.7820000000002</v>
          </cell>
        </row>
        <row r="1699">
          <cell r="G1699" t="str">
            <v>NYPP31975</v>
          </cell>
          <cell r="H1699">
            <v>2604.5300000000002</v>
          </cell>
        </row>
        <row r="1700">
          <cell r="G1700" t="str">
            <v>NYPP41975</v>
          </cell>
          <cell r="H1700">
            <v>2485.1439999999998</v>
          </cell>
        </row>
        <row r="1701">
          <cell r="G1701" t="str">
            <v>NYPP51975</v>
          </cell>
          <cell r="H1701">
            <v>2522.14</v>
          </cell>
        </row>
        <row r="1702">
          <cell r="G1702" t="str">
            <v>NYPP61975</v>
          </cell>
          <cell r="H1702">
            <v>2359.5940000000001</v>
          </cell>
        </row>
        <row r="1703">
          <cell r="G1703" t="str">
            <v>NYPP71975</v>
          </cell>
          <cell r="H1703">
            <v>2289.3319999999999</v>
          </cell>
        </row>
        <row r="1704">
          <cell r="G1704" t="str">
            <v>NYPP81975</v>
          </cell>
          <cell r="H1704">
            <v>2176.1999999999998</v>
          </cell>
        </row>
        <row r="1705">
          <cell r="G1705" t="str">
            <v>NYPP91975</v>
          </cell>
          <cell r="H1705">
            <v>2241.1019999999999</v>
          </cell>
        </row>
        <row r="1706">
          <cell r="G1706" t="str">
            <v>NYPP101975</v>
          </cell>
          <cell r="H1706">
            <v>2400.1579999999999</v>
          </cell>
        </row>
        <row r="1707">
          <cell r="G1707" t="str">
            <v>NYPP111975</v>
          </cell>
          <cell r="H1707">
            <v>2515.9079999999999</v>
          </cell>
        </row>
        <row r="1708">
          <cell r="G1708" t="str">
            <v>NYPP121975</v>
          </cell>
          <cell r="H1708">
            <v>2553.123</v>
          </cell>
        </row>
        <row r="1709">
          <cell r="G1709" t="str">
            <v>NYPP11976</v>
          </cell>
          <cell r="H1709">
            <v>2309.0749999999998</v>
          </cell>
        </row>
        <row r="1710">
          <cell r="G1710" t="str">
            <v>NYPP21976</v>
          </cell>
          <cell r="H1710">
            <v>2324.96</v>
          </cell>
        </row>
        <row r="1711">
          <cell r="G1711" t="str">
            <v>NYPP31976</v>
          </cell>
          <cell r="H1711">
            <v>2688.529</v>
          </cell>
        </row>
        <row r="1712">
          <cell r="G1712" t="str">
            <v>NYPP41976</v>
          </cell>
          <cell r="H1712">
            <v>2582.8620000000001</v>
          </cell>
        </row>
        <row r="1713">
          <cell r="G1713" t="str">
            <v>NYPP51976</v>
          </cell>
          <cell r="H1713">
            <v>2713.2060000000001</v>
          </cell>
        </row>
        <row r="1714">
          <cell r="G1714" t="str">
            <v>NYPP61976</v>
          </cell>
          <cell r="H1714">
            <v>2465.8319999999999</v>
          </cell>
        </row>
        <row r="1715">
          <cell r="G1715" t="str">
            <v>NYPP71976</v>
          </cell>
          <cell r="H1715">
            <v>2508.6010000000001</v>
          </cell>
        </row>
        <row r="1716">
          <cell r="G1716" t="str">
            <v>NYPP81976</v>
          </cell>
          <cell r="H1716">
            <v>2472.8870000000002</v>
          </cell>
        </row>
        <row r="1717">
          <cell r="G1717" t="str">
            <v>NYPP91976</v>
          </cell>
          <cell r="H1717">
            <v>2245.9549999999999</v>
          </cell>
        </row>
        <row r="1718">
          <cell r="G1718" t="str">
            <v>NYPP101976</v>
          </cell>
          <cell r="H1718">
            <v>2376.8490000000002</v>
          </cell>
        </row>
        <row r="1719">
          <cell r="G1719" t="str">
            <v>NYPP111976</v>
          </cell>
          <cell r="H1719">
            <v>2470.2689999999998</v>
          </cell>
        </row>
        <row r="1720">
          <cell r="G1720" t="str">
            <v>NYPP121976</v>
          </cell>
          <cell r="H1720">
            <v>2275.5949999999998</v>
          </cell>
        </row>
        <row r="1721">
          <cell r="G1721" t="str">
            <v>NYPP11977</v>
          </cell>
          <cell r="H1721">
            <v>1934.9090000000001</v>
          </cell>
        </row>
        <row r="1722">
          <cell r="G1722" t="str">
            <v>NYPP21977</v>
          </cell>
          <cell r="H1722">
            <v>1735.865</v>
          </cell>
        </row>
        <row r="1723">
          <cell r="G1723" t="str">
            <v>NYPP31977</v>
          </cell>
          <cell r="H1723">
            <v>2313.4369999999999</v>
          </cell>
        </row>
        <row r="1724">
          <cell r="G1724" t="str">
            <v>NYPP41977</v>
          </cell>
          <cell r="H1724">
            <v>2270.4430000000002</v>
          </cell>
        </row>
        <row r="1725">
          <cell r="G1725" t="str">
            <v>NYPP51977</v>
          </cell>
          <cell r="H1725">
            <v>2362.73</v>
          </cell>
        </row>
        <row r="1726">
          <cell r="G1726" t="str">
            <v>NYPP61977</v>
          </cell>
          <cell r="H1726">
            <v>2023.5840000000001</v>
          </cell>
        </row>
        <row r="1727">
          <cell r="G1727" t="str">
            <v>NYPP71977</v>
          </cell>
          <cell r="H1727">
            <v>2013.7919999999999</v>
          </cell>
        </row>
        <row r="1728">
          <cell r="G1728" t="str">
            <v>NYPP81977</v>
          </cell>
          <cell r="H1728">
            <v>2088.8150000000001</v>
          </cell>
        </row>
        <row r="1729">
          <cell r="G1729" t="str">
            <v>NYPP91977</v>
          </cell>
          <cell r="H1729">
            <v>2089.598</v>
          </cell>
        </row>
        <row r="1730">
          <cell r="G1730" t="str">
            <v>NYPP101977</v>
          </cell>
          <cell r="H1730">
            <v>2326.4470000000001</v>
          </cell>
        </row>
        <row r="1731">
          <cell r="G1731" t="str">
            <v>NYPP111977</v>
          </cell>
          <cell r="H1731">
            <v>2439.7730000000001</v>
          </cell>
        </row>
        <row r="1732">
          <cell r="G1732" t="str">
            <v>NYPP121977</v>
          </cell>
          <cell r="H1732">
            <v>2541.4319999999998</v>
          </cell>
        </row>
        <row r="1733">
          <cell r="G1733" t="str">
            <v>NYPP11978</v>
          </cell>
          <cell r="H1733">
            <v>2274.2489999999998</v>
          </cell>
        </row>
        <row r="1734">
          <cell r="G1734" t="str">
            <v>NYPP21978</v>
          </cell>
          <cell r="H1734">
            <v>2172.7640000000001</v>
          </cell>
        </row>
        <row r="1735">
          <cell r="G1735" t="str">
            <v>NYPP31978</v>
          </cell>
          <cell r="H1735">
            <v>2446.7559999999999</v>
          </cell>
        </row>
        <row r="1736">
          <cell r="G1736" t="str">
            <v>NYPP41978</v>
          </cell>
          <cell r="H1736">
            <v>2360.152</v>
          </cell>
        </row>
        <row r="1737">
          <cell r="G1737" t="str">
            <v>NYPP51978</v>
          </cell>
          <cell r="H1737">
            <v>2497.19</v>
          </cell>
        </row>
        <row r="1738">
          <cell r="G1738" t="str">
            <v>NYPP61978</v>
          </cell>
          <cell r="H1738">
            <v>2442.0320000000002</v>
          </cell>
        </row>
        <row r="1739">
          <cell r="G1739" t="str">
            <v>NYPP71978</v>
          </cell>
          <cell r="H1739">
            <v>2158.6439999999998</v>
          </cell>
        </row>
        <row r="1740">
          <cell r="G1740" t="str">
            <v>NYPP81978</v>
          </cell>
          <cell r="H1740">
            <v>2083.8009999999999</v>
          </cell>
        </row>
        <row r="1741">
          <cell r="G1741" t="str">
            <v>NYPP91978</v>
          </cell>
          <cell r="H1741">
            <v>1930.585</v>
          </cell>
        </row>
        <row r="1742">
          <cell r="G1742" t="str">
            <v>NYPP101978</v>
          </cell>
          <cell r="H1742">
            <v>2032.163</v>
          </cell>
        </row>
        <row r="1743">
          <cell r="G1743" t="str">
            <v>NYPP111978</v>
          </cell>
          <cell r="H1743">
            <v>2072.4960000000001</v>
          </cell>
        </row>
        <row r="1744">
          <cell r="G1744" t="str">
            <v>NYPP121978</v>
          </cell>
          <cell r="H1744">
            <v>2169.569</v>
          </cell>
        </row>
        <row r="1745">
          <cell r="G1745" t="str">
            <v>NYPP11979</v>
          </cell>
          <cell r="H1745">
            <v>2093.5940000000001</v>
          </cell>
        </row>
        <row r="1746">
          <cell r="G1746" t="str">
            <v>NYPP21979</v>
          </cell>
          <cell r="H1746">
            <v>1924.7840000000001</v>
          </cell>
        </row>
        <row r="1747">
          <cell r="G1747" t="str">
            <v>NYPP31979</v>
          </cell>
          <cell r="H1747">
            <v>2416.3879999999999</v>
          </cell>
        </row>
        <row r="1748">
          <cell r="G1748" t="str">
            <v>NYPP41979</v>
          </cell>
          <cell r="H1748">
            <v>2349.085</v>
          </cell>
        </row>
        <row r="1749">
          <cell r="G1749" t="str">
            <v>NYPP51979</v>
          </cell>
          <cell r="H1749">
            <v>2398.52</v>
          </cell>
        </row>
        <row r="1750">
          <cell r="G1750" t="str">
            <v>NYPP61979</v>
          </cell>
          <cell r="H1750">
            <v>2205.2539999999999</v>
          </cell>
        </row>
        <row r="1751">
          <cell r="G1751" t="str">
            <v>NYPP71979</v>
          </cell>
          <cell r="H1751">
            <v>2109.2310000000002</v>
          </cell>
        </row>
        <row r="1752">
          <cell r="G1752" t="str">
            <v>NYPP81979</v>
          </cell>
          <cell r="H1752">
            <v>2118.6959999999999</v>
          </cell>
        </row>
        <row r="1753">
          <cell r="G1753" t="str">
            <v>NYPP91979</v>
          </cell>
          <cell r="H1753">
            <v>2105.9859999999999</v>
          </cell>
        </row>
        <row r="1754">
          <cell r="G1754" t="str">
            <v>NYPP101979</v>
          </cell>
          <cell r="H1754">
            <v>2310.0329999999999</v>
          </cell>
        </row>
        <row r="1755">
          <cell r="G1755" t="str">
            <v>NYPP111979</v>
          </cell>
          <cell r="H1755">
            <v>2401.2370000000001</v>
          </cell>
        </row>
        <row r="1756">
          <cell r="G1756" t="str">
            <v>NYPP121979</v>
          </cell>
          <cell r="H1756">
            <v>2586.8290000000002</v>
          </cell>
        </row>
        <row r="1757">
          <cell r="G1757" t="str">
            <v>NYPP11980</v>
          </cell>
          <cell r="H1757">
            <v>2409.7269999999999</v>
          </cell>
        </row>
        <row r="1758">
          <cell r="G1758" t="str">
            <v>NYPP21980</v>
          </cell>
          <cell r="H1758">
            <v>2052.4299999999998</v>
          </cell>
        </row>
        <row r="1759">
          <cell r="G1759" t="str">
            <v>NYPP31980</v>
          </cell>
          <cell r="H1759">
            <v>2315.5920000000001</v>
          </cell>
        </row>
        <row r="1760">
          <cell r="G1760" t="str">
            <v>NYPP41980</v>
          </cell>
          <cell r="H1760">
            <v>2360.5279999999998</v>
          </cell>
        </row>
        <row r="1761">
          <cell r="G1761" t="str">
            <v>NYPP51980</v>
          </cell>
          <cell r="H1761">
            <v>2389.8879999999999</v>
          </cell>
        </row>
        <row r="1762">
          <cell r="G1762" t="str">
            <v>NYPP61980</v>
          </cell>
          <cell r="H1762">
            <v>2227.0920000000001</v>
          </cell>
        </row>
        <row r="1763">
          <cell r="G1763" t="str">
            <v>NYPP71980</v>
          </cell>
          <cell r="H1763">
            <v>2247.9690000000001</v>
          </cell>
        </row>
        <row r="1764">
          <cell r="G1764" t="str">
            <v>NYPP81980</v>
          </cell>
          <cell r="H1764">
            <v>2249.096</v>
          </cell>
        </row>
        <row r="1765">
          <cell r="G1765" t="str">
            <v>NYPP91980</v>
          </cell>
          <cell r="H1765">
            <v>2170.5250000000001</v>
          </cell>
        </row>
        <row r="1766">
          <cell r="G1766" t="str">
            <v>NYPP101980</v>
          </cell>
          <cell r="H1766">
            <v>2225.4899999999998</v>
          </cell>
        </row>
        <row r="1767">
          <cell r="G1767" t="str">
            <v>NYPP111980</v>
          </cell>
          <cell r="H1767">
            <v>2326.777</v>
          </cell>
        </row>
        <row r="1768">
          <cell r="G1768" t="str">
            <v>NYPP121980</v>
          </cell>
          <cell r="H1768">
            <v>2333.4160000000002</v>
          </cell>
        </row>
        <row r="1769">
          <cell r="G1769" t="str">
            <v>NYPP11981</v>
          </cell>
          <cell r="H1769">
            <v>2074.386</v>
          </cell>
        </row>
        <row r="1770">
          <cell r="G1770" t="str">
            <v>NYPP21981</v>
          </cell>
          <cell r="H1770">
            <v>1989.73</v>
          </cell>
        </row>
        <row r="1771">
          <cell r="G1771" t="str">
            <v>NYPP31981</v>
          </cell>
          <cell r="H1771">
            <v>2387.0259999999998</v>
          </cell>
        </row>
        <row r="1772">
          <cell r="G1772" t="str">
            <v>NYPP41981</v>
          </cell>
          <cell r="H1772">
            <v>2098.924</v>
          </cell>
        </row>
        <row r="1773">
          <cell r="G1773" t="str">
            <v>NYPP51981</v>
          </cell>
          <cell r="H1773">
            <v>2217.3649999999998</v>
          </cell>
        </row>
        <row r="1774">
          <cell r="G1774" t="str">
            <v>NYPP61981</v>
          </cell>
          <cell r="H1774">
            <v>2139.953</v>
          </cell>
        </row>
        <row r="1775">
          <cell r="G1775" t="str">
            <v>NYPP71981</v>
          </cell>
          <cell r="H1775">
            <v>2134.7669999999998</v>
          </cell>
        </row>
        <row r="1776">
          <cell r="G1776" t="str">
            <v>NYPP81981</v>
          </cell>
          <cell r="H1776">
            <v>2149.9360000000001</v>
          </cell>
        </row>
        <row r="1777">
          <cell r="G1777" t="str">
            <v>NYPP91981</v>
          </cell>
          <cell r="H1777">
            <v>2199.0590000000002</v>
          </cell>
        </row>
        <row r="1778">
          <cell r="G1778" t="str">
            <v>NYPP101981</v>
          </cell>
          <cell r="H1778">
            <v>2333.4430000000002</v>
          </cell>
        </row>
        <row r="1779">
          <cell r="G1779" t="str">
            <v>NYPP111981</v>
          </cell>
          <cell r="H1779">
            <v>2497.2640000000001</v>
          </cell>
        </row>
        <row r="1780">
          <cell r="G1780" t="str">
            <v>NYPP121981</v>
          </cell>
          <cell r="H1780">
            <v>2454.2399999999998</v>
          </cell>
        </row>
        <row r="1781">
          <cell r="G1781" t="str">
            <v>NYPP11982</v>
          </cell>
          <cell r="H1781">
            <v>2202.5410000000002</v>
          </cell>
        </row>
        <row r="1782">
          <cell r="G1782" t="str">
            <v>NYPP21982</v>
          </cell>
          <cell r="H1782">
            <v>2002.579</v>
          </cell>
        </row>
        <row r="1783">
          <cell r="G1783" t="str">
            <v>NYPP31982</v>
          </cell>
          <cell r="H1783">
            <v>2422.4169999999999</v>
          </cell>
        </row>
        <row r="1784">
          <cell r="G1784" t="str">
            <v>NYPP41982</v>
          </cell>
          <cell r="H1784">
            <v>2281.578</v>
          </cell>
        </row>
        <row r="1785">
          <cell r="G1785" t="str">
            <v>NYPP51982</v>
          </cell>
          <cell r="H1785">
            <v>2336.9479999999999</v>
          </cell>
        </row>
        <row r="1786">
          <cell r="G1786" t="str">
            <v>NYPP61982</v>
          </cell>
          <cell r="H1786">
            <v>2320.0500000000002</v>
          </cell>
        </row>
        <row r="1787">
          <cell r="G1787" t="str">
            <v>NYPP71982</v>
          </cell>
          <cell r="H1787">
            <v>2172.8609999999999</v>
          </cell>
        </row>
        <row r="1788">
          <cell r="G1788" t="str">
            <v>NYPP81982</v>
          </cell>
          <cell r="H1788">
            <v>2059.134</v>
          </cell>
        </row>
        <row r="1789">
          <cell r="G1789" t="str">
            <v>NYPP91982</v>
          </cell>
          <cell r="H1789">
            <v>1924.867</v>
          </cell>
        </row>
        <row r="1790">
          <cell r="G1790" t="str">
            <v>NYPP101982</v>
          </cell>
          <cell r="H1790">
            <v>1973.133</v>
          </cell>
        </row>
        <row r="1791">
          <cell r="G1791" t="str">
            <v>NYPP111982</v>
          </cell>
          <cell r="H1791">
            <v>2296.59</v>
          </cell>
        </row>
        <row r="1792">
          <cell r="G1792" t="str">
            <v>NYPP121982</v>
          </cell>
          <cell r="H1792">
            <v>2431.5360000000001</v>
          </cell>
        </row>
        <row r="1793">
          <cell r="G1793" t="str">
            <v>NYPP11983</v>
          </cell>
          <cell r="H1793">
            <v>2357.2930000000001</v>
          </cell>
        </row>
        <row r="1794">
          <cell r="G1794" t="str">
            <v>NYPP21983</v>
          </cell>
          <cell r="H1794">
            <v>2099.6260000000002</v>
          </cell>
        </row>
        <row r="1795">
          <cell r="G1795" t="str">
            <v>NYPP31983</v>
          </cell>
          <cell r="H1795">
            <v>2404.2170000000001</v>
          </cell>
        </row>
        <row r="1796">
          <cell r="G1796" t="str">
            <v>NYPP41983</v>
          </cell>
          <cell r="H1796">
            <v>2259.2289999999998</v>
          </cell>
        </row>
        <row r="1797">
          <cell r="G1797" t="str">
            <v>NYPP51983</v>
          </cell>
          <cell r="H1797">
            <v>2518.797</v>
          </cell>
        </row>
        <row r="1798">
          <cell r="G1798" t="str">
            <v>NYPP61983</v>
          </cell>
          <cell r="H1798">
            <v>2251.5230000000001</v>
          </cell>
        </row>
        <row r="1799">
          <cell r="G1799" t="str">
            <v>NYPP71983</v>
          </cell>
          <cell r="H1799">
            <v>2153.692</v>
          </cell>
        </row>
        <row r="1800">
          <cell r="G1800" t="str">
            <v>NYPP81983</v>
          </cell>
          <cell r="H1800">
            <v>2201.5279999999998</v>
          </cell>
        </row>
        <row r="1801">
          <cell r="G1801" t="str">
            <v>NYPP91983</v>
          </cell>
          <cell r="H1801">
            <v>2086.1869999999999</v>
          </cell>
        </row>
        <row r="1802">
          <cell r="G1802" t="str">
            <v>NYPP101983</v>
          </cell>
          <cell r="H1802">
            <v>2090.5749999999998</v>
          </cell>
        </row>
        <row r="1803">
          <cell r="G1803" t="str">
            <v>NYPP111983</v>
          </cell>
          <cell r="H1803">
            <v>2314.203</v>
          </cell>
        </row>
        <row r="1804">
          <cell r="G1804" t="str">
            <v>NYPP121983</v>
          </cell>
          <cell r="H1804">
            <v>2510.8710000000001</v>
          </cell>
        </row>
        <row r="1805">
          <cell r="G1805" t="str">
            <v>NYPP11984</v>
          </cell>
          <cell r="H1805">
            <v>2226.6</v>
          </cell>
        </row>
        <row r="1806">
          <cell r="G1806" t="str">
            <v>NYPP21984</v>
          </cell>
          <cell r="H1806">
            <v>2235.1419999999998</v>
          </cell>
        </row>
        <row r="1807">
          <cell r="G1807" t="str">
            <v>NYPP31984</v>
          </cell>
          <cell r="H1807">
            <v>2498.924</v>
          </cell>
        </row>
        <row r="1808">
          <cell r="G1808" t="str">
            <v>NYPP41984</v>
          </cell>
          <cell r="H1808">
            <v>2409.1979999999999</v>
          </cell>
        </row>
        <row r="1809">
          <cell r="G1809" t="str">
            <v>NYPP51984</v>
          </cell>
          <cell r="H1809">
            <v>2568.2249999999999</v>
          </cell>
        </row>
        <row r="1810">
          <cell r="G1810" t="str">
            <v>NYPP61984</v>
          </cell>
          <cell r="H1810">
            <v>2347.0770000000002</v>
          </cell>
        </row>
        <row r="1811">
          <cell r="G1811" t="str">
            <v>NYPP71984</v>
          </cell>
          <cell r="H1811">
            <v>2321.5520000000001</v>
          </cell>
        </row>
        <row r="1812">
          <cell r="G1812" t="str">
            <v>NYPP81984</v>
          </cell>
          <cell r="H1812">
            <v>2208.3200000000002</v>
          </cell>
        </row>
        <row r="1813">
          <cell r="G1813" t="str">
            <v>NYPP91984</v>
          </cell>
          <cell r="H1813">
            <v>2112.9789999999998</v>
          </cell>
        </row>
        <row r="1814">
          <cell r="G1814" t="str">
            <v>NYPP101984</v>
          </cell>
          <cell r="H1814">
            <v>2135.8580000000002</v>
          </cell>
        </row>
        <row r="1815">
          <cell r="G1815" t="str">
            <v>NYPP111984</v>
          </cell>
          <cell r="H1815">
            <v>2296.1179999999999</v>
          </cell>
        </row>
        <row r="1816">
          <cell r="G1816" t="str">
            <v>NYPP121984</v>
          </cell>
          <cell r="H1816">
            <v>2476.8789999999999</v>
          </cell>
        </row>
        <row r="1817">
          <cell r="G1817" t="str">
            <v>NYPP11985</v>
          </cell>
          <cell r="H1817">
            <v>2277.1210000000001</v>
          </cell>
        </row>
        <row r="1818">
          <cell r="G1818" t="str">
            <v>NYPP21985</v>
          </cell>
          <cell r="H1818">
            <v>1913.1010000000001</v>
          </cell>
        </row>
        <row r="1819">
          <cell r="G1819" t="str">
            <v>NYPP31985</v>
          </cell>
          <cell r="H1819">
            <v>2601.0889999999999</v>
          </cell>
        </row>
        <row r="1820">
          <cell r="G1820" t="str">
            <v>NYPP41985</v>
          </cell>
          <cell r="H1820">
            <v>2476.6779999999999</v>
          </cell>
        </row>
        <row r="1821">
          <cell r="G1821" t="str">
            <v>NYPP51985</v>
          </cell>
          <cell r="H1821">
            <v>2500.547</v>
          </cell>
        </row>
        <row r="1822">
          <cell r="G1822" t="str">
            <v>NYPP61985</v>
          </cell>
          <cell r="H1822">
            <v>2347.9569999999999</v>
          </cell>
        </row>
        <row r="1823">
          <cell r="G1823" t="str">
            <v>NYPP71985</v>
          </cell>
          <cell r="H1823">
            <v>2329.8409999999999</v>
          </cell>
        </row>
        <row r="1824">
          <cell r="G1824" t="str">
            <v>NYPP81985</v>
          </cell>
          <cell r="H1824">
            <v>2229.9920000000002</v>
          </cell>
        </row>
        <row r="1825">
          <cell r="G1825" t="str">
            <v>NYPP91985</v>
          </cell>
          <cell r="H1825">
            <v>2192.5219999999999</v>
          </cell>
        </row>
        <row r="1826">
          <cell r="G1826" t="str">
            <v>NYPP101985</v>
          </cell>
          <cell r="H1826">
            <v>2256.02</v>
          </cell>
        </row>
        <row r="1827">
          <cell r="G1827" t="str">
            <v>NYPP111985</v>
          </cell>
          <cell r="H1827">
            <v>2430.8890000000001</v>
          </cell>
        </row>
        <row r="1828">
          <cell r="G1828" t="str">
            <v>NYPP121985</v>
          </cell>
          <cell r="H1828">
            <v>2587.8209999999999</v>
          </cell>
        </row>
        <row r="1829">
          <cell r="G1829" t="str">
            <v>NYPP11986</v>
          </cell>
          <cell r="H1829">
            <v>2301.4929999999999</v>
          </cell>
        </row>
        <row r="1830">
          <cell r="G1830" t="str">
            <v>NYPP21986</v>
          </cell>
          <cell r="H1830">
            <v>2266.6889999999999</v>
          </cell>
        </row>
        <row r="1831">
          <cell r="G1831" t="str">
            <v>NYPP31986</v>
          </cell>
          <cell r="H1831">
            <v>2669.3240000000001</v>
          </cell>
        </row>
        <row r="1832">
          <cell r="G1832" t="str">
            <v>NYPP41986</v>
          </cell>
          <cell r="H1832">
            <v>2584.607</v>
          </cell>
        </row>
        <row r="1833">
          <cell r="G1833" t="str">
            <v>NYPP51986</v>
          </cell>
          <cell r="H1833">
            <v>2594.605</v>
          </cell>
        </row>
        <row r="1834">
          <cell r="G1834" t="str">
            <v>NYPP61986</v>
          </cell>
          <cell r="H1834">
            <v>2581.1289999999999</v>
          </cell>
        </row>
        <row r="1835">
          <cell r="G1835" t="str">
            <v>NYPP71986</v>
          </cell>
          <cell r="H1835">
            <v>2587.4259999999999</v>
          </cell>
        </row>
        <row r="1836">
          <cell r="G1836" t="str">
            <v>NYPP81986</v>
          </cell>
          <cell r="H1836">
            <v>2569.2530000000002</v>
          </cell>
        </row>
        <row r="1837">
          <cell r="G1837" t="str">
            <v>NYPP91986</v>
          </cell>
          <cell r="H1837">
            <v>2331.0329999999999</v>
          </cell>
        </row>
        <row r="1838">
          <cell r="G1838" t="str">
            <v>NYPP101986</v>
          </cell>
          <cell r="H1838">
            <v>2612.4670000000001</v>
          </cell>
        </row>
        <row r="1839">
          <cell r="G1839" t="str">
            <v>NYPP111986</v>
          </cell>
          <cell r="H1839">
            <v>2633.864</v>
          </cell>
        </row>
        <row r="1840">
          <cell r="G1840" t="str">
            <v>NYPP121986</v>
          </cell>
          <cell r="H1840">
            <v>2752.4549999999999</v>
          </cell>
        </row>
        <row r="1841">
          <cell r="G1841" t="str">
            <v>NYPP11987</v>
          </cell>
          <cell r="H1841">
            <v>2533.4259999999999</v>
          </cell>
        </row>
        <row r="1842">
          <cell r="G1842" t="str">
            <v>NYPP21987</v>
          </cell>
          <cell r="H1842">
            <v>2198.0010000000002</v>
          </cell>
        </row>
        <row r="1843">
          <cell r="G1843" t="str">
            <v>NYPP31987</v>
          </cell>
          <cell r="H1843">
            <v>2617.8980000000001</v>
          </cell>
        </row>
        <row r="1844">
          <cell r="G1844" t="str">
            <v>NYPP41987</v>
          </cell>
          <cell r="H1844">
            <v>2536.259</v>
          </cell>
        </row>
        <row r="1845">
          <cell r="G1845" t="str">
            <v>NYPP51987</v>
          </cell>
          <cell r="H1845">
            <v>2378.1210000000001</v>
          </cell>
        </row>
        <row r="1846">
          <cell r="G1846" t="str">
            <v>NYPP61987</v>
          </cell>
          <cell r="H1846">
            <v>2319.7049999999999</v>
          </cell>
        </row>
        <row r="1847">
          <cell r="G1847" t="str">
            <v>NYPP71987</v>
          </cell>
          <cell r="H1847">
            <v>2381.7350000000001</v>
          </cell>
        </row>
        <row r="1848">
          <cell r="G1848" t="str">
            <v>NYPP81987</v>
          </cell>
          <cell r="H1848">
            <v>2239.7739999999999</v>
          </cell>
        </row>
        <row r="1849">
          <cell r="G1849" t="str">
            <v>NYPP91987</v>
          </cell>
          <cell r="H1849">
            <v>2146.75</v>
          </cell>
        </row>
        <row r="1850">
          <cell r="G1850" t="str">
            <v>NYPP101987</v>
          </cell>
          <cell r="H1850">
            <v>2218.723</v>
          </cell>
        </row>
        <row r="1851">
          <cell r="G1851" t="str">
            <v>NYPP111987</v>
          </cell>
          <cell r="H1851">
            <v>2351.94</v>
          </cell>
        </row>
        <row r="1852">
          <cell r="G1852" t="str">
            <v>NYPP121987</v>
          </cell>
          <cell r="H1852">
            <v>2542.1210000000001</v>
          </cell>
        </row>
        <row r="1853">
          <cell r="G1853" t="str">
            <v>NYPP11988</v>
          </cell>
          <cell r="H1853">
            <v>2374.623</v>
          </cell>
        </row>
        <row r="1854">
          <cell r="G1854" t="str">
            <v>NYPP21988</v>
          </cell>
          <cell r="H1854">
            <v>2123.4189999999999</v>
          </cell>
        </row>
        <row r="1855">
          <cell r="G1855" t="str">
            <v>NYPP31988</v>
          </cell>
          <cell r="H1855">
            <v>2364.0030000000002</v>
          </cell>
        </row>
        <row r="1856">
          <cell r="G1856" t="str">
            <v>NYPP41988</v>
          </cell>
          <cell r="H1856">
            <v>2113.6880000000001</v>
          </cell>
        </row>
        <row r="1857">
          <cell r="G1857" t="str">
            <v>NYPP51988</v>
          </cell>
          <cell r="H1857">
            <v>2174.991</v>
          </cell>
        </row>
        <row r="1858">
          <cell r="G1858" t="str">
            <v>NYPP61988</v>
          </cell>
          <cell r="H1858">
            <v>1884.231</v>
          </cell>
        </row>
        <row r="1859">
          <cell r="G1859" t="str">
            <v>NYPP71988</v>
          </cell>
          <cell r="H1859">
            <v>1797.2660000000001</v>
          </cell>
        </row>
        <row r="1860">
          <cell r="G1860" t="str">
            <v>NYPP81988</v>
          </cell>
          <cell r="H1860">
            <v>1865.2149999999999</v>
          </cell>
        </row>
        <row r="1861">
          <cell r="G1861" t="str">
            <v>NYPP91988</v>
          </cell>
          <cell r="H1861">
            <v>1773.415</v>
          </cell>
        </row>
        <row r="1862">
          <cell r="G1862" t="str">
            <v>NYPP101988</v>
          </cell>
          <cell r="H1862">
            <v>1899.999</v>
          </cell>
        </row>
        <row r="1863">
          <cell r="G1863" t="str">
            <v>NYPP111988</v>
          </cell>
          <cell r="H1863">
            <v>2251.5549999999998</v>
          </cell>
        </row>
        <row r="1864">
          <cell r="G1864" t="str">
            <v>NYPP121988</v>
          </cell>
          <cell r="H1864">
            <v>2229.0680000000002</v>
          </cell>
        </row>
        <row r="1865">
          <cell r="G1865" t="str">
            <v>NYPP11989</v>
          </cell>
          <cell r="H1865">
            <v>2045.769</v>
          </cell>
        </row>
        <row r="1866">
          <cell r="G1866" t="str">
            <v>NYPP21989</v>
          </cell>
          <cell r="H1866">
            <v>1759.615</v>
          </cell>
        </row>
        <row r="1867">
          <cell r="G1867" t="str">
            <v>NYPP31989</v>
          </cell>
          <cell r="H1867">
            <v>2002.0909999999999</v>
          </cell>
        </row>
        <row r="1868">
          <cell r="G1868" t="str">
            <v>NYPP41989</v>
          </cell>
          <cell r="H1868">
            <v>2007.17</v>
          </cell>
        </row>
        <row r="1869">
          <cell r="G1869" t="str">
            <v>NYPP51989</v>
          </cell>
          <cell r="H1869">
            <v>2221.35</v>
          </cell>
        </row>
        <row r="1870">
          <cell r="G1870" t="str">
            <v>NYPP61989</v>
          </cell>
          <cell r="H1870">
            <v>2243.741</v>
          </cell>
        </row>
        <row r="1871">
          <cell r="G1871" t="str">
            <v>NYPP71989</v>
          </cell>
          <cell r="H1871">
            <v>2093.3519999999999</v>
          </cell>
        </row>
        <row r="1872">
          <cell r="G1872" t="str">
            <v>NYPP81989</v>
          </cell>
          <cell r="H1872">
            <v>2097.7759999999998</v>
          </cell>
        </row>
        <row r="1873">
          <cell r="G1873" t="str">
            <v>NYPP91989</v>
          </cell>
          <cell r="H1873">
            <v>1943.29</v>
          </cell>
        </row>
        <row r="1874">
          <cell r="G1874" t="str">
            <v>NYPP101989</v>
          </cell>
          <cell r="H1874">
            <v>2043.442</v>
          </cell>
        </row>
        <row r="1875">
          <cell r="G1875" t="str">
            <v>NYPP111989</v>
          </cell>
          <cell r="H1875">
            <v>2363.3829999999998</v>
          </cell>
        </row>
        <row r="1876">
          <cell r="G1876" t="str">
            <v>NYPP121989</v>
          </cell>
          <cell r="H1876">
            <v>2120.4569999999999</v>
          </cell>
        </row>
        <row r="1877">
          <cell r="G1877" t="str">
            <v>NYPP11990</v>
          </cell>
          <cell r="H1877">
            <v>2157.0720000000001</v>
          </cell>
        </row>
        <row r="1878">
          <cell r="G1878" t="str">
            <v>NYPP21990</v>
          </cell>
          <cell r="H1878">
            <v>2132.29</v>
          </cell>
        </row>
        <row r="1879">
          <cell r="G1879" t="str">
            <v>NYPP31990</v>
          </cell>
          <cell r="H1879">
            <v>2510.529</v>
          </cell>
        </row>
        <row r="1880">
          <cell r="G1880" t="str">
            <v>NYPP41990</v>
          </cell>
          <cell r="H1880">
            <v>2348.4459999999999</v>
          </cell>
        </row>
        <row r="1881">
          <cell r="G1881" t="str">
            <v>NYPP51990</v>
          </cell>
          <cell r="H1881">
            <v>2435.06</v>
          </cell>
        </row>
        <row r="1882">
          <cell r="G1882" t="str">
            <v>NYPP61990</v>
          </cell>
          <cell r="H1882">
            <v>2165.723</v>
          </cell>
        </row>
        <row r="1883">
          <cell r="G1883" t="str">
            <v>NYPP71990</v>
          </cell>
          <cell r="H1883">
            <v>2025.665</v>
          </cell>
        </row>
        <row r="1884">
          <cell r="G1884" t="str">
            <v>NYPP81990</v>
          </cell>
          <cell r="H1884">
            <v>1999.9010000000001</v>
          </cell>
        </row>
        <row r="1885">
          <cell r="G1885" t="str">
            <v>NYPP91990</v>
          </cell>
          <cell r="H1885">
            <v>1944.758</v>
          </cell>
        </row>
        <row r="1886">
          <cell r="G1886" t="str">
            <v>NYPP101990</v>
          </cell>
          <cell r="H1886">
            <v>2159.9780000000001</v>
          </cell>
        </row>
        <row r="1887">
          <cell r="G1887" t="str">
            <v>NYPP111990</v>
          </cell>
          <cell r="H1887">
            <v>2401.9389999999999</v>
          </cell>
        </row>
        <row r="1888">
          <cell r="G1888" t="str">
            <v>NYPP121990</v>
          </cell>
          <cell r="H1888">
            <v>2492.029</v>
          </cell>
        </row>
        <row r="1889">
          <cell r="G1889" t="str">
            <v>NYPP11991</v>
          </cell>
          <cell r="H1889">
            <v>2506.8969999999999</v>
          </cell>
        </row>
        <row r="1890">
          <cell r="G1890" t="str">
            <v>NYPP21991</v>
          </cell>
          <cell r="H1890">
            <v>2276.5920000000001</v>
          </cell>
        </row>
        <row r="1891">
          <cell r="G1891" t="str">
            <v>NYPP31991</v>
          </cell>
          <cell r="H1891">
            <v>2683.8220000000001</v>
          </cell>
        </row>
        <row r="1892">
          <cell r="G1892" t="str">
            <v>NYPP41991</v>
          </cell>
          <cell r="H1892">
            <v>2365.9879999999998</v>
          </cell>
        </row>
        <row r="1893">
          <cell r="G1893" t="str">
            <v>NYPP51991</v>
          </cell>
          <cell r="H1893">
            <v>2388.9090000000001</v>
          </cell>
        </row>
        <row r="1894">
          <cell r="G1894" t="str">
            <v>NYPP61991</v>
          </cell>
          <cell r="H1894">
            <v>2014.4670000000001</v>
          </cell>
        </row>
        <row r="1895">
          <cell r="G1895" t="str">
            <v>NYPP71991</v>
          </cell>
          <cell r="H1895">
            <v>1972.5150000000001</v>
          </cell>
        </row>
        <row r="1896">
          <cell r="G1896" t="str">
            <v>NYPP81991</v>
          </cell>
          <cell r="H1896">
            <v>1872.568</v>
          </cell>
        </row>
        <row r="1897">
          <cell r="G1897" t="str">
            <v>NYPP91991</v>
          </cell>
          <cell r="H1897">
            <v>1785.345</v>
          </cell>
        </row>
        <row r="1898">
          <cell r="G1898" t="str">
            <v>NYPP101991</v>
          </cell>
          <cell r="H1898">
            <v>1860.068</v>
          </cell>
        </row>
        <row r="1899">
          <cell r="G1899" t="str">
            <v>NYPP111991</v>
          </cell>
          <cell r="H1899">
            <v>1968.01</v>
          </cell>
        </row>
        <row r="1900">
          <cell r="G1900" t="str">
            <v>NYPP121991</v>
          </cell>
          <cell r="H1900">
            <v>2196.3180000000002</v>
          </cell>
        </row>
        <row r="1901">
          <cell r="G1901" t="str">
            <v>NYPP11992</v>
          </cell>
          <cell r="H1901">
            <v>2070.7249999999999</v>
          </cell>
        </row>
        <row r="1902">
          <cell r="G1902" t="str">
            <v>NYPP21992</v>
          </cell>
          <cell r="H1902">
            <v>1938.568</v>
          </cell>
        </row>
        <row r="1903">
          <cell r="G1903" t="str">
            <v>NYPP31992</v>
          </cell>
          <cell r="H1903">
            <v>2238.5279999999998</v>
          </cell>
        </row>
        <row r="1904">
          <cell r="G1904" t="str">
            <v>NYPP41992</v>
          </cell>
          <cell r="H1904">
            <v>2186.6640000000002</v>
          </cell>
        </row>
        <row r="1905">
          <cell r="G1905" t="str">
            <v>NYPP51992</v>
          </cell>
          <cell r="H1905">
            <v>2265.1410000000001</v>
          </cell>
        </row>
        <row r="1906">
          <cell r="G1906" t="str">
            <v>NYPP61992</v>
          </cell>
          <cell r="H1906">
            <v>2021.4079999999999</v>
          </cell>
        </row>
        <row r="1907">
          <cell r="G1907" t="str">
            <v>NYPP71992</v>
          </cell>
          <cell r="H1907">
            <v>2066.9070000000002</v>
          </cell>
        </row>
        <row r="1908">
          <cell r="G1908" t="str">
            <v>NYPP81992</v>
          </cell>
          <cell r="H1908">
            <v>2127.7689999999998</v>
          </cell>
        </row>
        <row r="1909">
          <cell r="G1909" t="str">
            <v>NYPP91992</v>
          </cell>
          <cell r="H1909">
            <v>2196.1350000000002</v>
          </cell>
        </row>
        <row r="1910">
          <cell r="G1910" t="str">
            <v>NYPP101992</v>
          </cell>
          <cell r="H1910">
            <v>2277.7139999999999</v>
          </cell>
        </row>
        <row r="1911">
          <cell r="G1911" t="str">
            <v>NYPP111992</v>
          </cell>
          <cell r="H1911">
            <v>2491.9450000000002</v>
          </cell>
        </row>
        <row r="1912">
          <cell r="G1912" t="str">
            <v>NYPP121992</v>
          </cell>
          <cell r="H1912">
            <v>2630.2130000000002</v>
          </cell>
        </row>
        <row r="1913">
          <cell r="G1913" t="str">
            <v>NYPP11993</v>
          </cell>
          <cell r="H1913">
            <v>2581.4189999999999</v>
          </cell>
        </row>
        <row r="1914">
          <cell r="G1914" t="str">
            <v>NYPP21993</v>
          </cell>
          <cell r="H1914">
            <v>2161.377</v>
          </cell>
        </row>
        <row r="1915">
          <cell r="G1915" t="str">
            <v>NYPP31993</v>
          </cell>
          <cell r="H1915">
            <v>2434.4380000000001</v>
          </cell>
        </row>
        <row r="1916">
          <cell r="G1916" t="str">
            <v>NYPP41993</v>
          </cell>
          <cell r="H1916">
            <v>2547.201</v>
          </cell>
        </row>
        <row r="1917">
          <cell r="G1917" t="str">
            <v>NYPP51993</v>
          </cell>
          <cell r="H1917">
            <v>2549.4690000000001</v>
          </cell>
        </row>
        <row r="1918">
          <cell r="G1918" t="str">
            <v>NYPP61993</v>
          </cell>
          <cell r="H1918">
            <v>2308.19</v>
          </cell>
        </row>
        <row r="1919">
          <cell r="G1919" t="str">
            <v>NYPP71993</v>
          </cell>
          <cell r="H1919">
            <v>2251.8789999999999</v>
          </cell>
        </row>
        <row r="1920">
          <cell r="G1920" t="str">
            <v>NYPP81993</v>
          </cell>
          <cell r="H1920">
            <v>2129.85</v>
          </cell>
        </row>
        <row r="1921">
          <cell r="G1921" t="str">
            <v>NYPP91993</v>
          </cell>
          <cell r="H1921">
            <v>2042.999</v>
          </cell>
        </row>
        <row r="1922">
          <cell r="G1922" t="str">
            <v>NYPP101993</v>
          </cell>
          <cell r="H1922">
            <v>2119.8989999999999</v>
          </cell>
        </row>
        <row r="1923">
          <cell r="G1923" t="str">
            <v>NYPP111993</v>
          </cell>
          <cell r="H1923">
            <v>2373.7730000000001</v>
          </cell>
        </row>
        <row r="1924">
          <cell r="G1924" t="str">
            <v>NYPP121993</v>
          </cell>
          <cell r="H1924">
            <v>2611.2179999999998</v>
          </cell>
        </row>
        <row r="1925">
          <cell r="G1925" t="str">
            <v>NYPP11994</v>
          </cell>
          <cell r="H1925">
            <v>2068.58</v>
          </cell>
        </row>
        <row r="1926">
          <cell r="G1926" t="str">
            <v>NYPP21994</v>
          </cell>
          <cell r="H1926">
            <v>2016.15</v>
          </cell>
        </row>
        <row r="1927">
          <cell r="G1927" t="str">
            <v>NYPP31994</v>
          </cell>
          <cell r="H1927">
            <v>2366.415</v>
          </cell>
        </row>
        <row r="1928">
          <cell r="G1928" t="str">
            <v>NYPP41994</v>
          </cell>
          <cell r="H1928">
            <v>2299.5430000000001</v>
          </cell>
        </row>
        <row r="1929">
          <cell r="G1929" t="str">
            <v>NYPP51994</v>
          </cell>
          <cell r="H1929">
            <v>2432.87</v>
          </cell>
        </row>
        <row r="1930">
          <cell r="G1930" t="str">
            <v>NYPP61994</v>
          </cell>
          <cell r="H1930">
            <v>2138.1419999999998</v>
          </cell>
        </row>
        <row r="1931">
          <cell r="G1931" t="str">
            <v>NYPP71994</v>
          </cell>
          <cell r="H1931">
            <v>2198.94</v>
          </cell>
        </row>
        <row r="1932">
          <cell r="G1932" t="str">
            <v>NYPP81994</v>
          </cell>
          <cell r="H1932">
            <v>2179.944</v>
          </cell>
        </row>
        <row r="1933">
          <cell r="G1933" t="str">
            <v>NYPP91994</v>
          </cell>
          <cell r="H1933">
            <v>1970.5219999999999</v>
          </cell>
        </row>
        <row r="1934">
          <cell r="G1934" t="str">
            <v>NYPP101994</v>
          </cell>
          <cell r="H1934">
            <v>2001.7739999999999</v>
          </cell>
        </row>
        <row r="1935">
          <cell r="G1935" t="str">
            <v>NYPP111994</v>
          </cell>
          <cell r="H1935">
            <v>2259.9969999999998</v>
          </cell>
        </row>
        <row r="1936">
          <cell r="G1936" t="str">
            <v>NYPP121994</v>
          </cell>
          <cell r="H1936">
            <v>2403.52</v>
          </cell>
        </row>
        <row r="1937">
          <cell r="G1937" t="str">
            <v>NYPP11995</v>
          </cell>
          <cell r="H1937">
            <v>2385.9270000000001</v>
          </cell>
        </row>
        <row r="1938">
          <cell r="G1938" t="str">
            <v>NYPP21995</v>
          </cell>
          <cell r="H1938">
            <v>2013.037</v>
          </cell>
        </row>
        <row r="1939">
          <cell r="G1939" t="str">
            <v>NYPP31995</v>
          </cell>
          <cell r="H1939">
            <v>2388.5239999999999</v>
          </cell>
        </row>
        <row r="1940">
          <cell r="G1940" t="str">
            <v>NYPP41995</v>
          </cell>
          <cell r="H1940">
            <v>1988.328</v>
          </cell>
        </row>
        <row r="1941">
          <cell r="G1941" t="str">
            <v>NYPP51995</v>
          </cell>
          <cell r="H1941">
            <v>2038.6469999999999</v>
          </cell>
        </row>
        <row r="1942">
          <cell r="G1942" t="str">
            <v>NYPP61995</v>
          </cell>
          <cell r="H1942">
            <v>1843.7850000000001</v>
          </cell>
        </row>
        <row r="1943">
          <cell r="G1943" t="str">
            <v>NYPP71995</v>
          </cell>
          <cell r="H1943">
            <v>1897.222</v>
          </cell>
        </row>
        <row r="1944">
          <cell r="G1944" t="str">
            <v>NYPP81995</v>
          </cell>
          <cell r="H1944">
            <v>1879.5260000000001</v>
          </cell>
        </row>
        <row r="1945">
          <cell r="G1945" t="str">
            <v>NYPP91995</v>
          </cell>
          <cell r="H1945">
            <v>1689.7139999999999</v>
          </cell>
        </row>
        <row r="1946">
          <cell r="G1946" t="str">
            <v>NYPP101995</v>
          </cell>
          <cell r="H1946">
            <v>1976.674</v>
          </cell>
        </row>
        <row r="1947">
          <cell r="G1947" t="str">
            <v>NYPP111995</v>
          </cell>
          <cell r="H1947">
            <v>2406.0039999999999</v>
          </cell>
        </row>
        <row r="1948">
          <cell r="G1948" t="str">
            <v>NYPP121995</v>
          </cell>
          <cell r="H1948">
            <v>2290.837</v>
          </cell>
        </row>
        <row r="1949">
          <cell r="G1949" t="str">
            <v>NYPP11996</v>
          </cell>
          <cell r="H1949">
            <v>2046.451</v>
          </cell>
        </row>
        <row r="1950">
          <cell r="G1950" t="str">
            <v>NYPP21996</v>
          </cell>
          <cell r="H1950">
            <v>2136.8449999999998</v>
          </cell>
        </row>
        <row r="1951">
          <cell r="G1951" t="str">
            <v>NYPP31996</v>
          </cell>
          <cell r="H1951">
            <v>2348.2269999999999</v>
          </cell>
        </row>
        <row r="1952">
          <cell r="G1952" t="str">
            <v>NYPP41996</v>
          </cell>
          <cell r="H1952">
            <v>2061.1840000000002</v>
          </cell>
        </row>
        <row r="1953">
          <cell r="G1953" t="str">
            <v>NYPP51996</v>
          </cell>
          <cell r="H1953">
            <v>2413.4090000000001</v>
          </cell>
        </row>
        <row r="1954">
          <cell r="G1954" t="str">
            <v>NYPP61996</v>
          </cell>
          <cell r="H1954">
            <v>2260.6709999999998</v>
          </cell>
        </row>
        <row r="1955">
          <cell r="G1955" t="str">
            <v>NYPP71996</v>
          </cell>
          <cell r="H1955">
            <v>2271.1909999999998</v>
          </cell>
        </row>
        <row r="1956">
          <cell r="G1956" t="str">
            <v>NYPP81996</v>
          </cell>
          <cell r="H1956">
            <v>2147.6619999999998</v>
          </cell>
        </row>
        <row r="1957">
          <cell r="G1957" t="str">
            <v>NYPP91996</v>
          </cell>
          <cell r="H1957">
            <v>2046.74</v>
          </cell>
        </row>
        <row r="1958">
          <cell r="G1958" t="str">
            <v>NYPP101996</v>
          </cell>
          <cell r="H1958">
            <v>2208.556</v>
          </cell>
        </row>
        <row r="1959">
          <cell r="G1959" t="str">
            <v>NYPP111996</v>
          </cell>
          <cell r="H1959">
            <v>2464.297</v>
          </cell>
        </row>
        <row r="1960">
          <cell r="G1960" t="str">
            <v>NYPP121996</v>
          </cell>
          <cell r="H1960">
            <v>2680.4940000000001</v>
          </cell>
        </row>
        <row r="1961">
          <cell r="G1961" t="str">
            <v>NYPP11997</v>
          </cell>
          <cell r="H1961">
            <v>2438.9569999999999</v>
          </cell>
        </row>
        <row r="1962">
          <cell r="G1962" t="str">
            <v>NYPP21997</v>
          </cell>
          <cell r="H1962">
            <v>2283.3249999999998</v>
          </cell>
        </row>
        <row r="1963">
          <cell r="G1963" t="str">
            <v>NYPP31997</v>
          </cell>
          <cell r="H1963">
            <v>2708.4</v>
          </cell>
        </row>
        <row r="1964">
          <cell r="G1964" t="str">
            <v>NYPP41997</v>
          </cell>
          <cell r="H1964">
            <v>2547.297</v>
          </cell>
        </row>
        <row r="1965">
          <cell r="G1965" t="str">
            <v>NYPP51997</v>
          </cell>
          <cell r="H1965">
            <v>2642.4180000000001</v>
          </cell>
        </row>
        <row r="1966">
          <cell r="G1966" t="str">
            <v>NYPP61997</v>
          </cell>
          <cell r="H1966">
            <v>2356.4290000000001</v>
          </cell>
        </row>
        <row r="1967">
          <cell r="G1967" t="str">
            <v>NYPP71997</v>
          </cell>
          <cell r="H1967">
            <v>2378.23</v>
          </cell>
        </row>
        <row r="1968">
          <cell r="G1968" t="str">
            <v>NYPP81997</v>
          </cell>
          <cell r="H1968">
            <v>2290.1460000000002</v>
          </cell>
        </row>
        <row r="1969">
          <cell r="G1969" t="str">
            <v>NYPP91997</v>
          </cell>
          <cell r="H1969">
            <v>2200.2840000000001</v>
          </cell>
        </row>
        <row r="1970">
          <cell r="G1970" t="str">
            <v>NYPP101997</v>
          </cell>
          <cell r="H1970">
            <v>2263.835</v>
          </cell>
        </row>
        <row r="1971">
          <cell r="G1971" t="str">
            <v>NYPP111997</v>
          </cell>
          <cell r="H1971">
            <v>2396.1329999999998</v>
          </cell>
        </row>
        <row r="1972">
          <cell r="G1972" t="str">
            <v>NYPP121997</v>
          </cell>
          <cell r="H1972">
            <v>2475.201</v>
          </cell>
        </row>
        <row r="1973">
          <cell r="G1973" t="str">
            <v>NYPP11998</v>
          </cell>
          <cell r="H1973">
            <v>2492.9009999999998</v>
          </cell>
        </row>
        <row r="1974">
          <cell r="G1974" t="str">
            <v>NYPP21998</v>
          </cell>
          <cell r="H1974">
            <v>2347.346</v>
          </cell>
        </row>
        <row r="1975">
          <cell r="G1975" t="str">
            <v>NYPP31998</v>
          </cell>
          <cell r="H1975">
            <v>2738.0230000000001</v>
          </cell>
        </row>
        <row r="1976">
          <cell r="G1976" t="str">
            <v>NYPP41998</v>
          </cell>
          <cell r="H1976">
            <v>2465.2750000000001</v>
          </cell>
        </row>
        <row r="1977">
          <cell r="G1977" t="str">
            <v>NYPP51998</v>
          </cell>
          <cell r="H1977">
            <v>2463.4110000000001</v>
          </cell>
        </row>
        <row r="1978">
          <cell r="G1978" t="str">
            <v>NYPP61998</v>
          </cell>
          <cell r="H1978">
            <v>2304.154</v>
          </cell>
        </row>
        <row r="1979">
          <cell r="G1979" t="str">
            <v>NYPP71998</v>
          </cell>
          <cell r="H1979">
            <v>2386.48</v>
          </cell>
        </row>
        <row r="1980">
          <cell r="G1980" t="str">
            <v>NYPP81998</v>
          </cell>
          <cell r="H1980">
            <v>2193.895</v>
          </cell>
        </row>
        <row r="1981">
          <cell r="G1981" t="str">
            <v>NYPP91998</v>
          </cell>
          <cell r="H1981">
            <v>2076.35</v>
          </cell>
        </row>
        <row r="1982">
          <cell r="G1982" t="str">
            <v>NYPP101998</v>
          </cell>
          <cell r="H1982">
            <v>2008.3140000000001</v>
          </cell>
        </row>
        <row r="1983">
          <cell r="G1983" t="str">
            <v>NYPP111998</v>
          </cell>
          <cell r="H1983">
            <v>2115.779</v>
          </cell>
        </row>
        <row r="1984">
          <cell r="G1984" t="str">
            <v>NYPP121998</v>
          </cell>
          <cell r="H1984">
            <v>2135.0729999999999</v>
          </cell>
        </row>
        <row r="1985">
          <cell r="G1985" t="str">
            <v>NYPP11999</v>
          </cell>
          <cell r="H1985">
            <v>1873.491</v>
          </cell>
        </row>
        <row r="1986">
          <cell r="G1986" t="str">
            <v>NYPP21999</v>
          </cell>
          <cell r="H1986">
            <v>1998.9780000000001</v>
          </cell>
        </row>
        <row r="1987">
          <cell r="G1987" t="str">
            <v>NYPP31999</v>
          </cell>
          <cell r="H1987">
            <v>2270.6819999999998</v>
          </cell>
        </row>
        <row r="1988">
          <cell r="G1988" t="str">
            <v>NYPP41999</v>
          </cell>
          <cell r="H1988">
            <v>2046.655</v>
          </cell>
        </row>
        <row r="1989">
          <cell r="G1989" t="str">
            <v>NYPP51999</v>
          </cell>
          <cell r="H1989">
            <v>1903.8019999999999</v>
          </cell>
        </row>
        <row r="1990">
          <cell r="G1990" t="str">
            <v>NYPP61999</v>
          </cell>
          <cell r="H1990">
            <v>1641.1590000000001</v>
          </cell>
        </row>
        <row r="1991">
          <cell r="G1991" t="str">
            <v>NYPP71999</v>
          </cell>
          <cell r="H1991">
            <v>1702.817</v>
          </cell>
        </row>
        <row r="1992">
          <cell r="G1992" t="str">
            <v>NYPP81999</v>
          </cell>
          <cell r="H1992">
            <v>1485.6120000000001</v>
          </cell>
        </row>
        <row r="1993">
          <cell r="G1993" t="str">
            <v>NYPP91999</v>
          </cell>
          <cell r="H1993">
            <v>1425.7239999999999</v>
          </cell>
        </row>
        <row r="1994">
          <cell r="G1994" t="str">
            <v>NYPP101999</v>
          </cell>
          <cell r="H1994">
            <v>1474.24</v>
          </cell>
        </row>
        <row r="1995">
          <cell r="G1995" t="str">
            <v>NYPP111999</v>
          </cell>
          <cell r="H1995">
            <v>1712.731</v>
          </cell>
        </row>
        <row r="1996">
          <cell r="G1996" t="str">
            <v>NYPP121999</v>
          </cell>
          <cell r="H1996">
            <v>1782.8520000000001</v>
          </cell>
        </row>
        <row r="1997">
          <cell r="G1997" t="str">
            <v>NYPP12000</v>
          </cell>
          <cell r="H1997">
            <v>1697.2470000000001</v>
          </cell>
        </row>
        <row r="1998">
          <cell r="G1998" t="str">
            <v>NYPP22000</v>
          </cell>
          <cell r="H1998">
            <v>1483.1890000000001</v>
          </cell>
        </row>
        <row r="1999">
          <cell r="G1999" t="str">
            <v>NYPP32000</v>
          </cell>
          <cell r="H1999">
            <v>1713.758</v>
          </cell>
        </row>
        <row r="2000">
          <cell r="G2000" t="str">
            <v>NYPP42000</v>
          </cell>
          <cell r="H2000">
            <v>1477.9780000000001</v>
          </cell>
        </row>
        <row r="2001">
          <cell r="G2001" t="str">
            <v>NYPP52000</v>
          </cell>
          <cell r="H2001">
            <v>1655.701</v>
          </cell>
        </row>
        <row r="2002">
          <cell r="G2002" t="str">
            <v>NYPP62000</v>
          </cell>
          <cell r="H2002">
            <v>1674.8589999999999</v>
          </cell>
        </row>
        <row r="2003">
          <cell r="G2003" t="str">
            <v>NYPP72000</v>
          </cell>
          <cell r="H2003">
            <v>1774.8820000000001</v>
          </cell>
        </row>
        <row r="2004">
          <cell r="G2004" t="str">
            <v>NYPP82000</v>
          </cell>
          <cell r="H2004">
            <v>1738.962</v>
          </cell>
        </row>
        <row r="2005">
          <cell r="G2005" t="str">
            <v>NYPP92000</v>
          </cell>
          <cell r="H2005">
            <v>1584.5309999999999</v>
          </cell>
        </row>
        <row r="2006">
          <cell r="G2006" t="str">
            <v>NYPP102000</v>
          </cell>
          <cell r="H2006">
            <v>1587.9949999999999</v>
          </cell>
        </row>
        <row r="2007">
          <cell r="G2007" t="str">
            <v>NYPP112000</v>
          </cell>
          <cell r="H2007">
            <v>1742.5530000000001</v>
          </cell>
        </row>
        <row r="2008">
          <cell r="G2008" t="str">
            <v>NYPP122000</v>
          </cell>
          <cell r="H2008">
            <v>1692.3140000000001</v>
          </cell>
        </row>
        <row r="2009">
          <cell r="G2009" t="str">
            <v>NYPP12001</v>
          </cell>
          <cell r="H2009">
            <v>1860.9749999999999</v>
          </cell>
        </row>
        <row r="2010">
          <cell r="G2010" t="str">
            <v>NYPP22001</v>
          </cell>
          <cell r="H2010">
            <v>1763.501</v>
          </cell>
        </row>
        <row r="2011">
          <cell r="G2011" t="str">
            <v>NYPP32001</v>
          </cell>
          <cell r="H2011">
            <v>2080.1089999999999</v>
          </cell>
        </row>
        <row r="2012">
          <cell r="G2012" t="str">
            <v>NYPP42001</v>
          </cell>
          <cell r="H2012">
            <v>1932.665</v>
          </cell>
        </row>
        <row r="2013">
          <cell r="G2013" t="str">
            <v>NYPP52001</v>
          </cell>
          <cell r="H2013">
            <v>1936.52</v>
          </cell>
        </row>
        <row r="2014">
          <cell r="G2014" t="str">
            <v>NYPP62001</v>
          </cell>
          <cell r="H2014">
            <v>1783.345</v>
          </cell>
        </row>
        <row r="2015">
          <cell r="G2015" t="str">
            <v>NYPP72001</v>
          </cell>
          <cell r="H2015">
            <v>1426.1479999999999</v>
          </cell>
        </row>
        <row r="2016">
          <cell r="G2016" t="str">
            <v>NYPP82001</v>
          </cell>
          <cell r="H2016">
            <v>1427.2190000000001</v>
          </cell>
        </row>
        <row r="2017">
          <cell r="G2017" t="str">
            <v>NYPP92001</v>
          </cell>
          <cell r="H2017">
            <v>1310.9169999999999</v>
          </cell>
        </row>
        <row r="2018">
          <cell r="G2018" t="str">
            <v>NYPP102001</v>
          </cell>
          <cell r="H2018">
            <v>1635.5930000000001</v>
          </cell>
        </row>
        <row r="2019">
          <cell r="G2019" t="str">
            <v>NYPP112001</v>
          </cell>
          <cell r="H2019">
            <v>1801.23</v>
          </cell>
        </row>
        <row r="2020">
          <cell r="G2020" t="str">
            <v>NYPP122001</v>
          </cell>
          <cell r="H2020">
            <v>1993.0340000000001</v>
          </cell>
        </row>
        <row r="2021">
          <cell r="G2021" t="str">
            <v>NYPP12002</v>
          </cell>
          <cell r="H2021">
            <v>1959.348</v>
          </cell>
        </row>
        <row r="2022">
          <cell r="G2022" t="str">
            <v>NYPP22002</v>
          </cell>
          <cell r="H2022">
            <v>1965.5450000000001</v>
          </cell>
        </row>
        <row r="2023">
          <cell r="G2023" t="str">
            <v>NYPP32002</v>
          </cell>
          <cell r="H2023">
            <v>2308.6239999999998</v>
          </cell>
        </row>
        <row r="2024">
          <cell r="G2024" t="str">
            <v>NYPP42002</v>
          </cell>
          <cell r="H2024">
            <v>2154.056</v>
          </cell>
        </row>
        <row r="2025">
          <cell r="G2025" t="str">
            <v>NYPP52002</v>
          </cell>
          <cell r="H2025">
            <v>2327.752</v>
          </cell>
        </row>
        <row r="2026">
          <cell r="G2026" t="str">
            <v>NYPP62002</v>
          </cell>
          <cell r="H2026">
            <v>2160.3879999999999</v>
          </cell>
        </row>
        <row r="2027">
          <cell r="G2027" t="str">
            <v>NYPP72002</v>
          </cell>
          <cell r="H2027">
            <v>1942.1130000000001</v>
          </cell>
        </row>
        <row r="2028">
          <cell r="G2028" t="str">
            <v>NYPP82002</v>
          </cell>
          <cell r="H2028">
            <v>1743.3579999999999</v>
          </cell>
        </row>
        <row r="2029">
          <cell r="G2029" t="str">
            <v>NYPP92002</v>
          </cell>
          <cell r="H2029">
            <v>1636.8050000000001</v>
          </cell>
        </row>
        <row r="2030">
          <cell r="G2030" t="str">
            <v>NYPP102002</v>
          </cell>
          <cell r="H2030">
            <v>1711.6289999999999</v>
          </cell>
        </row>
        <row r="2031">
          <cell r="G2031" t="str">
            <v>NYPP112002</v>
          </cell>
          <cell r="H2031">
            <v>2061.2959999999998</v>
          </cell>
        </row>
        <row r="2032">
          <cell r="G2032" t="str">
            <v>NYPP122002</v>
          </cell>
          <cell r="H2032">
            <v>2087.6370000000002</v>
          </cell>
        </row>
        <row r="2033">
          <cell r="G2033" t="str">
            <v>NYPP12003</v>
          </cell>
          <cell r="H2033">
            <v>1856.5609999999999</v>
          </cell>
        </row>
        <row r="2034">
          <cell r="G2034" t="str">
            <v>NYPP22003</v>
          </cell>
          <cell r="H2034">
            <v>1584.857</v>
          </cell>
        </row>
        <row r="2035">
          <cell r="G2035" t="str">
            <v>NYPP32003</v>
          </cell>
          <cell r="H2035">
            <v>1907.106</v>
          </cell>
        </row>
        <row r="2036">
          <cell r="G2036" t="str">
            <v>NYPP42003</v>
          </cell>
          <cell r="H2036">
            <v>1740.1410000000001</v>
          </cell>
        </row>
        <row r="2037">
          <cell r="G2037" t="str">
            <v>NYPP52003</v>
          </cell>
          <cell r="H2037">
            <v>2002.2570000000001</v>
          </cell>
        </row>
        <row r="2038">
          <cell r="G2038" t="str">
            <v>NYPP62003</v>
          </cell>
          <cell r="H2038">
            <v>1929.857</v>
          </cell>
        </row>
        <row r="2039">
          <cell r="G2039" t="str">
            <v>NYPP72003</v>
          </cell>
          <cell r="H2039">
            <v>1791.9860000000001</v>
          </cell>
        </row>
        <row r="2040">
          <cell r="G2040" t="str">
            <v>NYPP82003</v>
          </cell>
          <cell r="H2040">
            <v>1921.4849999999999</v>
          </cell>
        </row>
        <row r="2041">
          <cell r="G2041" t="str">
            <v>NYPP92003</v>
          </cell>
          <cell r="H2041">
            <v>1662.2139999999999</v>
          </cell>
        </row>
        <row r="2042">
          <cell r="G2042" t="str">
            <v>NYPP102003</v>
          </cell>
          <cell r="H2042">
            <v>1828.8710000000001</v>
          </cell>
        </row>
        <row r="2043">
          <cell r="G2043" t="str">
            <v>NYPP112003</v>
          </cell>
          <cell r="H2043">
            <v>2148.5839999999998</v>
          </cell>
        </row>
        <row r="2044">
          <cell r="G2044" t="str">
            <v>NYPP122003</v>
          </cell>
          <cell r="H2044">
            <v>2285.0479999999998</v>
          </cell>
        </row>
        <row r="2045">
          <cell r="G2045" t="str">
            <v>RMPA11970</v>
          </cell>
          <cell r="H2045">
            <v>300.89699999999999</v>
          </cell>
        </row>
        <row r="2046">
          <cell r="G2046" t="str">
            <v>RMPA21970</v>
          </cell>
          <cell r="H2046">
            <v>287.24900000000002</v>
          </cell>
        </row>
        <row r="2047">
          <cell r="G2047" t="str">
            <v>RMPA31970</v>
          </cell>
          <cell r="H2047">
            <v>279.72399999999999</v>
          </cell>
        </row>
        <row r="2048">
          <cell r="G2048" t="str">
            <v>RMPA41970</v>
          </cell>
          <cell r="H2048">
            <v>232.85</v>
          </cell>
        </row>
        <row r="2049">
          <cell r="G2049" t="str">
            <v>RMPA51970</v>
          </cell>
          <cell r="H2049">
            <v>304.97699999999998</v>
          </cell>
        </row>
        <row r="2050">
          <cell r="G2050" t="str">
            <v>RMPA61970</v>
          </cell>
          <cell r="H2050">
            <v>392.35500000000002</v>
          </cell>
        </row>
        <row r="2051">
          <cell r="G2051" t="str">
            <v>RMPA71970</v>
          </cell>
          <cell r="H2051">
            <v>408.54500000000002</v>
          </cell>
        </row>
        <row r="2052">
          <cell r="G2052" t="str">
            <v>RMPA81970</v>
          </cell>
          <cell r="H2052">
            <v>338.87799999999999</v>
          </cell>
        </row>
        <row r="2053">
          <cell r="G2053" t="str">
            <v>RMPA91970</v>
          </cell>
          <cell r="H2053">
            <v>253.68700000000001</v>
          </cell>
        </row>
        <row r="2054">
          <cell r="G2054" t="str">
            <v>RMPA101970</v>
          </cell>
          <cell r="H2054">
            <v>260.27999999999997</v>
          </cell>
        </row>
        <row r="2055">
          <cell r="G2055" t="str">
            <v>RMPA111970</v>
          </cell>
          <cell r="H2055">
            <v>275.82</v>
          </cell>
        </row>
        <row r="2056">
          <cell r="G2056" t="str">
            <v>RMPA121970</v>
          </cell>
          <cell r="H2056">
            <v>332.12</v>
          </cell>
        </row>
        <row r="2057">
          <cell r="G2057" t="str">
            <v>RMPA11971</v>
          </cell>
          <cell r="H2057">
            <v>363.57</v>
          </cell>
        </row>
        <row r="2058">
          <cell r="G2058" t="str">
            <v>RMPA21971</v>
          </cell>
          <cell r="H2058">
            <v>347.90800000000002</v>
          </cell>
        </row>
        <row r="2059">
          <cell r="G2059" t="str">
            <v>RMPA31971</v>
          </cell>
          <cell r="H2059">
            <v>427.24099999999999</v>
          </cell>
        </row>
        <row r="2060">
          <cell r="G2060" t="str">
            <v>RMPA41971</v>
          </cell>
          <cell r="H2060">
            <v>466.6</v>
          </cell>
        </row>
        <row r="2061">
          <cell r="G2061" t="str">
            <v>RMPA51971</v>
          </cell>
          <cell r="H2061">
            <v>445.29300000000001</v>
          </cell>
        </row>
        <row r="2062">
          <cell r="G2062" t="str">
            <v>RMPA61971</v>
          </cell>
          <cell r="H2062">
            <v>505.95400000000001</v>
          </cell>
        </row>
        <row r="2063">
          <cell r="G2063" t="str">
            <v>RMPA71971</v>
          </cell>
          <cell r="H2063">
            <v>541.47400000000005</v>
          </cell>
        </row>
        <row r="2064">
          <cell r="G2064" t="str">
            <v>RMPA81971</v>
          </cell>
          <cell r="H2064">
            <v>421.57499999999999</v>
          </cell>
        </row>
        <row r="2065">
          <cell r="G2065" t="str">
            <v>RMPA91971</v>
          </cell>
          <cell r="H2065">
            <v>311.10300000000001</v>
          </cell>
        </row>
        <row r="2066">
          <cell r="G2066" t="str">
            <v>RMPA101971</v>
          </cell>
          <cell r="H2066">
            <v>349.678</v>
          </cell>
        </row>
        <row r="2067">
          <cell r="G2067" t="str">
            <v>RMPA111971</v>
          </cell>
          <cell r="H2067">
            <v>345.78699999999998</v>
          </cell>
        </row>
        <row r="2068">
          <cell r="G2068" t="str">
            <v>RMPA121971</v>
          </cell>
          <cell r="H2068">
            <v>354.05</v>
          </cell>
        </row>
        <row r="2069">
          <cell r="G2069" t="str">
            <v>RMPA11972</v>
          </cell>
          <cell r="H2069">
            <v>350</v>
          </cell>
        </row>
        <row r="2070">
          <cell r="G2070" t="str">
            <v>RMPA21972</v>
          </cell>
          <cell r="H2070">
            <v>336.76799999999997</v>
          </cell>
        </row>
        <row r="2071">
          <cell r="G2071" t="str">
            <v>RMPA31972</v>
          </cell>
          <cell r="H2071">
            <v>409.66199999999998</v>
          </cell>
        </row>
        <row r="2072">
          <cell r="G2072" t="str">
            <v>RMPA41972</v>
          </cell>
          <cell r="H2072">
            <v>378.84199999999998</v>
          </cell>
        </row>
        <row r="2073">
          <cell r="G2073" t="str">
            <v>RMPA51972</v>
          </cell>
          <cell r="H2073">
            <v>338.62400000000002</v>
          </cell>
        </row>
        <row r="2074">
          <cell r="G2074" t="str">
            <v>RMPA61972</v>
          </cell>
          <cell r="H2074">
            <v>449.327</v>
          </cell>
        </row>
        <row r="2075">
          <cell r="G2075" t="str">
            <v>RMPA71972</v>
          </cell>
          <cell r="H2075">
            <v>393.88400000000001</v>
          </cell>
        </row>
        <row r="2076">
          <cell r="G2076" t="str">
            <v>RMPA81972</v>
          </cell>
          <cell r="H2076">
            <v>350.07499999999999</v>
          </cell>
        </row>
        <row r="2077">
          <cell r="G2077" t="str">
            <v>RMPA91972</v>
          </cell>
          <cell r="H2077">
            <v>276.67700000000002</v>
          </cell>
        </row>
        <row r="2078">
          <cell r="G2078" t="str">
            <v>RMPA101972</v>
          </cell>
          <cell r="H2078">
            <v>316.05200000000002</v>
          </cell>
        </row>
        <row r="2079">
          <cell r="G2079" t="str">
            <v>RMPA111972</v>
          </cell>
          <cell r="H2079">
            <v>365.19799999999998</v>
          </cell>
        </row>
        <row r="2080">
          <cell r="G2080" t="str">
            <v>RMPA121972</v>
          </cell>
          <cell r="H2080">
            <v>371.31599999999997</v>
          </cell>
        </row>
        <row r="2081">
          <cell r="G2081" t="str">
            <v>RMPA11973</v>
          </cell>
          <cell r="H2081">
            <v>348.59300000000002</v>
          </cell>
        </row>
        <row r="2082">
          <cell r="G2082" t="str">
            <v>RMPA21973</v>
          </cell>
          <cell r="H2082">
            <v>247.07</v>
          </cell>
        </row>
        <row r="2083">
          <cell r="G2083" t="str">
            <v>RMPA31973</v>
          </cell>
          <cell r="H2083">
            <v>244.577</v>
          </cell>
        </row>
        <row r="2084">
          <cell r="G2084" t="str">
            <v>RMPA41973</v>
          </cell>
          <cell r="H2084">
            <v>234.297</v>
          </cell>
        </row>
        <row r="2085">
          <cell r="G2085" t="str">
            <v>RMPA51973</v>
          </cell>
          <cell r="H2085">
            <v>411.29700000000003</v>
          </cell>
        </row>
        <row r="2086">
          <cell r="G2086" t="str">
            <v>RMPA61973</v>
          </cell>
          <cell r="H2086">
            <v>465.88499999999999</v>
          </cell>
        </row>
        <row r="2087">
          <cell r="G2087" t="str">
            <v>RMPA71973</v>
          </cell>
          <cell r="H2087">
            <v>434.70299999999997</v>
          </cell>
        </row>
        <row r="2088">
          <cell r="G2088" t="str">
            <v>RMPA81973</v>
          </cell>
          <cell r="H2088">
            <v>418.20499999999998</v>
          </cell>
        </row>
        <row r="2089">
          <cell r="G2089" t="str">
            <v>RMPA91973</v>
          </cell>
          <cell r="H2089">
            <v>327.00599999999997</v>
          </cell>
        </row>
        <row r="2090">
          <cell r="G2090" t="str">
            <v>RMPA101973</v>
          </cell>
          <cell r="H2090">
            <v>301.40199999999999</v>
          </cell>
        </row>
        <row r="2091">
          <cell r="G2091" t="str">
            <v>RMPA111973</v>
          </cell>
          <cell r="H2091">
            <v>312.68400000000003</v>
          </cell>
        </row>
        <row r="2092">
          <cell r="G2092" t="str">
            <v>RMPA121973</v>
          </cell>
          <cell r="H2092">
            <v>310.90300000000002</v>
          </cell>
        </row>
        <row r="2093">
          <cell r="G2093" t="str">
            <v>RMPA11974</v>
          </cell>
          <cell r="H2093">
            <v>371.339</v>
          </cell>
        </row>
        <row r="2094">
          <cell r="G2094" t="str">
            <v>RMPA21974</v>
          </cell>
          <cell r="H2094">
            <v>343.72800000000001</v>
          </cell>
        </row>
        <row r="2095">
          <cell r="G2095" t="str">
            <v>RMPA31974</v>
          </cell>
          <cell r="H2095">
            <v>445.959</v>
          </cell>
        </row>
        <row r="2096">
          <cell r="G2096" t="str">
            <v>RMPA41974</v>
          </cell>
          <cell r="H2096">
            <v>405.66899999999998</v>
          </cell>
        </row>
        <row r="2097">
          <cell r="G2097" t="str">
            <v>RMPA51974</v>
          </cell>
          <cell r="H2097">
            <v>441.125</v>
          </cell>
        </row>
        <row r="2098">
          <cell r="G2098" t="str">
            <v>RMPA61974</v>
          </cell>
          <cell r="H2098">
            <v>480.13799999999998</v>
          </cell>
        </row>
        <row r="2099">
          <cell r="G2099" t="str">
            <v>RMPA71974</v>
          </cell>
          <cell r="H2099">
            <v>516.98599999999999</v>
          </cell>
        </row>
        <row r="2100">
          <cell r="G2100" t="str">
            <v>RMPA81974</v>
          </cell>
          <cell r="H2100">
            <v>377.36399999999998</v>
          </cell>
        </row>
        <row r="2101">
          <cell r="G2101" t="str">
            <v>RMPA91974</v>
          </cell>
          <cell r="H2101">
            <v>317.98399999999998</v>
          </cell>
        </row>
        <row r="2102">
          <cell r="G2102" t="str">
            <v>RMPA101974</v>
          </cell>
          <cell r="H2102">
            <v>306.70299999999997</v>
          </cell>
        </row>
        <row r="2103">
          <cell r="G2103" t="str">
            <v>RMPA111974</v>
          </cell>
          <cell r="H2103">
            <v>296.79599999999999</v>
          </cell>
        </row>
        <row r="2104">
          <cell r="G2104" t="str">
            <v>RMPA121974</v>
          </cell>
          <cell r="H2104">
            <v>325.90499999999997</v>
          </cell>
        </row>
        <row r="2105">
          <cell r="G2105" t="str">
            <v>RMPA11975</v>
          </cell>
          <cell r="H2105">
            <v>350.35300000000001</v>
          </cell>
        </row>
        <row r="2106">
          <cell r="G2106" t="str">
            <v>RMPA21975</v>
          </cell>
          <cell r="H2106">
            <v>286.58499999999998</v>
          </cell>
        </row>
        <row r="2107">
          <cell r="G2107" t="str">
            <v>RMPA31975</v>
          </cell>
          <cell r="H2107">
            <v>280.00400000000002</v>
          </cell>
        </row>
        <row r="2108">
          <cell r="G2108" t="str">
            <v>RMPA41975</v>
          </cell>
          <cell r="H2108">
            <v>324.58699999999999</v>
          </cell>
        </row>
        <row r="2109">
          <cell r="G2109" t="str">
            <v>RMPA51975</v>
          </cell>
          <cell r="H2109">
            <v>478.03399999999999</v>
          </cell>
        </row>
        <row r="2110">
          <cell r="G2110" t="str">
            <v>RMPA61975</v>
          </cell>
          <cell r="H2110">
            <v>463.52</v>
          </cell>
        </row>
        <row r="2111">
          <cell r="G2111" t="str">
            <v>RMPA71975</v>
          </cell>
          <cell r="H2111">
            <v>495.40899999999999</v>
          </cell>
        </row>
        <row r="2112">
          <cell r="G2112" t="str">
            <v>RMPA81975</v>
          </cell>
          <cell r="H2112">
            <v>471.19200000000001</v>
          </cell>
        </row>
        <row r="2113">
          <cell r="G2113" t="str">
            <v>RMPA91975</v>
          </cell>
          <cell r="H2113">
            <v>368.75400000000002</v>
          </cell>
        </row>
        <row r="2114">
          <cell r="G2114" t="str">
            <v>RMPA101975</v>
          </cell>
          <cell r="H2114">
            <v>324.065</v>
          </cell>
        </row>
        <row r="2115">
          <cell r="G2115" t="str">
            <v>RMPA111975</v>
          </cell>
          <cell r="H2115">
            <v>349.64400000000001</v>
          </cell>
        </row>
        <row r="2116">
          <cell r="G2116" t="str">
            <v>RMPA121975</v>
          </cell>
          <cell r="H2116">
            <v>377.35500000000002</v>
          </cell>
        </row>
        <row r="2117">
          <cell r="G2117" t="str">
            <v>RMPA11976</v>
          </cell>
          <cell r="H2117">
            <v>362.92399999999998</v>
          </cell>
        </row>
        <row r="2118">
          <cell r="G2118" t="str">
            <v>RMPA21976</v>
          </cell>
          <cell r="H2118">
            <v>297.62400000000002</v>
          </cell>
        </row>
        <row r="2119">
          <cell r="G2119" t="str">
            <v>RMPA31976</v>
          </cell>
          <cell r="H2119">
            <v>321.67899999999997</v>
          </cell>
        </row>
        <row r="2120">
          <cell r="G2120" t="str">
            <v>RMPA41976</v>
          </cell>
          <cell r="H2120">
            <v>304.61599999999999</v>
          </cell>
        </row>
        <row r="2121">
          <cell r="G2121" t="str">
            <v>RMPA51976</v>
          </cell>
          <cell r="H2121">
            <v>354.06900000000002</v>
          </cell>
        </row>
        <row r="2122">
          <cell r="G2122" t="str">
            <v>RMPA61976</v>
          </cell>
          <cell r="H2122">
            <v>404.05399999999997</v>
          </cell>
        </row>
        <row r="2123">
          <cell r="G2123" t="str">
            <v>RMPA71976</v>
          </cell>
          <cell r="H2123">
            <v>393.04599999999999</v>
          </cell>
        </row>
        <row r="2124">
          <cell r="G2124" t="str">
            <v>RMPA81976</v>
          </cell>
          <cell r="H2124">
            <v>357.30900000000003</v>
          </cell>
        </row>
        <row r="2125">
          <cell r="G2125" t="str">
            <v>RMPA91976</v>
          </cell>
          <cell r="H2125">
            <v>335.72500000000002</v>
          </cell>
        </row>
        <row r="2126">
          <cell r="G2126" t="str">
            <v>RMPA101976</v>
          </cell>
          <cell r="H2126">
            <v>323.85300000000001</v>
          </cell>
        </row>
        <row r="2127">
          <cell r="G2127" t="str">
            <v>RMPA111976</v>
          </cell>
          <cell r="H2127">
            <v>344.68099999999998</v>
          </cell>
        </row>
        <row r="2128">
          <cell r="G2128" t="str">
            <v>RMPA121976</v>
          </cell>
          <cell r="H2128">
            <v>340.096</v>
          </cell>
        </row>
        <row r="2129">
          <cell r="G2129" t="str">
            <v>RMPA11977</v>
          </cell>
          <cell r="H2129">
            <v>342.72399999999999</v>
          </cell>
        </row>
        <row r="2130">
          <cell r="G2130" t="str">
            <v>RMPA21977</v>
          </cell>
          <cell r="H2130">
            <v>231.30699999999999</v>
          </cell>
        </row>
        <row r="2131">
          <cell r="G2131" t="str">
            <v>RMPA31977</v>
          </cell>
          <cell r="H2131">
            <v>220.34899999999999</v>
          </cell>
        </row>
        <row r="2132">
          <cell r="G2132" t="str">
            <v>RMPA41977</v>
          </cell>
          <cell r="H2132">
            <v>219.577</v>
          </cell>
        </row>
        <row r="2133">
          <cell r="G2133" t="str">
            <v>RMPA51977</v>
          </cell>
          <cell r="H2133">
            <v>260.85700000000003</v>
          </cell>
        </row>
        <row r="2134">
          <cell r="G2134" t="str">
            <v>RMPA61977</v>
          </cell>
          <cell r="H2134">
            <v>286.27499999999998</v>
          </cell>
        </row>
        <row r="2135">
          <cell r="G2135" t="str">
            <v>RMPA71977</v>
          </cell>
          <cell r="H2135">
            <v>309.34199999999998</v>
          </cell>
        </row>
        <row r="2136">
          <cell r="G2136" t="str">
            <v>RMPA81977</v>
          </cell>
          <cell r="H2136">
            <v>262.75200000000001</v>
          </cell>
        </row>
        <row r="2137">
          <cell r="G2137" t="str">
            <v>RMPA91977</v>
          </cell>
          <cell r="H2137">
            <v>208.12</v>
          </cell>
        </row>
        <row r="2138">
          <cell r="G2138" t="str">
            <v>RMPA101977</v>
          </cell>
          <cell r="H2138">
            <v>174.078</v>
          </cell>
        </row>
        <row r="2139">
          <cell r="G2139" t="str">
            <v>RMPA111977</v>
          </cell>
          <cell r="H2139">
            <v>158.721</v>
          </cell>
        </row>
        <row r="2140">
          <cell r="G2140" t="str">
            <v>RMPA121977</v>
          </cell>
          <cell r="H2140">
            <v>223.03299999999999</v>
          </cell>
        </row>
        <row r="2141">
          <cell r="G2141" t="str">
            <v>RMPA11978</v>
          </cell>
          <cell r="H2141">
            <v>247.51499999999999</v>
          </cell>
        </row>
        <row r="2142">
          <cell r="G2142" t="str">
            <v>RMPA21978</v>
          </cell>
          <cell r="H2142">
            <v>249.04599999999999</v>
          </cell>
        </row>
        <row r="2143">
          <cell r="G2143" t="str">
            <v>RMPA31978</v>
          </cell>
          <cell r="H2143">
            <v>289.67599999999999</v>
          </cell>
        </row>
        <row r="2144">
          <cell r="G2144" t="str">
            <v>RMPA41978</v>
          </cell>
          <cell r="H2144">
            <v>293.416</v>
          </cell>
        </row>
        <row r="2145">
          <cell r="G2145" t="str">
            <v>RMPA51978</v>
          </cell>
          <cell r="H2145">
            <v>284.29000000000002</v>
          </cell>
        </row>
        <row r="2146">
          <cell r="G2146" t="str">
            <v>RMPA61978</v>
          </cell>
          <cell r="H2146">
            <v>440.18599999999998</v>
          </cell>
        </row>
        <row r="2147">
          <cell r="G2147" t="str">
            <v>RMPA71978</v>
          </cell>
          <cell r="H2147">
            <v>558.42200000000003</v>
          </cell>
        </row>
        <row r="2148">
          <cell r="G2148" t="str">
            <v>RMPA81978</v>
          </cell>
          <cell r="H2148">
            <v>503.61</v>
          </cell>
        </row>
        <row r="2149">
          <cell r="G2149" t="str">
            <v>RMPA91978</v>
          </cell>
          <cell r="H2149">
            <v>373.99099999999999</v>
          </cell>
        </row>
        <row r="2150">
          <cell r="G2150" t="str">
            <v>RMPA101978</v>
          </cell>
          <cell r="H2150">
            <v>330.197</v>
          </cell>
        </row>
        <row r="2151">
          <cell r="G2151" t="str">
            <v>RMPA111978</v>
          </cell>
          <cell r="H2151">
            <v>310.52600000000001</v>
          </cell>
        </row>
        <row r="2152">
          <cell r="G2152" t="str">
            <v>RMPA121978</v>
          </cell>
          <cell r="H2152">
            <v>388.91800000000001</v>
          </cell>
        </row>
        <row r="2153">
          <cell r="G2153" t="str">
            <v>RMPA11979</v>
          </cell>
          <cell r="H2153">
            <v>362.62099999999998</v>
          </cell>
        </row>
        <row r="2154">
          <cell r="G2154" t="str">
            <v>RMPA21979</v>
          </cell>
          <cell r="H2154">
            <v>334.26499999999999</v>
          </cell>
        </row>
        <row r="2155">
          <cell r="G2155" t="str">
            <v>RMPA31979</v>
          </cell>
          <cell r="H2155">
            <v>370.92899999999997</v>
          </cell>
        </row>
        <row r="2156">
          <cell r="G2156" t="str">
            <v>RMPA41979</v>
          </cell>
          <cell r="H2156">
            <v>360.91</v>
          </cell>
        </row>
        <row r="2157">
          <cell r="G2157" t="str">
            <v>RMPA51979</v>
          </cell>
          <cell r="H2157">
            <v>364.61</v>
          </cell>
        </row>
        <row r="2158">
          <cell r="G2158" t="str">
            <v>RMPA61979</v>
          </cell>
          <cell r="H2158">
            <v>367.38200000000001</v>
          </cell>
        </row>
        <row r="2159">
          <cell r="G2159" t="str">
            <v>RMPA71979</v>
          </cell>
          <cell r="H2159">
            <v>413.33600000000001</v>
          </cell>
        </row>
        <row r="2160">
          <cell r="G2160" t="str">
            <v>RMPA81979</v>
          </cell>
          <cell r="H2160">
            <v>383.27300000000002</v>
          </cell>
        </row>
        <row r="2161">
          <cell r="G2161" t="str">
            <v>RMPA91979</v>
          </cell>
          <cell r="H2161">
            <v>308.51400000000001</v>
          </cell>
        </row>
        <row r="2162">
          <cell r="G2162" t="str">
            <v>RMPA101979</v>
          </cell>
          <cell r="H2162">
            <v>247.62200000000001</v>
          </cell>
        </row>
        <row r="2163">
          <cell r="G2163" t="str">
            <v>RMPA111979</v>
          </cell>
          <cell r="H2163">
            <v>212.68299999999999</v>
          </cell>
        </row>
        <row r="2164">
          <cell r="G2164" t="str">
            <v>RMPA121979</v>
          </cell>
          <cell r="H2164">
            <v>308.91399999999999</v>
          </cell>
        </row>
        <row r="2165">
          <cell r="G2165" t="str">
            <v>RMPA11980</v>
          </cell>
          <cell r="H2165">
            <v>319.76100000000002</v>
          </cell>
        </row>
        <row r="2166">
          <cell r="G2166" t="str">
            <v>RMPA21980</v>
          </cell>
          <cell r="H2166">
            <v>303.18200000000002</v>
          </cell>
        </row>
        <row r="2167">
          <cell r="G2167" t="str">
            <v>RMPA31980</v>
          </cell>
          <cell r="H2167">
            <v>327.05700000000002</v>
          </cell>
        </row>
        <row r="2168">
          <cell r="G2168" t="str">
            <v>RMPA41980</v>
          </cell>
          <cell r="H2168">
            <v>337.13600000000002</v>
          </cell>
        </row>
        <row r="2169">
          <cell r="G2169" t="str">
            <v>RMPA51980</v>
          </cell>
          <cell r="H2169">
            <v>396.93700000000001</v>
          </cell>
        </row>
        <row r="2170">
          <cell r="G2170" t="str">
            <v>RMPA61980</v>
          </cell>
          <cell r="H2170">
            <v>447.52300000000002</v>
          </cell>
        </row>
        <row r="2171">
          <cell r="G2171" t="str">
            <v>RMPA71980</v>
          </cell>
          <cell r="H2171">
            <v>474.12299999999999</v>
          </cell>
        </row>
        <row r="2172">
          <cell r="G2172" t="str">
            <v>RMPA81980</v>
          </cell>
          <cell r="H2172">
            <v>388.60300000000001</v>
          </cell>
        </row>
        <row r="2173">
          <cell r="G2173" t="str">
            <v>RMPA91980</v>
          </cell>
          <cell r="H2173">
            <v>316.53800000000001</v>
          </cell>
        </row>
        <row r="2174">
          <cell r="G2174" t="str">
            <v>RMPA101980</v>
          </cell>
          <cell r="H2174">
            <v>304.73099999999999</v>
          </cell>
        </row>
        <row r="2175">
          <cell r="G2175" t="str">
            <v>RMPA111980</v>
          </cell>
          <cell r="H2175">
            <v>298.85000000000002</v>
          </cell>
        </row>
        <row r="2176">
          <cell r="G2176" t="str">
            <v>RMPA121980</v>
          </cell>
          <cell r="H2176">
            <v>331.87400000000002</v>
          </cell>
        </row>
        <row r="2177">
          <cell r="G2177" t="str">
            <v>RMPA11981</v>
          </cell>
          <cell r="H2177">
            <v>341.80799999999999</v>
          </cell>
        </row>
        <row r="2178">
          <cell r="G2178" t="str">
            <v>RMPA21981</v>
          </cell>
          <cell r="H2178">
            <v>276.08800000000002</v>
          </cell>
        </row>
        <row r="2179">
          <cell r="G2179" t="str">
            <v>RMPA31981</v>
          </cell>
          <cell r="H2179">
            <v>239.46</v>
          </cell>
        </row>
        <row r="2180">
          <cell r="G2180" t="str">
            <v>RMPA41981</v>
          </cell>
          <cell r="H2180">
            <v>233.11</v>
          </cell>
        </row>
        <row r="2181">
          <cell r="G2181" t="str">
            <v>RMPA51981</v>
          </cell>
          <cell r="H2181">
            <v>264.89</v>
          </cell>
        </row>
        <row r="2182">
          <cell r="G2182" t="str">
            <v>RMPA61981</v>
          </cell>
          <cell r="H2182">
            <v>382.077</v>
          </cell>
        </row>
        <row r="2183">
          <cell r="G2183" t="str">
            <v>RMPA71981</v>
          </cell>
          <cell r="H2183">
            <v>402.67599999999999</v>
          </cell>
        </row>
        <row r="2184">
          <cell r="G2184" t="str">
            <v>RMPA81981</v>
          </cell>
          <cell r="H2184">
            <v>339.42500000000001</v>
          </cell>
        </row>
        <row r="2185">
          <cell r="G2185" t="str">
            <v>RMPA91981</v>
          </cell>
          <cell r="H2185">
            <v>281.22699999999998</v>
          </cell>
        </row>
        <row r="2186">
          <cell r="G2186" t="str">
            <v>RMPA101981</v>
          </cell>
          <cell r="H2186">
            <v>179.41399999999999</v>
          </cell>
        </row>
        <row r="2187">
          <cell r="G2187" t="str">
            <v>RMPA111981</v>
          </cell>
          <cell r="H2187">
            <v>264.03899999999999</v>
          </cell>
        </row>
        <row r="2188">
          <cell r="G2188" t="str">
            <v>RMPA121981</v>
          </cell>
          <cell r="H2188">
            <v>297.73500000000001</v>
          </cell>
        </row>
        <row r="2189">
          <cell r="G2189" t="str">
            <v>RMPA11982</v>
          </cell>
          <cell r="H2189">
            <v>295.39100000000002</v>
          </cell>
        </row>
        <row r="2190">
          <cell r="G2190" t="str">
            <v>RMPA21982</v>
          </cell>
          <cell r="H2190">
            <v>301.13499999999999</v>
          </cell>
        </row>
        <row r="2191">
          <cell r="G2191" t="str">
            <v>RMPA31982</v>
          </cell>
          <cell r="H2191">
            <v>345.02800000000002</v>
          </cell>
        </row>
        <row r="2192">
          <cell r="G2192" t="str">
            <v>RMPA41982</v>
          </cell>
          <cell r="H2192">
            <v>314.91899999999998</v>
          </cell>
        </row>
        <row r="2193">
          <cell r="G2193" t="str">
            <v>RMPA51982</v>
          </cell>
          <cell r="H2193">
            <v>313.541</v>
          </cell>
        </row>
        <row r="2194">
          <cell r="G2194" t="str">
            <v>RMPA61982</v>
          </cell>
          <cell r="H2194">
            <v>265.62099999999998</v>
          </cell>
        </row>
        <row r="2195">
          <cell r="G2195" t="str">
            <v>RMPA71982</v>
          </cell>
          <cell r="H2195">
            <v>429.911</v>
          </cell>
        </row>
        <row r="2196">
          <cell r="G2196" t="str">
            <v>RMPA81982</v>
          </cell>
          <cell r="H2196">
            <v>411.42099999999999</v>
          </cell>
        </row>
        <row r="2197">
          <cell r="G2197" t="str">
            <v>RMPA91982</v>
          </cell>
          <cell r="H2197">
            <v>330.47500000000002</v>
          </cell>
        </row>
        <row r="2198">
          <cell r="G2198" t="str">
            <v>RMPA101982</v>
          </cell>
          <cell r="H2198">
            <v>333.19799999999998</v>
          </cell>
        </row>
        <row r="2199">
          <cell r="G2199" t="str">
            <v>RMPA111982</v>
          </cell>
          <cell r="H2199">
            <v>349.017</v>
          </cell>
        </row>
        <row r="2200">
          <cell r="G2200" t="str">
            <v>RMPA121982</v>
          </cell>
          <cell r="H2200">
            <v>378.70400000000001</v>
          </cell>
        </row>
        <row r="2201">
          <cell r="G2201" t="str">
            <v>RMPA11983</v>
          </cell>
          <cell r="H2201">
            <v>371.03100000000001</v>
          </cell>
        </row>
        <row r="2202">
          <cell r="G2202" t="str">
            <v>RMPA21983</v>
          </cell>
          <cell r="H2202">
            <v>332.23700000000002</v>
          </cell>
        </row>
        <row r="2203">
          <cell r="G2203" t="str">
            <v>RMPA31983</v>
          </cell>
          <cell r="H2203">
            <v>335.60700000000003</v>
          </cell>
        </row>
        <row r="2204">
          <cell r="G2204" t="str">
            <v>RMPA41983</v>
          </cell>
          <cell r="H2204">
            <v>287.63299999999998</v>
          </cell>
        </row>
        <row r="2205">
          <cell r="G2205" t="str">
            <v>RMPA51983</v>
          </cell>
          <cell r="H2205">
            <v>363.69499999999999</v>
          </cell>
        </row>
        <row r="2206">
          <cell r="G2206" t="str">
            <v>RMPA61983</v>
          </cell>
          <cell r="H2206">
            <v>504.98599999999999</v>
          </cell>
        </row>
        <row r="2207">
          <cell r="G2207" t="str">
            <v>RMPA71983</v>
          </cell>
          <cell r="H2207">
            <v>608.91999999999996</v>
          </cell>
        </row>
        <row r="2208">
          <cell r="G2208" t="str">
            <v>RMPA81983</v>
          </cell>
          <cell r="H2208">
            <v>534.05200000000002</v>
          </cell>
        </row>
        <row r="2209">
          <cell r="G2209" t="str">
            <v>RMPA91983</v>
          </cell>
          <cell r="H2209">
            <v>410.37599999999998</v>
          </cell>
        </row>
        <row r="2210">
          <cell r="G2210" t="str">
            <v>RMPA101983</v>
          </cell>
          <cell r="H2210">
            <v>317.11</v>
          </cell>
        </row>
        <row r="2211">
          <cell r="G2211" t="str">
            <v>RMPA111983</v>
          </cell>
          <cell r="H2211">
            <v>338.65100000000001</v>
          </cell>
        </row>
        <row r="2212">
          <cell r="G2212" t="str">
            <v>RMPA121983</v>
          </cell>
          <cell r="H2212">
            <v>374.03699999999998</v>
          </cell>
        </row>
        <row r="2213">
          <cell r="G2213" t="str">
            <v>RMPA11984</v>
          </cell>
          <cell r="H2213">
            <v>335.01400000000001</v>
          </cell>
        </row>
        <row r="2214">
          <cell r="G2214" t="str">
            <v>RMPA21984</v>
          </cell>
          <cell r="H2214">
            <v>325.661</v>
          </cell>
        </row>
        <row r="2215">
          <cell r="G2215" t="str">
            <v>RMPA31984</v>
          </cell>
          <cell r="H2215">
            <v>401.447</v>
          </cell>
        </row>
        <row r="2216">
          <cell r="G2216" t="str">
            <v>RMPA41984</v>
          </cell>
          <cell r="H2216">
            <v>367.56200000000001</v>
          </cell>
        </row>
        <row r="2217">
          <cell r="G2217" t="str">
            <v>RMPA51984</v>
          </cell>
          <cell r="H2217">
            <v>468.38099999999997</v>
          </cell>
        </row>
        <row r="2218">
          <cell r="G2218" t="str">
            <v>RMPA61984</v>
          </cell>
          <cell r="H2218">
            <v>628.71699999999998</v>
          </cell>
        </row>
        <row r="2219">
          <cell r="G2219" t="str">
            <v>RMPA71984</v>
          </cell>
          <cell r="H2219">
            <v>587.31700000000001</v>
          </cell>
        </row>
        <row r="2220">
          <cell r="G2220" t="str">
            <v>RMPA81984</v>
          </cell>
          <cell r="H2220">
            <v>499.21199999999999</v>
          </cell>
        </row>
        <row r="2221">
          <cell r="G2221" t="str">
            <v>RMPA91984</v>
          </cell>
          <cell r="H2221">
            <v>365.98399999999998</v>
          </cell>
        </row>
        <row r="2222">
          <cell r="G2222" t="str">
            <v>RMPA101984</v>
          </cell>
          <cell r="H2222">
            <v>358.05</v>
          </cell>
        </row>
        <row r="2223">
          <cell r="G2223" t="str">
            <v>RMPA111984</v>
          </cell>
          <cell r="H2223">
            <v>355.74599999999998</v>
          </cell>
        </row>
        <row r="2224">
          <cell r="G2224" t="str">
            <v>RMPA121984</v>
          </cell>
          <cell r="H2224">
            <v>329.37</v>
          </cell>
        </row>
        <row r="2225">
          <cell r="G2225" t="str">
            <v>RMPA11985</v>
          </cell>
          <cell r="H2225">
            <v>348.851</v>
          </cell>
        </row>
        <row r="2226">
          <cell r="G2226" t="str">
            <v>RMPA21985</v>
          </cell>
          <cell r="H2226">
            <v>340.24900000000002</v>
          </cell>
        </row>
        <row r="2227">
          <cell r="G2227" t="str">
            <v>RMPA31985</v>
          </cell>
          <cell r="H2227">
            <v>405.02300000000002</v>
          </cell>
        </row>
        <row r="2228">
          <cell r="G2228" t="str">
            <v>RMPA41985</v>
          </cell>
          <cell r="H2228">
            <v>432.82100000000003</v>
          </cell>
        </row>
        <row r="2229">
          <cell r="G2229" t="str">
            <v>RMPA51985</v>
          </cell>
          <cell r="H2229">
            <v>463.83300000000003</v>
          </cell>
        </row>
        <row r="2230">
          <cell r="G2230" t="str">
            <v>RMPA61985</v>
          </cell>
          <cell r="H2230">
            <v>472.33600000000001</v>
          </cell>
        </row>
        <row r="2231">
          <cell r="G2231" t="str">
            <v>RMPA71985</v>
          </cell>
          <cell r="H2231">
            <v>421.75200000000001</v>
          </cell>
        </row>
        <row r="2232">
          <cell r="G2232" t="str">
            <v>RMPA81985</v>
          </cell>
          <cell r="H2232">
            <v>397.791</v>
          </cell>
        </row>
        <row r="2233">
          <cell r="G2233" t="str">
            <v>RMPA91985</v>
          </cell>
          <cell r="H2233">
            <v>320.07799999999997</v>
          </cell>
        </row>
        <row r="2234">
          <cell r="G2234" t="str">
            <v>RMPA101985</v>
          </cell>
          <cell r="H2234">
            <v>271.27999999999997</v>
          </cell>
        </row>
        <row r="2235">
          <cell r="G2235" t="str">
            <v>RMPA111985</v>
          </cell>
          <cell r="H2235">
            <v>295.48599999999999</v>
          </cell>
        </row>
        <row r="2236">
          <cell r="G2236" t="str">
            <v>RMPA121985</v>
          </cell>
          <cell r="H2236">
            <v>303.30500000000001</v>
          </cell>
        </row>
        <row r="2237">
          <cell r="G2237" t="str">
            <v>RMPA11986</v>
          </cell>
          <cell r="H2237">
            <v>327.70699999999999</v>
          </cell>
        </row>
        <row r="2238">
          <cell r="G2238" t="str">
            <v>RMPA21986</v>
          </cell>
          <cell r="H2238">
            <v>318.61</v>
          </cell>
        </row>
        <row r="2239">
          <cell r="G2239" t="str">
            <v>RMPA31986</v>
          </cell>
          <cell r="H2239">
            <v>410.07600000000002</v>
          </cell>
        </row>
        <row r="2240">
          <cell r="G2240" t="str">
            <v>RMPA41986</v>
          </cell>
          <cell r="H2240">
            <v>444.55399999999997</v>
          </cell>
        </row>
        <row r="2241">
          <cell r="G2241" t="str">
            <v>RMPA51986</v>
          </cell>
          <cell r="H2241">
            <v>486.06</v>
          </cell>
        </row>
        <row r="2242">
          <cell r="G2242" t="str">
            <v>RMPA61986</v>
          </cell>
          <cell r="H2242">
            <v>514.125</v>
          </cell>
        </row>
        <row r="2243">
          <cell r="G2243" t="str">
            <v>RMPA71986</v>
          </cell>
          <cell r="H2243">
            <v>606.87400000000002</v>
          </cell>
        </row>
        <row r="2244">
          <cell r="G2244" t="str">
            <v>RMPA81986</v>
          </cell>
          <cell r="H2244">
            <v>404.75799999999998</v>
          </cell>
        </row>
        <row r="2245">
          <cell r="G2245" t="str">
            <v>RMPA91986</v>
          </cell>
          <cell r="H2245">
            <v>373.34</v>
          </cell>
        </row>
        <row r="2246">
          <cell r="G2246" t="str">
            <v>RMPA101986</v>
          </cell>
          <cell r="H2246">
            <v>347.27199999999999</v>
          </cell>
        </row>
        <row r="2247">
          <cell r="G2247" t="str">
            <v>RMPA111986</v>
          </cell>
          <cell r="H2247">
            <v>344.26299999999998</v>
          </cell>
        </row>
        <row r="2248">
          <cell r="G2248" t="str">
            <v>RMPA121986</v>
          </cell>
          <cell r="H2248">
            <v>386.10500000000002</v>
          </cell>
        </row>
        <row r="2249">
          <cell r="G2249" t="str">
            <v>RMPA11987</v>
          </cell>
          <cell r="H2249">
            <v>353.25799999999998</v>
          </cell>
        </row>
        <row r="2250">
          <cell r="G2250" t="str">
            <v>RMPA21987</v>
          </cell>
          <cell r="H2250">
            <v>297.928</v>
          </cell>
        </row>
        <row r="2251">
          <cell r="G2251" t="str">
            <v>RMPA31987</v>
          </cell>
          <cell r="H2251">
            <v>290.72899999999998</v>
          </cell>
        </row>
        <row r="2252">
          <cell r="G2252" t="str">
            <v>RMPA41987</v>
          </cell>
          <cell r="H2252">
            <v>301.88299999999998</v>
          </cell>
        </row>
        <row r="2253">
          <cell r="G2253" t="str">
            <v>RMPA51987</v>
          </cell>
          <cell r="H2253">
            <v>267.71499999999997</v>
          </cell>
        </row>
        <row r="2254">
          <cell r="G2254" t="str">
            <v>RMPA61987</v>
          </cell>
          <cell r="H2254">
            <v>311.589</v>
          </cell>
        </row>
        <row r="2255">
          <cell r="G2255" t="str">
            <v>RMPA71987</v>
          </cell>
          <cell r="H2255">
            <v>387.65699999999998</v>
          </cell>
        </row>
        <row r="2256">
          <cell r="G2256" t="str">
            <v>RMPA81987</v>
          </cell>
          <cell r="H2256">
            <v>355.66399999999999</v>
          </cell>
        </row>
        <row r="2257">
          <cell r="G2257" t="str">
            <v>RMPA91987</v>
          </cell>
          <cell r="H2257">
            <v>261.04899999999998</v>
          </cell>
        </row>
        <row r="2258">
          <cell r="G2258" t="str">
            <v>RMPA101987</v>
          </cell>
          <cell r="H2258">
            <v>243.25</v>
          </cell>
        </row>
        <row r="2259">
          <cell r="G2259" t="str">
            <v>RMPA111987</v>
          </cell>
          <cell r="H2259">
            <v>277.83300000000003</v>
          </cell>
        </row>
        <row r="2260">
          <cell r="G2260" t="str">
            <v>RMPA121987</v>
          </cell>
          <cell r="H2260">
            <v>298.53699999999998</v>
          </cell>
        </row>
        <row r="2261">
          <cell r="G2261" t="str">
            <v>RMPA11988</v>
          </cell>
          <cell r="H2261">
            <v>307.70400000000001</v>
          </cell>
        </row>
        <row r="2262">
          <cell r="G2262" t="str">
            <v>RMPA21988</v>
          </cell>
          <cell r="H2262">
            <v>271.11599999999999</v>
          </cell>
        </row>
        <row r="2263">
          <cell r="G2263" t="str">
            <v>RMPA31988</v>
          </cell>
          <cell r="H2263">
            <v>315.137</v>
          </cell>
        </row>
        <row r="2264">
          <cell r="G2264" t="str">
            <v>RMPA41988</v>
          </cell>
          <cell r="H2264">
            <v>242.83699999999999</v>
          </cell>
        </row>
        <row r="2265">
          <cell r="G2265" t="str">
            <v>RMPA51988</v>
          </cell>
          <cell r="H2265">
            <v>336.42599999999999</v>
          </cell>
        </row>
        <row r="2266">
          <cell r="G2266" t="str">
            <v>RMPA61988</v>
          </cell>
          <cell r="H2266">
            <v>330.49700000000001</v>
          </cell>
        </row>
        <row r="2267">
          <cell r="G2267" t="str">
            <v>RMPA71988</v>
          </cell>
          <cell r="H2267">
            <v>451.471</v>
          </cell>
        </row>
        <row r="2268">
          <cell r="G2268" t="str">
            <v>RMPA81988</v>
          </cell>
          <cell r="H2268">
            <v>323.02600000000001</v>
          </cell>
        </row>
        <row r="2269">
          <cell r="G2269" t="str">
            <v>RMPA91988</v>
          </cell>
          <cell r="H2269">
            <v>278.86500000000001</v>
          </cell>
        </row>
        <row r="2270">
          <cell r="G2270" t="str">
            <v>RMPA101988</v>
          </cell>
          <cell r="H2270">
            <v>204.29900000000001</v>
          </cell>
        </row>
        <row r="2271">
          <cell r="G2271" t="str">
            <v>RMPA111988</v>
          </cell>
          <cell r="H2271">
            <v>184.34700000000001</v>
          </cell>
        </row>
        <row r="2272">
          <cell r="G2272" t="str">
            <v>RMPA121988</v>
          </cell>
          <cell r="H2272">
            <v>194.79</v>
          </cell>
        </row>
        <row r="2273">
          <cell r="G2273" t="str">
            <v>RMPA11989</v>
          </cell>
          <cell r="H2273">
            <v>216.28</v>
          </cell>
        </row>
        <row r="2274">
          <cell r="G2274" t="str">
            <v>RMPA21989</v>
          </cell>
          <cell r="H2274">
            <v>195.596</v>
          </cell>
        </row>
        <row r="2275">
          <cell r="G2275" t="str">
            <v>RMPA31989</v>
          </cell>
          <cell r="H2275">
            <v>181.23</v>
          </cell>
        </row>
        <row r="2276">
          <cell r="G2276" t="str">
            <v>RMPA41989</v>
          </cell>
          <cell r="H2276">
            <v>224.411</v>
          </cell>
        </row>
        <row r="2277">
          <cell r="G2277" t="str">
            <v>RMPA51989</v>
          </cell>
          <cell r="H2277">
            <v>270.37700000000001</v>
          </cell>
        </row>
        <row r="2278">
          <cell r="G2278" t="str">
            <v>RMPA61989</v>
          </cell>
          <cell r="H2278">
            <v>319.654</v>
          </cell>
        </row>
        <row r="2279">
          <cell r="G2279" t="str">
            <v>RMPA71989</v>
          </cell>
          <cell r="H2279">
            <v>359.01400000000001</v>
          </cell>
        </row>
        <row r="2280">
          <cell r="G2280" t="str">
            <v>RMPA81989</v>
          </cell>
          <cell r="H2280">
            <v>365.72800000000001</v>
          </cell>
        </row>
        <row r="2281">
          <cell r="G2281" t="str">
            <v>RMPA91989</v>
          </cell>
          <cell r="H2281">
            <v>277.85899999999998</v>
          </cell>
        </row>
        <row r="2282">
          <cell r="G2282" t="str">
            <v>RMPA101989</v>
          </cell>
          <cell r="H2282">
            <v>218.94800000000001</v>
          </cell>
        </row>
        <row r="2283">
          <cell r="G2283" t="str">
            <v>RMPA111989</v>
          </cell>
          <cell r="H2283">
            <v>288.19400000000002</v>
          </cell>
        </row>
        <row r="2284">
          <cell r="G2284" t="str">
            <v>RMPA121989</v>
          </cell>
          <cell r="H2284">
            <v>282.548</v>
          </cell>
        </row>
        <row r="2285">
          <cell r="G2285" t="str">
            <v>RMPA11990</v>
          </cell>
          <cell r="H2285">
            <v>229.37299999999999</v>
          </cell>
        </row>
        <row r="2286">
          <cell r="G2286" t="str">
            <v>RMPA21990</v>
          </cell>
          <cell r="H2286">
            <v>212.60400000000001</v>
          </cell>
        </row>
        <row r="2287">
          <cell r="G2287" t="str">
            <v>RMPA31990</v>
          </cell>
          <cell r="H2287">
            <v>214.81</v>
          </cell>
        </row>
        <row r="2288">
          <cell r="G2288" t="str">
            <v>RMPA41990</v>
          </cell>
          <cell r="H2288">
            <v>227.25899999999999</v>
          </cell>
        </row>
        <row r="2289">
          <cell r="G2289" t="str">
            <v>RMPA51990</v>
          </cell>
          <cell r="H2289">
            <v>223.614</v>
          </cell>
        </row>
        <row r="2290">
          <cell r="G2290" t="str">
            <v>RMPA61990</v>
          </cell>
          <cell r="H2290">
            <v>336.077</v>
          </cell>
        </row>
        <row r="2291">
          <cell r="G2291" t="str">
            <v>RMPA71990</v>
          </cell>
          <cell r="H2291">
            <v>328.83</v>
          </cell>
        </row>
        <row r="2292">
          <cell r="G2292" t="str">
            <v>RMPA81990</v>
          </cell>
          <cell r="H2292">
            <v>340.55399999999997</v>
          </cell>
        </row>
        <row r="2293">
          <cell r="G2293" t="str">
            <v>RMPA91990</v>
          </cell>
          <cell r="H2293">
            <v>235.93100000000001</v>
          </cell>
        </row>
        <row r="2294">
          <cell r="G2294" t="str">
            <v>RMPA101990</v>
          </cell>
          <cell r="H2294">
            <v>209.68899999999999</v>
          </cell>
        </row>
        <row r="2295">
          <cell r="G2295" t="str">
            <v>RMPA111990</v>
          </cell>
          <cell r="H2295">
            <v>154.411</v>
          </cell>
        </row>
        <row r="2296">
          <cell r="G2296" t="str">
            <v>RMPA121990</v>
          </cell>
          <cell r="H2296">
            <v>237.50399999999999</v>
          </cell>
        </row>
        <row r="2297">
          <cell r="G2297" t="str">
            <v>RMPA11991</v>
          </cell>
          <cell r="H2297">
            <v>261.66800000000001</v>
          </cell>
        </row>
        <row r="2298">
          <cell r="G2298" t="str">
            <v>RMPA21991</v>
          </cell>
          <cell r="H2298">
            <v>205.303</v>
          </cell>
        </row>
        <row r="2299">
          <cell r="G2299" t="str">
            <v>RMPA31991</v>
          </cell>
          <cell r="H2299">
            <v>175.51400000000001</v>
          </cell>
        </row>
        <row r="2300">
          <cell r="G2300" t="str">
            <v>RMPA41991</v>
          </cell>
          <cell r="H2300">
            <v>225.40299999999999</v>
          </cell>
        </row>
        <row r="2301">
          <cell r="G2301" t="str">
            <v>RMPA51991</v>
          </cell>
          <cell r="H2301">
            <v>320.41500000000002</v>
          </cell>
        </row>
        <row r="2302">
          <cell r="G2302" t="str">
            <v>RMPA61991</v>
          </cell>
          <cell r="H2302">
            <v>501.21800000000002</v>
          </cell>
        </row>
        <row r="2303">
          <cell r="G2303" t="str">
            <v>RMPA71991</v>
          </cell>
          <cell r="H2303">
            <v>483.29500000000002</v>
          </cell>
        </row>
        <row r="2304">
          <cell r="G2304" t="str">
            <v>RMPA81991</v>
          </cell>
          <cell r="H2304">
            <v>377.87299999999999</v>
          </cell>
        </row>
        <row r="2305">
          <cell r="G2305" t="str">
            <v>RMPA91991</v>
          </cell>
          <cell r="H2305">
            <v>343.88799999999998</v>
          </cell>
        </row>
        <row r="2306">
          <cell r="G2306" t="str">
            <v>RMPA101991</v>
          </cell>
          <cell r="H2306">
            <v>251.22499999999999</v>
          </cell>
        </row>
        <row r="2307">
          <cell r="G2307" t="str">
            <v>RMPA111991</v>
          </cell>
          <cell r="H2307">
            <v>291.08699999999999</v>
          </cell>
        </row>
        <row r="2308">
          <cell r="G2308" t="str">
            <v>RMPA121991</v>
          </cell>
          <cell r="H2308">
            <v>302.13900000000001</v>
          </cell>
        </row>
        <row r="2309">
          <cell r="G2309" t="str">
            <v>RMPA11992</v>
          </cell>
          <cell r="H2309">
            <v>279.34500000000003</v>
          </cell>
        </row>
        <row r="2310">
          <cell r="G2310" t="str">
            <v>RMPA21992</v>
          </cell>
          <cell r="H2310">
            <v>208.977</v>
          </cell>
        </row>
        <row r="2311">
          <cell r="G2311" t="str">
            <v>RMPA31992</v>
          </cell>
          <cell r="H2311">
            <v>189.661</v>
          </cell>
        </row>
        <row r="2312">
          <cell r="G2312" t="str">
            <v>RMPA41992</v>
          </cell>
          <cell r="H2312">
            <v>185.7</v>
          </cell>
        </row>
        <row r="2313">
          <cell r="G2313" t="str">
            <v>RMPA51992</v>
          </cell>
          <cell r="H2313">
            <v>290.30399999999997</v>
          </cell>
        </row>
        <row r="2314">
          <cell r="G2314" t="str">
            <v>RMPA61992</v>
          </cell>
          <cell r="H2314">
            <v>324.90300000000002</v>
          </cell>
        </row>
        <row r="2315">
          <cell r="G2315" t="str">
            <v>RMPA71992</v>
          </cell>
          <cell r="H2315">
            <v>365.82100000000003</v>
          </cell>
        </row>
        <row r="2316">
          <cell r="G2316" t="str">
            <v>RMPA81992</v>
          </cell>
          <cell r="H2316">
            <v>336.435</v>
          </cell>
        </row>
        <row r="2317">
          <cell r="G2317" t="str">
            <v>RMPA91992</v>
          </cell>
          <cell r="H2317">
            <v>239.88</v>
          </cell>
        </row>
        <row r="2318">
          <cell r="G2318" t="str">
            <v>RMPA101992</v>
          </cell>
          <cell r="H2318">
            <v>194.92</v>
          </cell>
        </row>
        <row r="2319">
          <cell r="G2319" t="str">
            <v>RMPA111992</v>
          </cell>
          <cell r="H2319">
            <v>209.89099999999999</v>
          </cell>
        </row>
        <row r="2320">
          <cell r="G2320" t="str">
            <v>RMPA121992</v>
          </cell>
          <cell r="H2320">
            <v>227.28299999999999</v>
          </cell>
        </row>
        <row r="2321">
          <cell r="G2321" t="str">
            <v>RMPA11993</v>
          </cell>
          <cell r="H2321">
            <v>204.62200000000001</v>
          </cell>
        </row>
        <row r="2322">
          <cell r="G2322" t="str">
            <v>RMPA21993</v>
          </cell>
          <cell r="H2322">
            <v>189.00399999999999</v>
          </cell>
        </row>
        <row r="2323">
          <cell r="G2323" t="str">
            <v>RMPA31993</v>
          </cell>
          <cell r="H2323">
            <v>224.46600000000001</v>
          </cell>
        </row>
        <row r="2324">
          <cell r="G2324" t="str">
            <v>RMPA41993</v>
          </cell>
          <cell r="H2324">
            <v>248.13900000000001</v>
          </cell>
        </row>
        <row r="2325">
          <cell r="G2325" t="str">
            <v>RMPA51993</v>
          </cell>
          <cell r="H2325">
            <v>413.18799999999999</v>
          </cell>
        </row>
        <row r="2326">
          <cell r="G2326" t="str">
            <v>RMPA61993</v>
          </cell>
          <cell r="H2326">
            <v>519.78099999999995</v>
          </cell>
        </row>
        <row r="2327">
          <cell r="G2327" t="str">
            <v>RMPA71993</v>
          </cell>
          <cell r="H2327">
            <v>558.05999999999995</v>
          </cell>
        </row>
        <row r="2328">
          <cell r="G2328" t="str">
            <v>RMPA81993</v>
          </cell>
          <cell r="H2328">
            <v>475.39100000000002</v>
          </cell>
        </row>
        <row r="2329">
          <cell r="G2329" t="str">
            <v>RMPA91993</v>
          </cell>
          <cell r="H2329">
            <v>341.53500000000003</v>
          </cell>
        </row>
        <row r="2330">
          <cell r="G2330" t="str">
            <v>RMPA101993</v>
          </cell>
          <cell r="H2330">
            <v>293.976</v>
          </cell>
        </row>
        <row r="2331">
          <cell r="G2331" t="str">
            <v>RMPA111993</v>
          </cell>
          <cell r="H2331">
            <v>288.47199999999998</v>
          </cell>
        </row>
        <row r="2332">
          <cell r="G2332" t="str">
            <v>RMPA121993</v>
          </cell>
          <cell r="H2332">
            <v>313.339</v>
          </cell>
        </row>
        <row r="2333">
          <cell r="G2333" t="str">
            <v>RMPA11994</v>
          </cell>
          <cell r="H2333">
            <v>291.28699999999998</v>
          </cell>
        </row>
        <row r="2334">
          <cell r="G2334" t="str">
            <v>RMPA21994</v>
          </cell>
          <cell r="H2334">
            <v>203.06399999999999</v>
          </cell>
        </row>
        <row r="2335">
          <cell r="G2335" t="str">
            <v>RMPA31994</v>
          </cell>
          <cell r="H2335">
            <v>201.53299999999999</v>
          </cell>
        </row>
        <row r="2336">
          <cell r="G2336" t="str">
            <v>RMPA41994</v>
          </cell>
          <cell r="H2336">
            <v>221.31</v>
          </cell>
        </row>
        <row r="2337">
          <cell r="G2337" t="str">
            <v>RMPA51994</v>
          </cell>
          <cell r="H2337">
            <v>382.94299999999998</v>
          </cell>
        </row>
        <row r="2338">
          <cell r="G2338" t="str">
            <v>RMPA61994</v>
          </cell>
          <cell r="H2338">
            <v>411.75599999999997</v>
          </cell>
        </row>
        <row r="2339">
          <cell r="G2339" t="str">
            <v>RMPA71994</v>
          </cell>
          <cell r="H2339">
            <v>421.33600000000001</v>
          </cell>
        </row>
        <row r="2340">
          <cell r="G2340" t="str">
            <v>RMPA81994</v>
          </cell>
          <cell r="H2340">
            <v>387.702</v>
          </cell>
        </row>
        <row r="2341">
          <cell r="G2341" t="str">
            <v>RMPA91994</v>
          </cell>
          <cell r="H2341">
            <v>284.68299999999999</v>
          </cell>
        </row>
        <row r="2342">
          <cell r="G2342" t="str">
            <v>RMPA101994</v>
          </cell>
          <cell r="H2342">
            <v>197.75800000000001</v>
          </cell>
        </row>
        <row r="2343">
          <cell r="G2343" t="str">
            <v>RMPA111994</v>
          </cell>
          <cell r="H2343">
            <v>184.58199999999999</v>
          </cell>
        </row>
        <row r="2344">
          <cell r="G2344" t="str">
            <v>RMPA121994</v>
          </cell>
          <cell r="H2344">
            <v>201.98</v>
          </cell>
        </row>
        <row r="2345">
          <cell r="G2345" t="str">
            <v>RMPA11995</v>
          </cell>
          <cell r="H2345">
            <v>204.96799999999999</v>
          </cell>
        </row>
        <row r="2346">
          <cell r="G2346" t="str">
            <v>RMPA21995</v>
          </cell>
          <cell r="H2346">
            <v>181.11600000000001</v>
          </cell>
        </row>
        <row r="2347">
          <cell r="G2347" t="str">
            <v>RMPA31995</v>
          </cell>
          <cell r="H2347">
            <v>236.15199999999999</v>
          </cell>
        </row>
        <row r="2348">
          <cell r="G2348" t="str">
            <v>RMPA41995</v>
          </cell>
          <cell r="H2348">
            <v>253.44200000000001</v>
          </cell>
        </row>
        <row r="2349">
          <cell r="G2349" t="str">
            <v>RMPA51995</v>
          </cell>
          <cell r="H2349">
            <v>428.57499999999999</v>
          </cell>
        </row>
        <row r="2350">
          <cell r="G2350" t="str">
            <v>RMPA61995</v>
          </cell>
          <cell r="H2350">
            <v>560.33000000000004</v>
          </cell>
        </row>
        <row r="2351">
          <cell r="G2351" t="str">
            <v>RMPA71995</v>
          </cell>
          <cell r="H2351">
            <v>710.19500000000005</v>
          </cell>
        </row>
        <row r="2352">
          <cell r="G2352" t="str">
            <v>RMPA81995</v>
          </cell>
          <cell r="H2352">
            <v>538.42999999999995</v>
          </cell>
        </row>
        <row r="2353">
          <cell r="G2353" t="str">
            <v>RMPA91995</v>
          </cell>
          <cell r="H2353">
            <v>375.96800000000002</v>
          </cell>
        </row>
        <row r="2354">
          <cell r="G2354" t="str">
            <v>RMPA101995</v>
          </cell>
          <cell r="H2354">
            <v>327.50099999999998</v>
          </cell>
        </row>
        <row r="2355">
          <cell r="G2355" t="str">
            <v>RMPA111995</v>
          </cell>
          <cell r="H2355">
            <v>295.58699999999999</v>
          </cell>
        </row>
        <row r="2356">
          <cell r="G2356" t="str">
            <v>RMPA121995</v>
          </cell>
          <cell r="H2356">
            <v>304.46499999999997</v>
          </cell>
        </row>
        <row r="2357">
          <cell r="G2357" t="str">
            <v>RMPA11996</v>
          </cell>
          <cell r="H2357">
            <v>259.75</v>
          </cell>
        </row>
        <row r="2358">
          <cell r="G2358" t="str">
            <v>RMPA21996</v>
          </cell>
          <cell r="H2358">
            <v>256.22199999999998</v>
          </cell>
        </row>
        <row r="2359">
          <cell r="G2359" t="str">
            <v>RMPA31996</v>
          </cell>
          <cell r="H2359">
            <v>328.70499999999998</v>
          </cell>
        </row>
        <row r="2360">
          <cell r="G2360" t="str">
            <v>RMPA41996</v>
          </cell>
          <cell r="H2360">
            <v>454.75599999999997</v>
          </cell>
        </row>
        <row r="2361">
          <cell r="G2361" t="str">
            <v>RMPA51996</v>
          </cell>
          <cell r="H2361">
            <v>528.67499999999995</v>
          </cell>
        </row>
        <row r="2362">
          <cell r="G2362" t="str">
            <v>RMPA61996</v>
          </cell>
          <cell r="H2362">
            <v>629.99599999999998</v>
          </cell>
        </row>
        <row r="2363">
          <cell r="G2363" t="str">
            <v>RMPA71996</v>
          </cell>
          <cell r="H2363">
            <v>552.86</v>
          </cell>
        </row>
        <row r="2364">
          <cell r="G2364" t="str">
            <v>RMPA81996</v>
          </cell>
          <cell r="H2364">
            <v>396.74200000000002</v>
          </cell>
        </row>
        <row r="2365">
          <cell r="G2365" t="str">
            <v>RMPA91996</v>
          </cell>
          <cell r="H2365">
            <v>299.00599999999997</v>
          </cell>
        </row>
        <row r="2366">
          <cell r="G2366" t="str">
            <v>RMPA101996</v>
          </cell>
          <cell r="H2366">
            <v>217.95699999999999</v>
          </cell>
        </row>
        <row r="2367">
          <cell r="G2367" t="str">
            <v>RMPA111996</v>
          </cell>
          <cell r="H2367">
            <v>259.137</v>
          </cell>
        </row>
        <row r="2368">
          <cell r="G2368" t="str">
            <v>RMPA121996</v>
          </cell>
          <cell r="H2368">
            <v>293.64100000000002</v>
          </cell>
        </row>
        <row r="2369">
          <cell r="G2369" t="str">
            <v>RMPA11997</v>
          </cell>
          <cell r="H2369">
            <v>321.49</v>
          </cell>
        </row>
        <row r="2370">
          <cell r="G2370" t="str">
            <v>RMPA21997</v>
          </cell>
          <cell r="H2370">
            <v>330.93200000000002</v>
          </cell>
        </row>
        <row r="2371">
          <cell r="G2371" t="str">
            <v>RMPA31997</v>
          </cell>
          <cell r="H2371">
            <v>457.887</v>
          </cell>
        </row>
        <row r="2372">
          <cell r="G2372" t="str">
            <v>RMPA41997</v>
          </cell>
          <cell r="H2372">
            <v>493.27699999999999</v>
          </cell>
        </row>
        <row r="2373">
          <cell r="G2373" t="str">
            <v>RMPA51997</v>
          </cell>
          <cell r="H2373">
            <v>537.16</v>
          </cell>
        </row>
        <row r="2374">
          <cell r="G2374" t="str">
            <v>RMPA61997</v>
          </cell>
          <cell r="H2374">
            <v>673.72500000000002</v>
          </cell>
        </row>
        <row r="2375">
          <cell r="G2375" t="str">
            <v>RMPA71997</v>
          </cell>
          <cell r="H2375">
            <v>643.52499999999998</v>
          </cell>
        </row>
        <row r="2376">
          <cell r="G2376" t="str">
            <v>RMPA81997</v>
          </cell>
          <cell r="H2376">
            <v>521.78200000000004</v>
          </cell>
        </row>
        <row r="2377">
          <cell r="G2377" t="str">
            <v>RMPA91997</v>
          </cell>
          <cell r="H2377">
            <v>371.601</v>
          </cell>
        </row>
        <row r="2378">
          <cell r="G2378" t="str">
            <v>RMPA101997</v>
          </cell>
          <cell r="H2378">
            <v>335.86700000000002</v>
          </cell>
        </row>
        <row r="2379">
          <cell r="G2379" t="str">
            <v>RMPA111997</v>
          </cell>
          <cell r="H2379">
            <v>281.178</v>
          </cell>
        </row>
        <row r="2380">
          <cell r="G2380" t="str">
            <v>RMPA121997</v>
          </cell>
          <cell r="H2380">
            <v>294.39699999999999</v>
          </cell>
        </row>
        <row r="2381">
          <cell r="G2381" t="str">
            <v>RMPA11998</v>
          </cell>
          <cell r="H2381">
            <v>314.92899999999997</v>
          </cell>
        </row>
        <row r="2382">
          <cell r="G2382" t="str">
            <v>RMPA21998</v>
          </cell>
          <cell r="H2382">
            <v>277.15600000000001</v>
          </cell>
        </row>
        <row r="2383">
          <cell r="G2383" t="str">
            <v>RMPA31998</v>
          </cell>
          <cell r="H2383">
            <v>379.81900000000002</v>
          </cell>
        </row>
        <row r="2384">
          <cell r="G2384" t="str">
            <v>RMPA41998</v>
          </cell>
          <cell r="H2384">
            <v>394.10199999999998</v>
          </cell>
        </row>
        <row r="2385">
          <cell r="G2385" t="str">
            <v>RMPA51998</v>
          </cell>
          <cell r="H2385">
            <v>426.31</v>
          </cell>
        </row>
        <row r="2386">
          <cell r="G2386" t="str">
            <v>RMPA61998</v>
          </cell>
          <cell r="H2386">
            <v>409.34899999999999</v>
          </cell>
        </row>
        <row r="2387">
          <cell r="G2387" t="str">
            <v>RMPA71998</v>
          </cell>
          <cell r="H2387">
            <v>571.09900000000005</v>
          </cell>
        </row>
        <row r="2388">
          <cell r="G2388" t="str">
            <v>RMPA81998</v>
          </cell>
          <cell r="H2388">
            <v>518.74</v>
          </cell>
        </row>
        <row r="2389">
          <cell r="G2389" t="str">
            <v>RMPA91998</v>
          </cell>
          <cell r="H2389">
            <v>429.14499999999998</v>
          </cell>
        </row>
        <row r="2390">
          <cell r="G2390" t="str">
            <v>RMPA101998</v>
          </cell>
          <cell r="H2390">
            <v>270.31599999999997</v>
          </cell>
        </row>
        <row r="2391">
          <cell r="G2391" t="str">
            <v>RMPA111998</v>
          </cell>
          <cell r="H2391">
            <v>233.12799999999999</v>
          </cell>
        </row>
        <row r="2392">
          <cell r="G2392" t="str">
            <v>RMPA121998</v>
          </cell>
          <cell r="H2392">
            <v>276.06099999999998</v>
          </cell>
        </row>
        <row r="2393">
          <cell r="G2393" t="str">
            <v>RMPA11999</v>
          </cell>
          <cell r="H2393">
            <v>247.59299999999999</v>
          </cell>
        </row>
        <row r="2394">
          <cell r="G2394" t="str">
            <v>RMPA21999</v>
          </cell>
          <cell r="H2394">
            <v>249.47200000000001</v>
          </cell>
        </row>
        <row r="2395">
          <cell r="G2395" t="str">
            <v>RMPA31999</v>
          </cell>
          <cell r="H2395">
            <v>253.244</v>
          </cell>
        </row>
        <row r="2396">
          <cell r="G2396" t="str">
            <v>RMPA41999</v>
          </cell>
          <cell r="H2396">
            <v>321.09100000000001</v>
          </cell>
        </row>
        <row r="2397">
          <cell r="G2397" t="str">
            <v>RMPA51999</v>
          </cell>
          <cell r="H2397">
            <v>554.41300000000001</v>
          </cell>
        </row>
        <row r="2398">
          <cell r="G2398" t="str">
            <v>RMPA61999</v>
          </cell>
          <cell r="H2398">
            <v>611.57100000000003</v>
          </cell>
        </row>
        <row r="2399">
          <cell r="G2399" t="str">
            <v>RMPA71999</v>
          </cell>
          <cell r="H2399">
            <v>618.31299999999999</v>
          </cell>
        </row>
        <row r="2400">
          <cell r="G2400" t="str">
            <v>RMPA81999</v>
          </cell>
          <cell r="H2400">
            <v>456.33600000000001</v>
          </cell>
        </row>
        <row r="2401">
          <cell r="G2401" t="str">
            <v>RMPA91999</v>
          </cell>
          <cell r="H2401">
            <v>354.255</v>
          </cell>
        </row>
        <row r="2402">
          <cell r="G2402" t="str">
            <v>RMPA101999</v>
          </cell>
          <cell r="H2402">
            <v>304.83999999999997</v>
          </cell>
        </row>
        <row r="2403">
          <cell r="G2403" t="str">
            <v>RMPA111999</v>
          </cell>
          <cell r="H2403">
            <v>215.93199999999999</v>
          </cell>
        </row>
        <row r="2404">
          <cell r="G2404" t="str">
            <v>RMPA121999</v>
          </cell>
          <cell r="H2404">
            <v>251.90100000000001</v>
          </cell>
        </row>
        <row r="2405">
          <cell r="G2405" t="str">
            <v>RMPA12000</v>
          </cell>
          <cell r="H2405">
            <v>241.97499999999999</v>
          </cell>
        </row>
        <row r="2406">
          <cell r="G2406" t="str">
            <v>RMPA22000</v>
          </cell>
          <cell r="H2406">
            <v>217.66399999999999</v>
          </cell>
        </row>
        <row r="2407">
          <cell r="G2407" t="str">
            <v>RMPA32000</v>
          </cell>
          <cell r="H2407">
            <v>259.81400000000002</v>
          </cell>
        </row>
        <row r="2408">
          <cell r="G2408" t="str">
            <v>RMPA42000</v>
          </cell>
          <cell r="H2408">
            <v>296.113</v>
          </cell>
        </row>
        <row r="2409">
          <cell r="G2409" t="str">
            <v>RMPA52000</v>
          </cell>
          <cell r="H2409">
            <v>360.80200000000002</v>
          </cell>
        </row>
        <row r="2410">
          <cell r="G2410" t="str">
            <v>RMPA62000</v>
          </cell>
          <cell r="H2410">
            <v>398.14499999999998</v>
          </cell>
        </row>
        <row r="2411">
          <cell r="G2411" t="str">
            <v>RMPA72000</v>
          </cell>
          <cell r="H2411">
            <v>438.21699999999998</v>
          </cell>
        </row>
        <row r="2412">
          <cell r="G2412" t="str">
            <v>RMPA82000</v>
          </cell>
          <cell r="H2412">
            <v>436.63799999999998</v>
          </cell>
        </row>
        <row r="2413">
          <cell r="G2413" t="str">
            <v>RMPA92000</v>
          </cell>
          <cell r="H2413">
            <v>314.84100000000001</v>
          </cell>
        </row>
        <row r="2414">
          <cell r="G2414" t="str">
            <v>RMPA102000</v>
          </cell>
          <cell r="H2414">
            <v>198.845</v>
          </cell>
        </row>
        <row r="2415">
          <cell r="G2415" t="str">
            <v>RMPA112000</v>
          </cell>
          <cell r="H2415">
            <v>179.98599999999999</v>
          </cell>
        </row>
        <row r="2416">
          <cell r="G2416" t="str">
            <v>RMPA122000</v>
          </cell>
          <cell r="H2416">
            <v>188.40899999999999</v>
          </cell>
        </row>
        <row r="2417">
          <cell r="G2417" t="str">
            <v>RMPA12001</v>
          </cell>
          <cell r="H2417">
            <v>227.24600000000001</v>
          </cell>
        </row>
        <row r="2418">
          <cell r="G2418" t="str">
            <v>RMPA22001</v>
          </cell>
          <cell r="H2418">
            <v>186.047</v>
          </cell>
        </row>
        <row r="2419">
          <cell r="G2419" t="str">
            <v>RMPA32001</v>
          </cell>
          <cell r="H2419">
            <v>205.358</v>
          </cell>
        </row>
        <row r="2420">
          <cell r="G2420" t="str">
            <v>RMPA42001</v>
          </cell>
          <cell r="H2420">
            <v>217.648</v>
          </cell>
        </row>
        <row r="2421">
          <cell r="G2421" t="str">
            <v>RMPA52001</v>
          </cell>
          <cell r="H2421">
            <v>314.40800000000002</v>
          </cell>
        </row>
        <row r="2422">
          <cell r="G2422" t="str">
            <v>RMPA62001</v>
          </cell>
          <cell r="H2422">
            <v>361.315</v>
          </cell>
        </row>
        <row r="2423">
          <cell r="G2423" t="str">
            <v>RMPA72001</v>
          </cell>
          <cell r="H2423">
            <v>356.50799999999998</v>
          </cell>
        </row>
        <row r="2424">
          <cell r="G2424" t="str">
            <v>RMPA82001</v>
          </cell>
          <cell r="H2424">
            <v>375.19299999999998</v>
          </cell>
        </row>
        <row r="2425">
          <cell r="G2425" t="str">
            <v>RMPA92001</v>
          </cell>
          <cell r="H2425">
            <v>285.54300000000001</v>
          </cell>
        </row>
        <row r="2426">
          <cell r="G2426" t="str">
            <v>RMPA102001</v>
          </cell>
          <cell r="H2426">
            <v>193.09899999999999</v>
          </cell>
        </row>
        <row r="2427">
          <cell r="G2427" t="str">
            <v>RMPA112001</v>
          </cell>
          <cell r="H2427">
            <v>145.393</v>
          </cell>
        </row>
        <row r="2428">
          <cell r="G2428" t="str">
            <v>RMPA122001</v>
          </cell>
          <cell r="H2428">
            <v>173.32900000000001</v>
          </cell>
        </row>
        <row r="2429">
          <cell r="G2429" t="str">
            <v>RMPA12002</v>
          </cell>
          <cell r="H2429">
            <v>189.72300000000001</v>
          </cell>
        </row>
        <row r="2430">
          <cell r="G2430" t="str">
            <v>RMPA22002</v>
          </cell>
          <cell r="H2430">
            <v>163.26900000000001</v>
          </cell>
        </row>
        <row r="2431">
          <cell r="G2431" t="str">
            <v>RMPA32002</v>
          </cell>
          <cell r="H2431">
            <v>173.25800000000001</v>
          </cell>
        </row>
        <row r="2432">
          <cell r="G2432" t="str">
            <v>RMPA42002</v>
          </cell>
          <cell r="H2432">
            <v>191.85</v>
          </cell>
        </row>
        <row r="2433">
          <cell r="G2433" t="str">
            <v>RMPA52002</v>
          </cell>
          <cell r="H2433">
            <v>261.52699999999999</v>
          </cell>
        </row>
        <row r="2434">
          <cell r="G2434" t="str">
            <v>RMPA62002</v>
          </cell>
          <cell r="H2434">
            <v>299.00400000000002</v>
          </cell>
        </row>
        <row r="2435">
          <cell r="G2435" t="str">
            <v>RMPA72002</v>
          </cell>
          <cell r="H2435">
            <v>306.56799999999998</v>
          </cell>
        </row>
        <row r="2436">
          <cell r="G2436" t="str">
            <v>RMPA82002</v>
          </cell>
          <cell r="H2436">
            <v>264.096</v>
          </cell>
        </row>
        <row r="2437">
          <cell r="G2437" t="str">
            <v>RMPA92002</v>
          </cell>
          <cell r="H2437">
            <v>150.66499999999999</v>
          </cell>
        </row>
        <row r="2438">
          <cell r="G2438" t="str">
            <v>RMPA102002</v>
          </cell>
          <cell r="H2438">
            <v>93.483000000000004</v>
          </cell>
        </row>
        <row r="2439">
          <cell r="G2439" t="str">
            <v>RMPA112002</v>
          </cell>
          <cell r="H2439">
            <v>126.02800000000001</v>
          </cell>
        </row>
        <row r="2440">
          <cell r="G2440" t="str">
            <v>RMPA122002</v>
          </cell>
          <cell r="H2440">
            <v>131.34899999999999</v>
          </cell>
        </row>
        <row r="2441">
          <cell r="G2441" t="str">
            <v>RMPA12003</v>
          </cell>
          <cell r="H2441">
            <v>142.39400000000001</v>
          </cell>
        </row>
        <row r="2442">
          <cell r="G2442" t="str">
            <v>RMPA22003</v>
          </cell>
          <cell r="H2442">
            <v>113.202</v>
          </cell>
        </row>
        <row r="2443">
          <cell r="G2443" t="str">
            <v>RMPA32003</v>
          </cell>
          <cell r="H2443">
            <v>116.938</v>
          </cell>
        </row>
        <row r="2444">
          <cell r="G2444" t="str">
            <v>RMPA42003</v>
          </cell>
          <cell r="H2444">
            <v>151.03899999999999</v>
          </cell>
        </row>
        <row r="2445">
          <cell r="G2445" t="str">
            <v>RMPA52003</v>
          </cell>
          <cell r="H2445">
            <v>213.09299999999999</v>
          </cell>
        </row>
        <row r="2446">
          <cell r="G2446" t="str">
            <v>RMPA62003</v>
          </cell>
          <cell r="H2446">
            <v>306.03500000000003</v>
          </cell>
        </row>
        <row r="2447">
          <cell r="G2447" t="str">
            <v>RMPA72003</v>
          </cell>
          <cell r="H2447">
            <v>358.63299999999998</v>
          </cell>
        </row>
        <row r="2448">
          <cell r="G2448" t="str">
            <v>RMPA82003</v>
          </cell>
          <cell r="H2448">
            <v>317.82499999999999</v>
          </cell>
        </row>
        <row r="2449">
          <cell r="G2449" t="str">
            <v>RMPA92003</v>
          </cell>
          <cell r="H2449">
            <v>219.435</v>
          </cell>
        </row>
        <row r="2450">
          <cell r="G2450" t="str">
            <v>RMPA102003</v>
          </cell>
          <cell r="H2450">
            <v>131.94399999999999</v>
          </cell>
        </row>
        <row r="2451">
          <cell r="G2451" t="str">
            <v>RMPA112003</v>
          </cell>
          <cell r="H2451">
            <v>133.797</v>
          </cell>
        </row>
        <row r="2452">
          <cell r="G2452" t="str">
            <v>RMPA122003</v>
          </cell>
          <cell r="H2452">
            <v>172.648</v>
          </cell>
        </row>
      </sheetData>
      <sheetData sheetId="16" refreshError="1"/>
      <sheetData sheetId="17" refreshError="1"/>
      <sheetData sheetId="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UM"/>
      <sheetName val="VACAR"/>
      <sheetName val="TVA"/>
      <sheetName val="STHRN"/>
      <sheetName val="SPPWC"/>
      <sheetName val="SE"/>
      <sheetName val="SCI"/>
      <sheetName val="RMPA"/>
      <sheetName val="NYPP"/>
      <sheetName val="NWPA"/>
      <sheetName val="NI"/>
      <sheetName val="NEPOOL"/>
      <sheetName val="N"/>
      <sheetName val="MECS"/>
      <sheetName val="EMO"/>
      <sheetName val="ECARSR"/>
      <sheetName val="CAPCO"/>
      <sheetName val="CANVA"/>
      <sheetName val="AZNMA"/>
      <sheetName val="APS"/>
      <sheetName val="AEP"/>
      <sheetName val="Main Macros"/>
      <sheetName val="Module1"/>
      <sheetName val="Pivot"/>
      <sheetName val="R4SUBREGION"/>
      <sheetName val="Index"/>
      <sheetName val="Data_G10_02_SUBREG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AEP</v>
          </cell>
        </row>
        <row r="3">
          <cell r="B3" t="str">
            <v>APS</v>
          </cell>
        </row>
        <row r="4">
          <cell r="B4" t="str">
            <v>CAPCO</v>
          </cell>
        </row>
        <row r="5">
          <cell r="B5" t="str">
            <v>ECARSR</v>
          </cell>
        </row>
        <row r="6">
          <cell r="B6" t="str">
            <v>MECS</v>
          </cell>
        </row>
        <row r="7">
          <cell r="B7" t="str">
            <v>ERCOTS</v>
          </cell>
        </row>
        <row r="8">
          <cell r="B8" t="str">
            <v>PJM</v>
          </cell>
        </row>
        <row r="9">
          <cell r="B9" t="str">
            <v>EMO</v>
          </cell>
        </row>
        <row r="10">
          <cell r="B10" t="str">
            <v>NI</v>
          </cell>
        </row>
        <row r="11">
          <cell r="B11" t="str">
            <v>SCI</v>
          </cell>
        </row>
        <row r="12">
          <cell r="B12" t="str">
            <v>WUM</v>
          </cell>
        </row>
        <row r="13">
          <cell r="B13" t="str">
            <v>MAPPSR</v>
          </cell>
        </row>
        <row r="14">
          <cell r="B14" t="str">
            <v>NEPOOL</v>
          </cell>
        </row>
        <row r="15">
          <cell r="B15" t="str">
            <v>NYPP</v>
          </cell>
        </row>
        <row r="16">
          <cell r="B16" t="str">
            <v>FL</v>
          </cell>
        </row>
        <row r="17">
          <cell r="B17" t="str">
            <v>STHRN</v>
          </cell>
        </row>
        <row r="18">
          <cell r="B18" t="str">
            <v>TVA</v>
          </cell>
        </row>
        <row r="19">
          <cell r="B19" t="str">
            <v>VACAR</v>
          </cell>
        </row>
        <row r="20">
          <cell r="B20" t="str">
            <v>N</v>
          </cell>
        </row>
        <row r="21">
          <cell r="B21" t="str">
            <v>SE</v>
          </cell>
        </row>
        <row r="22">
          <cell r="B22" t="str">
            <v>WC</v>
          </cell>
        </row>
        <row r="23">
          <cell r="B23" t="str">
            <v>AZNMA</v>
          </cell>
        </row>
        <row r="24">
          <cell r="B24" t="str">
            <v>CANVA</v>
          </cell>
        </row>
        <row r="25">
          <cell r="B25" t="str">
            <v>NWPA</v>
          </cell>
        </row>
        <row r="26">
          <cell r="B26" t="str">
            <v>RMPA</v>
          </cell>
        </row>
      </sheetData>
      <sheetData sheetId="2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s"/>
      <sheetName val="2004 Months"/>
      <sheetName val="2005 Months"/>
      <sheetName val="15 Years"/>
      <sheetName val="Table"/>
      <sheetName val="March"/>
      <sheetName val="Bal Day"/>
      <sheetName val="April"/>
      <sheetName val="Index"/>
      <sheetName val="CONSO"/>
      <sheetName val="Total"/>
    </sheetNames>
    <sheetDataSet>
      <sheetData sheetId="0"/>
      <sheetData sheetId="1"/>
      <sheetData sheetId="2"/>
      <sheetData sheetId="3"/>
      <sheetData sheetId="4">
        <row r="5">
          <cell r="A5" t="str">
            <v>ID</v>
          </cell>
          <cell r="B5" t="str">
            <v>Code</v>
          </cell>
          <cell r="C5" t="str">
            <v>Year</v>
          </cell>
          <cell r="D5" t="str">
            <v>Source</v>
          </cell>
          <cell r="E5" t="str">
            <v>Data</v>
          </cell>
        </row>
        <row r="6">
          <cell r="A6" t="str">
            <v>NG2005A</v>
          </cell>
          <cell r="B6" t="str">
            <v>A</v>
          </cell>
          <cell r="C6">
            <v>2005</v>
          </cell>
          <cell r="D6" t="str">
            <v>CIBC - Nov. 16</v>
          </cell>
          <cell r="E6">
            <v>7.01</v>
          </cell>
        </row>
        <row r="7">
          <cell r="A7" t="str">
            <v>NG2006A</v>
          </cell>
          <cell r="B7" t="str">
            <v>A</v>
          </cell>
          <cell r="C7">
            <v>2006</v>
          </cell>
          <cell r="D7" t="str">
            <v>CIBC - Nov. 16</v>
          </cell>
          <cell r="E7">
            <v>6.5875000000000004</v>
          </cell>
        </row>
        <row r="8">
          <cell r="A8" t="str">
            <v>NG2007A</v>
          </cell>
          <cell r="B8" t="str">
            <v>A</v>
          </cell>
          <cell r="C8">
            <v>2007</v>
          </cell>
          <cell r="D8" t="str">
            <v>CIBC - Nov. 16</v>
          </cell>
          <cell r="E8">
            <v>6.0582500000000001</v>
          </cell>
        </row>
        <row r="9">
          <cell r="A9" t="str">
            <v>NG2008A</v>
          </cell>
          <cell r="B9" t="str">
            <v>A</v>
          </cell>
          <cell r="C9">
            <v>2008</v>
          </cell>
          <cell r="D9" t="str">
            <v>CIBC - Nov. 16</v>
          </cell>
          <cell r="E9">
            <v>5.6219166666666665</v>
          </cell>
        </row>
        <row r="10">
          <cell r="A10" t="str">
            <v>NG2009A</v>
          </cell>
          <cell r="B10" t="str">
            <v>A</v>
          </cell>
          <cell r="C10">
            <v>2009</v>
          </cell>
          <cell r="D10" t="str">
            <v>CIBC - Nov. 16</v>
          </cell>
          <cell r="E10">
            <v>5.2480000000000002</v>
          </cell>
        </row>
        <row r="11">
          <cell r="A11" t="str">
            <v>NG2010A</v>
          </cell>
          <cell r="B11" t="str">
            <v>A</v>
          </cell>
          <cell r="C11">
            <v>2010</v>
          </cell>
          <cell r="D11" t="str">
            <v>CIBC - Nov. 16</v>
          </cell>
          <cell r="E11">
            <v>5.1238333333333328</v>
          </cell>
        </row>
        <row r="12">
          <cell r="A12" t="str">
            <v>NG2011A</v>
          </cell>
          <cell r="B12" t="str">
            <v>A</v>
          </cell>
          <cell r="C12">
            <v>2011</v>
          </cell>
          <cell r="D12" t="str">
            <v>CIBC - Nov. 16</v>
          </cell>
          <cell r="E12">
            <v>4.8899999999999997</v>
          </cell>
        </row>
        <row r="13">
          <cell r="A13" t="str">
            <v>NG2012A</v>
          </cell>
          <cell r="B13" t="str">
            <v>A</v>
          </cell>
          <cell r="C13">
            <v>2012</v>
          </cell>
          <cell r="D13" t="str">
            <v>CIBC - Nov. 16</v>
          </cell>
          <cell r="E13">
            <v>4.67</v>
          </cell>
        </row>
        <row r="14">
          <cell r="A14" t="str">
            <v>NG2013A</v>
          </cell>
          <cell r="B14" t="str">
            <v>A</v>
          </cell>
          <cell r="C14">
            <v>2013</v>
          </cell>
          <cell r="D14" t="str">
            <v>CIBC - Nov. 16</v>
          </cell>
          <cell r="E14">
            <v>4.4800000000000004</v>
          </cell>
        </row>
        <row r="15">
          <cell r="A15" t="str">
            <v>NG2014A</v>
          </cell>
          <cell r="B15" t="str">
            <v>A</v>
          </cell>
          <cell r="C15">
            <v>2014</v>
          </cell>
          <cell r="D15" t="str">
            <v>CIBC - Nov. 16</v>
          </cell>
          <cell r="E15">
            <v>4.3099999999999996</v>
          </cell>
        </row>
        <row r="16">
          <cell r="A16" t="str">
            <v>NG2015A</v>
          </cell>
          <cell r="B16" t="str">
            <v>A</v>
          </cell>
          <cell r="C16">
            <v>2015</v>
          </cell>
          <cell r="D16" t="str">
            <v>CIBC - Nov. 16</v>
          </cell>
          <cell r="E16">
            <v>4.21</v>
          </cell>
        </row>
        <row r="17">
          <cell r="A17" t="str">
            <v>NG2016A</v>
          </cell>
          <cell r="B17" t="str">
            <v>A</v>
          </cell>
          <cell r="C17">
            <v>2016</v>
          </cell>
          <cell r="D17" t="str">
            <v>CIBC - Nov. 16</v>
          </cell>
          <cell r="E17">
            <v>4.1100000000000003</v>
          </cell>
        </row>
        <row r="18">
          <cell r="A18" t="str">
            <v>NG2017A</v>
          </cell>
          <cell r="B18" t="str">
            <v>A</v>
          </cell>
          <cell r="C18">
            <v>2017</v>
          </cell>
          <cell r="D18" t="str">
            <v>CIBC - Nov. 16</v>
          </cell>
          <cell r="E18">
            <v>4.1100000000000003</v>
          </cell>
        </row>
        <row r="19">
          <cell r="A19" t="str">
            <v>NG2018A</v>
          </cell>
          <cell r="B19" t="str">
            <v>A</v>
          </cell>
          <cell r="C19">
            <v>2018</v>
          </cell>
          <cell r="D19" t="str">
            <v>CIBC - Nov. 16</v>
          </cell>
          <cell r="E19">
            <v>4.1100000000000003</v>
          </cell>
        </row>
        <row r="20">
          <cell r="A20" t="str">
            <v>NG2019A</v>
          </cell>
          <cell r="B20" t="str">
            <v>A</v>
          </cell>
          <cell r="C20">
            <v>2019</v>
          </cell>
          <cell r="D20" t="str">
            <v>CIBC - Nov. 16</v>
          </cell>
          <cell r="E20">
            <v>4.1100000000000003</v>
          </cell>
        </row>
        <row r="21">
          <cell r="A21" t="str">
            <v>NG2020A</v>
          </cell>
          <cell r="B21" t="str">
            <v>A</v>
          </cell>
          <cell r="C21">
            <v>2020</v>
          </cell>
          <cell r="D21" t="str">
            <v>CIBC - Nov. 16</v>
          </cell>
          <cell r="E21">
            <v>4.1100000000000003</v>
          </cell>
        </row>
        <row r="22">
          <cell r="A22" t="str">
            <v>NG2005B</v>
          </cell>
          <cell r="B22" t="str">
            <v>B</v>
          </cell>
          <cell r="C22">
            <v>2005</v>
          </cell>
          <cell r="D22" t="str">
            <v>MS - Nov. 17</v>
          </cell>
          <cell r="E22">
            <v>7.03</v>
          </cell>
        </row>
        <row r="23">
          <cell r="A23" t="str">
            <v>NG2006B</v>
          </cell>
          <cell r="B23" t="str">
            <v>B</v>
          </cell>
          <cell r="C23">
            <v>2006</v>
          </cell>
          <cell r="D23" t="str">
            <v>MS - Nov. 17</v>
          </cell>
          <cell r="E23">
            <v>6.54</v>
          </cell>
        </row>
        <row r="24">
          <cell r="A24" t="str">
            <v>NG2007B</v>
          </cell>
          <cell r="B24" t="str">
            <v>B</v>
          </cell>
          <cell r="C24">
            <v>2007</v>
          </cell>
          <cell r="D24" t="str">
            <v>MS - Nov. 17</v>
          </cell>
          <cell r="E24">
            <v>6.05</v>
          </cell>
        </row>
        <row r="25">
          <cell r="A25" t="str">
            <v>NG2008B</v>
          </cell>
          <cell r="B25" t="str">
            <v>B</v>
          </cell>
          <cell r="C25">
            <v>2008</v>
          </cell>
          <cell r="D25" t="str">
            <v>MS - Nov. 17</v>
          </cell>
          <cell r="E25">
            <v>5.61</v>
          </cell>
        </row>
        <row r="26">
          <cell r="A26" t="str">
            <v>NG2009B</v>
          </cell>
          <cell r="B26" t="str">
            <v>B</v>
          </cell>
          <cell r="C26">
            <v>2009</v>
          </cell>
          <cell r="D26" t="str">
            <v>MS - Nov. 17</v>
          </cell>
          <cell r="E26">
            <v>5.25</v>
          </cell>
        </row>
        <row r="27">
          <cell r="A27" t="str">
            <v>NG2010B</v>
          </cell>
          <cell r="B27" t="str">
            <v>B</v>
          </cell>
          <cell r="C27">
            <v>2010</v>
          </cell>
          <cell r="D27" t="str">
            <v>MS - Nov. 17</v>
          </cell>
          <cell r="E27">
            <v>4.93</v>
          </cell>
        </row>
        <row r="28">
          <cell r="A28" t="str">
            <v>NG2011B</v>
          </cell>
          <cell r="B28" t="str">
            <v>B</v>
          </cell>
          <cell r="C28">
            <v>2011</v>
          </cell>
          <cell r="D28" t="str">
            <v>MS - Nov. 17</v>
          </cell>
          <cell r="E28">
            <v>4.6900000000000004</v>
          </cell>
        </row>
        <row r="29">
          <cell r="A29" t="str">
            <v>NG2012B</v>
          </cell>
          <cell r="B29" t="str">
            <v>B</v>
          </cell>
          <cell r="C29">
            <v>2012</v>
          </cell>
          <cell r="D29" t="str">
            <v>MS - Nov. 17</v>
          </cell>
          <cell r="E29">
            <v>4.5</v>
          </cell>
        </row>
        <row r="30">
          <cell r="A30" t="str">
            <v>NG2013B</v>
          </cell>
          <cell r="B30" t="str">
            <v>B</v>
          </cell>
          <cell r="C30">
            <v>2013</v>
          </cell>
          <cell r="D30" t="str">
            <v>MS - Nov. 17</v>
          </cell>
          <cell r="E30">
            <v>4.3600000000000003</v>
          </cell>
        </row>
        <row r="31">
          <cell r="A31" t="str">
            <v>NG2014B</v>
          </cell>
          <cell r="B31" t="str">
            <v>B</v>
          </cell>
          <cell r="C31">
            <v>2014</v>
          </cell>
          <cell r="D31" t="str">
            <v>MS - Nov. 17</v>
          </cell>
          <cell r="E31">
            <v>4.25</v>
          </cell>
        </row>
        <row r="32">
          <cell r="A32" t="str">
            <v>NG2015B</v>
          </cell>
          <cell r="B32" t="str">
            <v>B</v>
          </cell>
          <cell r="C32">
            <v>2015</v>
          </cell>
          <cell r="D32" t="str">
            <v>MS - Nov. 17</v>
          </cell>
          <cell r="E32">
            <v>4.16</v>
          </cell>
        </row>
        <row r="33">
          <cell r="A33" t="str">
            <v>NG2016B</v>
          </cell>
          <cell r="B33" t="str">
            <v>B</v>
          </cell>
          <cell r="C33">
            <v>2016</v>
          </cell>
          <cell r="D33" t="str">
            <v>MS - Nov. 17</v>
          </cell>
          <cell r="E33">
            <v>4.16</v>
          </cell>
        </row>
        <row r="34">
          <cell r="A34" t="str">
            <v>NG2017B</v>
          </cell>
          <cell r="B34" t="str">
            <v>B</v>
          </cell>
          <cell r="C34">
            <v>2017</v>
          </cell>
          <cell r="D34" t="str">
            <v>MS - Nov. 17</v>
          </cell>
          <cell r="E34">
            <v>4.16</v>
          </cell>
        </row>
        <row r="35">
          <cell r="A35" t="str">
            <v>NG2018B</v>
          </cell>
          <cell r="B35" t="str">
            <v>B</v>
          </cell>
          <cell r="C35">
            <v>2018</v>
          </cell>
          <cell r="D35" t="str">
            <v>MS - Nov. 17</v>
          </cell>
          <cell r="E35">
            <v>4.16</v>
          </cell>
        </row>
        <row r="36">
          <cell r="A36" t="str">
            <v>NG2019B</v>
          </cell>
          <cell r="B36" t="str">
            <v>B</v>
          </cell>
          <cell r="C36">
            <v>2019</v>
          </cell>
          <cell r="D36" t="str">
            <v>MS - Nov. 17</v>
          </cell>
          <cell r="E36">
            <v>4.16</v>
          </cell>
        </row>
        <row r="37">
          <cell r="A37" t="str">
            <v>NG2020B</v>
          </cell>
          <cell r="B37" t="str">
            <v>B</v>
          </cell>
          <cell r="C37">
            <v>2020</v>
          </cell>
          <cell r="D37" t="str">
            <v>MS - Nov. 17</v>
          </cell>
          <cell r="E37">
            <v>4.16</v>
          </cell>
        </row>
      </sheetData>
      <sheetData sheetId="5"/>
      <sheetData sheetId="6"/>
      <sheetData sheetId="7"/>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row r="4">
          <cell r="B4" t="str">
            <v>HYDRO ONE COMMON CORPORATE COST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SR Pivot Summary"/>
      <sheetName val="PPSR $Trend Sum"/>
      <sheetName val="PPSR budget build"/>
      <sheetName val="PPSR $ Format"/>
      <sheetName val="PPSR Accomp Format"/>
      <sheetName val="trend_percent"/>
      <sheetName val="model_hist_trend"/>
    </sheetNames>
    <sheetDataSet>
      <sheetData sheetId="0"/>
      <sheetData sheetId="1"/>
      <sheetData sheetId="2"/>
      <sheetData sheetId="3"/>
      <sheetData sheetId="4"/>
      <sheetData sheetId="5" refreshError="1">
        <row r="1">
          <cell r="C1" t="str">
            <v>PrgCode</v>
          </cell>
        </row>
        <row r="2">
          <cell r="C2" t="str">
            <v>DSR</v>
          </cell>
        </row>
        <row r="3">
          <cell r="C3" t="str">
            <v>MUS</v>
          </cell>
        </row>
        <row r="4">
          <cell r="C4" t="str">
            <v>MCP</v>
          </cell>
        </row>
        <row r="5">
          <cell r="C5" t="str">
            <v>DSD</v>
          </cell>
        </row>
        <row r="6">
          <cell r="C6" t="str">
            <v>DSPM</v>
          </cell>
        </row>
        <row r="7">
          <cell r="C7" t="str">
            <v>DTPP</v>
          </cell>
        </row>
        <row r="8">
          <cell r="C8" t="str">
            <v>DSCDM</v>
          </cell>
        </row>
        <row r="9">
          <cell r="C9" t="str">
            <v>DSOP</v>
          </cell>
        </row>
        <row r="10">
          <cell r="C10" t="str">
            <v>MMD</v>
          </cell>
        </row>
        <row r="11">
          <cell r="C11" t="str">
            <v>DOM</v>
          </cell>
        </row>
        <row r="12">
          <cell r="C12" t="str">
            <v>BCCP</v>
          </cell>
        </row>
        <row r="13">
          <cell r="C13" t="str">
            <v>ICP</v>
          </cell>
        </row>
        <row r="14">
          <cell r="C14" t="str">
            <v>TCP</v>
          </cell>
        </row>
        <row r="15">
          <cell r="C15" t="str">
            <v>SCP</v>
          </cell>
        </row>
        <row r="16">
          <cell r="C16" t="str">
            <v>BRC</v>
          </cell>
        </row>
        <row r="17">
          <cell r="C17" t="str">
            <v>SACP</v>
          </cell>
        </row>
        <row r="18">
          <cell r="C18" t="str">
            <v>HVIT</v>
          </cell>
        </row>
        <row r="19">
          <cell r="C19" t="str">
            <v>HPAS</v>
          </cell>
        </row>
        <row r="20">
          <cell r="C20" t="str">
            <v>DC</v>
          </cell>
        </row>
        <row r="21">
          <cell r="C21" t="str">
            <v>PEPM</v>
          </cell>
        </row>
        <row r="22">
          <cell r="C22" t="str">
            <v>PCPM</v>
          </cell>
        </row>
        <row r="23">
          <cell r="C23" t="str">
            <v>APM</v>
          </cell>
        </row>
        <row r="24">
          <cell r="C24" t="str">
            <v>MPM</v>
          </cell>
        </row>
        <row r="25">
          <cell r="C25" t="str">
            <v>IPM</v>
          </cell>
        </row>
        <row r="26">
          <cell r="C26" t="str">
            <v>EPM</v>
          </cell>
        </row>
        <row r="27">
          <cell r="C27" t="str">
            <v>TPM</v>
          </cell>
        </row>
        <row r="28">
          <cell r="C28" t="str">
            <v>HVP</v>
          </cell>
        </row>
        <row r="29">
          <cell r="C29" t="str">
            <v>TMPP</v>
          </cell>
        </row>
        <row r="30">
          <cell r="C30" t="str">
            <v>GMPP</v>
          </cell>
        </row>
        <row r="31">
          <cell r="C31" t="str">
            <v>BMPP</v>
          </cell>
        </row>
        <row r="32">
          <cell r="C32" t="str">
            <v>OPM</v>
          </cell>
        </row>
        <row r="33">
          <cell r="C33" t="str">
            <v>TCPM</v>
          </cell>
        </row>
        <row r="34">
          <cell r="C34" t="str">
            <v>EMPP</v>
          </cell>
        </row>
        <row r="35">
          <cell r="C35" t="str">
            <v>PECDM</v>
          </cell>
        </row>
        <row r="36">
          <cell r="C36" t="str">
            <v>PCCDM</v>
          </cell>
        </row>
        <row r="37">
          <cell r="C37" t="str">
            <v>ACDM</v>
          </cell>
        </row>
        <row r="38">
          <cell r="C38" t="str">
            <v>MOM</v>
          </cell>
        </row>
        <row r="39">
          <cell r="C39" t="str">
            <v>MCDM</v>
          </cell>
        </row>
        <row r="40">
          <cell r="C40" t="str">
            <v>ICDM</v>
          </cell>
        </row>
        <row r="41">
          <cell r="C41" t="str">
            <v>ECDM</v>
          </cell>
        </row>
        <row r="42">
          <cell r="C42" t="str">
            <v>TCDM</v>
          </cell>
        </row>
        <row r="43">
          <cell r="C43" t="str">
            <v>HVCDM</v>
          </cell>
        </row>
        <row r="44">
          <cell r="C44" t="str">
            <v>ROWOM</v>
          </cell>
        </row>
        <row r="45">
          <cell r="C45" t="str">
            <v>TMDP</v>
          </cell>
        </row>
        <row r="46">
          <cell r="C46" t="str">
            <v>OPO</v>
          </cell>
        </row>
        <row r="47">
          <cell r="C47" t="str">
            <v>OM</v>
          </cell>
        </row>
        <row r="48">
          <cell r="C48" t="str">
            <v>StraightLine</v>
          </cell>
        </row>
        <row r="49">
          <cell r="C49" t="str">
            <v>PM1</v>
          </cell>
        </row>
        <row r="50">
          <cell r="C50" t="str">
            <v>PM2</v>
          </cell>
        </row>
        <row r="51">
          <cell r="C51" t="str">
            <v>PM3</v>
          </cell>
        </row>
        <row r="52">
          <cell r="C52" t="str">
            <v>DSR_Units</v>
          </cell>
        </row>
        <row r="53">
          <cell r="C53" t="str">
            <v>DSD_Units</v>
          </cell>
        </row>
        <row r="54">
          <cell r="C54" t="str">
            <v>DTPP_Units</v>
          </cell>
        </row>
        <row r="55">
          <cell r="C55" t="str">
            <v>DSCDM_Units</v>
          </cell>
        </row>
        <row r="56">
          <cell r="C56" t="str">
            <v>BCCP_Units</v>
          </cell>
        </row>
        <row r="57">
          <cell r="C57" t="str">
            <v>ICP_Units</v>
          </cell>
        </row>
        <row r="58">
          <cell r="C58" t="str">
            <v>TCP_Units</v>
          </cell>
        </row>
        <row r="59">
          <cell r="C59" t="str">
            <v>SCP_Units</v>
          </cell>
        </row>
        <row r="60">
          <cell r="C60" t="str">
            <v>BRC_Units</v>
          </cell>
        </row>
        <row r="61">
          <cell r="C61" t="str">
            <v>SACP_Units</v>
          </cell>
        </row>
        <row r="62">
          <cell r="C62" t="str">
            <v>HVIT_Units</v>
          </cell>
        </row>
        <row r="63">
          <cell r="C63" t="str">
            <v>HPAS_Units</v>
          </cell>
        </row>
        <row r="64">
          <cell r="C64" t="str">
            <v>TMPP_Units</v>
          </cell>
        </row>
        <row r="65">
          <cell r="C65" t="str">
            <v>GMPP_Units</v>
          </cell>
        </row>
        <row r="66">
          <cell r="C66" t="str">
            <v>BMPP_Units</v>
          </cell>
        </row>
        <row r="67">
          <cell r="C67" t="str">
            <v>Linear</v>
          </cell>
        </row>
        <row r="68">
          <cell r="C68" t="str">
            <v>PM</v>
          </cell>
        </row>
        <row r="69">
          <cell r="C69" t="str">
            <v>CapAccomp</v>
          </cell>
        </row>
        <row r="70">
          <cell r="C70" t="str">
            <v>CapSpend</v>
          </cell>
        </row>
        <row r="71">
          <cell r="C71" t="str">
            <v>Late</v>
          </cell>
        </row>
        <row r="72">
          <cell r="C72" t="str">
            <v>Front</v>
          </cell>
        </row>
        <row r="73">
          <cell r="C73" t="str">
            <v>Early</v>
          </cell>
        </row>
        <row r="74">
          <cell r="C74" t="str">
            <v>Turtle</v>
          </cell>
        </row>
        <row r="75">
          <cell r="C75" t="str">
            <v>S-Curve</v>
          </cell>
        </row>
        <row r="76">
          <cell r="C76" t="str">
            <v>Double</v>
          </cell>
        </row>
        <row r="77">
          <cell r="C77" t="str">
            <v>Back</v>
          </cell>
        </row>
      </sheetData>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PSR Summary"/>
      <sheetName val="Summary Trend"/>
      <sheetName val="2009 Budget Data"/>
      <sheetName val="trend_percents"/>
      <sheetName val="tbl_Group_order"/>
    </sheetNames>
    <sheetDataSet>
      <sheetData sheetId="0"/>
      <sheetData sheetId="1"/>
      <sheetData sheetId="2"/>
      <sheetData sheetId="3"/>
      <sheetData sheetId="4" refreshError="1">
        <row r="3">
          <cell r="A3" t="str">
            <v>DSR</v>
          </cell>
        </row>
        <row r="4">
          <cell r="A4" t="str">
            <v>MUS</v>
          </cell>
        </row>
        <row r="5">
          <cell r="A5" t="str">
            <v>MCP</v>
          </cell>
        </row>
        <row r="6">
          <cell r="A6" t="str">
            <v>DSD</v>
          </cell>
        </row>
        <row r="7">
          <cell r="A7" t="str">
            <v>DSPM</v>
          </cell>
        </row>
        <row r="8">
          <cell r="A8" t="str">
            <v>DTPP</v>
          </cell>
        </row>
        <row r="9">
          <cell r="A9" t="str">
            <v>DSCDM</v>
          </cell>
        </row>
        <row r="10">
          <cell r="A10" t="str">
            <v>DSOP</v>
          </cell>
        </row>
        <row r="11">
          <cell r="A11" t="str">
            <v>MMD</v>
          </cell>
        </row>
        <row r="12">
          <cell r="A12" t="str">
            <v>DOM</v>
          </cell>
        </row>
        <row r="13">
          <cell r="A13" t="str">
            <v>BCCP</v>
          </cell>
        </row>
        <row r="14">
          <cell r="A14" t="str">
            <v>ICP</v>
          </cell>
        </row>
        <row r="15">
          <cell r="A15" t="str">
            <v>TCP</v>
          </cell>
        </row>
        <row r="16">
          <cell r="A16" t="str">
            <v>SCP</v>
          </cell>
        </row>
        <row r="17">
          <cell r="A17" t="str">
            <v>BRC</v>
          </cell>
        </row>
        <row r="18">
          <cell r="A18" t="str">
            <v>SACP</v>
          </cell>
        </row>
        <row r="19">
          <cell r="A19" t="str">
            <v>HVIT</v>
          </cell>
        </row>
        <row r="20">
          <cell r="A20" t="str">
            <v>HPAS</v>
          </cell>
        </row>
        <row r="21">
          <cell r="A21" t="str">
            <v>DC</v>
          </cell>
        </row>
        <row r="22">
          <cell r="A22" t="str">
            <v>PEPM</v>
          </cell>
        </row>
        <row r="23">
          <cell r="A23" t="str">
            <v>PCPM</v>
          </cell>
        </row>
        <row r="24">
          <cell r="A24" t="str">
            <v>APM</v>
          </cell>
        </row>
        <row r="25">
          <cell r="A25" t="str">
            <v>MPM</v>
          </cell>
        </row>
        <row r="26">
          <cell r="A26" t="str">
            <v>IPM</v>
          </cell>
        </row>
        <row r="27">
          <cell r="A27" t="str">
            <v>EPM</v>
          </cell>
        </row>
        <row r="28">
          <cell r="A28" t="str">
            <v>TPM</v>
          </cell>
        </row>
        <row r="29">
          <cell r="A29" t="str">
            <v>HVP</v>
          </cell>
        </row>
        <row r="30">
          <cell r="A30" t="str">
            <v>ROWPM</v>
          </cell>
        </row>
        <row r="31">
          <cell r="A31" t="str">
            <v>TMPP</v>
          </cell>
        </row>
        <row r="32">
          <cell r="A32" t="str">
            <v>GMPP</v>
          </cell>
        </row>
        <row r="33">
          <cell r="A33" t="str">
            <v>BMPP</v>
          </cell>
        </row>
        <row r="34">
          <cell r="A34" t="str">
            <v>OPP</v>
          </cell>
        </row>
        <row r="35">
          <cell r="A35" t="str">
            <v>OPM</v>
          </cell>
        </row>
        <row r="36">
          <cell r="A36" t="str">
            <v>EMPP</v>
          </cell>
        </row>
        <row r="37">
          <cell r="A37" t="str">
            <v>PECDM</v>
          </cell>
        </row>
        <row r="38">
          <cell r="A38" t="str">
            <v>PCCDM</v>
          </cell>
        </row>
        <row r="39">
          <cell r="A39" t="str">
            <v>ACDM</v>
          </cell>
        </row>
        <row r="40">
          <cell r="A40" t="str">
            <v>MOM</v>
          </cell>
        </row>
        <row r="41">
          <cell r="A41" t="str">
            <v>MCDM</v>
          </cell>
        </row>
        <row r="42">
          <cell r="A42" t="str">
            <v>ICDM</v>
          </cell>
        </row>
        <row r="43">
          <cell r="A43" t="str">
            <v>ECDM</v>
          </cell>
        </row>
        <row r="44">
          <cell r="A44" t="str">
            <v>TCDM</v>
          </cell>
        </row>
        <row r="45">
          <cell r="A45" t="str">
            <v>HVCDM</v>
          </cell>
        </row>
        <row r="46">
          <cell r="A46" t="str">
            <v>ROWOM</v>
          </cell>
        </row>
        <row r="47">
          <cell r="A47" t="str">
            <v>TMDP</v>
          </cell>
        </row>
        <row r="48">
          <cell r="A48" t="str">
            <v>OPO</v>
          </cell>
        </row>
        <row r="49">
          <cell r="A49" t="str">
            <v>OM</v>
          </cell>
        </row>
        <row r="50">
          <cell r="A50" t="str">
            <v>StraightLine</v>
          </cell>
        </row>
        <row r="51">
          <cell r="A51" t="str">
            <v>PM1</v>
          </cell>
        </row>
        <row r="52">
          <cell r="A52" t="str">
            <v>PM2</v>
          </cell>
        </row>
        <row r="53">
          <cell r="A53" t="str">
            <v>PM3</v>
          </cell>
        </row>
        <row r="54">
          <cell r="A54" t="str">
            <v>Linear</v>
          </cell>
        </row>
        <row r="55">
          <cell r="A55" t="str">
            <v>PM</v>
          </cell>
        </row>
        <row r="56">
          <cell r="A56" t="str">
            <v>CapAccomp</v>
          </cell>
        </row>
        <row r="57">
          <cell r="A57" t="str">
            <v>CapSpend</v>
          </cell>
        </row>
        <row r="58">
          <cell r="A58" t="str">
            <v>Late</v>
          </cell>
        </row>
        <row r="59">
          <cell r="A59" t="str">
            <v>Front</v>
          </cell>
        </row>
        <row r="60">
          <cell r="A60" t="str">
            <v>Early</v>
          </cell>
        </row>
        <row r="61">
          <cell r="A61" t="str">
            <v>Turtle</v>
          </cell>
        </row>
        <row r="62">
          <cell r="A62" t="str">
            <v>S-Curve</v>
          </cell>
        </row>
        <row r="63">
          <cell r="A63" t="str">
            <v>Double</v>
          </cell>
        </row>
        <row r="64">
          <cell r="A64" t="str">
            <v>Back</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P$ (2)"/>
      <sheetName val="P&amp;P_Units (2)"/>
      <sheetName val="P&amp;P$"/>
      <sheetName val="P&amp;P_Units"/>
      <sheetName val="2009_Forecast "/>
      <sheetName val="Unit Budget_Forecast"/>
      <sheetName val="Forecast"/>
      <sheetName val="2009_Actuals"/>
      <sheetName val="2009_Budget"/>
      <sheetName val="Forestry P&amp;P$"/>
      <sheetName val="Forestry Units"/>
      <sheetName val="Month"/>
      <sheetName val="2008_Actuals"/>
      <sheetName val="2008_Budget"/>
      <sheetName val="2008_Forecast"/>
      <sheetName val="2008_Equip Alloc Jrnl"/>
      <sheetName val="2008_Labour Alloc Jrnl"/>
      <sheetName val="P&amp;P$_Incl Allocations"/>
      <sheetName val="2007_Actuals"/>
      <sheetName val="2007_Budget"/>
      <sheetName val="2007_Forecast"/>
      <sheetName val="2007 UNIT COST"/>
      <sheetName val="Historic Unit Actuals"/>
      <sheetName val="2006_Actuals"/>
      <sheetName val="2005_Actuals"/>
      <sheetName val="2004_ Actuals"/>
    </sheetNames>
    <sheetDataSet>
      <sheetData sheetId="0"/>
      <sheetData sheetId="1"/>
      <sheetData sheetId="2"/>
      <sheetData sheetId="3"/>
      <sheetData sheetId="4"/>
      <sheetData sheetId="5">
        <row r="5">
          <cell r="C5">
            <v>1</v>
          </cell>
          <cell r="D5">
            <v>2</v>
          </cell>
          <cell r="E5">
            <v>3</v>
          </cell>
          <cell r="F5">
            <v>4</v>
          </cell>
          <cell r="G5">
            <v>5</v>
          </cell>
          <cell r="H5">
            <v>6</v>
          </cell>
          <cell r="I5">
            <v>7</v>
          </cell>
          <cell r="J5">
            <v>8</v>
          </cell>
          <cell r="K5">
            <v>9</v>
          </cell>
          <cell r="L5">
            <v>10</v>
          </cell>
          <cell r="M5">
            <v>11</v>
          </cell>
          <cell r="N5">
            <v>12</v>
          </cell>
          <cell r="P5">
            <v>1</v>
          </cell>
          <cell r="Q5">
            <v>2</v>
          </cell>
          <cell r="R5">
            <v>3</v>
          </cell>
          <cell r="S5">
            <v>4</v>
          </cell>
          <cell r="T5">
            <v>5</v>
          </cell>
          <cell r="U5">
            <v>6</v>
          </cell>
          <cell r="V5">
            <v>7</v>
          </cell>
          <cell r="W5">
            <v>8</v>
          </cell>
          <cell r="X5">
            <v>9</v>
          </cell>
          <cell r="Y5">
            <v>10</v>
          </cell>
          <cell r="Z5">
            <v>11</v>
          </cell>
          <cell r="AA5">
            <v>12</v>
          </cell>
          <cell r="AB5">
            <v>13</v>
          </cell>
          <cell r="AC5">
            <v>14</v>
          </cell>
        </row>
        <row r="6">
          <cell r="C6" t="str">
            <v>Jan</v>
          </cell>
          <cell r="D6" t="str">
            <v>Feb</v>
          </cell>
          <cell r="E6" t="str">
            <v>Mar</v>
          </cell>
          <cell r="F6" t="str">
            <v>Apr</v>
          </cell>
          <cell r="G6" t="str">
            <v>May</v>
          </cell>
          <cell r="H6" t="str">
            <v>Jun</v>
          </cell>
          <cell r="I6" t="str">
            <v>Jul</v>
          </cell>
          <cell r="J6" t="str">
            <v>Aug</v>
          </cell>
          <cell r="K6" t="str">
            <v>Sep</v>
          </cell>
          <cell r="L6" t="str">
            <v>Oct</v>
          </cell>
          <cell r="M6" t="str">
            <v>Nov</v>
          </cell>
          <cell r="N6" t="str">
            <v>Dec</v>
          </cell>
          <cell r="P6" t="str">
            <v>Jan</v>
          </cell>
          <cell r="Q6" t="str">
            <v>Feb</v>
          </cell>
          <cell r="R6" t="str">
            <v>Mar</v>
          </cell>
          <cell r="S6" t="str">
            <v>Apr</v>
          </cell>
          <cell r="T6" t="str">
            <v>May</v>
          </cell>
          <cell r="U6" t="str">
            <v>Jun</v>
          </cell>
          <cell r="V6" t="str">
            <v>Jul</v>
          </cell>
          <cell r="W6" t="str">
            <v>Aug</v>
          </cell>
          <cell r="X6" t="str">
            <v>Sep</v>
          </cell>
          <cell r="Y6" t="str">
            <v>Oct</v>
          </cell>
          <cell r="Z6" t="str">
            <v>Nov</v>
          </cell>
          <cell r="AA6" t="str">
            <v>Dec</v>
          </cell>
          <cell r="AC6" t="str">
            <v>YE Forecast</v>
          </cell>
        </row>
        <row r="9">
          <cell r="C9">
            <v>350</v>
          </cell>
          <cell r="D9">
            <v>1250</v>
          </cell>
          <cell r="E9">
            <v>2401</v>
          </cell>
          <cell r="F9">
            <v>3941</v>
          </cell>
          <cell r="G9">
            <v>5379</v>
          </cell>
          <cell r="H9">
            <v>6797</v>
          </cell>
          <cell r="I9">
            <v>8275</v>
          </cell>
          <cell r="J9">
            <v>10301</v>
          </cell>
          <cell r="K9">
            <v>10908</v>
          </cell>
          <cell r="L9">
            <v>10958</v>
          </cell>
          <cell r="M9">
            <v>11097</v>
          </cell>
          <cell r="N9">
            <v>11097</v>
          </cell>
          <cell r="AC9">
            <v>11097</v>
          </cell>
        </row>
        <row r="10">
          <cell r="C10">
            <v>120</v>
          </cell>
          <cell r="D10">
            <v>1024</v>
          </cell>
          <cell r="E10">
            <v>1948</v>
          </cell>
          <cell r="F10">
            <v>2239</v>
          </cell>
          <cell r="G10">
            <v>2319</v>
          </cell>
          <cell r="H10">
            <v>2359</v>
          </cell>
          <cell r="I10">
            <v>2359</v>
          </cell>
          <cell r="J10">
            <v>2359</v>
          </cell>
          <cell r="K10">
            <v>2359</v>
          </cell>
          <cell r="L10">
            <v>2446</v>
          </cell>
          <cell r="M10">
            <v>2538</v>
          </cell>
          <cell r="N10">
            <v>2588</v>
          </cell>
          <cell r="AC10">
            <v>2588</v>
          </cell>
        </row>
        <row r="12">
          <cell r="C12">
            <v>98.739621846712993</v>
          </cell>
          <cell r="D12">
            <v>300.51180424913809</v>
          </cell>
          <cell r="E12">
            <v>885.16551149820543</v>
          </cell>
          <cell r="F12">
            <v>1935.1655114982054</v>
          </cell>
          <cell r="G12">
            <v>3491.068868511768</v>
          </cell>
          <cell r="H12">
            <v>4951.2210265919148</v>
          </cell>
          <cell r="I12">
            <v>6432.3391696793678</v>
          </cell>
          <cell r="J12">
            <v>7827.9376184212279</v>
          </cell>
          <cell r="K12">
            <v>9508.5916794185214</v>
          </cell>
          <cell r="L12">
            <v>11149.352567200913</v>
          </cell>
          <cell r="M12">
            <v>12050.964297859342</v>
          </cell>
          <cell r="N12">
            <v>12249.670457314025</v>
          </cell>
          <cell r="AC12">
            <v>12249.670457314025</v>
          </cell>
        </row>
        <row r="13">
          <cell r="C13">
            <v>523.8500850137201</v>
          </cell>
          <cell r="D13">
            <v>1105.8585191463924</v>
          </cell>
          <cell r="E13">
            <v>2056.6703187764565</v>
          </cell>
          <cell r="F13">
            <v>3197.7982424547772</v>
          </cell>
          <cell r="G13">
            <v>4389.569793117902</v>
          </cell>
          <cell r="H13">
            <v>5577.0427448539131</v>
          </cell>
          <cell r="I13">
            <v>6780.521654311201</v>
          </cell>
          <cell r="J13">
            <v>7838.686347120698</v>
          </cell>
          <cell r="K13">
            <v>8990.0076944781213</v>
          </cell>
          <cell r="L13">
            <v>10186.135678492481</v>
          </cell>
          <cell r="M13">
            <v>11245.291937169306</v>
          </cell>
          <cell r="N13">
            <v>11999.773792574288</v>
          </cell>
          <cell r="AC13">
            <v>11999.773792574288</v>
          </cell>
        </row>
        <row r="15">
          <cell r="C15">
            <v>4406</v>
          </cell>
          <cell r="D15">
            <v>8170</v>
          </cell>
          <cell r="E15">
            <v>16946</v>
          </cell>
          <cell r="F15">
            <v>52718</v>
          </cell>
          <cell r="G15">
            <v>102453</v>
          </cell>
          <cell r="H15">
            <v>151791</v>
          </cell>
          <cell r="I15">
            <v>202531</v>
          </cell>
          <cell r="J15">
            <v>244111</v>
          </cell>
          <cell r="K15">
            <v>281341</v>
          </cell>
          <cell r="L15">
            <v>318190</v>
          </cell>
          <cell r="M15">
            <v>342979</v>
          </cell>
          <cell r="N15">
            <v>352250</v>
          </cell>
          <cell r="AC15">
            <v>352250</v>
          </cell>
        </row>
        <row r="16">
          <cell r="AC16">
            <v>0</v>
          </cell>
        </row>
        <row r="17">
          <cell r="C17">
            <v>383379</v>
          </cell>
          <cell r="D17">
            <v>707965</v>
          </cell>
          <cell r="E17">
            <v>1009902</v>
          </cell>
          <cell r="F17">
            <v>1312430.25</v>
          </cell>
          <cell r="G17">
            <v>1580553</v>
          </cell>
          <cell r="H17">
            <v>1863375.75</v>
          </cell>
          <cell r="I17">
            <v>2060496.63582</v>
          </cell>
          <cell r="J17">
            <v>2225287.1394480001</v>
          </cell>
          <cell r="K17">
            <v>2393484.6649080003</v>
          </cell>
          <cell r="L17">
            <v>2599221.7023120001</v>
          </cell>
          <cell r="M17">
            <v>2752483.9045680002</v>
          </cell>
          <cell r="N17">
            <v>2915250.1032000002</v>
          </cell>
          <cell r="AC17">
            <v>2915250.1032000002</v>
          </cell>
        </row>
        <row r="19">
          <cell r="C19">
            <v>573</v>
          </cell>
          <cell r="D19">
            <v>1284</v>
          </cell>
          <cell r="E19">
            <v>2288</v>
          </cell>
          <cell r="F19">
            <v>3298</v>
          </cell>
          <cell r="G19">
            <v>3893</v>
          </cell>
          <cell r="H19">
            <v>4543</v>
          </cell>
          <cell r="I19">
            <v>4821</v>
          </cell>
          <cell r="J19">
            <v>5297</v>
          </cell>
          <cell r="K19">
            <v>5661</v>
          </cell>
          <cell r="L19">
            <v>6268</v>
          </cell>
          <cell r="M19">
            <v>6753</v>
          </cell>
          <cell r="N19">
            <v>7000</v>
          </cell>
          <cell r="AC19">
            <v>7000</v>
          </cell>
        </row>
        <row r="20">
          <cell r="C20">
            <v>1</v>
          </cell>
          <cell r="D20">
            <v>19</v>
          </cell>
          <cell r="E20">
            <v>48</v>
          </cell>
          <cell r="F20">
            <v>57</v>
          </cell>
          <cell r="G20">
            <v>74</v>
          </cell>
          <cell r="H20">
            <v>75</v>
          </cell>
          <cell r="I20">
            <v>122</v>
          </cell>
          <cell r="J20">
            <v>293</v>
          </cell>
          <cell r="K20">
            <v>373</v>
          </cell>
          <cell r="L20">
            <v>402</v>
          </cell>
          <cell r="M20">
            <v>426</v>
          </cell>
          <cell r="N20">
            <v>439</v>
          </cell>
          <cell r="AC20">
            <v>439</v>
          </cell>
        </row>
        <row r="23">
          <cell r="C23">
            <v>3484.82</v>
          </cell>
          <cell r="D23">
            <v>3203.81</v>
          </cell>
          <cell r="E23">
            <v>3321.8900000000003</v>
          </cell>
          <cell r="F23">
            <v>3134.9699999999993</v>
          </cell>
          <cell r="G23">
            <v>4094.7300000000014</v>
          </cell>
          <cell r="H23">
            <v>5797.8899999999994</v>
          </cell>
          <cell r="I23">
            <v>7028.4599999999991</v>
          </cell>
          <cell r="J23">
            <v>5130.5999999999985</v>
          </cell>
          <cell r="K23">
            <v>3997.4800000000032</v>
          </cell>
          <cell r="L23">
            <v>3618.0699999999997</v>
          </cell>
          <cell r="M23">
            <v>4123.510000000002</v>
          </cell>
          <cell r="N23">
            <v>2563.7799999999988</v>
          </cell>
        </row>
        <row r="24">
          <cell r="C24">
            <v>3484.82</v>
          </cell>
          <cell r="D24">
            <v>6688.63</v>
          </cell>
          <cell r="E24">
            <v>10010.52</v>
          </cell>
          <cell r="F24">
            <v>13145.49</v>
          </cell>
          <cell r="G24">
            <v>17240.22</v>
          </cell>
          <cell r="H24">
            <v>23038.11</v>
          </cell>
          <cell r="I24">
            <v>30066.57</v>
          </cell>
          <cell r="J24">
            <v>35197.17</v>
          </cell>
          <cell r="K24">
            <v>39194.65</v>
          </cell>
          <cell r="L24">
            <v>42812.72</v>
          </cell>
          <cell r="M24">
            <v>46936.23</v>
          </cell>
          <cell r="N24">
            <v>49500.01</v>
          </cell>
          <cell r="AC24">
            <v>49500.01</v>
          </cell>
        </row>
        <row r="25">
          <cell r="C25">
            <v>2377.4299999999998</v>
          </cell>
          <cell r="D25">
            <v>4845.83</v>
          </cell>
          <cell r="E25">
            <v>9362.9599999999991</v>
          </cell>
          <cell r="F25">
            <v>16563.89</v>
          </cell>
          <cell r="G25">
            <v>27277.06</v>
          </cell>
          <cell r="H25">
            <v>36791.919999999998</v>
          </cell>
          <cell r="I25">
            <v>44300.53</v>
          </cell>
          <cell r="J25">
            <v>53730.94</v>
          </cell>
          <cell r="K25">
            <v>60997.02</v>
          </cell>
          <cell r="L25">
            <v>70377.919999999998</v>
          </cell>
          <cell r="M25">
            <v>77806.73</v>
          </cell>
          <cell r="N25">
            <v>80999.990000000005</v>
          </cell>
          <cell r="AC25">
            <v>80999.990000000005</v>
          </cell>
        </row>
        <row r="26">
          <cell r="C26">
            <v>476.92</v>
          </cell>
          <cell r="D26">
            <v>999.12</v>
          </cell>
          <cell r="E26">
            <v>1653.32</v>
          </cell>
          <cell r="F26">
            <v>2404.83</v>
          </cell>
          <cell r="G26">
            <v>3576.42</v>
          </cell>
          <cell r="H26">
            <v>4740.3</v>
          </cell>
          <cell r="I26">
            <v>5561.18</v>
          </cell>
          <cell r="J26">
            <v>6744.33</v>
          </cell>
          <cell r="K26">
            <v>7739.6</v>
          </cell>
          <cell r="L26">
            <v>8923.7099999999991</v>
          </cell>
          <cell r="M26">
            <v>10201.280000000001</v>
          </cell>
          <cell r="N26">
            <v>11000</v>
          </cell>
          <cell r="AC26">
            <v>11000</v>
          </cell>
        </row>
        <row r="28">
          <cell r="C28">
            <v>1134.4100000000001</v>
          </cell>
          <cell r="D28">
            <v>2143.89</v>
          </cell>
          <cell r="E28">
            <v>2913.55</v>
          </cell>
          <cell r="F28">
            <v>3624.09</v>
          </cell>
          <cell r="G28">
            <v>4759.6099999999997</v>
          </cell>
          <cell r="H28">
            <v>6485.2</v>
          </cell>
          <cell r="I28">
            <v>7963.16</v>
          </cell>
          <cell r="J28">
            <v>9907.3799999999992</v>
          </cell>
          <cell r="K28">
            <v>11512.5</v>
          </cell>
          <cell r="L28">
            <v>13486.84</v>
          </cell>
          <cell r="M28">
            <v>15659.72</v>
          </cell>
          <cell r="N28">
            <v>17421.009999999998</v>
          </cell>
          <cell r="AC28">
            <v>17421.009999999998</v>
          </cell>
        </row>
        <row r="29">
          <cell r="C29">
            <v>293.14</v>
          </cell>
          <cell r="D29">
            <v>520.08000000000004</v>
          </cell>
          <cell r="E29">
            <v>671.38</v>
          </cell>
          <cell r="F29">
            <v>917.24</v>
          </cell>
          <cell r="G29">
            <v>1366.4</v>
          </cell>
          <cell r="H29">
            <v>1763.55</v>
          </cell>
          <cell r="I29">
            <v>2241.08</v>
          </cell>
          <cell r="J29">
            <v>2718.61</v>
          </cell>
          <cell r="K29">
            <v>3158.31</v>
          </cell>
          <cell r="L29">
            <v>3782.41</v>
          </cell>
          <cell r="M29">
            <v>4321.3999999999996</v>
          </cell>
          <cell r="N29">
            <v>4728.01</v>
          </cell>
          <cell r="AC29">
            <v>4728.01</v>
          </cell>
        </row>
        <row r="30">
          <cell r="C30">
            <v>375.04</v>
          </cell>
          <cell r="D30">
            <v>645.42999999999995</v>
          </cell>
          <cell r="E30">
            <v>871.76</v>
          </cell>
          <cell r="F30">
            <v>1398.02</v>
          </cell>
          <cell r="G30">
            <v>1576.09</v>
          </cell>
          <cell r="H30">
            <v>2175.91</v>
          </cell>
          <cell r="I30">
            <v>2605.94</v>
          </cell>
          <cell r="J30">
            <v>3074.19</v>
          </cell>
          <cell r="K30">
            <v>3385.07</v>
          </cell>
          <cell r="L30">
            <v>3965.86</v>
          </cell>
          <cell r="M30">
            <v>4195.6099999999997</v>
          </cell>
          <cell r="N30">
            <v>4300.01</v>
          </cell>
          <cell r="AC30">
            <v>4300.01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umptions"/>
      <sheetName val="Var.  analysis  vs 2006 budget "/>
      <sheetName val="IS"/>
      <sheetName val="IS Monthly Basis"/>
      <sheetName val="Power Sales"/>
      <sheetName val="Other Operating Revenues"/>
      <sheetName val="Power - Fuel  Purchase"/>
      <sheetName val="O &amp; M old version"/>
      <sheetName val="O &amp; M "/>
      <sheetName val="Administration"/>
      <sheetName val="Major Maintenance"/>
      <sheetName val="Insurance"/>
      <sheetName val="Property taxes"/>
      <sheetName val="Capital tax"/>
      <sheetName val="Water rental"/>
      <sheetName val="Interest"/>
      <sheetName val="Depreciation"/>
      <sheetName val="Amortization"/>
      <sheetName val="Extraordinary expenditure"/>
      <sheetName val="Income taxes"/>
      <sheetName val="Minority interest"/>
      <sheetName val="Corporate administrative"/>
      <sheetName val="Other Income"/>
      <sheetName val="IS Intercompany"/>
      <sheetName val="Table"/>
      <sheetName val="Tech Guide"/>
    </sheetNames>
    <sheetDataSet>
      <sheetData sheetId="0"/>
      <sheetData sheetId="1">
        <row r="3">
          <cell r="F3" t="str">
            <v>V4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umptions"/>
      <sheetName val="Variance Analysis"/>
      <sheetName val="IS - Annual"/>
      <sheetName val="IS - Monthly"/>
      <sheetName val="Generation Revenue"/>
      <sheetName val="Ancillary Revenue"/>
      <sheetName val="Other Operating Revenues"/>
      <sheetName val="Interco Power Revenue"/>
      <sheetName val="Power - Fuel  Purchase"/>
      <sheetName val="O &amp; M old version"/>
      <sheetName val="O &amp; M "/>
      <sheetName val="Administration"/>
      <sheetName val="Major Maintenance"/>
      <sheetName val="Insurance"/>
      <sheetName val="Property taxes"/>
      <sheetName val="Capital tax"/>
      <sheetName val="Water rental"/>
      <sheetName val="Extraordinary expenditure"/>
      <sheetName val="Corporate administrative"/>
      <sheetName val="Interest"/>
      <sheetName val="Depreciation"/>
      <sheetName val="Amortization"/>
      <sheetName val="Income taxes"/>
      <sheetName val="Non controlling interest"/>
      <sheetName val="Other Income"/>
      <sheetName val="IS Intercompany"/>
      <sheetName val="DealAssump"/>
    </sheetNames>
    <sheetDataSet>
      <sheetData sheetId="0"/>
      <sheetData sheetId="1">
        <row r="3">
          <cell r="A3" t="str">
            <v xml:space="preserve">2008 Budget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Title"/>
      <sheetName val="Annual BS"/>
      <sheetName val="Annual PE"/>
      <sheetName val="ROE(GLPT-2017) OEB's Template"/>
      <sheetName val="Annual IS"/>
      <sheetName val="Annual CF"/>
      <sheetName val="Notes"/>
      <sheetName val="BACKUP&gt;&gt;&gt;"/>
      <sheetName val="Revenue Requirement"/>
      <sheetName val="Annual PP&amp;E"/>
      <sheetName val="Assumptions"/>
    </sheetNames>
    <sheetDataSet>
      <sheetData sheetId="0"/>
      <sheetData sheetId="1"/>
      <sheetData sheetId="2">
        <row r="1">
          <cell r="A1" t="str">
            <v>Great Lakes Power Transmission LP</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DETAILED BS"/>
      <sheetName val="P&amp;L"/>
      <sheetName val="SUMM BS"/>
      <sheetName val="CASH FLOW BEMI"/>
      <sheetName val="FIN-ELEC"/>
      <sheetName val="PHYS-ELEC"/>
      <sheetName val="ELEC PURCH+TRANS FEES+TRAD.EXPE"/>
      <sheetName val="GAS"/>
      <sheetName val="PROFIT SHARING"/>
      <sheetName val="GAIN-LOSS EX.RATE"/>
      <sheetName val="BOOKS"/>
      <sheetName val="OTHER REV."/>
      <sheetName val="OFFICE EXP."/>
      <sheetName val="EXECUTIVE (12620)"/>
      <sheetName val="RISK MANAG.(12630)"/>
      <sheetName val="COMMUNICATIONS (12710)"/>
      <sheetName val="ASSET MANAGEMENT(12640)"/>
      <sheetName val="CORP+BACK OFF(12680-90) "/>
      <sheetName val="CORP.DEV(12610)"/>
      <sheetName val="TRADING&amp;MARK(12650-60)"/>
      <sheetName val="HR"/>
      <sheetName val="IT(12340)"/>
      <sheetName val="MANAGEMENT FEES-REV."/>
      <sheetName val="INVEST. INC."/>
      <sheetName val="DIVERS (12390)"/>
      <sheetName val="INTERCO "/>
      <sheetName val="--------------------"/>
      <sheetName val="MISC (12620)"/>
      <sheetName val="OLD BILAN DETAILED-BEMI"/>
      <sheetName val="BENEFICE MARGINAUX (12380)"/>
      <sheetName val="BEN MARG EXECUTIVE (12620)"/>
      <sheetName val="SUMMARY"/>
      <sheetName val="P&amp;L BEMI"/>
      <sheetName val="TB  P&amp;L TRADING"/>
      <sheetName val="TITRE"/>
      <sheetName val="HIGHLIGHTS"/>
      <sheetName val="P&amp;L "/>
      <sheetName val="SCHEDULE 5.1 BEMI"/>
      <sheetName val="GL STATS"/>
      <sheetName val="BUDGET2001"/>
      <sheetName val="Actual2002"/>
      <sheetName val="ADMINISTRATION-MEI (12610)"/>
      <sheetName val="INFORMATIQUE (12340)"/>
      <sheetName val="CONTROL GROUP (12630)"/>
      <sheetName val="TRADING (12640)"/>
      <sheetName val="SALES AND MARKETING (12650)"/>
      <sheetName val="DEVELOPPEMENT (12660)"/>
      <sheetName val="LEGAL (12670)"/>
      <sheetName val="BREZIL (12700)"/>
      <sheetName val="SALAIRE"/>
      <sheetName val="ASSUMPTIONS"/>
      <sheetName val="DESP_ADM"/>
    </sheetNames>
    <sheetDataSet>
      <sheetData sheetId="0" refreshError="1">
        <row r="1">
          <cell r="J1" t="str">
            <v>YTD</v>
          </cell>
        </row>
        <row r="2">
          <cell r="J2">
            <v>-2.6077032089233398E-8</v>
          </cell>
        </row>
        <row r="3">
          <cell r="J3" t="str">
            <v>Actual</v>
          </cell>
        </row>
        <row r="4">
          <cell r="J4">
            <v>0</v>
          </cell>
          <cell r="N4" t="str">
            <v>1231500009305</v>
          </cell>
        </row>
        <row r="5">
          <cell r="J5">
            <v>0</v>
          </cell>
          <cell r="N5" t="str">
            <v>1231500009505</v>
          </cell>
        </row>
        <row r="6">
          <cell r="J6">
            <v>0</v>
          </cell>
          <cell r="N6" t="str">
            <v>1231500009510</v>
          </cell>
        </row>
        <row r="7">
          <cell r="J7">
            <v>0</v>
          </cell>
          <cell r="N7" t="str">
            <v>1231500009520</v>
          </cell>
        </row>
        <row r="8">
          <cell r="J8">
            <v>0</v>
          </cell>
          <cell r="N8" t="str">
            <v>1231500009525</v>
          </cell>
        </row>
        <row r="9">
          <cell r="J9">
            <v>0</v>
          </cell>
          <cell r="N9" t="str">
            <v>1231500009530</v>
          </cell>
        </row>
        <row r="10">
          <cell r="J10">
            <v>0</v>
          </cell>
          <cell r="N10" t="str">
            <v>1231500009535</v>
          </cell>
        </row>
        <row r="11">
          <cell r="J11">
            <v>0</v>
          </cell>
          <cell r="N11" t="str">
            <v>1231500009550</v>
          </cell>
        </row>
        <row r="12">
          <cell r="J12">
            <v>0</v>
          </cell>
          <cell r="N12" t="str">
            <v>1234000009105</v>
          </cell>
        </row>
        <row r="13">
          <cell r="J13">
            <v>585669.56000000006</v>
          </cell>
          <cell r="N13" t="str">
            <v>1234000009305</v>
          </cell>
        </row>
        <row r="14">
          <cell r="J14">
            <v>22110</v>
          </cell>
          <cell r="N14" t="str">
            <v>1234000009320</v>
          </cell>
        </row>
        <row r="15">
          <cell r="J15">
            <v>0</v>
          </cell>
          <cell r="N15" t="str">
            <v>1234000009505</v>
          </cell>
        </row>
        <row r="16">
          <cell r="J16">
            <v>8200.33</v>
          </cell>
          <cell r="N16" t="str">
            <v>1234000009510</v>
          </cell>
        </row>
        <row r="17">
          <cell r="J17">
            <v>5520</v>
          </cell>
          <cell r="N17" t="str">
            <v>1234000009512</v>
          </cell>
        </row>
        <row r="18">
          <cell r="J18">
            <v>9849.89</v>
          </cell>
          <cell r="N18" t="str">
            <v>1234000009520</v>
          </cell>
        </row>
        <row r="19">
          <cell r="J19">
            <v>0</v>
          </cell>
          <cell r="N19" t="str">
            <v>1234000009525</v>
          </cell>
        </row>
        <row r="20">
          <cell r="J20">
            <v>155</v>
          </cell>
          <cell r="N20" t="str">
            <v>1234000009530</v>
          </cell>
        </row>
        <row r="21">
          <cell r="J21">
            <v>-1000</v>
          </cell>
          <cell r="N21" t="str">
            <v>1234000009535</v>
          </cell>
        </row>
        <row r="22">
          <cell r="J22">
            <v>8761.17</v>
          </cell>
          <cell r="N22" t="str">
            <v>1234000009540</v>
          </cell>
        </row>
        <row r="23">
          <cell r="J23">
            <v>1076.5899999999999</v>
          </cell>
          <cell r="N23" t="str">
            <v>1234000009550</v>
          </cell>
        </row>
        <row r="24">
          <cell r="J24">
            <v>70</v>
          </cell>
          <cell r="N24" t="str">
            <v>1234000009560</v>
          </cell>
        </row>
        <row r="25">
          <cell r="J25">
            <v>0</v>
          </cell>
          <cell r="N25" t="str">
            <v>1234000009575</v>
          </cell>
        </row>
        <row r="26">
          <cell r="J26">
            <v>328686.02</v>
          </cell>
          <cell r="N26" t="str">
            <v>1234000009580</v>
          </cell>
        </row>
        <row r="27">
          <cell r="J27">
            <v>527971.52</v>
          </cell>
          <cell r="N27" t="str">
            <v>1234000009585</v>
          </cell>
        </row>
        <row r="28">
          <cell r="J28">
            <v>1357.56</v>
          </cell>
          <cell r="N28" t="str">
            <v>1234000009740</v>
          </cell>
        </row>
        <row r="29">
          <cell r="J29">
            <v>328.8</v>
          </cell>
          <cell r="N29" t="str">
            <v>1234000009870</v>
          </cell>
        </row>
        <row r="30">
          <cell r="J30">
            <v>-501003</v>
          </cell>
          <cell r="N30" t="str">
            <v>1234000009871</v>
          </cell>
        </row>
        <row r="31">
          <cell r="J31">
            <v>0</v>
          </cell>
          <cell r="N31" t="str">
            <v>12370M0029105</v>
          </cell>
        </row>
        <row r="32">
          <cell r="J32">
            <v>0</v>
          </cell>
          <cell r="N32" t="str">
            <v>12370M0039105</v>
          </cell>
        </row>
        <row r="33">
          <cell r="J33">
            <v>537.87</v>
          </cell>
          <cell r="N33" t="str">
            <v>12370M0049105</v>
          </cell>
        </row>
        <row r="34">
          <cell r="J34">
            <v>3756.01</v>
          </cell>
          <cell r="N34" t="str">
            <v>12370M1059105</v>
          </cell>
        </row>
        <row r="35">
          <cell r="J35">
            <v>0</v>
          </cell>
          <cell r="N35" t="str">
            <v>12370M8019105</v>
          </cell>
        </row>
        <row r="36">
          <cell r="J36">
            <v>200.28</v>
          </cell>
          <cell r="N36" t="str">
            <v>12370M9029105</v>
          </cell>
        </row>
        <row r="37">
          <cell r="J37">
            <v>25.89</v>
          </cell>
          <cell r="N37" t="str">
            <v>12370M9039105</v>
          </cell>
        </row>
        <row r="38">
          <cell r="J38">
            <v>571.71</v>
          </cell>
          <cell r="N38" t="str">
            <v>12370M9059105</v>
          </cell>
        </row>
        <row r="39">
          <cell r="J39">
            <v>46.92</v>
          </cell>
          <cell r="N39" t="str">
            <v>12370M9069105</v>
          </cell>
        </row>
        <row r="40">
          <cell r="J40">
            <v>0</v>
          </cell>
          <cell r="N40" t="str">
            <v>12370M9079105</v>
          </cell>
        </row>
        <row r="41">
          <cell r="J41">
            <v>0</v>
          </cell>
          <cell r="N41" t="str">
            <v>12370M9089105</v>
          </cell>
        </row>
        <row r="42">
          <cell r="J42">
            <v>0</v>
          </cell>
          <cell r="N42" t="str">
            <v>12370M9099105</v>
          </cell>
        </row>
        <row r="43">
          <cell r="J43">
            <v>0</v>
          </cell>
          <cell r="N43" t="str">
            <v>12370M9109105</v>
          </cell>
        </row>
        <row r="44">
          <cell r="J44">
            <v>368.58</v>
          </cell>
          <cell r="N44" t="str">
            <v>12370M9119105</v>
          </cell>
        </row>
        <row r="45">
          <cell r="J45">
            <v>0</v>
          </cell>
          <cell r="N45" t="str">
            <v>12370M9129105</v>
          </cell>
        </row>
        <row r="46">
          <cell r="J46">
            <v>4889.83</v>
          </cell>
          <cell r="N46" t="str">
            <v>12370M0029560</v>
          </cell>
        </row>
        <row r="47">
          <cell r="J47">
            <v>0</v>
          </cell>
          <cell r="N47" t="str">
            <v>12370M0039560</v>
          </cell>
        </row>
        <row r="48">
          <cell r="J48">
            <v>0</v>
          </cell>
          <cell r="N48" t="str">
            <v>12370M0049560</v>
          </cell>
        </row>
        <row r="49">
          <cell r="J49">
            <v>0</v>
          </cell>
          <cell r="N49" t="str">
            <v>12370M1049560</v>
          </cell>
        </row>
        <row r="50">
          <cell r="J50">
            <v>5471.73</v>
          </cell>
          <cell r="N50" t="str">
            <v>12370M1059560</v>
          </cell>
        </row>
        <row r="51">
          <cell r="J51">
            <v>0</v>
          </cell>
          <cell r="N51" t="str">
            <v>12370M6139560</v>
          </cell>
        </row>
        <row r="52">
          <cell r="J52">
            <v>0</v>
          </cell>
          <cell r="N52" t="str">
            <v>12370M8019560</v>
          </cell>
        </row>
        <row r="53">
          <cell r="J53">
            <v>0</v>
          </cell>
          <cell r="N53" t="str">
            <v>12370M9019560</v>
          </cell>
        </row>
        <row r="54">
          <cell r="J54">
            <v>2912.19</v>
          </cell>
          <cell r="N54" t="str">
            <v>12370M9029560</v>
          </cell>
        </row>
        <row r="55">
          <cell r="J55">
            <v>1977.2</v>
          </cell>
          <cell r="N55" t="str">
            <v>12370M9039560</v>
          </cell>
        </row>
        <row r="56">
          <cell r="J56">
            <v>6947.1</v>
          </cell>
          <cell r="N56" t="str">
            <v>12370M9059560</v>
          </cell>
        </row>
        <row r="57">
          <cell r="J57">
            <v>7455.69</v>
          </cell>
          <cell r="N57" t="str">
            <v>12370M9069560</v>
          </cell>
        </row>
        <row r="58">
          <cell r="J58">
            <v>113.82</v>
          </cell>
          <cell r="N58" t="str">
            <v>12370M9079560</v>
          </cell>
        </row>
        <row r="59">
          <cell r="J59">
            <v>6825.06</v>
          </cell>
          <cell r="N59" t="str">
            <v>12370M9089560</v>
          </cell>
        </row>
        <row r="60">
          <cell r="J60">
            <v>6850.98</v>
          </cell>
          <cell r="N60" t="str">
            <v>12370M9099560</v>
          </cell>
        </row>
        <row r="61">
          <cell r="J61">
            <v>5073.3999999999996</v>
          </cell>
          <cell r="N61" t="str">
            <v>12370M9109560</v>
          </cell>
        </row>
        <row r="62">
          <cell r="J62">
            <v>6098.05</v>
          </cell>
          <cell r="N62" t="str">
            <v>12370M9119560</v>
          </cell>
        </row>
        <row r="63">
          <cell r="J63">
            <v>6598.92</v>
          </cell>
          <cell r="N63" t="str">
            <v>12370M9129560</v>
          </cell>
        </row>
        <row r="64">
          <cell r="J64">
            <v>0</v>
          </cell>
          <cell r="N64" t="str">
            <v>12370M0029565</v>
          </cell>
        </row>
        <row r="65">
          <cell r="J65">
            <v>0</v>
          </cell>
          <cell r="N65" t="str">
            <v>12370M0039565</v>
          </cell>
        </row>
        <row r="66">
          <cell r="J66">
            <v>1028.67</v>
          </cell>
          <cell r="N66" t="str">
            <v>12370M0049565</v>
          </cell>
        </row>
        <row r="67">
          <cell r="J67">
            <v>1505.43</v>
          </cell>
          <cell r="N67" t="str">
            <v>12370M1059565</v>
          </cell>
        </row>
        <row r="68">
          <cell r="J68">
            <v>0</v>
          </cell>
          <cell r="N68" t="str">
            <v>12370M6139565</v>
          </cell>
        </row>
        <row r="69">
          <cell r="J69">
            <v>0</v>
          </cell>
          <cell r="N69" t="str">
            <v>12370M8019565</v>
          </cell>
        </row>
        <row r="70">
          <cell r="J70">
            <v>0</v>
          </cell>
          <cell r="N70" t="str">
            <v>12370M9019565</v>
          </cell>
        </row>
        <row r="71">
          <cell r="J71">
            <v>897.16</v>
          </cell>
          <cell r="N71" t="str">
            <v>12370M9029565</v>
          </cell>
        </row>
        <row r="72">
          <cell r="J72">
            <v>722.65</v>
          </cell>
          <cell r="N72" t="str">
            <v>12370M9039565</v>
          </cell>
        </row>
        <row r="73">
          <cell r="J73">
            <v>1977.77</v>
          </cell>
          <cell r="N73" t="str">
            <v>12370M9059565</v>
          </cell>
        </row>
        <row r="74">
          <cell r="J74">
            <v>3215.25</v>
          </cell>
          <cell r="N74" t="str">
            <v>12370M9069565</v>
          </cell>
        </row>
        <row r="75">
          <cell r="J75">
            <v>0</v>
          </cell>
          <cell r="N75" t="str">
            <v>12370M9079565</v>
          </cell>
        </row>
        <row r="76">
          <cell r="J76">
            <v>0</v>
          </cell>
          <cell r="N76" t="str">
            <v>12370M9089565</v>
          </cell>
        </row>
        <row r="77">
          <cell r="J77">
            <v>2632.07</v>
          </cell>
          <cell r="N77" t="str">
            <v>12370M9099565</v>
          </cell>
        </row>
        <row r="78">
          <cell r="J78">
            <v>1193.69</v>
          </cell>
          <cell r="N78" t="str">
            <v>12370M9109565</v>
          </cell>
        </row>
        <row r="79">
          <cell r="J79">
            <v>332.97</v>
          </cell>
          <cell r="N79" t="str">
            <v>12370M9119565</v>
          </cell>
        </row>
        <row r="80">
          <cell r="J80">
            <v>0</v>
          </cell>
          <cell r="N80" t="str">
            <v>12370M9129565</v>
          </cell>
        </row>
        <row r="81">
          <cell r="J81">
            <v>0</v>
          </cell>
          <cell r="N81" t="str">
            <v>12370M0029570</v>
          </cell>
        </row>
        <row r="82">
          <cell r="J82">
            <v>0</v>
          </cell>
          <cell r="N82" t="str">
            <v>12370M0039570</v>
          </cell>
        </row>
        <row r="83">
          <cell r="J83">
            <v>0</v>
          </cell>
          <cell r="N83" t="str">
            <v>12370M0049570</v>
          </cell>
        </row>
        <row r="84">
          <cell r="J84">
            <v>322.5</v>
          </cell>
          <cell r="N84" t="str">
            <v>12370M1059570</v>
          </cell>
        </row>
        <row r="85">
          <cell r="J85">
            <v>0</v>
          </cell>
          <cell r="N85" t="str">
            <v>12370M6139570</v>
          </cell>
        </row>
        <row r="86">
          <cell r="J86">
            <v>0</v>
          </cell>
          <cell r="N86" t="str">
            <v>12370M8019570</v>
          </cell>
        </row>
        <row r="87">
          <cell r="J87">
            <v>0</v>
          </cell>
          <cell r="N87" t="str">
            <v>12370M9019570</v>
          </cell>
        </row>
        <row r="88">
          <cell r="J88">
            <v>322.5</v>
          </cell>
          <cell r="N88" t="str">
            <v>12370M9029570</v>
          </cell>
        </row>
        <row r="89">
          <cell r="J89">
            <v>0</v>
          </cell>
          <cell r="N89" t="str">
            <v>12370M9039570</v>
          </cell>
        </row>
        <row r="90">
          <cell r="J90">
            <v>323</v>
          </cell>
          <cell r="N90" t="str">
            <v>12370M9059570</v>
          </cell>
        </row>
        <row r="91">
          <cell r="J91">
            <v>0</v>
          </cell>
          <cell r="N91" t="str">
            <v>12370M9079570</v>
          </cell>
        </row>
        <row r="92">
          <cell r="J92">
            <v>322.5</v>
          </cell>
          <cell r="N92" t="str">
            <v>12370M9089570</v>
          </cell>
        </row>
        <row r="93">
          <cell r="J93">
            <v>322.5</v>
          </cell>
          <cell r="N93" t="str">
            <v>12370M9099570</v>
          </cell>
        </row>
        <row r="94">
          <cell r="J94">
            <v>432.5</v>
          </cell>
          <cell r="N94" t="str">
            <v>12370M9109570</v>
          </cell>
        </row>
        <row r="95">
          <cell r="J95">
            <v>459.01</v>
          </cell>
          <cell r="N95" t="str">
            <v>12370M9129570</v>
          </cell>
        </row>
        <row r="96">
          <cell r="J96">
            <v>0</v>
          </cell>
          <cell r="N96" t="str">
            <v>1237000009880</v>
          </cell>
        </row>
        <row r="97">
          <cell r="J97">
            <v>0</v>
          </cell>
          <cell r="N97" t="str">
            <v>1238000009305</v>
          </cell>
        </row>
        <row r="98">
          <cell r="J98">
            <v>0</v>
          </cell>
          <cell r="N98" t="str">
            <v>1238000009310</v>
          </cell>
        </row>
        <row r="99">
          <cell r="J99">
            <v>1492113.54</v>
          </cell>
          <cell r="N99" t="str">
            <v>1238000009325</v>
          </cell>
        </row>
        <row r="100">
          <cell r="J100">
            <v>2441738.56</v>
          </cell>
          <cell r="N100" t="str">
            <v>1238000009335</v>
          </cell>
        </row>
        <row r="101">
          <cell r="J101">
            <v>-2441766.06</v>
          </cell>
          <cell r="N101" t="str">
            <v>1238000009338</v>
          </cell>
        </row>
        <row r="102">
          <cell r="J102">
            <v>78982.95</v>
          </cell>
          <cell r="N102" t="str">
            <v>1238000009340</v>
          </cell>
        </row>
        <row r="103">
          <cell r="J103">
            <v>160302.67000000001</v>
          </cell>
          <cell r="N103" t="str">
            <v>1238000009345</v>
          </cell>
        </row>
        <row r="104">
          <cell r="J104">
            <v>262848.78999999998</v>
          </cell>
          <cell r="N104" t="str">
            <v>1238000009350</v>
          </cell>
        </row>
        <row r="105">
          <cell r="J105">
            <v>2919.67</v>
          </cell>
          <cell r="N105" t="str">
            <v>1238000009355</v>
          </cell>
        </row>
        <row r="106">
          <cell r="J106">
            <v>25540.31</v>
          </cell>
          <cell r="N106" t="str">
            <v>1238000009360</v>
          </cell>
        </row>
        <row r="107">
          <cell r="J107">
            <v>0</v>
          </cell>
          <cell r="N107" t="str">
            <v>1238000009365</v>
          </cell>
        </row>
        <row r="108">
          <cell r="J108">
            <v>23313.15</v>
          </cell>
          <cell r="N108" t="str">
            <v>1238000009375</v>
          </cell>
        </row>
        <row r="109">
          <cell r="J109">
            <v>26245.32</v>
          </cell>
          <cell r="N109" t="str">
            <v>1238000009380</v>
          </cell>
        </row>
        <row r="110">
          <cell r="J110">
            <v>79390.37</v>
          </cell>
          <cell r="N110" t="str">
            <v>1238000009385</v>
          </cell>
        </row>
        <row r="111">
          <cell r="J111">
            <v>341754</v>
          </cell>
          <cell r="N111" t="str">
            <v>1238000009390</v>
          </cell>
        </row>
        <row r="112">
          <cell r="J112">
            <v>133208.35</v>
          </cell>
          <cell r="N112" t="str">
            <v>1238000009395</v>
          </cell>
        </row>
        <row r="113">
          <cell r="J113">
            <v>0</v>
          </cell>
          <cell r="N113" t="str">
            <v>1238000009870</v>
          </cell>
        </row>
        <row r="114">
          <cell r="J114">
            <v>0</v>
          </cell>
          <cell r="N114" t="str">
            <v>1239000009125</v>
          </cell>
        </row>
        <row r="115">
          <cell r="J115">
            <v>0</v>
          </cell>
          <cell r="N115" t="str">
            <v>1239000009505</v>
          </cell>
        </row>
        <row r="116">
          <cell r="J116">
            <v>929264.17</v>
          </cell>
          <cell r="N116" t="str">
            <v>1239000009805</v>
          </cell>
        </row>
        <row r="117">
          <cell r="J117">
            <v>0</v>
          </cell>
          <cell r="N117" t="str">
            <v>1239000009810</v>
          </cell>
        </row>
        <row r="118">
          <cell r="J118">
            <v>2254.33</v>
          </cell>
          <cell r="N118" t="str">
            <v>12390!9815</v>
          </cell>
        </row>
        <row r="119">
          <cell r="J119">
            <v>23702.19</v>
          </cell>
          <cell r="N119" t="str">
            <v>1239000009815</v>
          </cell>
        </row>
        <row r="120">
          <cell r="J120">
            <v>0</v>
          </cell>
          <cell r="N120" t="str">
            <v>1239000009820</v>
          </cell>
        </row>
        <row r="121">
          <cell r="J121">
            <v>0</v>
          </cell>
          <cell r="N121" t="str">
            <v>1239000009825</v>
          </cell>
        </row>
        <row r="122">
          <cell r="J122">
            <v>5090710.3600000003</v>
          </cell>
          <cell r="N122" t="str">
            <v>1239000009840</v>
          </cell>
        </row>
        <row r="123">
          <cell r="J123">
            <v>0</v>
          </cell>
          <cell r="N123" t="str">
            <v>1239000009865</v>
          </cell>
        </row>
        <row r="124">
          <cell r="J124">
            <v>2341.87</v>
          </cell>
          <cell r="N124" t="str">
            <v>1239000009870</v>
          </cell>
        </row>
        <row r="125">
          <cell r="J125">
            <v>0</v>
          </cell>
          <cell r="N125" t="str">
            <v>1239000009871</v>
          </cell>
        </row>
        <row r="126">
          <cell r="J126">
            <v>0</v>
          </cell>
          <cell r="N126" t="str">
            <v>1239000009885</v>
          </cell>
        </row>
        <row r="127">
          <cell r="J127">
            <v>0</v>
          </cell>
          <cell r="N127" t="str">
            <v>1239000009886</v>
          </cell>
        </row>
        <row r="128">
          <cell r="J128">
            <v>150000.01999999999</v>
          </cell>
          <cell r="N128" t="str">
            <v>1239000009890</v>
          </cell>
        </row>
        <row r="129">
          <cell r="J129">
            <v>0</v>
          </cell>
          <cell r="N129" t="str">
            <v>1239000009895</v>
          </cell>
        </row>
        <row r="130">
          <cell r="J130">
            <v>461250</v>
          </cell>
          <cell r="N130" t="str">
            <v>1239000009896</v>
          </cell>
        </row>
        <row r="131">
          <cell r="J131">
            <v>-28.43</v>
          </cell>
          <cell r="N131" t="str">
            <v>1239000009915</v>
          </cell>
        </row>
        <row r="132">
          <cell r="J132">
            <v>0</v>
          </cell>
          <cell r="N132" t="str">
            <v>1261000009105</v>
          </cell>
        </row>
        <row r="133">
          <cell r="J133">
            <v>0</v>
          </cell>
          <cell r="N133" t="str">
            <v>1261000009110</v>
          </cell>
        </row>
        <row r="134">
          <cell r="J134">
            <v>444234.99</v>
          </cell>
          <cell r="N134" t="str">
            <v>1261000009305</v>
          </cell>
        </row>
        <row r="135">
          <cell r="J135">
            <v>0</v>
          </cell>
          <cell r="N135" t="str">
            <v>1261000009325</v>
          </cell>
        </row>
        <row r="136">
          <cell r="J136">
            <v>1123.02</v>
          </cell>
          <cell r="N136" t="str">
            <v>1261000009505</v>
          </cell>
        </row>
        <row r="137">
          <cell r="J137">
            <v>88002.6</v>
          </cell>
          <cell r="N137" t="str">
            <v>1261000009510</v>
          </cell>
        </row>
        <row r="138">
          <cell r="J138">
            <v>526853.96</v>
          </cell>
          <cell r="N138" t="str">
            <v>1261000009512</v>
          </cell>
        </row>
        <row r="139">
          <cell r="J139">
            <v>717.35</v>
          </cell>
          <cell r="N139" t="str">
            <v>1261000009515</v>
          </cell>
        </row>
        <row r="140">
          <cell r="J140">
            <v>28290.14</v>
          </cell>
          <cell r="N140" t="str">
            <v>1261000009520</v>
          </cell>
        </row>
        <row r="141">
          <cell r="J141">
            <v>3791.62</v>
          </cell>
          <cell r="N141" t="str">
            <v>1261000009525</v>
          </cell>
        </row>
        <row r="142">
          <cell r="J142">
            <v>79074.55</v>
          </cell>
          <cell r="N142" t="str">
            <v>1261000009530</v>
          </cell>
        </row>
        <row r="143">
          <cell r="J143">
            <v>129.94</v>
          </cell>
          <cell r="N143" t="str">
            <v>1261000009535</v>
          </cell>
        </row>
        <row r="144">
          <cell r="J144">
            <v>6230.7</v>
          </cell>
          <cell r="N144" t="str">
            <v>1261000009540</v>
          </cell>
        </row>
        <row r="145">
          <cell r="J145">
            <v>1365.09</v>
          </cell>
          <cell r="N145" t="str">
            <v>1261000009550</v>
          </cell>
        </row>
        <row r="146">
          <cell r="J146">
            <v>8970.7800000000007</v>
          </cell>
          <cell r="N146" t="str">
            <v>1261000009575</v>
          </cell>
        </row>
        <row r="147">
          <cell r="J147">
            <v>84578.13</v>
          </cell>
          <cell r="N147" t="str">
            <v>1261000009580</v>
          </cell>
        </row>
        <row r="148">
          <cell r="J148">
            <v>283.27</v>
          </cell>
          <cell r="N148" t="str">
            <v>1261000009585</v>
          </cell>
        </row>
        <row r="149">
          <cell r="J149">
            <v>361.82</v>
          </cell>
          <cell r="N149" t="str">
            <v>1261000009870</v>
          </cell>
        </row>
        <row r="150">
          <cell r="J150">
            <v>3638.08</v>
          </cell>
          <cell r="N150" t="str">
            <v>1262000009105</v>
          </cell>
        </row>
        <row r="151">
          <cell r="J151">
            <v>795.6</v>
          </cell>
          <cell r="N151" t="str">
            <v>12620M0039105</v>
          </cell>
        </row>
        <row r="152">
          <cell r="J152">
            <v>1308.25</v>
          </cell>
          <cell r="N152" t="str">
            <v>12620M9029105</v>
          </cell>
        </row>
        <row r="153">
          <cell r="J153">
            <v>301.64999999999998</v>
          </cell>
          <cell r="N153" t="str">
            <v>12620M9039105</v>
          </cell>
        </row>
        <row r="154">
          <cell r="J154">
            <v>978819.36</v>
          </cell>
          <cell r="N154" t="str">
            <v>1262000009305</v>
          </cell>
        </row>
        <row r="155">
          <cell r="J155">
            <v>43201</v>
          </cell>
          <cell r="N155" t="str">
            <v>1262000009320</v>
          </cell>
        </row>
        <row r="156">
          <cell r="J156">
            <v>453657.44</v>
          </cell>
          <cell r="N156" t="str">
            <v>1262000009325</v>
          </cell>
        </row>
        <row r="157">
          <cell r="J157">
            <v>14046.37</v>
          </cell>
          <cell r="N157" t="str">
            <v>1262000009340</v>
          </cell>
        </row>
        <row r="158">
          <cell r="J158">
            <v>42299.43</v>
          </cell>
          <cell r="N158" t="str">
            <v>1262000009345</v>
          </cell>
        </row>
        <row r="159">
          <cell r="J159">
            <v>46401.57</v>
          </cell>
          <cell r="N159" t="str">
            <v>1262000009350</v>
          </cell>
        </row>
        <row r="160">
          <cell r="J160">
            <v>472.3</v>
          </cell>
          <cell r="N160" t="str">
            <v>1262000009355</v>
          </cell>
        </row>
        <row r="161">
          <cell r="J161">
            <v>3752.55</v>
          </cell>
          <cell r="N161" t="str">
            <v>1262000009360</v>
          </cell>
        </row>
        <row r="162">
          <cell r="J162">
            <v>0</v>
          </cell>
          <cell r="N162" t="str">
            <v>1262000009375</v>
          </cell>
        </row>
        <row r="163">
          <cell r="J163">
            <v>85386.12</v>
          </cell>
          <cell r="N163" t="str">
            <v>1262000009390</v>
          </cell>
        </row>
        <row r="164">
          <cell r="J164">
            <v>24261.42</v>
          </cell>
          <cell r="N164" t="str">
            <v>1262000009395</v>
          </cell>
        </row>
        <row r="165">
          <cell r="J165">
            <v>122437</v>
          </cell>
          <cell r="N165" t="str">
            <v>1262000009505</v>
          </cell>
        </row>
        <row r="166">
          <cell r="J166">
            <v>11407.89</v>
          </cell>
          <cell r="N166" t="str">
            <v>1262000009507</v>
          </cell>
        </row>
        <row r="167">
          <cell r="J167">
            <v>1078023.33</v>
          </cell>
          <cell r="N167" t="str">
            <v>1262000009510</v>
          </cell>
        </row>
        <row r="168">
          <cell r="J168">
            <v>20350.830000000002</v>
          </cell>
          <cell r="N168" t="str">
            <v>1262000009512</v>
          </cell>
        </row>
        <row r="169">
          <cell r="J169">
            <v>182706.98</v>
          </cell>
          <cell r="N169" t="str">
            <v>1262000009515</v>
          </cell>
        </row>
        <row r="170">
          <cell r="J170">
            <v>764.56</v>
          </cell>
          <cell r="N170" t="str">
            <v>1262000009518</v>
          </cell>
        </row>
        <row r="171">
          <cell r="J171">
            <v>223310.32</v>
          </cell>
          <cell r="N171" t="str">
            <v>1262000009520</v>
          </cell>
        </row>
        <row r="172">
          <cell r="J172">
            <v>7246.11</v>
          </cell>
          <cell r="N172" t="str">
            <v>1262000009525</v>
          </cell>
        </row>
        <row r="173">
          <cell r="J173">
            <v>77407.399999999994</v>
          </cell>
          <cell r="N173" t="str">
            <v>1262000009530</v>
          </cell>
        </row>
        <row r="174">
          <cell r="J174">
            <v>-6558.32</v>
          </cell>
          <cell r="N174" t="str">
            <v>1262000009535</v>
          </cell>
        </row>
        <row r="175">
          <cell r="J175">
            <v>10116.93</v>
          </cell>
          <cell r="N175" t="str">
            <v>1262000009540</v>
          </cell>
        </row>
        <row r="176">
          <cell r="J176">
            <v>23589.14</v>
          </cell>
          <cell r="N176" t="str">
            <v>1262000009545</v>
          </cell>
        </row>
        <row r="177">
          <cell r="J177">
            <v>272294.09999999998</v>
          </cell>
          <cell r="N177" t="str">
            <v>1262000009550</v>
          </cell>
        </row>
        <row r="178">
          <cell r="J178">
            <v>51110.19</v>
          </cell>
          <cell r="N178" t="str">
            <v>1262000009560</v>
          </cell>
        </row>
        <row r="179">
          <cell r="J179">
            <v>10094.65</v>
          </cell>
          <cell r="N179" t="str">
            <v>12620M0039560</v>
          </cell>
        </row>
        <row r="180">
          <cell r="J180">
            <v>5824.38</v>
          </cell>
          <cell r="N180" t="str">
            <v>12620M9029560</v>
          </cell>
        </row>
        <row r="181">
          <cell r="J181">
            <v>6920.2</v>
          </cell>
          <cell r="N181" t="str">
            <v>12620M9039560</v>
          </cell>
        </row>
        <row r="182">
          <cell r="J182">
            <v>0</v>
          </cell>
          <cell r="N182" t="str">
            <v>12620M9059560</v>
          </cell>
        </row>
        <row r="183">
          <cell r="J183">
            <v>190944</v>
          </cell>
          <cell r="N183" t="str">
            <v>1262000009562</v>
          </cell>
        </row>
        <row r="184">
          <cell r="J184">
            <v>1492.73</v>
          </cell>
          <cell r="N184" t="str">
            <v>12620M0039565</v>
          </cell>
        </row>
        <row r="185">
          <cell r="J185">
            <v>943.48</v>
          </cell>
          <cell r="N185" t="str">
            <v>12620M9029565</v>
          </cell>
        </row>
        <row r="186">
          <cell r="J186">
            <v>1514.47</v>
          </cell>
          <cell r="N186" t="str">
            <v>12620M9039565</v>
          </cell>
        </row>
        <row r="187">
          <cell r="J187">
            <v>322.5</v>
          </cell>
          <cell r="N187" t="str">
            <v>12620M0039570</v>
          </cell>
        </row>
        <row r="188">
          <cell r="J188">
            <v>0</v>
          </cell>
          <cell r="N188" t="str">
            <v>12620M9029570</v>
          </cell>
        </row>
        <row r="189">
          <cell r="J189">
            <v>323</v>
          </cell>
          <cell r="N189" t="str">
            <v>12620M9039570</v>
          </cell>
        </row>
        <row r="190">
          <cell r="J190">
            <v>79201.7</v>
          </cell>
          <cell r="N190" t="str">
            <v>1262000009575</v>
          </cell>
        </row>
        <row r="191">
          <cell r="J191">
            <v>31123.18</v>
          </cell>
          <cell r="N191" t="str">
            <v>1262000009580</v>
          </cell>
        </row>
        <row r="192">
          <cell r="J192">
            <v>20</v>
          </cell>
          <cell r="N192" t="str">
            <v>1262000009585</v>
          </cell>
        </row>
        <row r="193">
          <cell r="J193">
            <v>39974.01</v>
          </cell>
          <cell r="N193" t="str">
            <v>1262000009705</v>
          </cell>
        </row>
        <row r="194">
          <cell r="J194">
            <v>859.47</v>
          </cell>
          <cell r="N194" t="str">
            <v>1262000009715</v>
          </cell>
        </row>
        <row r="195">
          <cell r="J195">
            <v>41871.47</v>
          </cell>
          <cell r="N195" t="str">
            <v>1262000009720</v>
          </cell>
        </row>
        <row r="196">
          <cell r="J196">
            <v>33628.04</v>
          </cell>
          <cell r="N196" t="str">
            <v>1262000009740</v>
          </cell>
        </row>
        <row r="197">
          <cell r="J197">
            <v>15346.21</v>
          </cell>
          <cell r="N197" t="str">
            <v>1262000009780</v>
          </cell>
        </row>
        <row r="198">
          <cell r="J198">
            <v>25807.88</v>
          </cell>
          <cell r="N198" t="str">
            <v>1262000009810</v>
          </cell>
        </row>
        <row r="199">
          <cell r="J199">
            <v>2800</v>
          </cell>
          <cell r="N199" t="str">
            <v>1262000009811</v>
          </cell>
        </row>
        <row r="200">
          <cell r="J200">
            <v>36926.449999999997</v>
          </cell>
          <cell r="N200" t="str">
            <v>1262000009830</v>
          </cell>
        </row>
        <row r="201">
          <cell r="J201">
            <v>5165.55</v>
          </cell>
          <cell r="N201" t="str">
            <v>1262000009831</v>
          </cell>
        </row>
        <row r="202">
          <cell r="J202">
            <v>0</v>
          </cell>
          <cell r="N202" t="str">
            <v>1262000009832</v>
          </cell>
        </row>
        <row r="203">
          <cell r="J203">
            <v>22749.040000000001</v>
          </cell>
          <cell r="N203" t="str">
            <v>1262000009870</v>
          </cell>
        </row>
        <row r="204">
          <cell r="J204">
            <v>-381089.84</v>
          </cell>
          <cell r="N204" t="str">
            <v>1262000009871</v>
          </cell>
        </row>
        <row r="205">
          <cell r="J205">
            <v>59324.07</v>
          </cell>
          <cell r="N205" t="str">
            <v>1262000009872</v>
          </cell>
        </row>
        <row r="206">
          <cell r="J206">
            <v>324405.74</v>
          </cell>
          <cell r="N206" t="str">
            <v>1262000009873</v>
          </cell>
        </row>
        <row r="207">
          <cell r="J207">
            <v>74999.97</v>
          </cell>
          <cell r="N207" t="str">
            <v>1262000009880</v>
          </cell>
        </row>
        <row r="208">
          <cell r="J208">
            <v>482667.69</v>
          </cell>
          <cell r="N208" t="str">
            <v>1263000009305</v>
          </cell>
        </row>
        <row r="209">
          <cell r="J209">
            <v>0</v>
          </cell>
          <cell r="N209" t="str">
            <v>1263000009315</v>
          </cell>
        </row>
        <row r="210">
          <cell r="J210">
            <v>7161.25</v>
          </cell>
          <cell r="N210" t="str">
            <v>1263000009320</v>
          </cell>
        </row>
        <row r="211">
          <cell r="J211">
            <v>71.47</v>
          </cell>
          <cell r="N211" t="str">
            <v>1263000009505</v>
          </cell>
        </row>
        <row r="212">
          <cell r="J212">
            <v>40196.730000000003</v>
          </cell>
          <cell r="N212" t="str">
            <v>1263000009510</v>
          </cell>
        </row>
        <row r="213">
          <cell r="J213">
            <v>292357.46999999997</v>
          </cell>
          <cell r="N213" t="str">
            <v>1263000009512</v>
          </cell>
        </row>
        <row r="214">
          <cell r="J214">
            <v>10464.51</v>
          </cell>
          <cell r="N214" t="str">
            <v>1263000009515</v>
          </cell>
        </row>
        <row r="215">
          <cell r="J215">
            <v>5433.2</v>
          </cell>
          <cell r="N215" t="str">
            <v>1263000009520</v>
          </cell>
        </row>
        <row r="216">
          <cell r="J216">
            <v>3503.05</v>
          </cell>
          <cell r="N216" t="str">
            <v>1263000009525</v>
          </cell>
        </row>
        <row r="217">
          <cell r="J217">
            <v>42579.360000000001</v>
          </cell>
          <cell r="N217" t="str">
            <v>1263000009530</v>
          </cell>
        </row>
        <row r="218">
          <cell r="J218">
            <v>0</v>
          </cell>
          <cell r="N218" t="str">
            <v>1263000009535</v>
          </cell>
        </row>
        <row r="219">
          <cell r="J219">
            <v>3216.97</v>
          </cell>
          <cell r="N219" t="str">
            <v>1263000009540</v>
          </cell>
        </row>
        <row r="220">
          <cell r="J220">
            <v>1206.04</v>
          </cell>
          <cell r="N220" t="str">
            <v>1263000009550</v>
          </cell>
        </row>
        <row r="221">
          <cell r="J221">
            <v>117622.97</v>
          </cell>
          <cell r="N221" t="str">
            <v>1263000009575</v>
          </cell>
        </row>
        <row r="222">
          <cell r="J222">
            <v>40408.51</v>
          </cell>
          <cell r="N222" t="str">
            <v>1263000009580</v>
          </cell>
        </row>
        <row r="223">
          <cell r="J223">
            <v>0</v>
          </cell>
          <cell r="N223" t="str">
            <v>1263000009585</v>
          </cell>
        </row>
        <row r="224">
          <cell r="J224">
            <v>0</v>
          </cell>
          <cell r="N224" t="str">
            <v>1263000009812</v>
          </cell>
        </row>
        <row r="225">
          <cell r="J225">
            <v>0</v>
          </cell>
          <cell r="N225" t="str">
            <v>1263000009820</v>
          </cell>
        </row>
        <row r="226">
          <cell r="J226">
            <v>-2466.41</v>
          </cell>
          <cell r="N226" t="str">
            <v>1263000009870</v>
          </cell>
        </row>
        <row r="227">
          <cell r="J227">
            <v>230250.06</v>
          </cell>
          <cell r="N227" t="str">
            <v>1263000009871</v>
          </cell>
        </row>
        <row r="228">
          <cell r="J228">
            <v>0</v>
          </cell>
          <cell r="N228" t="str">
            <v>1263000009880</v>
          </cell>
        </row>
        <row r="229">
          <cell r="J229">
            <v>1187655.83</v>
          </cell>
          <cell r="N229" t="str">
            <v>1264000009305</v>
          </cell>
        </row>
        <row r="230">
          <cell r="J230">
            <v>3210.66</v>
          </cell>
          <cell r="N230" t="str">
            <v>1264000009315</v>
          </cell>
        </row>
        <row r="231">
          <cell r="J231">
            <v>21238.46</v>
          </cell>
          <cell r="N231" t="str">
            <v>1264000009320</v>
          </cell>
        </row>
        <row r="232">
          <cell r="J232">
            <v>0</v>
          </cell>
          <cell r="N232" t="str">
            <v>1264000009505</v>
          </cell>
        </row>
        <row r="233">
          <cell r="J233">
            <v>228756.61</v>
          </cell>
          <cell r="N233" t="str">
            <v>1264000009510</v>
          </cell>
        </row>
        <row r="234">
          <cell r="J234">
            <v>-106164.79</v>
          </cell>
          <cell r="N234" t="str">
            <v>1264000009512</v>
          </cell>
        </row>
        <row r="235">
          <cell r="J235">
            <v>141.52000000000001</v>
          </cell>
          <cell r="N235" t="str">
            <v>1264000009515</v>
          </cell>
        </row>
        <row r="236">
          <cell r="J236">
            <v>70266.41</v>
          </cell>
          <cell r="N236" t="str">
            <v>1264000009520</v>
          </cell>
        </row>
        <row r="237">
          <cell r="J237">
            <v>4320.18</v>
          </cell>
          <cell r="N237" t="str">
            <v>1264000009525</v>
          </cell>
        </row>
        <row r="238">
          <cell r="J238">
            <v>157908.04999999999</v>
          </cell>
          <cell r="N238" t="str">
            <v>1264000009530</v>
          </cell>
        </row>
        <row r="239">
          <cell r="J239">
            <v>38.19</v>
          </cell>
          <cell r="N239" t="str">
            <v>1264000009535</v>
          </cell>
        </row>
        <row r="240">
          <cell r="J240">
            <v>4485.83</v>
          </cell>
          <cell r="N240" t="str">
            <v>1264000009540</v>
          </cell>
        </row>
        <row r="241">
          <cell r="J241">
            <v>3744.17</v>
          </cell>
          <cell r="N241" t="str">
            <v>1264000009550</v>
          </cell>
        </row>
        <row r="242">
          <cell r="J242">
            <v>41638.400000000001</v>
          </cell>
          <cell r="N242" t="str">
            <v>1264000009575</v>
          </cell>
        </row>
        <row r="243">
          <cell r="J243">
            <v>71344.75</v>
          </cell>
          <cell r="N243" t="str">
            <v>1264000009580</v>
          </cell>
        </row>
        <row r="244">
          <cell r="J244">
            <v>-847.35</v>
          </cell>
          <cell r="N244" t="str">
            <v>1264000009585</v>
          </cell>
        </row>
        <row r="245">
          <cell r="J245">
            <v>2228.5300000000002</v>
          </cell>
          <cell r="N245" t="str">
            <v>1264000009870</v>
          </cell>
        </row>
        <row r="246">
          <cell r="J246">
            <v>1371874.4</v>
          </cell>
          <cell r="N246" t="str">
            <v>1265000009305</v>
          </cell>
        </row>
        <row r="247">
          <cell r="J247">
            <v>44195.12</v>
          </cell>
          <cell r="N247" t="str">
            <v>1265000009320</v>
          </cell>
        </row>
        <row r="248">
          <cell r="J248">
            <v>0</v>
          </cell>
          <cell r="N248" t="str">
            <v>1265000009325</v>
          </cell>
        </row>
        <row r="249">
          <cell r="J249">
            <v>0</v>
          </cell>
          <cell r="N249" t="str">
            <v>1265000009505</v>
          </cell>
        </row>
        <row r="250">
          <cell r="J250">
            <v>0.01</v>
          </cell>
          <cell r="N250" t="str">
            <v>1265000009507</v>
          </cell>
        </row>
        <row r="251">
          <cell r="J251">
            <v>212772.93</v>
          </cell>
          <cell r="N251" t="str">
            <v>1265000009510</v>
          </cell>
        </row>
        <row r="252">
          <cell r="J252">
            <v>110.37</v>
          </cell>
          <cell r="N252" t="str">
            <v>1265000009512</v>
          </cell>
        </row>
        <row r="253">
          <cell r="J253">
            <v>57142.73</v>
          </cell>
          <cell r="N253" t="str">
            <v>1265000009515</v>
          </cell>
        </row>
        <row r="254">
          <cell r="J254">
            <v>101331.52</v>
          </cell>
          <cell r="N254" t="str">
            <v>1265000009520</v>
          </cell>
        </row>
        <row r="255">
          <cell r="J255">
            <v>18659.91</v>
          </cell>
          <cell r="N255" t="str">
            <v>1265000009525</v>
          </cell>
        </row>
        <row r="256">
          <cell r="J256">
            <v>127400.47</v>
          </cell>
          <cell r="N256" t="str">
            <v>1265000009530</v>
          </cell>
        </row>
        <row r="257">
          <cell r="J257">
            <v>8.69</v>
          </cell>
          <cell r="N257" t="str">
            <v>1265000009535</v>
          </cell>
        </row>
        <row r="258">
          <cell r="J258">
            <v>19048.7</v>
          </cell>
          <cell r="N258" t="str">
            <v>1265000009540</v>
          </cell>
        </row>
        <row r="259">
          <cell r="J259">
            <v>15886.72</v>
          </cell>
          <cell r="N259" t="str">
            <v>1265000009550</v>
          </cell>
        </row>
        <row r="260">
          <cell r="J260">
            <v>0</v>
          </cell>
          <cell r="N260" t="str">
            <v>12650NOGA9550</v>
          </cell>
        </row>
        <row r="261">
          <cell r="J261">
            <v>31169</v>
          </cell>
          <cell r="N261" t="str">
            <v>1265000009575</v>
          </cell>
        </row>
        <row r="262">
          <cell r="J262">
            <v>198265.78</v>
          </cell>
          <cell r="N262" t="str">
            <v>1265000009580</v>
          </cell>
        </row>
        <row r="263">
          <cell r="J263">
            <v>59408.05</v>
          </cell>
          <cell r="N263" t="str">
            <v>1265000009585</v>
          </cell>
        </row>
        <row r="264">
          <cell r="J264">
            <v>3476.44</v>
          </cell>
          <cell r="N264" t="str">
            <v>1265000009705</v>
          </cell>
        </row>
        <row r="265">
          <cell r="J265">
            <v>0</v>
          </cell>
          <cell r="N265" t="str">
            <v>1265000009780</v>
          </cell>
        </row>
        <row r="266">
          <cell r="J266">
            <v>0</v>
          </cell>
          <cell r="N266" t="str">
            <v>1265000009817</v>
          </cell>
        </row>
        <row r="267">
          <cell r="J267">
            <v>13153.02</v>
          </cell>
          <cell r="N267" t="str">
            <v>1265000009870</v>
          </cell>
        </row>
        <row r="268">
          <cell r="J268">
            <v>0</v>
          </cell>
          <cell r="N268" t="str">
            <v>1266000008320</v>
          </cell>
        </row>
        <row r="269">
          <cell r="J269">
            <v>845799.18</v>
          </cell>
          <cell r="N269" t="str">
            <v>12660BRON8320</v>
          </cell>
        </row>
        <row r="270">
          <cell r="J270">
            <v>-191184.47</v>
          </cell>
          <cell r="N270" t="str">
            <v>12660BROO8320</v>
          </cell>
        </row>
        <row r="271">
          <cell r="J271">
            <v>0</v>
          </cell>
          <cell r="N271" t="str">
            <v>12660NEXF8320</v>
          </cell>
        </row>
        <row r="272">
          <cell r="J272">
            <v>158000</v>
          </cell>
          <cell r="N272" t="str">
            <v>12660NOGA8320</v>
          </cell>
        </row>
        <row r="273">
          <cell r="J273">
            <v>-743056.23</v>
          </cell>
          <cell r="N273" t="str">
            <v>12660RETA8320</v>
          </cell>
        </row>
        <row r="274">
          <cell r="J274">
            <v>0</v>
          </cell>
          <cell r="N274" t="str">
            <v>1266000008330</v>
          </cell>
        </row>
        <row r="275">
          <cell r="J275">
            <v>0</v>
          </cell>
          <cell r="N275" t="str">
            <v>1266000009305</v>
          </cell>
        </row>
        <row r="276">
          <cell r="J276">
            <v>0</v>
          </cell>
          <cell r="N276" t="str">
            <v>1266000009505</v>
          </cell>
        </row>
        <row r="277">
          <cell r="J277">
            <v>0</v>
          </cell>
          <cell r="N277" t="str">
            <v>12660BROO9505</v>
          </cell>
        </row>
        <row r="278">
          <cell r="J278">
            <v>172497.74</v>
          </cell>
          <cell r="N278" t="str">
            <v>1266000009510</v>
          </cell>
        </row>
        <row r="279">
          <cell r="J279">
            <v>0</v>
          </cell>
          <cell r="N279" t="str">
            <v>12660BROO9510</v>
          </cell>
        </row>
        <row r="280">
          <cell r="J280">
            <v>0</v>
          </cell>
          <cell r="N280" t="str">
            <v>12660FERC9510</v>
          </cell>
        </row>
        <row r="281">
          <cell r="J281">
            <v>0</v>
          </cell>
          <cell r="N281" t="str">
            <v>12660FRAS9510</v>
          </cell>
        </row>
        <row r="282">
          <cell r="J282">
            <v>0</v>
          </cell>
          <cell r="N282" t="str">
            <v>12660NEXF9510</v>
          </cell>
        </row>
        <row r="283">
          <cell r="J283">
            <v>0</v>
          </cell>
          <cell r="N283" t="str">
            <v>12660NORA9510</v>
          </cell>
        </row>
        <row r="284">
          <cell r="J284">
            <v>0</v>
          </cell>
          <cell r="N284" t="str">
            <v>12660RETA9510</v>
          </cell>
        </row>
        <row r="285">
          <cell r="J285">
            <v>3163.57</v>
          </cell>
          <cell r="N285" t="str">
            <v>1266000009512</v>
          </cell>
        </row>
        <row r="286">
          <cell r="J286">
            <v>0</v>
          </cell>
          <cell r="N286" t="str">
            <v>12660NORA9512</v>
          </cell>
        </row>
        <row r="287">
          <cell r="J287">
            <v>0</v>
          </cell>
          <cell r="N287" t="str">
            <v>1266000009515</v>
          </cell>
        </row>
        <row r="288">
          <cell r="J288">
            <v>0</v>
          </cell>
          <cell r="N288" t="str">
            <v>12660BROO9515</v>
          </cell>
        </row>
        <row r="289">
          <cell r="J289">
            <v>0</v>
          </cell>
          <cell r="N289" t="str">
            <v>12660FERC9515</v>
          </cell>
        </row>
        <row r="290">
          <cell r="J290">
            <v>0</v>
          </cell>
          <cell r="N290" t="str">
            <v>12660FRAS9515</v>
          </cell>
        </row>
        <row r="291">
          <cell r="J291">
            <v>28054.86</v>
          </cell>
          <cell r="N291" t="str">
            <v>12660NEXF9515</v>
          </cell>
        </row>
        <row r="292">
          <cell r="J292">
            <v>0</v>
          </cell>
          <cell r="N292" t="str">
            <v>12660NOGA9515</v>
          </cell>
        </row>
        <row r="293">
          <cell r="J293">
            <v>0</v>
          </cell>
          <cell r="N293" t="str">
            <v>12660NORA9515</v>
          </cell>
        </row>
        <row r="294">
          <cell r="J294">
            <v>159245.96</v>
          </cell>
          <cell r="N294" t="str">
            <v>12660RETA9515</v>
          </cell>
        </row>
        <row r="295">
          <cell r="J295">
            <v>7823.76</v>
          </cell>
          <cell r="N295" t="str">
            <v>1266000009520</v>
          </cell>
        </row>
        <row r="296">
          <cell r="J296">
            <v>0</v>
          </cell>
          <cell r="N296" t="str">
            <v>12660BROO9520</v>
          </cell>
        </row>
        <row r="297">
          <cell r="J297">
            <v>0</v>
          </cell>
          <cell r="N297" t="str">
            <v>12660NEXF9520</v>
          </cell>
        </row>
        <row r="298">
          <cell r="J298">
            <v>0</v>
          </cell>
          <cell r="N298" t="str">
            <v>12660NOGA9520</v>
          </cell>
        </row>
        <row r="299">
          <cell r="J299">
            <v>0</v>
          </cell>
          <cell r="N299" t="str">
            <v>12660NORA9520</v>
          </cell>
        </row>
        <row r="300">
          <cell r="J300">
            <v>0</v>
          </cell>
          <cell r="N300" t="str">
            <v>12660RETA9520</v>
          </cell>
        </row>
        <row r="301">
          <cell r="J301">
            <v>4783.2700000000004</v>
          </cell>
          <cell r="N301" t="str">
            <v>1266000009525</v>
          </cell>
        </row>
        <row r="302">
          <cell r="J302">
            <v>424.63</v>
          </cell>
          <cell r="N302" t="str">
            <v>1266000009530</v>
          </cell>
        </row>
        <row r="303">
          <cell r="J303">
            <v>0</v>
          </cell>
          <cell r="N303" t="str">
            <v>1266000009535</v>
          </cell>
        </row>
        <row r="304">
          <cell r="J304">
            <v>123.52</v>
          </cell>
          <cell r="N304" t="str">
            <v>1266000009540</v>
          </cell>
        </row>
        <row r="305">
          <cell r="J305">
            <v>54.32</v>
          </cell>
          <cell r="N305" t="str">
            <v>1266000009550</v>
          </cell>
        </row>
        <row r="306">
          <cell r="J306">
            <v>0</v>
          </cell>
          <cell r="N306" t="str">
            <v>12660BROO9550</v>
          </cell>
        </row>
        <row r="307">
          <cell r="J307">
            <v>0</v>
          </cell>
          <cell r="N307" t="str">
            <v>12660NEXF9550</v>
          </cell>
        </row>
        <row r="308">
          <cell r="J308">
            <v>0</v>
          </cell>
          <cell r="N308" t="str">
            <v>12660NOGA9550</v>
          </cell>
        </row>
        <row r="309">
          <cell r="J309">
            <v>0</v>
          </cell>
          <cell r="N309" t="str">
            <v>12660NORA9550</v>
          </cell>
        </row>
        <row r="310">
          <cell r="J310">
            <v>0</v>
          </cell>
          <cell r="N310" t="str">
            <v>12660RETA9550</v>
          </cell>
        </row>
        <row r="311">
          <cell r="J311">
            <v>0</v>
          </cell>
          <cell r="N311" t="str">
            <v>1266000009580</v>
          </cell>
        </row>
        <row r="312">
          <cell r="J312">
            <v>0</v>
          </cell>
          <cell r="N312" t="str">
            <v>1266000009585</v>
          </cell>
        </row>
        <row r="313">
          <cell r="J313">
            <v>0</v>
          </cell>
          <cell r="N313" t="str">
            <v>1266000009705</v>
          </cell>
        </row>
        <row r="314">
          <cell r="J314">
            <v>0</v>
          </cell>
          <cell r="N314" t="str">
            <v>1266000009870</v>
          </cell>
        </row>
        <row r="315">
          <cell r="J315">
            <v>0</v>
          </cell>
          <cell r="N315" t="str">
            <v>12660NOGA9870</v>
          </cell>
        </row>
        <row r="316">
          <cell r="J316">
            <v>3935.49</v>
          </cell>
          <cell r="N316" t="str">
            <v>1267000009515</v>
          </cell>
        </row>
        <row r="317">
          <cell r="J317">
            <v>0</v>
          </cell>
          <cell r="N317" t="str">
            <v>1267000009540</v>
          </cell>
        </row>
        <row r="318">
          <cell r="J318">
            <v>633332.18000000005</v>
          </cell>
          <cell r="N318" t="str">
            <v>1268000009305</v>
          </cell>
        </row>
        <row r="319">
          <cell r="J319">
            <v>597</v>
          </cell>
          <cell r="N319" t="str">
            <v>1268000009505</v>
          </cell>
        </row>
        <row r="320">
          <cell r="J320">
            <v>170480.36</v>
          </cell>
          <cell r="N320" t="str">
            <v>1268000009510</v>
          </cell>
        </row>
        <row r="321">
          <cell r="J321">
            <v>5097.5</v>
          </cell>
          <cell r="N321" t="str">
            <v>1268000009512</v>
          </cell>
        </row>
        <row r="322">
          <cell r="J322">
            <v>30461</v>
          </cell>
          <cell r="N322" t="str">
            <v>1268000009515</v>
          </cell>
        </row>
        <row r="323">
          <cell r="J323">
            <v>50602.12</v>
          </cell>
          <cell r="N323" t="str">
            <v>1268000009520</v>
          </cell>
        </row>
        <row r="324">
          <cell r="J324">
            <v>1585.31</v>
          </cell>
          <cell r="N324" t="str">
            <v>1268000009525</v>
          </cell>
        </row>
        <row r="325">
          <cell r="J325">
            <v>4979.09</v>
          </cell>
          <cell r="N325" t="str">
            <v>1268000009530</v>
          </cell>
        </row>
        <row r="326">
          <cell r="J326">
            <v>9960.4599999999991</v>
          </cell>
          <cell r="N326" t="str">
            <v>1268000009540</v>
          </cell>
        </row>
        <row r="327">
          <cell r="J327">
            <v>4319.71</v>
          </cell>
          <cell r="N327" t="str">
            <v>1268000009550</v>
          </cell>
        </row>
        <row r="328">
          <cell r="J328">
            <v>26528.78</v>
          </cell>
          <cell r="N328" t="str">
            <v>1268000009575</v>
          </cell>
        </row>
        <row r="329">
          <cell r="J329">
            <v>27630.15</v>
          </cell>
          <cell r="N329" t="str">
            <v>1268000009580</v>
          </cell>
        </row>
        <row r="330">
          <cell r="J330">
            <v>15884.11</v>
          </cell>
          <cell r="N330" t="str">
            <v>1268000009870</v>
          </cell>
        </row>
        <row r="331">
          <cell r="J331">
            <v>0</v>
          </cell>
          <cell r="N331" t="str">
            <v>1269000009305</v>
          </cell>
        </row>
        <row r="332">
          <cell r="J332">
            <v>0</v>
          </cell>
          <cell r="N332" t="str">
            <v>1269000009505</v>
          </cell>
        </row>
        <row r="333">
          <cell r="J333">
            <v>1050</v>
          </cell>
          <cell r="N333" t="str">
            <v>1269000009510</v>
          </cell>
        </row>
        <row r="334">
          <cell r="J334">
            <v>0</v>
          </cell>
          <cell r="N334" t="str">
            <v>1269000009512</v>
          </cell>
        </row>
        <row r="335">
          <cell r="J335">
            <v>5115.38</v>
          </cell>
          <cell r="N335" t="str">
            <v>1269000009520</v>
          </cell>
        </row>
        <row r="336">
          <cell r="J336">
            <v>3927</v>
          </cell>
          <cell r="N336" t="str">
            <v>1269000009530</v>
          </cell>
        </row>
        <row r="337">
          <cell r="J337">
            <v>93.85</v>
          </cell>
          <cell r="N337" t="str">
            <v>1269000009535</v>
          </cell>
        </row>
        <row r="338">
          <cell r="J338">
            <v>1970.11</v>
          </cell>
          <cell r="N338" t="str">
            <v>1269000009540</v>
          </cell>
        </row>
        <row r="339">
          <cell r="J339">
            <v>379.55</v>
          </cell>
          <cell r="N339" t="str">
            <v>1269000009550</v>
          </cell>
        </row>
        <row r="340">
          <cell r="J340">
            <v>0</v>
          </cell>
          <cell r="N340" t="str">
            <v>1269000009575</v>
          </cell>
        </row>
        <row r="341">
          <cell r="J341">
            <v>614.28</v>
          </cell>
          <cell r="N341" t="str">
            <v>1269000009580</v>
          </cell>
        </row>
        <row r="342">
          <cell r="J342">
            <v>168.9</v>
          </cell>
          <cell r="N342" t="str">
            <v>1269000009870</v>
          </cell>
        </row>
        <row r="343">
          <cell r="J343">
            <v>0</v>
          </cell>
          <cell r="N343" t="str">
            <v>1270000009505</v>
          </cell>
        </row>
        <row r="344">
          <cell r="J344">
            <v>0</v>
          </cell>
          <cell r="N344" t="str">
            <v>1270000009510</v>
          </cell>
        </row>
        <row r="345">
          <cell r="J345">
            <v>0</v>
          </cell>
          <cell r="N345" t="str">
            <v>1270000009520</v>
          </cell>
        </row>
        <row r="346">
          <cell r="J346">
            <v>0</v>
          </cell>
          <cell r="N346" t="str">
            <v>1270000009535</v>
          </cell>
        </row>
        <row r="347">
          <cell r="J347">
            <v>0</v>
          </cell>
          <cell r="N347" t="str">
            <v>1270000009550</v>
          </cell>
        </row>
        <row r="348">
          <cell r="J348">
            <v>0</v>
          </cell>
          <cell r="N348" t="str">
            <v>1270000009580</v>
          </cell>
        </row>
        <row r="349">
          <cell r="J349">
            <v>0</v>
          </cell>
          <cell r="N349" t="str">
            <v>1270000009870</v>
          </cell>
        </row>
        <row r="350">
          <cell r="J350">
            <v>0</v>
          </cell>
          <cell r="N350" t="str">
            <v>1281000008101</v>
          </cell>
        </row>
        <row r="351">
          <cell r="J351">
            <v>0</v>
          </cell>
          <cell r="N351" t="str">
            <v>12810V5408110</v>
          </cell>
        </row>
        <row r="352">
          <cell r="J352">
            <v>11.28</v>
          </cell>
          <cell r="N352" t="str">
            <v>12810!8120</v>
          </cell>
        </row>
        <row r="353">
          <cell r="J353">
            <v>0</v>
          </cell>
          <cell r="N353" t="str">
            <v>12810V1358120</v>
          </cell>
        </row>
        <row r="354">
          <cell r="J354">
            <v>0</v>
          </cell>
          <cell r="N354" t="str">
            <v>12810V1558120</v>
          </cell>
        </row>
        <row r="355">
          <cell r="J355">
            <v>-500000</v>
          </cell>
          <cell r="N355" t="str">
            <v>12810V1758120</v>
          </cell>
        </row>
        <row r="356">
          <cell r="J356">
            <v>0</v>
          </cell>
          <cell r="N356" t="str">
            <v>12810V5108120</v>
          </cell>
        </row>
        <row r="357">
          <cell r="J357">
            <v>0</v>
          </cell>
          <cell r="N357" t="str">
            <v>12810V5208120</v>
          </cell>
        </row>
        <row r="358">
          <cell r="J358">
            <v>-7823758.1600000001</v>
          </cell>
          <cell r="N358" t="str">
            <v>12810V5358120</v>
          </cell>
        </row>
        <row r="359">
          <cell r="J359">
            <v>7053184.2000000002</v>
          </cell>
          <cell r="N359" t="str">
            <v>12810V5368120</v>
          </cell>
        </row>
        <row r="360">
          <cell r="J360">
            <v>-8250.98</v>
          </cell>
          <cell r="N360" t="str">
            <v>12810V5378120</v>
          </cell>
        </row>
        <row r="361">
          <cell r="J361">
            <v>0</v>
          </cell>
          <cell r="N361" t="str">
            <v>12810V5408120</v>
          </cell>
        </row>
        <row r="362">
          <cell r="J362">
            <v>0</v>
          </cell>
          <cell r="N362" t="str">
            <v>12810V5558120</v>
          </cell>
        </row>
        <row r="363">
          <cell r="J363">
            <v>0</v>
          </cell>
          <cell r="N363" t="str">
            <v>12810V5708120</v>
          </cell>
        </row>
        <row r="364">
          <cell r="J364">
            <v>0</v>
          </cell>
          <cell r="N364" t="str">
            <v>12810V5758120</v>
          </cell>
        </row>
        <row r="365">
          <cell r="J365">
            <v>0</v>
          </cell>
          <cell r="N365" t="str">
            <v>12810V6078120</v>
          </cell>
        </row>
        <row r="366">
          <cell r="J366">
            <v>0</v>
          </cell>
          <cell r="N366" t="str">
            <v>12810V6308120</v>
          </cell>
        </row>
        <row r="367">
          <cell r="J367">
            <v>0</v>
          </cell>
          <cell r="N367" t="str">
            <v>12810V6508120</v>
          </cell>
        </row>
        <row r="368">
          <cell r="J368">
            <v>423.66</v>
          </cell>
          <cell r="N368" t="str">
            <v>12810V6558120</v>
          </cell>
        </row>
        <row r="369">
          <cell r="J369">
            <v>-3336648.81</v>
          </cell>
          <cell r="N369" t="str">
            <v>12810V6608120</v>
          </cell>
        </row>
        <row r="370">
          <cell r="J370">
            <v>-2205370.06</v>
          </cell>
          <cell r="N370" t="str">
            <v>12810V6858120</v>
          </cell>
        </row>
        <row r="371">
          <cell r="J371">
            <v>0</v>
          </cell>
          <cell r="N371" t="str">
            <v>12810V7358120</v>
          </cell>
        </row>
        <row r="372">
          <cell r="J372">
            <v>0</v>
          </cell>
          <cell r="N372" t="str">
            <v>12810V8458120</v>
          </cell>
        </row>
        <row r="373">
          <cell r="J373">
            <v>0</v>
          </cell>
          <cell r="N373" t="str">
            <v>12810V8558120</v>
          </cell>
        </row>
        <row r="374">
          <cell r="J374">
            <v>-43037806.109999999</v>
          </cell>
          <cell r="N374" t="str">
            <v>12810V8758120</v>
          </cell>
        </row>
        <row r="375">
          <cell r="J375">
            <v>-62333.63</v>
          </cell>
          <cell r="N375" t="str">
            <v>12810V6608121</v>
          </cell>
        </row>
        <row r="376">
          <cell r="J376">
            <v>-2778751.43</v>
          </cell>
          <cell r="N376" t="str">
            <v>12810V8758121</v>
          </cell>
        </row>
        <row r="377">
          <cell r="J377">
            <v>-681396.23</v>
          </cell>
          <cell r="N377" t="str">
            <v>12810V6608122</v>
          </cell>
        </row>
        <row r="378">
          <cell r="J378">
            <v>-2057847.4</v>
          </cell>
          <cell r="N378" t="str">
            <v>12810V8758122</v>
          </cell>
        </row>
        <row r="379">
          <cell r="J379">
            <v>-1893162.74</v>
          </cell>
          <cell r="N379" t="str">
            <v>12810V6608123</v>
          </cell>
        </row>
        <row r="380">
          <cell r="J380">
            <v>-125566.25</v>
          </cell>
          <cell r="N380" t="str">
            <v>12810V6608124</v>
          </cell>
        </row>
        <row r="381">
          <cell r="J381">
            <v>-150138</v>
          </cell>
          <cell r="N381" t="str">
            <v>1281000008130</v>
          </cell>
        </row>
        <row r="382">
          <cell r="J382">
            <v>-171515.5</v>
          </cell>
          <cell r="N382" t="str">
            <v>12810V1558130</v>
          </cell>
        </row>
        <row r="383">
          <cell r="J383">
            <v>-3756839</v>
          </cell>
          <cell r="N383" t="str">
            <v>12810V5108130</v>
          </cell>
        </row>
        <row r="384">
          <cell r="J384">
            <v>448216.51</v>
          </cell>
          <cell r="N384" t="str">
            <v>12810V5138130</v>
          </cell>
        </row>
        <row r="385">
          <cell r="J385">
            <v>0</v>
          </cell>
          <cell r="N385" t="str">
            <v>12810V5258130</v>
          </cell>
        </row>
        <row r="386">
          <cell r="J386">
            <v>731808.84</v>
          </cell>
          <cell r="N386" t="str">
            <v>12810V5308130</v>
          </cell>
        </row>
        <row r="387">
          <cell r="J387">
            <v>416.54</v>
          </cell>
          <cell r="N387" t="str">
            <v>12810V5358130</v>
          </cell>
        </row>
        <row r="388">
          <cell r="J388">
            <v>0</v>
          </cell>
          <cell r="N388" t="str">
            <v>12810V5558130</v>
          </cell>
        </row>
        <row r="389">
          <cell r="J389">
            <v>-824220.77</v>
          </cell>
          <cell r="N389" t="str">
            <v>12810V5608130</v>
          </cell>
        </row>
        <row r="390">
          <cell r="J390">
            <v>-1371065.45</v>
          </cell>
          <cell r="N390" t="str">
            <v>12810V5708130</v>
          </cell>
        </row>
        <row r="391">
          <cell r="J391">
            <v>1268491.69</v>
          </cell>
          <cell r="N391" t="str">
            <v>12810V5758130</v>
          </cell>
        </row>
        <row r="392">
          <cell r="J392">
            <v>0</v>
          </cell>
          <cell r="N392" t="str">
            <v>12810V5908130</v>
          </cell>
        </row>
        <row r="393">
          <cell r="J393">
            <v>0</v>
          </cell>
          <cell r="N393" t="str">
            <v>12810V6158130</v>
          </cell>
        </row>
        <row r="394">
          <cell r="J394">
            <v>0</v>
          </cell>
          <cell r="N394" t="str">
            <v>12810V6258130</v>
          </cell>
        </row>
        <row r="395">
          <cell r="J395">
            <v>0</v>
          </cell>
          <cell r="N395" t="str">
            <v>12810V6458130</v>
          </cell>
        </row>
        <row r="396">
          <cell r="J396">
            <v>-259705.08</v>
          </cell>
          <cell r="N396" t="str">
            <v>12810V6758130</v>
          </cell>
        </row>
        <row r="397">
          <cell r="J397">
            <v>-995010.4</v>
          </cell>
          <cell r="N397" t="str">
            <v>12810V6808130</v>
          </cell>
        </row>
        <row r="398">
          <cell r="J398">
            <v>0</v>
          </cell>
          <cell r="N398" t="str">
            <v>12810V7058130</v>
          </cell>
        </row>
        <row r="399">
          <cell r="J399">
            <v>418792.65</v>
          </cell>
          <cell r="N399" t="str">
            <v>12810V7158130</v>
          </cell>
        </row>
        <row r="400">
          <cell r="J400">
            <v>0</v>
          </cell>
          <cell r="N400" t="str">
            <v>12810V7258130</v>
          </cell>
        </row>
        <row r="401">
          <cell r="J401">
            <v>-2380890.83</v>
          </cell>
          <cell r="N401" t="str">
            <v>12810V7308130</v>
          </cell>
        </row>
        <row r="402">
          <cell r="J402">
            <v>0</v>
          </cell>
          <cell r="N402" t="str">
            <v>12810V7658130</v>
          </cell>
        </row>
        <row r="403">
          <cell r="J403">
            <v>-32274.22</v>
          </cell>
          <cell r="N403" t="str">
            <v>12810V8408130</v>
          </cell>
        </row>
        <row r="404">
          <cell r="J404">
            <v>-1549186</v>
          </cell>
          <cell r="N404" t="str">
            <v>12810V8708130</v>
          </cell>
        </row>
        <row r="405">
          <cell r="J405">
            <v>3507.75</v>
          </cell>
          <cell r="N405" t="str">
            <v>12810V8858130</v>
          </cell>
        </row>
        <row r="406">
          <cell r="J406">
            <v>0</v>
          </cell>
          <cell r="N406" t="str">
            <v>12810V5708135</v>
          </cell>
        </row>
        <row r="407">
          <cell r="J407">
            <v>0</v>
          </cell>
          <cell r="N407" t="str">
            <v>12810V5908135</v>
          </cell>
        </row>
        <row r="408">
          <cell r="J408">
            <v>0</v>
          </cell>
          <cell r="N408" t="str">
            <v>12810V6258135</v>
          </cell>
        </row>
        <row r="409">
          <cell r="J409">
            <v>0</v>
          </cell>
          <cell r="N409" t="str">
            <v>12810V6758135</v>
          </cell>
        </row>
        <row r="410">
          <cell r="J410">
            <v>-2070997.22</v>
          </cell>
          <cell r="N410" t="str">
            <v>12810V7458135</v>
          </cell>
        </row>
        <row r="411">
          <cell r="J411">
            <v>-3041059.59</v>
          </cell>
          <cell r="N411" t="str">
            <v>12810V7508135</v>
          </cell>
        </row>
        <row r="412">
          <cell r="J412">
            <v>0</v>
          </cell>
          <cell r="N412" t="str">
            <v>12810V7558135</v>
          </cell>
        </row>
        <row r="413">
          <cell r="J413">
            <v>-4774851.4400000004</v>
          </cell>
          <cell r="N413" t="str">
            <v>12810V7608135</v>
          </cell>
        </row>
        <row r="414">
          <cell r="J414">
            <v>0</v>
          </cell>
          <cell r="N414" t="str">
            <v>12810V7708135</v>
          </cell>
        </row>
        <row r="415">
          <cell r="J415">
            <v>0</v>
          </cell>
          <cell r="N415" t="str">
            <v>12810V7758135</v>
          </cell>
        </row>
        <row r="416">
          <cell r="J416">
            <v>-526470.03</v>
          </cell>
          <cell r="N416" t="str">
            <v>12810V8458135</v>
          </cell>
        </row>
        <row r="417">
          <cell r="J417">
            <v>-1119608.25</v>
          </cell>
          <cell r="N417" t="str">
            <v>12810V8608135</v>
          </cell>
        </row>
        <row r="418">
          <cell r="J418">
            <v>0</v>
          </cell>
          <cell r="N418" t="str">
            <v>12810V8658135</v>
          </cell>
        </row>
        <row r="419">
          <cell r="J419">
            <v>0</v>
          </cell>
          <cell r="N419" t="str">
            <v>12810V5258140</v>
          </cell>
        </row>
        <row r="420">
          <cell r="J420">
            <v>0</v>
          </cell>
          <cell r="N420" t="str">
            <v>12810V5708140</v>
          </cell>
        </row>
        <row r="421">
          <cell r="J421">
            <v>0</v>
          </cell>
          <cell r="N421" t="str">
            <v>12810V5908140</v>
          </cell>
        </row>
        <row r="422">
          <cell r="J422">
            <v>0</v>
          </cell>
          <cell r="N422" t="str">
            <v>12810V6158140</v>
          </cell>
        </row>
        <row r="423">
          <cell r="J423">
            <v>0</v>
          </cell>
          <cell r="N423" t="str">
            <v>12810V6258140</v>
          </cell>
        </row>
        <row r="424">
          <cell r="J424">
            <v>0</v>
          </cell>
          <cell r="N424" t="str">
            <v>12810V6458140</v>
          </cell>
        </row>
        <row r="425">
          <cell r="J425">
            <v>0</v>
          </cell>
          <cell r="N425" t="str">
            <v>12810V6758140</v>
          </cell>
        </row>
        <row r="426">
          <cell r="J426">
            <v>0</v>
          </cell>
          <cell r="N426" t="str">
            <v>12810V7258140</v>
          </cell>
        </row>
        <row r="427">
          <cell r="J427">
            <v>0</v>
          </cell>
          <cell r="N427" t="str">
            <v>12810V7358140</v>
          </cell>
        </row>
        <row r="428">
          <cell r="J428">
            <v>0</v>
          </cell>
          <cell r="N428" t="str">
            <v>12810V7558140</v>
          </cell>
        </row>
        <row r="429">
          <cell r="J429">
            <v>0</v>
          </cell>
          <cell r="N429" t="str">
            <v>12810V7608140</v>
          </cell>
        </row>
        <row r="430">
          <cell r="J430">
            <v>0</v>
          </cell>
          <cell r="N430" t="str">
            <v>12810V7758140</v>
          </cell>
        </row>
        <row r="431">
          <cell r="J431">
            <v>0</v>
          </cell>
          <cell r="N431" t="str">
            <v>12810V8458140</v>
          </cell>
        </row>
        <row r="432">
          <cell r="J432">
            <v>-10.69</v>
          </cell>
          <cell r="N432" t="str">
            <v>12810!8210</v>
          </cell>
        </row>
        <row r="433">
          <cell r="J433">
            <v>0</v>
          </cell>
          <cell r="N433" t="str">
            <v>1281000008210</v>
          </cell>
        </row>
        <row r="434">
          <cell r="J434">
            <v>-6720416.3300000001</v>
          </cell>
          <cell r="N434" t="str">
            <v>12810V1358210</v>
          </cell>
        </row>
        <row r="435">
          <cell r="J435">
            <v>0</v>
          </cell>
          <cell r="N435" t="str">
            <v>12810V1658210</v>
          </cell>
        </row>
        <row r="436">
          <cell r="J436">
            <v>0</v>
          </cell>
          <cell r="N436" t="str">
            <v>12810V5258210</v>
          </cell>
        </row>
        <row r="437">
          <cell r="J437">
            <v>0</v>
          </cell>
          <cell r="N437" t="str">
            <v>12810V5378210</v>
          </cell>
        </row>
        <row r="438">
          <cell r="J438">
            <v>-41481182.350000001</v>
          </cell>
          <cell r="N438" t="str">
            <v>12810V5558210</v>
          </cell>
        </row>
        <row r="439">
          <cell r="J439">
            <v>0</v>
          </cell>
          <cell r="N439" t="str">
            <v>12810V5608210</v>
          </cell>
        </row>
        <row r="440">
          <cell r="J440">
            <v>0</v>
          </cell>
          <cell r="N440" t="str">
            <v>12810V5658210</v>
          </cell>
        </row>
        <row r="441">
          <cell r="J441">
            <v>0</v>
          </cell>
          <cell r="N441" t="str">
            <v>12810V5708210</v>
          </cell>
        </row>
        <row r="442">
          <cell r="J442">
            <v>-123295.61</v>
          </cell>
          <cell r="N442" t="str">
            <v>12810V5808210</v>
          </cell>
        </row>
        <row r="443">
          <cell r="J443">
            <v>0</v>
          </cell>
          <cell r="N443" t="str">
            <v>12810V5858210</v>
          </cell>
        </row>
        <row r="444">
          <cell r="J444">
            <v>0</v>
          </cell>
          <cell r="N444" t="str">
            <v>12810V5908210</v>
          </cell>
        </row>
        <row r="445">
          <cell r="J445">
            <v>0</v>
          </cell>
          <cell r="N445" t="str">
            <v>12810V5958210</v>
          </cell>
        </row>
        <row r="446">
          <cell r="J446">
            <v>0</v>
          </cell>
          <cell r="N446" t="str">
            <v>12810V6008210</v>
          </cell>
        </row>
        <row r="447">
          <cell r="J447">
            <v>0</v>
          </cell>
          <cell r="N447" t="str">
            <v>12810V6058210</v>
          </cell>
        </row>
        <row r="448">
          <cell r="J448">
            <v>0</v>
          </cell>
          <cell r="N448" t="str">
            <v>12810V6158210</v>
          </cell>
        </row>
        <row r="449">
          <cell r="J449">
            <v>0</v>
          </cell>
          <cell r="N449" t="str">
            <v>12810V6208210</v>
          </cell>
        </row>
        <row r="450">
          <cell r="J450">
            <v>0</v>
          </cell>
          <cell r="N450" t="str">
            <v>12810V6258210</v>
          </cell>
        </row>
        <row r="451">
          <cell r="J451">
            <v>0</v>
          </cell>
          <cell r="N451" t="str">
            <v>12810V6308210</v>
          </cell>
        </row>
        <row r="452">
          <cell r="J452">
            <v>0</v>
          </cell>
          <cell r="N452" t="str">
            <v>12810V6408210</v>
          </cell>
        </row>
        <row r="453">
          <cell r="J453">
            <v>0</v>
          </cell>
          <cell r="N453" t="str">
            <v>12810V6508210</v>
          </cell>
        </row>
        <row r="454">
          <cell r="J454">
            <v>0</v>
          </cell>
          <cell r="N454" t="str">
            <v>12810V6708210</v>
          </cell>
        </row>
        <row r="455">
          <cell r="J455">
            <v>0</v>
          </cell>
          <cell r="N455" t="str">
            <v>12810V6908210</v>
          </cell>
        </row>
        <row r="456">
          <cell r="J456">
            <v>-6017382.75</v>
          </cell>
          <cell r="N456" t="str">
            <v>12810V6958210</v>
          </cell>
        </row>
        <row r="457">
          <cell r="J457">
            <v>0</v>
          </cell>
          <cell r="N457" t="str">
            <v>12810V7008210</v>
          </cell>
        </row>
        <row r="458">
          <cell r="J458">
            <v>-18824295.120000001</v>
          </cell>
          <cell r="N458" t="str">
            <v>12810V7108210</v>
          </cell>
        </row>
        <row r="459">
          <cell r="J459">
            <v>-40448256.960000001</v>
          </cell>
          <cell r="N459" t="str">
            <v>12810V7208210</v>
          </cell>
        </row>
        <row r="460">
          <cell r="J460">
            <v>0</v>
          </cell>
          <cell r="N460" t="str">
            <v>12810V7358210</v>
          </cell>
        </row>
        <row r="461">
          <cell r="J461">
            <v>0</v>
          </cell>
          <cell r="N461" t="str">
            <v>12810V7808210</v>
          </cell>
        </row>
        <row r="462">
          <cell r="J462">
            <v>0</v>
          </cell>
          <cell r="N462" t="str">
            <v>12810V7858210</v>
          </cell>
        </row>
        <row r="463">
          <cell r="J463">
            <v>0</v>
          </cell>
          <cell r="N463" t="str">
            <v>12810V7908210</v>
          </cell>
        </row>
        <row r="464">
          <cell r="J464">
            <v>-22320484.739999998</v>
          </cell>
          <cell r="N464" t="str">
            <v>12810V7958210</v>
          </cell>
        </row>
        <row r="465">
          <cell r="J465">
            <v>-5488512.9299999997</v>
          </cell>
          <cell r="N465" t="str">
            <v>12810V8008210</v>
          </cell>
        </row>
        <row r="466">
          <cell r="J466">
            <v>0</v>
          </cell>
          <cell r="N466" t="str">
            <v>12810V8158210</v>
          </cell>
        </row>
        <row r="467">
          <cell r="J467">
            <v>-1102.23</v>
          </cell>
          <cell r="N467" t="str">
            <v>12810V8208210</v>
          </cell>
        </row>
        <row r="468">
          <cell r="J468">
            <v>-113974613.15000001</v>
          </cell>
          <cell r="N468" t="str">
            <v>12810V8358210</v>
          </cell>
        </row>
        <row r="469">
          <cell r="J469">
            <v>-4155.78</v>
          </cell>
          <cell r="N469" t="str">
            <v>12810V8508210</v>
          </cell>
        </row>
        <row r="470">
          <cell r="J470">
            <v>0</v>
          </cell>
          <cell r="N470" t="str">
            <v>12810V8558210</v>
          </cell>
        </row>
        <row r="471">
          <cell r="J471">
            <v>-362144.25</v>
          </cell>
          <cell r="N471" t="str">
            <v>12810V8808210</v>
          </cell>
        </row>
        <row r="472">
          <cell r="J472">
            <v>-66440.34</v>
          </cell>
          <cell r="N472" t="str">
            <v>12810V8858210</v>
          </cell>
        </row>
        <row r="473">
          <cell r="J473">
            <v>-601917.79</v>
          </cell>
          <cell r="N473" t="str">
            <v>12810V9008210</v>
          </cell>
        </row>
        <row r="474">
          <cell r="J474">
            <v>-130325.38</v>
          </cell>
          <cell r="N474" t="str">
            <v>12810V9058210</v>
          </cell>
        </row>
        <row r="475">
          <cell r="J475">
            <v>258335.89</v>
          </cell>
          <cell r="N475" t="str">
            <v>1281000008220</v>
          </cell>
        </row>
        <row r="476">
          <cell r="J476">
            <v>0</v>
          </cell>
          <cell r="N476" t="str">
            <v>12810V5558220</v>
          </cell>
        </row>
        <row r="477">
          <cell r="J477">
            <v>109054.54</v>
          </cell>
          <cell r="N477" t="str">
            <v>12810V5608220</v>
          </cell>
        </row>
        <row r="478">
          <cell r="J478">
            <v>-1471.5</v>
          </cell>
          <cell r="N478" t="str">
            <v>12810V5708220</v>
          </cell>
        </row>
        <row r="479">
          <cell r="J479">
            <v>-1304.75</v>
          </cell>
          <cell r="N479" t="str">
            <v>12810V5758220</v>
          </cell>
        </row>
        <row r="480">
          <cell r="J480">
            <v>0</v>
          </cell>
          <cell r="N480" t="str">
            <v>12810V5808220</v>
          </cell>
        </row>
        <row r="481">
          <cell r="J481">
            <v>0</v>
          </cell>
          <cell r="N481" t="str">
            <v>12810V5908220</v>
          </cell>
        </row>
        <row r="482">
          <cell r="J482">
            <v>0</v>
          </cell>
          <cell r="N482" t="str">
            <v>12810V6158220</v>
          </cell>
        </row>
        <row r="483">
          <cell r="J483">
            <v>0</v>
          </cell>
          <cell r="N483" t="str">
            <v>12810V6258220</v>
          </cell>
        </row>
        <row r="484">
          <cell r="J484">
            <v>0</v>
          </cell>
          <cell r="N484" t="str">
            <v>12810V6458220</v>
          </cell>
        </row>
        <row r="485">
          <cell r="J485">
            <v>0</v>
          </cell>
          <cell r="N485" t="str">
            <v>12810V6708220</v>
          </cell>
        </row>
        <row r="486">
          <cell r="J486">
            <v>1043537.15</v>
          </cell>
          <cell r="N486" t="str">
            <v>12810V6758220</v>
          </cell>
        </row>
        <row r="487">
          <cell r="J487">
            <v>0</v>
          </cell>
          <cell r="N487" t="str">
            <v>12810V6908220</v>
          </cell>
        </row>
        <row r="488">
          <cell r="J488">
            <v>0</v>
          </cell>
          <cell r="N488" t="str">
            <v>12810V7058220</v>
          </cell>
        </row>
        <row r="489">
          <cell r="J489">
            <v>0</v>
          </cell>
          <cell r="N489" t="str">
            <v>12810V7258220</v>
          </cell>
        </row>
        <row r="490">
          <cell r="J490">
            <v>3451785.9512</v>
          </cell>
          <cell r="N490" t="str">
            <v>12810V7358220</v>
          </cell>
        </row>
        <row r="491">
          <cell r="J491">
            <v>-6003.07</v>
          </cell>
          <cell r="N491" t="str">
            <v>12810V8008220</v>
          </cell>
        </row>
        <row r="492">
          <cell r="J492">
            <v>0</v>
          </cell>
          <cell r="N492" t="str">
            <v>12810V8508220</v>
          </cell>
        </row>
        <row r="493">
          <cell r="J493">
            <v>-0.02</v>
          </cell>
          <cell r="N493" t="str">
            <v>12810V6758225</v>
          </cell>
        </row>
        <row r="494">
          <cell r="J494">
            <v>-59378.49</v>
          </cell>
          <cell r="N494" t="str">
            <v>12810V7458225</v>
          </cell>
        </row>
        <row r="495">
          <cell r="J495">
            <v>-16988558.289999999</v>
          </cell>
          <cell r="N495" t="str">
            <v>12810V7708225</v>
          </cell>
        </row>
        <row r="496">
          <cell r="J496">
            <v>-5850897.04</v>
          </cell>
          <cell r="N496" t="str">
            <v>12810V8608225</v>
          </cell>
        </row>
        <row r="497">
          <cell r="J497">
            <v>-4305848.7</v>
          </cell>
          <cell r="N497" t="str">
            <v>12810V8658225</v>
          </cell>
        </row>
        <row r="498">
          <cell r="J498">
            <v>30524.49</v>
          </cell>
          <cell r="N498" t="str">
            <v>12810V5708226</v>
          </cell>
        </row>
        <row r="499">
          <cell r="J499">
            <v>-770627.36</v>
          </cell>
          <cell r="N499" t="str">
            <v>12810V6458226</v>
          </cell>
        </row>
        <row r="500">
          <cell r="J500">
            <v>663762.75</v>
          </cell>
          <cell r="N500" t="str">
            <v>12810V6758226</v>
          </cell>
        </row>
        <row r="501">
          <cell r="J501">
            <v>4260076.63</v>
          </cell>
          <cell r="N501" t="str">
            <v>12810V7258226</v>
          </cell>
        </row>
        <row r="502">
          <cell r="J502">
            <v>-276504.5</v>
          </cell>
          <cell r="N502" t="str">
            <v>12810V7358226</v>
          </cell>
        </row>
        <row r="503">
          <cell r="J503">
            <v>10901319.039999999</v>
          </cell>
          <cell r="N503" t="str">
            <v>12810V7758226</v>
          </cell>
        </row>
        <row r="504">
          <cell r="J504">
            <v>-4114126.33</v>
          </cell>
          <cell r="N504" t="str">
            <v>12810V8458226</v>
          </cell>
        </row>
        <row r="505">
          <cell r="J505">
            <v>-463185</v>
          </cell>
          <cell r="N505" t="str">
            <v>12810V8908226</v>
          </cell>
        </row>
        <row r="506">
          <cell r="J506">
            <v>0</v>
          </cell>
          <cell r="N506" t="str">
            <v>1281000008230</v>
          </cell>
        </row>
        <row r="507">
          <cell r="J507">
            <v>5449000</v>
          </cell>
          <cell r="N507" t="str">
            <v>12810BROO8230</v>
          </cell>
        </row>
        <row r="508">
          <cell r="J508">
            <v>0</v>
          </cell>
          <cell r="N508" t="str">
            <v>12810FASB8230</v>
          </cell>
        </row>
        <row r="509">
          <cell r="J509">
            <v>0</v>
          </cell>
          <cell r="N509" t="str">
            <v>12810NOGA8230</v>
          </cell>
        </row>
        <row r="510">
          <cell r="J510">
            <v>0</v>
          </cell>
          <cell r="N510" t="str">
            <v>12810NORA8230</v>
          </cell>
        </row>
        <row r="511">
          <cell r="J511">
            <v>0</v>
          </cell>
          <cell r="N511" t="str">
            <v>12810V6068230</v>
          </cell>
        </row>
        <row r="512">
          <cell r="J512">
            <v>0</v>
          </cell>
          <cell r="N512" t="str">
            <v>12810V6078230</v>
          </cell>
        </row>
        <row r="513">
          <cell r="J513">
            <v>0</v>
          </cell>
          <cell r="N513" t="str">
            <v>12810V6088230</v>
          </cell>
        </row>
        <row r="514">
          <cell r="J514">
            <v>0</v>
          </cell>
          <cell r="N514" t="str">
            <v>12810V6098230</v>
          </cell>
        </row>
        <row r="515">
          <cell r="J515">
            <v>0</v>
          </cell>
          <cell r="N515" t="str">
            <v>12810V6108230</v>
          </cell>
        </row>
        <row r="516">
          <cell r="J516">
            <v>0</v>
          </cell>
          <cell r="N516" t="str">
            <v>12810NORA8231</v>
          </cell>
        </row>
        <row r="517">
          <cell r="J517">
            <v>-15403370</v>
          </cell>
          <cell r="N517" t="str">
            <v>1281000008235</v>
          </cell>
        </row>
        <row r="518">
          <cell r="J518">
            <v>0</v>
          </cell>
          <cell r="N518" t="str">
            <v>12810BRON8235</v>
          </cell>
        </row>
        <row r="519">
          <cell r="J519">
            <v>-5449000</v>
          </cell>
          <cell r="N519" t="str">
            <v>12810BROO8235</v>
          </cell>
        </row>
        <row r="520">
          <cell r="J520">
            <v>0</v>
          </cell>
          <cell r="N520" t="str">
            <v>12810NOGA8235</v>
          </cell>
        </row>
        <row r="521">
          <cell r="J521">
            <v>20852370</v>
          </cell>
          <cell r="N521" t="str">
            <v>12810NORA8235</v>
          </cell>
        </row>
        <row r="522">
          <cell r="J522">
            <v>0</v>
          </cell>
          <cell r="N522" t="str">
            <v>12810V5108240</v>
          </cell>
        </row>
        <row r="523">
          <cell r="J523">
            <v>-18655705.920000002</v>
          </cell>
          <cell r="N523" t="str">
            <v>12810V5158240</v>
          </cell>
        </row>
        <row r="524">
          <cell r="J524">
            <v>0</v>
          </cell>
          <cell r="N524" t="str">
            <v>12810V6098240</v>
          </cell>
        </row>
        <row r="525">
          <cell r="J525">
            <v>0</v>
          </cell>
          <cell r="N525" t="str">
            <v>12810V6208240</v>
          </cell>
        </row>
        <row r="526">
          <cell r="J526">
            <v>0</v>
          </cell>
          <cell r="N526" t="str">
            <v>12810V6508240</v>
          </cell>
        </row>
        <row r="527">
          <cell r="J527">
            <v>0</v>
          </cell>
          <cell r="N527" t="str">
            <v>12810V7408240</v>
          </cell>
        </row>
        <row r="528">
          <cell r="J528">
            <v>-419188.58</v>
          </cell>
          <cell r="N528" t="str">
            <v>12810!8290</v>
          </cell>
        </row>
        <row r="529">
          <cell r="J529">
            <v>1690346.42</v>
          </cell>
          <cell r="N529" t="str">
            <v>1281000008290</v>
          </cell>
        </row>
        <row r="530">
          <cell r="J530">
            <v>0</v>
          </cell>
          <cell r="N530" t="str">
            <v>12810V1358290</v>
          </cell>
        </row>
        <row r="531">
          <cell r="J531">
            <v>0</v>
          </cell>
          <cell r="N531" t="str">
            <v>12810V1658290</v>
          </cell>
        </row>
        <row r="532">
          <cell r="J532">
            <v>0</v>
          </cell>
          <cell r="N532" t="str">
            <v>12810V5558290</v>
          </cell>
        </row>
        <row r="533">
          <cell r="J533">
            <v>0</v>
          </cell>
          <cell r="N533" t="str">
            <v>12810V5608290</v>
          </cell>
        </row>
        <row r="534">
          <cell r="J534">
            <v>0</v>
          </cell>
          <cell r="N534" t="str">
            <v>12810V5658290</v>
          </cell>
        </row>
        <row r="535">
          <cell r="J535">
            <v>0</v>
          </cell>
          <cell r="N535" t="str">
            <v>12810V5708290</v>
          </cell>
        </row>
        <row r="536">
          <cell r="J536">
            <v>0</v>
          </cell>
          <cell r="N536" t="str">
            <v>12810V5808290</v>
          </cell>
        </row>
        <row r="537">
          <cell r="J537">
            <v>0</v>
          </cell>
          <cell r="N537" t="str">
            <v>12810V5858290</v>
          </cell>
        </row>
        <row r="538">
          <cell r="J538">
            <v>0</v>
          </cell>
          <cell r="N538" t="str">
            <v>12810V5908290</v>
          </cell>
        </row>
        <row r="539">
          <cell r="J539">
            <v>0</v>
          </cell>
          <cell r="N539" t="str">
            <v>12810V5958290</v>
          </cell>
        </row>
        <row r="540">
          <cell r="J540">
            <v>0</v>
          </cell>
          <cell r="N540" t="str">
            <v>12810V6008290</v>
          </cell>
        </row>
        <row r="541">
          <cell r="J541">
            <v>0</v>
          </cell>
          <cell r="N541" t="str">
            <v>12810V6058290</v>
          </cell>
        </row>
        <row r="542">
          <cell r="J542">
            <v>0</v>
          </cell>
          <cell r="N542" t="str">
            <v>12810V6098290</v>
          </cell>
        </row>
        <row r="543">
          <cell r="J543">
            <v>0</v>
          </cell>
          <cell r="N543" t="str">
            <v>12810V6158290</v>
          </cell>
        </row>
        <row r="544">
          <cell r="J544">
            <v>0</v>
          </cell>
          <cell r="N544" t="str">
            <v>12810V6208290</v>
          </cell>
        </row>
        <row r="545">
          <cell r="J545">
            <v>0</v>
          </cell>
          <cell r="N545" t="str">
            <v>12810V6258290</v>
          </cell>
        </row>
        <row r="546">
          <cell r="J546">
            <v>0</v>
          </cell>
          <cell r="N546" t="str">
            <v>12810V6308290</v>
          </cell>
        </row>
        <row r="547">
          <cell r="J547">
            <v>-10.220000000000001</v>
          </cell>
          <cell r="N547" t="str">
            <v>12810V6408290</v>
          </cell>
        </row>
        <row r="548">
          <cell r="J548">
            <v>0</v>
          </cell>
          <cell r="N548" t="str">
            <v>12810V6458290</v>
          </cell>
        </row>
        <row r="549">
          <cell r="J549">
            <v>0</v>
          </cell>
          <cell r="N549" t="str">
            <v>12810V6708290</v>
          </cell>
        </row>
        <row r="550">
          <cell r="J550">
            <v>0</v>
          </cell>
          <cell r="N550" t="str">
            <v>12810V6908290</v>
          </cell>
        </row>
        <row r="551">
          <cell r="J551">
            <v>0</v>
          </cell>
          <cell r="N551" t="str">
            <v>12810V6958290</v>
          </cell>
        </row>
        <row r="552">
          <cell r="J552">
            <v>0</v>
          </cell>
          <cell r="N552" t="str">
            <v>12810!8295</v>
          </cell>
        </row>
        <row r="553">
          <cell r="J553">
            <v>0</v>
          </cell>
          <cell r="N553" t="str">
            <v>1281000008295</v>
          </cell>
        </row>
        <row r="554">
          <cell r="J554">
            <v>0</v>
          </cell>
          <cell r="N554" t="str">
            <v>12810V6458295</v>
          </cell>
        </row>
        <row r="555">
          <cell r="J555">
            <v>0</v>
          </cell>
          <cell r="N555" t="str">
            <v>12810V7258295</v>
          </cell>
        </row>
        <row r="556">
          <cell r="J556">
            <v>0</v>
          </cell>
          <cell r="N556" t="str">
            <v>1281000008296</v>
          </cell>
        </row>
        <row r="557">
          <cell r="J557">
            <v>-65257.99</v>
          </cell>
          <cell r="N557" t="str">
            <v>1281000008310</v>
          </cell>
        </row>
        <row r="558">
          <cell r="J558">
            <v>0</v>
          </cell>
          <cell r="N558" t="str">
            <v>12810R1158310</v>
          </cell>
        </row>
        <row r="559">
          <cell r="J559">
            <v>0</v>
          </cell>
          <cell r="N559" t="str">
            <v>12810R1208310</v>
          </cell>
        </row>
        <row r="560">
          <cell r="J560">
            <v>0</v>
          </cell>
          <cell r="N560" t="str">
            <v>12810R1258310</v>
          </cell>
        </row>
        <row r="561">
          <cell r="J561">
            <v>0</v>
          </cell>
          <cell r="N561" t="str">
            <v>12810R1308310</v>
          </cell>
        </row>
        <row r="562">
          <cell r="J562">
            <v>0</v>
          </cell>
          <cell r="N562" t="str">
            <v>12810R1408310</v>
          </cell>
        </row>
        <row r="563">
          <cell r="J563">
            <v>0</v>
          </cell>
          <cell r="N563" t="str">
            <v>12810R1508310</v>
          </cell>
        </row>
        <row r="564">
          <cell r="J564">
            <v>0</v>
          </cell>
          <cell r="N564" t="str">
            <v>12810R1908310</v>
          </cell>
        </row>
        <row r="565">
          <cell r="J565">
            <v>0</v>
          </cell>
          <cell r="N565" t="str">
            <v>12810V1758310</v>
          </cell>
        </row>
        <row r="566">
          <cell r="J566">
            <v>0</v>
          </cell>
          <cell r="N566" t="str">
            <v>12810V6158310</v>
          </cell>
        </row>
        <row r="567">
          <cell r="J567">
            <v>0</v>
          </cell>
          <cell r="N567" t="str">
            <v>12810V5108315</v>
          </cell>
        </row>
        <row r="568">
          <cell r="J568">
            <v>0</v>
          </cell>
          <cell r="N568" t="str">
            <v>12810V5808315</v>
          </cell>
        </row>
        <row r="569">
          <cell r="J569">
            <v>0</v>
          </cell>
          <cell r="N569" t="str">
            <v>12810V5908315</v>
          </cell>
        </row>
        <row r="570">
          <cell r="J570">
            <v>0</v>
          </cell>
          <cell r="N570" t="str">
            <v>12810V6008315</v>
          </cell>
        </row>
        <row r="571">
          <cell r="J571">
            <v>0</v>
          </cell>
          <cell r="N571" t="str">
            <v>1281000008320</v>
          </cell>
        </row>
        <row r="572">
          <cell r="J572">
            <v>0</v>
          </cell>
          <cell r="N572" t="str">
            <v>12810BROO8320</v>
          </cell>
        </row>
        <row r="573">
          <cell r="J573">
            <v>-413246</v>
          </cell>
          <cell r="N573" t="str">
            <v>1281000008330</v>
          </cell>
        </row>
        <row r="574">
          <cell r="J574">
            <v>0</v>
          </cell>
          <cell r="N574" t="str">
            <v>1281000008335</v>
          </cell>
        </row>
        <row r="575">
          <cell r="J575">
            <v>141800.29999999999</v>
          </cell>
          <cell r="N575" t="str">
            <v>1281000008340</v>
          </cell>
        </row>
        <row r="576">
          <cell r="J576">
            <v>-308324.88</v>
          </cell>
          <cell r="N576" t="str">
            <v>1281000008350</v>
          </cell>
        </row>
        <row r="577">
          <cell r="J577">
            <v>-5759143.9500000002</v>
          </cell>
          <cell r="N577" t="str">
            <v>1281000008355</v>
          </cell>
        </row>
        <row r="578">
          <cell r="J578">
            <v>-109863.01</v>
          </cell>
          <cell r="N578" t="str">
            <v>1281000008380</v>
          </cell>
        </row>
        <row r="579">
          <cell r="J579">
            <v>0</v>
          </cell>
          <cell r="N579" t="str">
            <v>12810V5808390</v>
          </cell>
        </row>
        <row r="580">
          <cell r="J580">
            <v>0</v>
          </cell>
          <cell r="N580" t="str">
            <v>12810V5908390</v>
          </cell>
        </row>
        <row r="581">
          <cell r="J581">
            <v>0</v>
          </cell>
          <cell r="N581" t="str">
            <v>12810V6008390</v>
          </cell>
        </row>
        <row r="582">
          <cell r="J582">
            <v>0</v>
          </cell>
          <cell r="N582" t="str">
            <v>1281000008610</v>
          </cell>
        </row>
        <row r="583">
          <cell r="J583">
            <v>0</v>
          </cell>
          <cell r="N583" t="str">
            <v>1281000009338</v>
          </cell>
        </row>
        <row r="584">
          <cell r="J584">
            <v>0</v>
          </cell>
          <cell r="N584" t="str">
            <v>1282000009205</v>
          </cell>
        </row>
        <row r="585">
          <cell r="J585">
            <v>166609760.5</v>
          </cell>
          <cell r="N585" t="str">
            <v>1282000009210</v>
          </cell>
        </row>
        <row r="586">
          <cell r="J586">
            <v>22725709.649999999</v>
          </cell>
          <cell r="N586" t="str">
            <v>12820IMOB9210</v>
          </cell>
        </row>
        <row r="587">
          <cell r="J587">
            <v>38704838.789999999</v>
          </cell>
          <cell r="N587" t="str">
            <v>1282000009211</v>
          </cell>
        </row>
        <row r="588">
          <cell r="J588">
            <v>85371.4</v>
          </cell>
          <cell r="N588" t="str">
            <v>1282000009212</v>
          </cell>
        </row>
        <row r="589">
          <cell r="J589">
            <v>36496236.789999999</v>
          </cell>
          <cell r="N589" t="str">
            <v>1282000009215</v>
          </cell>
        </row>
        <row r="590">
          <cell r="J590">
            <v>23845038.66</v>
          </cell>
          <cell r="N590" t="str">
            <v>1282000009216</v>
          </cell>
        </row>
        <row r="591">
          <cell r="J591">
            <v>32076227.050000001</v>
          </cell>
          <cell r="N591" t="str">
            <v>1282000009217</v>
          </cell>
        </row>
        <row r="592">
          <cell r="J592">
            <v>2204480.0699999998</v>
          </cell>
          <cell r="N592" t="str">
            <v>1282000009218</v>
          </cell>
        </row>
        <row r="593">
          <cell r="J593">
            <v>3427466.54</v>
          </cell>
          <cell r="N593" t="str">
            <v>1282000009250</v>
          </cell>
        </row>
        <row r="594">
          <cell r="J594">
            <v>16474090.24</v>
          </cell>
          <cell r="N594" t="str">
            <v>1282000009252</v>
          </cell>
        </row>
        <row r="595">
          <cell r="J595">
            <v>610662.81999999995</v>
          </cell>
          <cell r="N595" t="str">
            <v>12820IMOB9252</v>
          </cell>
        </row>
        <row r="596">
          <cell r="J596">
            <v>936801.88</v>
          </cell>
          <cell r="N596" t="str">
            <v>1282000009253</v>
          </cell>
        </row>
        <row r="597">
          <cell r="J597">
            <v>393156.9</v>
          </cell>
          <cell r="N597" t="str">
            <v>1282000009260</v>
          </cell>
        </row>
        <row r="598">
          <cell r="J598">
            <v>85782.42</v>
          </cell>
          <cell r="N598" t="str">
            <v>1282000009265</v>
          </cell>
        </row>
        <row r="599">
          <cell r="J599">
            <v>2684680.25</v>
          </cell>
          <cell r="N599" t="str">
            <v>12820IMOB9265</v>
          </cell>
        </row>
        <row r="600">
          <cell r="J600">
            <v>67772.59</v>
          </cell>
          <cell r="N600" t="str">
            <v>12820IMOM9265</v>
          </cell>
        </row>
        <row r="601">
          <cell r="J601">
            <v>-36010.26</v>
          </cell>
          <cell r="N601" t="str">
            <v>1282000009270</v>
          </cell>
        </row>
        <row r="602">
          <cell r="J602">
            <v>349005.36</v>
          </cell>
          <cell r="N602" t="str">
            <v>1282000009790</v>
          </cell>
        </row>
        <row r="603">
          <cell r="J603">
            <v>0</v>
          </cell>
          <cell r="N603" t="str">
            <v>1282000009812</v>
          </cell>
        </row>
        <row r="604">
          <cell r="J604">
            <v>4571.84</v>
          </cell>
          <cell r="N604" t="str">
            <v>1282000009820</v>
          </cell>
        </row>
        <row r="605">
          <cell r="J605">
            <v>0</v>
          </cell>
          <cell r="N605" t="str">
            <v>12910!1110</v>
          </cell>
        </row>
        <row r="606">
          <cell r="J606">
            <v>-286659.58</v>
          </cell>
          <cell r="N606" t="str">
            <v>1291000001110</v>
          </cell>
        </row>
        <row r="607">
          <cell r="J607">
            <v>0</v>
          </cell>
          <cell r="N607" t="str">
            <v>12910!1115</v>
          </cell>
        </row>
        <row r="608">
          <cell r="J608">
            <v>716897.42</v>
          </cell>
          <cell r="N608" t="str">
            <v>1291000001115</v>
          </cell>
        </row>
        <row r="609">
          <cell r="J609">
            <v>1243031.23</v>
          </cell>
          <cell r="N609" t="str">
            <v>1291000001116</v>
          </cell>
        </row>
        <row r="610">
          <cell r="J610">
            <v>1640611.27</v>
          </cell>
          <cell r="N610" t="str">
            <v>1291000001120</v>
          </cell>
        </row>
        <row r="611">
          <cell r="J611">
            <v>-1.29</v>
          </cell>
          <cell r="N611" t="str">
            <v>12910!1125</v>
          </cell>
        </row>
        <row r="612">
          <cell r="J612">
            <v>0</v>
          </cell>
          <cell r="N612" t="str">
            <v>12910!1135</v>
          </cell>
        </row>
        <row r="613">
          <cell r="J613">
            <v>99.77</v>
          </cell>
          <cell r="N613" t="str">
            <v>1291000001135</v>
          </cell>
        </row>
        <row r="614">
          <cell r="J614">
            <v>-0.12</v>
          </cell>
          <cell r="N614" t="str">
            <v>1291000001140</v>
          </cell>
        </row>
        <row r="615">
          <cell r="J615">
            <v>9133.98</v>
          </cell>
          <cell r="N615" t="str">
            <v>1291000001150</v>
          </cell>
        </row>
        <row r="616">
          <cell r="J616">
            <v>0</v>
          </cell>
          <cell r="N616" t="str">
            <v>1291000001160</v>
          </cell>
        </row>
        <row r="617">
          <cell r="J617">
            <v>837490.37</v>
          </cell>
          <cell r="N617" t="str">
            <v>1291000001210</v>
          </cell>
        </row>
        <row r="618">
          <cell r="J618">
            <v>0</v>
          </cell>
          <cell r="N618" t="str">
            <v>12910C1551210</v>
          </cell>
        </row>
        <row r="619">
          <cell r="J619">
            <v>2590491.48</v>
          </cell>
          <cell r="N619" t="str">
            <v>12910C1651210</v>
          </cell>
        </row>
        <row r="620">
          <cell r="J620">
            <v>0</v>
          </cell>
          <cell r="N620" t="str">
            <v>12910C5101210</v>
          </cell>
        </row>
        <row r="621">
          <cell r="J621">
            <v>0</v>
          </cell>
          <cell r="N621" t="str">
            <v>12910C5151210</v>
          </cell>
        </row>
        <row r="622">
          <cell r="J622">
            <v>0</v>
          </cell>
          <cell r="N622" t="str">
            <v>12910C5201210</v>
          </cell>
        </row>
        <row r="623">
          <cell r="J623">
            <v>0</v>
          </cell>
          <cell r="N623" t="str">
            <v>12910C5251210</v>
          </cell>
        </row>
        <row r="624">
          <cell r="J624">
            <v>0</v>
          </cell>
          <cell r="N624" t="str">
            <v>12910C5301210</v>
          </cell>
        </row>
        <row r="625">
          <cell r="J625">
            <v>0</v>
          </cell>
          <cell r="N625" t="str">
            <v>12910C5551210</v>
          </cell>
        </row>
        <row r="626">
          <cell r="J626">
            <v>0</v>
          </cell>
          <cell r="N626" t="str">
            <v>12910C5701210</v>
          </cell>
        </row>
        <row r="627">
          <cell r="J627">
            <v>0</v>
          </cell>
          <cell r="N627" t="str">
            <v>12910C5751210</v>
          </cell>
        </row>
        <row r="628">
          <cell r="J628">
            <v>0</v>
          </cell>
          <cell r="N628" t="str">
            <v>12910C5901210</v>
          </cell>
        </row>
        <row r="629">
          <cell r="J629">
            <v>0</v>
          </cell>
          <cell r="N629" t="str">
            <v>12910C6051210</v>
          </cell>
        </row>
        <row r="630">
          <cell r="J630">
            <v>0</v>
          </cell>
          <cell r="N630" t="str">
            <v>12910C6071210</v>
          </cell>
        </row>
        <row r="631">
          <cell r="J631">
            <v>0</v>
          </cell>
          <cell r="N631" t="str">
            <v>12910C6151210</v>
          </cell>
        </row>
        <row r="632">
          <cell r="J632">
            <v>0</v>
          </cell>
          <cell r="N632" t="str">
            <v>12910C6251210</v>
          </cell>
        </row>
        <row r="633">
          <cell r="J633">
            <v>0</v>
          </cell>
          <cell r="N633" t="str">
            <v>12910C6301210</v>
          </cell>
        </row>
        <row r="634">
          <cell r="J634">
            <v>0</v>
          </cell>
          <cell r="N634" t="str">
            <v>12910C6501210</v>
          </cell>
        </row>
        <row r="635">
          <cell r="J635">
            <v>0</v>
          </cell>
          <cell r="N635" t="str">
            <v>12910C6551210</v>
          </cell>
        </row>
        <row r="636">
          <cell r="J636">
            <v>0</v>
          </cell>
          <cell r="N636" t="str">
            <v>12910C6601210</v>
          </cell>
        </row>
        <row r="637">
          <cell r="J637">
            <v>0</v>
          </cell>
          <cell r="N637" t="str">
            <v>12910C6751210</v>
          </cell>
        </row>
        <row r="638">
          <cell r="J638">
            <v>0</v>
          </cell>
          <cell r="N638" t="str">
            <v>12910C6801210</v>
          </cell>
        </row>
        <row r="639">
          <cell r="J639">
            <v>0</v>
          </cell>
          <cell r="N639" t="str">
            <v>12910C6851210</v>
          </cell>
        </row>
        <row r="640">
          <cell r="J640">
            <v>0</v>
          </cell>
          <cell r="N640" t="str">
            <v>12910C5101220</v>
          </cell>
        </row>
        <row r="641">
          <cell r="J641">
            <v>0</v>
          </cell>
          <cell r="N641" t="str">
            <v>12910C5251220</v>
          </cell>
        </row>
        <row r="642">
          <cell r="J642">
            <v>0</v>
          </cell>
          <cell r="N642" t="str">
            <v>12910C5551220</v>
          </cell>
        </row>
        <row r="643">
          <cell r="J643">
            <v>0</v>
          </cell>
          <cell r="N643" t="str">
            <v>12910C5601220</v>
          </cell>
        </row>
        <row r="644">
          <cell r="J644">
            <v>0</v>
          </cell>
          <cell r="N644" t="str">
            <v>12910C5651220</v>
          </cell>
        </row>
        <row r="645">
          <cell r="J645">
            <v>0</v>
          </cell>
          <cell r="N645" t="str">
            <v>12910C5701220</v>
          </cell>
        </row>
        <row r="646">
          <cell r="J646">
            <v>0</v>
          </cell>
          <cell r="N646" t="str">
            <v>12910C5801220</v>
          </cell>
        </row>
        <row r="647">
          <cell r="J647">
            <v>0</v>
          </cell>
          <cell r="N647" t="str">
            <v>12910C5851220</v>
          </cell>
        </row>
        <row r="648">
          <cell r="J648">
            <v>0</v>
          </cell>
          <cell r="N648" t="str">
            <v>12910C5901220</v>
          </cell>
        </row>
        <row r="649">
          <cell r="J649">
            <v>0</v>
          </cell>
          <cell r="N649" t="str">
            <v>12910C5951220</v>
          </cell>
        </row>
        <row r="650">
          <cell r="J650">
            <v>0</v>
          </cell>
          <cell r="N650" t="str">
            <v>12910C6001220</v>
          </cell>
        </row>
        <row r="651">
          <cell r="J651">
            <v>1153266.57</v>
          </cell>
          <cell r="N651" t="str">
            <v>12910C6051220</v>
          </cell>
        </row>
        <row r="652">
          <cell r="J652">
            <v>0</v>
          </cell>
          <cell r="N652" t="str">
            <v>12910C6091220</v>
          </cell>
        </row>
        <row r="653">
          <cell r="J653">
            <v>0</v>
          </cell>
          <cell r="N653" t="str">
            <v>12910C6151220</v>
          </cell>
        </row>
        <row r="654">
          <cell r="J654">
            <v>0</v>
          </cell>
          <cell r="N654" t="str">
            <v>12910C6201220</v>
          </cell>
        </row>
        <row r="655">
          <cell r="J655">
            <v>0</v>
          </cell>
          <cell r="N655" t="str">
            <v>12910C6251220</v>
          </cell>
        </row>
        <row r="656">
          <cell r="J656">
            <v>0</v>
          </cell>
          <cell r="N656" t="str">
            <v>12910C6301220</v>
          </cell>
        </row>
        <row r="657">
          <cell r="J657">
            <v>0</v>
          </cell>
          <cell r="N657" t="str">
            <v>12910C6351220</v>
          </cell>
        </row>
        <row r="658">
          <cell r="J658">
            <v>0</v>
          </cell>
          <cell r="N658" t="str">
            <v>12910C6401220</v>
          </cell>
        </row>
        <row r="659">
          <cell r="J659">
            <v>0</v>
          </cell>
          <cell r="N659" t="str">
            <v>12910C6451220</v>
          </cell>
        </row>
        <row r="660">
          <cell r="J660">
            <v>0</v>
          </cell>
          <cell r="N660" t="str">
            <v>12910C6501220</v>
          </cell>
        </row>
        <row r="661">
          <cell r="J661">
            <v>0</v>
          </cell>
          <cell r="N661" t="str">
            <v>12910C6701220</v>
          </cell>
        </row>
        <row r="662">
          <cell r="J662">
            <v>0</v>
          </cell>
          <cell r="N662" t="str">
            <v>12910C6901220</v>
          </cell>
        </row>
        <row r="663">
          <cell r="J663">
            <v>0</v>
          </cell>
          <cell r="N663" t="str">
            <v>12910C6951220</v>
          </cell>
        </row>
        <row r="664">
          <cell r="J664">
            <v>20000000</v>
          </cell>
          <cell r="N664" t="str">
            <v>1291000001225</v>
          </cell>
        </row>
        <row r="665">
          <cell r="J665">
            <v>-715597.6</v>
          </cell>
          <cell r="N665" t="str">
            <v>1291000001230</v>
          </cell>
        </row>
        <row r="666">
          <cell r="J666">
            <v>8706000</v>
          </cell>
          <cell r="N666" t="str">
            <v>12910BROO1230</v>
          </cell>
        </row>
        <row r="667">
          <cell r="J667">
            <v>1483721.88</v>
          </cell>
          <cell r="N667" t="str">
            <v>12910C6061230</v>
          </cell>
        </row>
        <row r="668">
          <cell r="J668">
            <v>-29086719.050000001</v>
          </cell>
          <cell r="N668" t="str">
            <v>12910C6071230</v>
          </cell>
        </row>
        <row r="669">
          <cell r="J669">
            <v>0</v>
          </cell>
          <cell r="N669" t="str">
            <v>12910C6081230</v>
          </cell>
        </row>
        <row r="670">
          <cell r="J670">
            <v>0</v>
          </cell>
          <cell r="N670" t="str">
            <v>12910C6091230</v>
          </cell>
        </row>
        <row r="671">
          <cell r="J671">
            <v>0</v>
          </cell>
          <cell r="N671" t="str">
            <v>12910C6101230</v>
          </cell>
        </row>
        <row r="672">
          <cell r="J672">
            <v>0</v>
          </cell>
          <cell r="N672" t="str">
            <v>12910FASB1230</v>
          </cell>
        </row>
        <row r="673">
          <cell r="J673">
            <v>0</v>
          </cell>
          <cell r="N673" t="str">
            <v>12910NOGA1230</v>
          </cell>
        </row>
        <row r="674">
          <cell r="J674">
            <v>0</v>
          </cell>
          <cell r="N674" t="str">
            <v>12910NORA1230</v>
          </cell>
        </row>
        <row r="675">
          <cell r="J675">
            <v>0</v>
          </cell>
          <cell r="N675" t="str">
            <v>12910NORA1232</v>
          </cell>
        </row>
        <row r="676">
          <cell r="J676">
            <v>3542433.12</v>
          </cell>
          <cell r="N676" t="str">
            <v>12910!1235</v>
          </cell>
        </row>
        <row r="677">
          <cell r="J677">
            <v>5994965.7400000002</v>
          </cell>
          <cell r="N677" t="str">
            <v>12910!1240</v>
          </cell>
        </row>
        <row r="678">
          <cell r="J678">
            <v>25462055.5988</v>
          </cell>
          <cell r="N678" t="str">
            <v>12910!1245</v>
          </cell>
        </row>
        <row r="679">
          <cell r="J679">
            <v>0</v>
          </cell>
          <cell r="N679" t="str">
            <v>1291000001250</v>
          </cell>
        </row>
        <row r="680">
          <cell r="J680">
            <v>-382924</v>
          </cell>
          <cell r="N680" t="str">
            <v>1291000001290</v>
          </cell>
        </row>
        <row r="681">
          <cell r="J681">
            <v>0</v>
          </cell>
          <cell r="N681" t="str">
            <v>12910C5951290</v>
          </cell>
        </row>
        <row r="682">
          <cell r="J682">
            <v>32856162.329999998</v>
          </cell>
          <cell r="N682" t="str">
            <v>1291000001310</v>
          </cell>
        </row>
        <row r="683">
          <cell r="J683">
            <v>-32966289</v>
          </cell>
          <cell r="N683" t="str">
            <v>12910!1312</v>
          </cell>
        </row>
        <row r="684">
          <cell r="J684">
            <v>6964385.4000000004</v>
          </cell>
          <cell r="N684" t="str">
            <v>1291000001315</v>
          </cell>
        </row>
        <row r="685">
          <cell r="J685">
            <v>-6879943</v>
          </cell>
          <cell r="N685" t="str">
            <v>12910!1317</v>
          </cell>
        </row>
        <row r="686">
          <cell r="J686">
            <v>0</v>
          </cell>
          <cell r="N686" t="str">
            <v>1291000001325</v>
          </cell>
        </row>
        <row r="687">
          <cell r="J687">
            <v>0</v>
          </cell>
          <cell r="N687" t="str">
            <v>1291005101350</v>
          </cell>
        </row>
        <row r="688">
          <cell r="J688">
            <v>0</v>
          </cell>
          <cell r="N688" t="str">
            <v>1291005101355</v>
          </cell>
        </row>
        <row r="689">
          <cell r="J689">
            <v>264437.27</v>
          </cell>
          <cell r="N689" t="str">
            <v>1291000001360</v>
          </cell>
        </row>
        <row r="690">
          <cell r="J690">
            <v>0</v>
          </cell>
          <cell r="N690" t="str">
            <v>12910ZEPO1360</v>
          </cell>
        </row>
        <row r="691">
          <cell r="J691">
            <v>0</v>
          </cell>
          <cell r="N691" t="str">
            <v>1291000001410</v>
          </cell>
        </row>
        <row r="692">
          <cell r="J692">
            <v>667535.85</v>
          </cell>
          <cell r="N692" t="str">
            <v>1291000001440</v>
          </cell>
        </row>
        <row r="693">
          <cell r="J693">
            <v>0</v>
          </cell>
          <cell r="N693" t="str">
            <v>1291000001450</v>
          </cell>
        </row>
        <row r="694">
          <cell r="J694">
            <v>1280085</v>
          </cell>
          <cell r="N694" t="str">
            <v>1291000001460</v>
          </cell>
        </row>
        <row r="695">
          <cell r="J695">
            <v>759601.59</v>
          </cell>
          <cell r="N695" t="str">
            <v>12910I8352220</v>
          </cell>
        </row>
        <row r="696">
          <cell r="J696">
            <v>3901824.76</v>
          </cell>
          <cell r="N696" t="str">
            <v>12910I8372220</v>
          </cell>
        </row>
        <row r="697">
          <cell r="J697">
            <v>2531513.2799999998</v>
          </cell>
          <cell r="N697" t="str">
            <v>12910I8402220</v>
          </cell>
        </row>
        <row r="698">
          <cell r="J698">
            <v>-94000.84</v>
          </cell>
          <cell r="N698" t="str">
            <v>12910A8352230</v>
          </cell>
        </row>
        <row r="699">
          <cell r="J699">
            <v>-2167902.36</v>
          </cell>
          <cell r="N699" t="str">
            <v>12910A8372230</v>
          </cell>
        </row>
        <row r="700">
          <cell r="J700">
            <v>-113814.98999999999</v>
          </cell>
          <cell r="N700" t="str">
            <v>12910A8402230</v>
          </cell>
        </row>
        <row r="701">
          <cell r="J701">
            <v>85000000</v>
          </cell>
          <cell r="N701" t="str">
            <v>12910L1152550</v>
          </cell>
        </row>
        <row r="702">
          <cell r="J702">
            <v>25000000</v>
          </cell>
          <cell r="N702" t="str">
            <v>12910L1202550</v>
          </cell>
        </row>
        <row r="703">
          <cell r="J703">
            <v>0</v>
          </cell>
          <cell r="N703" t="str">
            <v>12910L1552550</v>
          </cell>
        </row>
        <row r="704">
          <cell r="J704">
            <v>13417358.85</v>
          </cell>
          <cell r="N704" t="str">
            <v>1291000002870</v>
          </cell>
        </row>
        <row r="705">
          <cell r="J705">
            <v>5240123.54</v>
          </cell>
          <cell r="N705" t="str">
            <v>1291000002875</v>
          </cell>
        </row>
        <row r="706">
          <cell r="J706">
            <v>-18644340.02</v>
          </cell>
          <cell r="N706" t="str">
            <v>1291000003105</v>
          </cell>
        </row>
        <row r="707">
          <cell r="J707">
            <v>5.99</v>
          </cell>
          <cell r="N707" t="str">
            <v>1291007003105</v>
          </cell>
        </row>
        <row r="708">
          <cell r="J708">
            <v>602.99</v>
          </cell>
          <cell r="N708" t="str">
            <v>1291007343105</v>
          </cell>
        </row>
        <row r="709">
          <cell r="J709">
            <v>17004.93</v>
          </cell>
          <cell r="N709" t="str">
            <v>1291007373105</v>
          </cell>
        </row>
        <row r="710">
          <cell r="J710">
            <v>0</v>
          </cell>
          <cell r="N710" t="str">
            <v>1291007383105</v>
          </cell>
        </row>
        <row r="711">
          <cell r="J711">
            <v>127400</v>
          </cell>
          <cell r="N711" t="str">
            <v>1291007413105</v>
          </cell>
        </row>
        <row r="712">
          <cell r="J712">
            <v>16405.97</v>
          </cell>
          <cell r="N712" t="str">
            <v>1291007433105</v>
          </cell>
        </row>
        <row r="713">
          <cell r="J713">
            <v>2.4300000000000002</v>
          </cell>
          <cell r="N713" t="str">
            <v>1291007493105</v>
          </cell>
        </row>
        <row r="714">
          <cell r="J714">
            <v>766.59</v>
          </cell>
          <cell r="N714" t="str">
            <v>1291007123110</v>
          </cell>
        </row>
        <row r="715">
          <cell r="J715">
            <v>7682.53</v>
          </cell>
          <cell r="N715" t="str">
            <v>1291007273110</v>
          </cell>
        </row>
        <row r="716">
          <cell r="J716">
            <v>787.5</v>
          </cell>
          <cell r="N716" t="str">
            <v>1291007373110</v>
          </cell>
        </row>
        <row r="717">
          <cell r="J717">
            <v>35460.620000000003</v>
          </cell>
          <cell r="N717" t="str">
            <v>1291007383110</v>
          </cell>
        </row>
        <row r="718">
          <cell r="J718">
            <v>263973.81</v>
          </cell>
          <cell r="N718" t="str">
            <v>1291007413110</v>
          </cell>
        </row>
        <row r="719">
          <cell r="J719">
            <v>773230.14</v>
          </cell>
          <cell r="N719" t="str">
            <v>1291007433110</v>
          </cell>
        </row>
        <row r="720">
          <cell r="J720">
            <v>380</v>
          </cell>
          <cell r="N720" t="str">
            <v>1291007493110</v>
          </cell>
        </row>
        <row r="721">
          <cell r="J721">
            <v>383</v>
          </cell>
          <cell r="N721" t="str">
            <v>1291007523110</v>
          </cell>
        </row>
        <row r="722">
          <cell r="J722">
            <v>1025806.51</v>
          </cell>
          <cell r="N722" t="str">
            <v>1291007633110</v>
          </cell>
        </row>
        <row r="723">
          <cell r="J723">
            <v>228976.6</v>
          </cell>
          <cell r="N723" t="str">
            <v>1291007803110</v>
          </cell>
        </row>
        <row r="724">
          <cell r="J724">
            <v>8466.5</v>
          </cell>
          <cell r="N724" t="str">
            <v>1291007863110</v>
          </cell>
        </row>
        <row r="725">
          <cell r="J725">
            <v>83470.41</v>
          </cell>
          <cell r="N725" t="str">
            <v>1291007893110</v>
          </cell>
        </row>
        <row r="726">
          <cell r="J726">
            <v>32907.74</v>
          </cell>
          <cell r="N726" t="str">
            <v>1291007903110</v>
          </cell>
        </row>
        <row r="727">
          <cell r="J727">
            <v>0</v>
          </cell>
          <cell r="N727" t="str">
            <v>1291008003110</v>
          </cell>
        </row>
        <row r="728">
          <cell r="J728">
            <v>2300</v>
          </cell>
          <cell r="N728" t="str">
            <v>1291008223110</v>
          </cell>
        </row>
        <row r="729">
          <cell r="J729">
            <v>7326.01</v>
          </cell>
          <cell r="N729" t="str">
            <v>1291008293110</v>
          </cell>
        </row>
        <row r="730">
          <cell r="J730">
            <v>935.25</v>
          </cell>
          <cell r="N730" t="str">
            <v>1291007243310</v>
          </cell>
        </row>
        <row r="731">
          <cell r="J731">
            <v>783.68</v>
          </cell>
          <cell r="N731" t="str">
            <v>1291007313310</v>
          </cell>
        </row>
        <row r="732">
          <cell r="J732">
            <v>6960.18</v>
          </cell>
          <cell r="N732" t="str">
            <v>1291007373310</v>
          </cell>
        </row>
        <row r="733">
          <cell r="J733">
            <v>210.36</v>
          </cell>
          <cell r="N733" t="str">
            <v>1291007533310</v>
          </cell>
        </row>
        <row r="734">
          <cell r="J734">
            <v>5841.11</v>
          </cell>
          <cell r="N734" t="str">
            <v>1291007493315</v>
          </cell>
        </row>
        <row r="735">
          <cell r="J735">
            <v>1030</v>
          </cell>
          <cell r="N735" t="str">
            <v>1291007003505</v>
          </cell>
        </row>
        <row r="736">
          <cell r="J736">
            <v>100</v>
          </cell>
          <cell r="N736" t="str">
            <v>1291007093505</v>
          </cell>
        </row>
        <row r="737">
          <cell r="J737">
            <v>56892.34</v>
          </cell>
          <cell r="N737" t="str">
            <v>1291007123505</v>
          </cell>
        </row>
        <row r="738">
          <cell r="J738">
            <v>64.22</v>
          </cell>
          <cell r="N738" t="str">
            <v>1291007243505</v>
          </cell>
        </row>
        <row r="739">
          <cell r="J739">
            <v>134.47999999999999</v>
          </cell>
          <cell r="N739" t="str">
            <v>1291007273505</v>
          </cell>
        </row>
        <row r="740">
          <cell r="J740">
            <v>688.94</v>
          </cell>
          <cell r="N740" t="str">
            <v>1291007363505</v>
          </cell>
        </row>
        <row r="741">
          <cell r="J741">
            <v>71.61</v>
          </cell>
          <cell r="N741" t="str">
            <v>1291007413505</v>
          </cell>
        </row>
        <row r="742">
          <cell r="J742">
            <v>5853</v>
          </cell>
          <cell r="N742" t="str">
            <v>1291007433505</v>
          </cell>
        </row>
        <row r="743">
          <cell r="J743">
            <v>778</v>
          </cell>
          <cell r="N743" t="str">
            <v>1291007443505</v>
          </cell>
        </row>
        <row r="744">
          <cell r="J744">
            <v>375624.12</v>
          </cell>
          <cell r="N744" t="str">
            <v>1291007483505</v>
          </cell>
        </row>
        <row r="745">
          <cell r="J745">
            <v>481424.71</v>
          </cell>
          <cell r="N745" t="str">
            <v>1291007623505</v>
          </cell>
        </row>
        <row r="746">
          <cell r="J746">
            <v>132.84</v>
          </cell>
          <cell r="N746" t="str">
            <v>1291007633505</v>
          </cell>
        </row>
        <row r="747">
          <cell r="J747">
            <v>17.12</v>
          </cell>
          <cell r="N747" t="str">
            <v>1291007753505</v>
          </cell>
        </row>
        <row r="748">
          <cell r="J748">
            <v>44275.54</v>
          </cell>
          <cell r="N748" t="str">
            <v>1291007853505</v>
          </cell>
        </row>
        <row r="749">
          <cell r="J749">
            <v>955.36</v>
          </cell>
          <cell r="N749" t="str">
            <v>1291007863505</v>
          </cell>
        </row>
        <row r="750">
          <cell r="J750">
            <v>0</v>
          </cell>
          <cell r="N750" t="str">
            <v>1291008003505</v>
          </cell>
        </row>
        <row r="751">
          <cell r="J751">
            <v>4097</v>
          </cell>
          <cell r="N751" t="str">
            <v>1291008223505</v>
          </cell>
        </row>
        <row r="752">
          <cell r="J752">
            <v>748468.88</v>
          </cell>
          <cell r="N752" t="str">
            <v>1291007003510</v>
          </cell>
        </row>
        <row r="753">
          <cell r="J753">
            <v>167733.37</v>
          </cell>
          <cell r="N753" t="str">
            <v>1291007013510</v>
          </cell>
        </row>
        <row r="754">
          <cell r="J754">
            <v>-965.6</v>
          </cell>
          <cell r="N754" t="str">
            <v>1291007023510</v>
          </cell>
        </row>
        <row r="755">
          <cell r="J755">
            <v>181435.92</v>
          </cell>
          <cell r="N755" t="str">
            <v>1291007063510</v>
          </cell>
        </row>
        <row r="756">
          <cell r="J756">
            <v>28508.17</v>
          </cell>
          <cell r="N756" t="str">
            <v>1291007083510</v>
          </cell>
        </row>
        <row r="757">
          <cell r="J757">
            <v>116032.78</v>
          </cell>
          <cell r="N757" t="str">
            <v>1291007093510</v>
          </cell>
        </row>
        <row r="758">
          <cell r="J758">
            <v>275508.75</v>
          </cell>
          <cell r="N758" t="str">
            <v>1291007113510</v>
          </cell>
        </row>
        <row r="759">
          <cell r="J759">
            <v>3811.29</v>
          </cell>
          <cell r="N759" t="str">
            <v>1291007123510</v>
          </cell>
        </row>
        <row r="760">
          <cell r="J760">
            <v>186621.08</v>
          </cell>
          <cell r="N760" t="str">
            <v>1291007133510</v>
          </cell>
        </row>
        <row r="761">
          <cell r="J761">
            <v>93042.45</v>
          </cell>
          <cell r="N761" t="str">
            <v>1291007143510</v>
          </cell>
        </row>
        <row r="762">
          <cell r="J762">
            <v>194856.05</v>
          </cell>
          <cell r="N762" t="str">
            <v>1291007153510</v>
          </cell>
        </row>
        <row r="763">
          <cell r="J763">
            <v>2225</v>
          </cell>
          <cell r="N763" t="str">
            <v>1291007163510</v>
          </cell>
        </row>
        <row r="764">
          <cell r="J764">
            <v>112205.28</v>
          </cell>
          <cell r="N764" t="str">
            <v>1291007173510</v>
          </cell>
        </row>
        <row r="765">
          <cell r="J765">
            <v>2584.6799999999998</v>
          </cell>
          <cell r="N765" t="str">
            <v>1291007183510</v>
          </cell>
        </row>
        <row r="766">
          <cell r="J766">
            <v>5929.5</v>
          </cell>
          <cell r="N766" t="str">
            <v>1291007193510</v>
          </cell>
        </row>
        <row r="767">
          <cell r="J767">
            <v>211.07</v>
          </cell>
          <cell r="N767" t="str">
            <v>1291007203510</v>
          </cell>
        </row>
        <row r="768">
          <cell r="J768">
            <v>0</v>
          </cell>
          <cell r="N768" t="str">
            <v>1291007213510</v>
          </cell>
        </row>
        <row r="769">
          <cell r="J769">
            <v>5951.76</v>
          </cell>
          <cell r="N769" t="str">
            <v>1291007223510</v>
          </cell>
        </row>
        <row r="770">
          <cell r="J770">
            <v>1373.57</v>
          </cell>
          <cell r="N770" t="str">
            <v>1291007233510</v>
          </cell>
        </row>
        <row r="771">
          <cell r="J771">
            <v>35974.07</v>
          </cell>
          <cell r="N771" t="str">
            <v>1291007243510</v>
          </cell>
        </row>
        <row r="772">
          <cell r="J772">
            <v>-0.3</v>
          </cell>
          <cell r="N772" t="str">
            <v>1291007253510</v>
          </cell>
        </row>
        <row r="773">
          <cell r="J773">
            <v>-0.23</v>
          </cell>
          <cell r="N773" t="str">
            <v>1291007263510</v>
          </cell>
        </row>
        <row r="774">
          <cell r="J774">
            <v>5789.64</v>
          </cell>
          <cell r="N774" t="str">
            <v>1291007273510</v>
          </cell>
        </row>
        <row r="775">
          <cell r="J775">
            <v>53833.78</v>
          </cell>
          <cell r="N775" t="str">
            <v>1291007283510</v>
          </cell>
        </row>
        <row r="776">
          <cell r="J776">
            <v>13129466.51</v>
          </cell>
          <cell r="N776" t="str">
            <v>1291007293510</v>
          </cell>
        </row>
        <row r="777">
          <cell r="J777">
            <v>3991.34</v>
          </cell>
          <cell r="N777" t="str">
            <v>1291007303510</v>
          </cell>
        </row>
        <row r="778">
          <cell r="J778">
            <v>488.66</v>
          </cell>
          <cell r="N778" t="str">
            <v>1291007313510</v>
          </cell>
        </row>
        <row r="779">
          <cell r="J779">
            <v>8796.06</v>
          </cell>
          <cell r="N779" t="str">
            <v>1291007323510</v>
          </cell>
        </row>
        <row r="780">
          <cell r="J780">
            <v>387181.98</v>
          </cell>
          <cell r="N780" t="str">
            <v>1291007333510</v>
          </cell>
        </row>
        <row r="781">
          <cell r="J781">
            <v>274.55</v>
          </cell>
          <cell r="N781" t="str">
            <v>1291007343510</v>
          </cell>
        </row>
        <row r="782">
          <cell r="J782">
            <v>78948.23</v>
          </cell>
          <cell r="N782" t="str">
            <v>1291007353510</v>
          </cell>
        </row>
        <row r="783">
          <cell r="J783">
            <v>2083352.75</v>
          </cell>
          <cell r="N783" t="str">
            <v>1291007363510</v>
          </cell>
        </row>
        <row r="784">
          <cell r="J784">
            <v>4381.41</v>
          </cell>
          <cell r="N784" t="str">
            <v>1291007373510</v>
          </cell>
        </row>
        <row r="785">
          <cell r="J785">
            <v>149389.94</v>
          </cell>
          <cell r="N785" t="str">
            <v>1291007383510</v>
          </cell>
        </row>
        <row r="786">
          <cell r="J786">
            <v>29474854.460000001</v>
          </cell>
          <cell r="N786" t="str">
            <v>1291007393510</v>
          </cell>
        </row>
        <row r="787">
          <cell r="J787">
            <v>81559.91</v>
          </cell>
          <cell r="N787" t="str">
            <v>1291007403510</v>
          </cell>
        </row>
        <row r="788">
          <cell r="J788">
            <v>33642.76</v>
          </cell>
          <cell r="N788" t="str">
            <v>1291007413510</v>
          </cell>
        </row>
        <row r="789">
          <cell r="J789">
            <v>396867.33</v>
          </cell>
          <cell r="N789" t="str">
            <v>1291007433510</v>
          </cell>
        </row>
        <row r="790">
          <cell r="J790">
            <v>162434.85</v>
          </cell>
          <cell r="N790" t="str">
            <v>1291007443510</v>
          </cell>
        </row>
        <row r="791">
          <cell r="J791">
            <v>293</v>
          </cell>
          <cell r="N791" t="str">
            <v>1291007463510</v>
          </cell>
        </row>
        <row r="792">
          <cell r="J792">
            <v>8114.04</v>
          </cell>
          <cell r="N792" t="str">
            <v>1291007483510</v>
          </cell>
        </row>
        <row r="793">
          <cell r="J793">
            <v>76720.23</v>
          </cell>
          <cell r="N793" t="str">
            <v>1291007493510</v>
          </cell>
        </row>
        <row r="794">
          <cell r="J794">
            <v>25842.78</v>
          </cell>
          <cell r="N794" t="str">
            <v>1291007503510</v>
          </cell>
        </row>
        <row r="795">
          <cell r="J795">
            <v>63538</v>
          </cell>
          <cell r="N795" t="str">
            <v>1291007513510</v>
          </cell>
        </row>
        <row r="796">
          <cell r="J796">
            <v>1110.75</v>
          </cell>
          <cell r="N796" t="str">
            <v>1291007523510</v>
          </cell>
        </row>
        <row r="797">
          <cell r="J797">
            <v>820258.97</v>
          </cell>
          <cell r="N797" t="str">
            <v>1291007533510</v>
          </cell>
        </row>
        <row r="798">
          <cell r="J798">
            <v>337830.40000000002</v>
          </cell>
          <cell r="N798" t="str">
            <v>1291007543510</v>
          </cell>
        </row>
        <row r="799">
          <cell r="J799">
            <v>17586.990000000002</v>
          </cell>
          <cell r="N799" t="str">
            <v>1291007583510</v>
          </cell>
        </row>
        <row r="800">
          <cell r="J800">
            <v>16405.8</v>
          </cell>
          <cell r="N800" t="str">
            <v>1291007593510</v>
          </cell>
        </row>
        <row r="801">
          <cell r="J801">
            <v>3393.32</v>
          </cell>
          <cell r="N801" t="str">
            <v>1291007613510</v>
          </cell>
        </row>
        <row r="802">
          <cell r="J802">
            <v>16348.25</v>
          </cell>
          <cell r="N802" t="str">
            <v>1291007623510</v>
          </cell>
        </row>
        <row r="803">
          <cell r="J803">
            <v>205611.65</v>
          </cell>
          <cell r="N803" t="str">
            <v>1291007633510</v>
          </cell>
        </row>
        <row r="804">
          <cell r="J804">
            <v>1285648.29</v>
          </cell>
          <cell r="N804" t="str">
            <v>1291007643510</v>
          </cell>
        </row>
        <row r="805">
          <cell r="J805">
            <v>629341.36</v>
          </cell>
          <cell r="N805" t="str">
            <v>1291007653510</v>
          </cell>
        </row>
        <row r="806">
          <cell r="J806">
            <v>8531</v>
          </cell>
          <cell r="N806" t="str">
            <v>1291007663510</v>
          </cell>
        </row>
        <row r="807">
          <cell r="J807">
            <v>151.34</v>
          </cell>
          <cell r="N807" t="str">
            <v>1291007683510</v>
          </cell>
        </row>
        <row r="808">
          <cell r="J808">
            <v>146.87</v>
          </cell>
          <cell r="N808" t="str">
            <v>1291007713510</v>
          </cell>
        </row>
        <row r="809">
          <cell r="J809">
            <v>695384.12</v>
          </cell>
          <cell r="N809" t="str">
            <v>1291007723510</v>
          </cell>
        </row>
        <row r="810">
          <cell r="J810">
            <v>-23366.05</v>
          </cell>
          <cell r="N810" t="str">
            <v>1291007733510</v>
          </cell>
        </row>
        <row r="811">
          <cell r="J811">
            <v>946.02</v>
          </cell>
          <cell r="N811" t="str">
            <v>1291007743510</v>
          </cell>
        </row>
        <row r="812">
          <cell r="J812">
            <v>4233.96</v>
          </cell>
          <cell r="N812" t="str">
            <v>1291007753510</v>
          </cell>
        </row>
        <row r="813">
          <cell r="J813">
            <v>367.42</v>
          </cell>
          <cell r="N813" t="str">
            <v>1291007763510</v>
          </cell>
        </row>
        <row r="814">
          <cell r="J814">
            <v>102678.64</v>
          </cell>
          <cell r="N814" t="str">
            <v>1291007773510</v>
          </cell>
        </row>
        <row r="815">
          <cell r="J815">
            <v>1315050.3</v>
          </cell>
          <cell r="N815" t="str">
            <v>1291007783510</v>
          </cell>
        </row>
        <row r="816">
          <cell r="J816">
            <v>6000.38</v>
          </cell>
          <cell r="N816" t="str">
            <v>1291007793510</v>
          </cell>
        </row>
        <row r="817">
          <cell r="J817">
            <v>2524</v>
          </cell>
          <cell r="N817" t="str">
            <v>1291007803510</v>
          </cell>
        </row>
        <row r="818">
          <cell r="J818">
            <v>508887.17</v>
          </cell>
          <cell r="N818" t="str">
            <v>1291007813510</v>
          </cell>
        </row>
        <row r="819">
          <cell r="J819">
            <v>21112.53</v>
          </cell>
          <cell r="N819" t="str">
            <v>1291007833510</v>
          </cell>
        </row>
        <row r="820">
          <cell r="J820">
            <v>6232.45</v>
          </cell>
          <cell r="N820" t="str">
            <v>1291007843510</v>
          </cell>
        </row>
        <row r="821">
          <cell r="J821">
            <v>158.36000000000001</v>
          </cell>
          <cell r="N821" t="str">
            <v>1291007853510</v>
          </cell>
        </row>
        <row r="822">
          <cell r="J822">
            <v>9360.1200000000008</v>
          </cell>
          <cell r="N822" t="str">
            <v>1291007863510</v>
          </cell>
        </row>
        <row r="823">
          <cell r="J823">
            <v>-0.01</v>
          </cell>
          <cell r="N823" t="str">
            <v>1291007873510</v>
          </cell>
        </row>
        <row r="824">
          <cell r="J824">
            <v>41438.54</v>
          </cell>
          <cell r="N824" t="str">
            <v>1291007883510</v>
          </cell>
        </row>
        <row r="825">
          <cell r="J825">
            <v>8097.96</v>
          </cell>
          <cell r="N825" t="str">
            <v>1291007893510</v>
          </cell>
        </row>
        <row r="826">
          <cell r="J826">
            <v>1616.14</v>
          </cell>
          <cell r="N826" t="str">
            <v>1291007903510</v>
          </cell>
        </row>
        <row r="827">
          <cell r="J827">
            <v>2848.41</v>
          </cell>
          <cell r="N827" t="str">
            <v>1291007913510</v>
          </cell>
        </row>
        <row r="828">
          <cell r="J828">
            <v>0</v>
          </cell>
          <cell r="N828" t="str">
            <v>1291008003510</v>
          </cell>
        </row>
        <row r="829">
          <cell r="J829">
            <v>28693.45</v>
          </cell>
          <cell r="N829" t="str">
            <v>1291008013510</v>
          </cell>
        </row>
        <row r="830">
          <cell r="J830">
            <v>68.989999999999995</v>
          </cell>
          <cell r="N830" t="str">
            <v>1291008043510</v>
          </cell>
        </row>
        <row r="831">
          <cell r="J831">
            <v>93085.48</v>
          </cell>
          <cell r="N831" t="str">
            <v>1291008113510</v>
          </cell>
        </row>
        <row r="832">
          <cell r="J832">
            <v>47042.16</v>
          </cell>
          <cell r="N832" t="str">
            <v>1291008123510</v>
          </cell>
        </row>
        <row r="833">
          <cell r="J833">
            <v>45315.43</v>
          </cell>
          <cell r="N833" t="str">
            <v>1291008153510</v>
          </cell>
        </row>
        <row r="834">
          <cell r="J834">
            <v>122291.28</v>
          </cell>
          <cell r="N834" t="str">
            <v>1291008163510</v>
          </cell>
        </row>
        <row r="835">
          <cell r="J835">
            <v>26904.87</v>
          </cell>
          <cell r="N835" t="str">
            <v>1291008173510</v>
          </cell>
        </row>
        <row r="836">
          <cell r="J836">
            <v>30737.87</v>
          </cell>
          <cell r="N836" t="str">
            <v>1291008183510</v>
          </cell>
        </row>
        <row r="837">
          <cell r="J837">
            <v>246707.23</v>
          </cell>
          <cell r="N837" t="str">
            <v>1291008193510</v>
          </cell>
        </row>
        <row r="838">
          <cell r="J838">
            <v>64068.39</v>
          </cell>
          <cell r="N838" t="str">
            <v>1291008203510</v>
          </cell>
        </row>
        <row r="839">
          <cell r="J839">
            <v>241.05</v>
          </cell>
          <cell r="N839" t="str">
            <v>1291008213510</v>
          </cell>
        </row>
        <row r="840">
          <cell r="J840">
            <v>96835.48</v>
          </cell>
          <cell r="N840" t="str">
            <v>1291008223510</v>
          </cell>
        </row>
        <row r="841">
          <cell r="J841">
            <v>2148.19</v>
          </cell>
          <cell r="N841" t="str">
            <v>1291008243510</v>
          </cell>
        </row>
        <row r="842">
          <cell r="J842">
            <v>53593.05</v>
          </cell>
          <cell r="N842" t="str">
            <v>1291008283510</v>
          </cell>
        </row>
        <row r="843">
          <cell r="J843">
            <v>23790.07</v>
          </cell>
          <cell r="N843" t="str">
            <v>1291008293510</v>
          </cell>
        </row>
        <row r="844">
          <cell r="J844">
            <v>24228.959999999999</v>
          </cell>
          <cell r="N844" t="str">
            <v>1291008303510</v>
          </cell>
        </row>
        <row r="845">
          <cell r="J845">
            <v>343139.26</v>
          </cell>
          <cell r="N845" t="str">
            <v>1291007013515</v>
          </cell>
        </row>
        <row r="846">
          <cell r="J846">
            <v>4092.37</v>
          </cell>
          <cell r="N846" t="str">
            <v>1291007023515</v>
          </cell>
        </row>
        <row r="847">
          <cell r="J847">
            <v>396</v>
          </cell>
          <cell r="N847" t="str">
            <v>1291007053515</v>
          </cell>
        </row>
        <row r="848">
          <cell r="J848">
            <v>57113.22</v>
          </cell>
          <cell r="N848" t="str">
            <v>1291007063515</v>
          </cell>
        </row>
        <row r="849">
          <cell r="J849">
            <v>495</v>
          </cell>
          <cell r="N849" t="str">
            <v>1291007073515</v>
          </cell>
        </row>
        <row r="850">
          <cell r="J850">
            <v>404</v>
          </cell>
          <cell r="N850" t="str">
            <v>1291007083515</v>
          </cell>
        </row>
        <row r="851">
          <cell r="J851">
            <v>50183.040000000001</v>
          </cell>
          <cell r="N851" t="str">
            <v>1291007093515</v>
          </cell>
        </row>
        <row r="852">
          <cell r="J852">
            <v>236509.29</v>
          </cell>
          <cell r="N852" t="str">
            <v>1291007113515</v>
          </cell>
        </row>
        <row r="853">
          <cell r="J853">
            <v>232211.04</v>
          </cell>
          <cell r="N853" t="str">
            <v>1291007133515</v>
          </cell>
        </row>
        <row r="854">
          <cell r="J854">
            <v>14320.5</v>
          </cell>
          <cell r="N854" t="str">
            <v>1291007143515</v>
          </cell>
        </row>
        <row r="855">
          <cell r="J855">
            <v>62604.5</v>
          </cell>
          <cell r="N855" t="str">
            <v>1291007163515</v>
          </cell>
        </row>
        <row r="856">
          <cell r="J856">
            <v>102</v>
          </cell>
          <cell r="N856" t="str">
            <v>1291007193515</v>
          </cell>
        </row>
        <row r="857">
          <cell r="J857">
            <v>0</v>
          </cell>
          <cell r="N857" t="str">
            <v>1291007273515</v>
          </cell>
        </row>
        <row r="858">
          <cell r="J858">
            <v>-0.92</v>
          </cell>
          <cell r="N858" t="str">
            <v>1291007283515</v>
          </cell>
        </row>
        <row r="859">
          <cell r="J859">
            <v>57615.6</v>
          </cell>
          <cell r="N859" t="str">
            <v>1291007293515</v>
          </cell>
        </row>
        <row r="860">
          <cell r="J860">
            <v>367.35</v>
          </cell>
          <cell r="N860" t="str">
            <v>1291007323515</v>
          </cell>
        </row>
        <row r="861">
          <cell r="J861">
            <v>50946.16</v>
          </cell>
          <cell r="N861" t="str">
            <v>1291007333515</v>
          </cell>
        </row>
        <row r="862">
          <cell r="J862">
            <v>3285563.85</v>
          </cell>
          <cell r="N862" t="str">
            <v>1291007363515</v>
          </cell>
        </row>
        <row r="863">
          <cell r="J863">
            <v>875</v>
          </cell>
          <cell r="N863" t="str">
            <v>1291007423515</v>
          </cell>
        </row>
        <row r="864">
          <cell r="J864">
            <v>42607.839999999997</v>
          </cell>
          <cell r="N864" t="str">
            <v>1291007433515</v>
          </cell>
        </row>
        <row r="865">
          <cell r="J865">
            <v>267004.28000000003</v>
          </cell>
          <cell r="N865" t="str">
            <v>1291007443515</v>
          </cell>
        </row>
        <row r="866">
          <cell r="J866">
            <v>20402.2</v>
          </cell>
          <cell r="N866" t="str">
            <v>1291007513515</v>
          </cell>
        </row>
        <row r="867">
          <cell r="J867">
            <v>316245.12</v>
          </cell>
          <cell r="N867" t="str">
            <v>1291007543515</v>
          </cell>
        </row>
        <row r="868">
          <cell r="J868">
            <v>189876.29</v>
          </cell>
          <cell r="N868" t="str">
            <v>1291007603515</v>
          </cell>
        </row>
        <row r="869">
          <cell r="J869">
            <v>1031.25</v>
          </cell>
          <cell r="N869" t="str">
            <v>1291007633515</v>
          </cell>
        </row>
        <row r="870">
          <cell r="J870">
            <v>3608.4</v>
          </cell>
          <cell r="N870" t="str">
            <v>1291007643515</v>
          </cell>
        </row>
        <row r="871">
          <cell r="J871">
            <v>0</v>
          </cell>
          <cell r="N871" t="str">
            <v>1291007653515</v>
          </cell>
        </row>
        <row r="872">
          <cell r="J872">
            <v>1988.86</v>
          </cell>
          <cell r="N872" t="str">
            <v>1291007663515</v>
          </cell>
        </row>
        <row r="873">
          <cell r="J873">
            <v>345589.74</v>
          </cell>
          <cell r="N873" t="str">
            <v>1291007773515</v>
          </cell>
        </row>
        <row r="874">
          <cell r="J874">
            <v>771752.34</v>
          </cell>
          <cell r="N874" t="str">
            <v>1291007783515</v>
          </cell>
        </row>
        <row r="875">
          <cell r="J875">
            <v>42328.1</v>
          </cell>
          <cell r="N875" t="str">
            <v>1291007813515</v>
          </cell>
        </row>
        <row r="876">
          <cell r="J876">
            <v>11270.91</v>
          </cell>
          <cell r="N876" t="str">
            <v>1291007823515</v>
          </cell>
        </row>
        <row r="877">
          <cell r="J877">
            <v>42524.959999999999</v>
          </cell>
          <cell r="N877" t="str">
            <v>1291007923515</v>
          </cell>
        </row>
        <row r="878">
          <cell r="J878">
            <v>569.70000000000005</v>
          </cell>
          <cell r="N878" t="str">
            <v>1291007933515</v>
          </cell>
        </row>
        <row r="879">
          <cell r="J879">
            <v>0</v>
          </cell>
          <cell r="N879" t="str">
            <v>1291008013515</v>
          </cell>
        </row>
        <row r="880">
          <cell r="J880">
            <v>863007.04</v>
          </cell>
          <cell r="N880" t="str">
            <v>1291008043515</v>
          </cell>
        </row>
        <row r="881">
          <cell r="J881">
            <v>0</v>
          </cell>
          <cell r="N881" t="str">
            <v>1291008053515</v>
          </cell>
        </row>
        <row r="882">
          <cell r="J882">
            <v>0</v>
          </cell>
          <cell r="N882" t="str">
            <v>1291008063515</v>
          </cell>
        </row>
        <row r="883">
          <cell r="J883">
            <v>0</v>
          </cell>
          <cell r="N883" t="str">
            <v>1291008073515</v>
          </cell>
        </row>
        <row r="884">
          <cell r="J884">
            <v>0</v>
          </cell>
          <cell r="N884" t="str">
            <v>1291008083515</v>
          </cell>
        </row>
        <row r="885">
          <cell r="J885">
            <v>0</v>
          </cell>
          <cell r="N885" t="str">
            <v>1291008093515</v>
          </cell>
        </row>
        <row r="886">
          <cell r="J886">
            <v>3664.5</v>
          </cell>
          <cell r="N886" t="str">
            <v>1291008103515</v>
          </cell>
        </row>
        <row r="887">
          <cell r="J887">
            <v>400523.32</v>
          </cell>
          <cell r="N887" t="str">
            <v>1291008203515</v>
          </cell>
        </row>
        <row r="888">
          <cell r="J888">
            <v>0</v>
          </cell>
          <cell r="N888" t="str">
            <v>1291008213515</v>
          </cell>
        </row>
        <row r="889">
          <cell r="J889">
            <v>18496.22</v>
          </cell>
          <cell r="N889" t="str">
            <v>1291008223515</v>
          </cell>
        </row>
        <row r="890">
          <cell r="J890">
            <v>14484.78</v>
          </cell>
          <cell r="N890" t="str">
            <v>1291008243515</v>
          </cell>
        </row>
        <row r="891">
          <cell r="J891">
            <v>0</v>
          </cell>
          <cell r="N891" t="str">
            <v>12910RETA3515</v>
          </cell>
        </row>
        <row r="892">
          <cell r="J892">
            <v>42359.57</v>
          </cell>
          <cell r="N892" t="str">
            <v>1291007003520</v>
          </cell>
        </row>
        <row r="893">
          <cell r="J893">
            <v>3311.24</v>
          </cell>
          <cell r="N893" t="str">
            <v>1291007013520</v>
          </cell>
        </row>
        <row r="894">
          <cell r="J894">
            <v>7600</v>
          </cell>
          <cell r="N894" t="str">
            <v>1291007033520</v>
          </cell>
        </row>
        <row r="895">
          <cell r="J895">
            <v>552</v>
          </cell>
          <cell r="N895" t="str">
            <v>1291007093520</v>
          </cell>
        </row>
        <row r="896">
          <cell r="J896">
            <v>980.38</v>
          </cell>
          <cell r="N896" t="str">
            <v>1291007113520</v>
          </cell>
        </row>
        <row r="897">
          <cell r="J897">
            <v>3798</v>
          </cell>
          <cell r="N897" t="str">
            <v>1291007133520</v>
          </cell>
        </row>
        <row r="898">
          <cell r="J898">
            <v>2511.34</v>
          </cell>
          <cell r="N898" t="str">
            <v>1291007203520</v>
          </cell>
        </row>
        <row r="899">
          <cell r="J899">
            <v>11267.3</v>
          </cell>
          <cell r="N899" t="str">
            <v>1291007243520</v>
          </cell>
        </row>
        <row r="900">
          <cell r="J900">
            <v>0</v>
          </cell>
          <cell r="N900" t="str">
            <v>1291007273520</v>
          </cell>
        </row>
        <row r="901">
          <cell r="J901">
            <v>2015.92</v>
          </cell>
          <cell r="N901" t="str">
            <v>1291007293520</v>
          </cell>
        </row>
        <row r="902">
          <cell r="J902">
            <v>5085.3999999999996</v>
          </cell>
          <cell r="N902" t="str">
            <v>1291007343520</v>
          </cell>
        </row>
        <row r="903">
          <cell r="J903">
            <v>8018.15</v>
          </cell>
          <cell r="N903" t="str">
            <v>1291007353520</v>
          </cell>
        </row>
        <row r="904">
          <cell r="J904">
            <v>216306.74</v>
          </cell>
          <cell r="N904" t="str">
            <v>1291007363520</v>
          </cell>
        </row>
        <row r="905">
          <cell r="J905">
            <v>43.56</v>
          </cell>
          <cell r="N905" t="str">
            <v>1291007383520</v>
          </cell>
        </row>
        <row r="906">
          <cell r="J906">
            <v>14733.16</v>
          </cell>
          <cell r="N906" t="str">
            <v>1291007403520</v>
          </cell>
        </row>
        <row r="907">
          <cell r="J907">
            <v>883.5</v>
          </cell>
          <cell r="N907" t="str">
            <v>1291007413520</v>
          </cell>
        </row>
        <row r="908">
          <cell r="J908">
            <v>895.43</v>
          </cell>
          <cell r="N908" t="str">
            <v>1291007433520</v>
          </cell>
        </row>
        <row r="909">
          <cell r="J909">
            <v>22090.09</v>
          </cell>
          <cell r="N909" t="str">
            <v>1291007443520</v>
          </cell>
        </row>
        <row r="910">
          <cell r="J910">
            <v>469.27</v>
          </cell>
          <cell r="N910" t="str">
            <v>1291007483520</v>
          </cell>
        </row>
        <row r="911">
          <cell r="J911">
            <v>81004.23</v>
          </cell>
          <cell r="N911" t="str">
            <v>1291007533520</v>
          </cell>
        </row>
        <row r="912">
          <cell r="J912">
            <v>43484.47</v>
          </cell>
          <cell r="N912" t="str">
            <v>1291007543520</v>
          </cell>
        </row>
        <row r="913">
          <cell r="J913">
            <v>0</v>
          </cell>
          <cell r="N913" t="str">
            <v>1291007553520</v>
          </cell>
        </row>
        <row r="914">
          <cell r="J914">
            <v>190.69</v>
          </cell>
          <cell r="N914" t="str">
            <v>1291007573520</v>
          </cell>
        </row>
        <row r="915">
          <cell r="J915">
            <v>13917.06</v>
          </cell>
          <cell r="N915" t="str">
            <v>1291007603520</v>
          </cell>
        </row>
        <row r="916">
          <cell r="J916">
            <v>2257.35</v>
          </cell>
          <cell r="N916" t="str">
            <v>1291007613520</v>
          </cell>
        </row>
        <row r="917">
          <cell r="J917">
            <v>7115.6</v>
          </cell>
          <cell r="N917" t="str">
            <v>1291007643520</v>
          </cell>
        </row>
        <row r="918">
          <cell r="J918">
            <v>9638.86</v>
          </cell>
          <cell r="N918" t="str">
            <v>1291007653520</v>
          </cell>
        </row>
        <row r="919">
          <cell r="J919">
            <v>1894.26</v>
          </cell>
          <cell r="N919" t="str">
            <v>1291007663520</v>
          </cell>
        </row>
        <row r="920">
          <cell r="J920">
            <v>15204.45</v>
          </cell>
          <cell r="N920" t="str">
            <v>1291007673520</v>
          </cell>
        </row>
        <row r="921">
          <cell r="J921">
            <v>20.14</v>
          </cell>
          <cell r="N921" t="str">
            <v>1291007753520</v>
          </cell>
        </row>
        <row r="922">
          <cell r="J922">
            <v>13225.11</v>
          </cell>
          <cell r="N922" t="str">
            <v>1291007773520</v>
          </cell>
        </row>
        <row r="923">
          <cell r="J923">
            <v>85871.5</v>
          </cell>
          <cell r="N923" t="str">
            <v>1291007783520</v>
          </cell>
        </row>
        <row r="924">
          <cell r="J924">
            <v>9846.6</v>
          </cell>
          <cell r="N924" t="str">
            <v>1291007813520</v>
          </cell>
        </row>
        <row r="925">
          <cell r="J925">
            <v>43385.440000000002</v>
          </cell>
          <cell r="N925" t="str">
            <v>1291007833520</v>
          </cell>
        </row>
        <row r="926">
          <cell r="J926">
            <v>8388.02</v>
          </cell>
          <cell r="N926" t="str">
            <v>1291007843520</v>
          </cell>
        </row>
        <row r="927">
          <cell r="J927">
            <v>2700</v>
          </cell>
          <cell r="N927" t="str">
            <v>1291007863520</v>
          </cell>
        </row>
        <row r="928">
          <cell r="J928">
            <v>2015.85</v>
          </cell>
          <cell r="N928" t="str">
            <v>1291007913520</v>
          </cell>
        </row>
        <row r="929">
          <cell r="J929">
            <v>8250</v>
          </cell>
          <cell r="N929" t="str">
            <v>1291008273520</v>
          </cell>
        </row>
        <row r="930">
          <cell r="J930">
            <v>1886.24</v>
          </cell>
          <cell r="N930" t="str">
            <v>1291007003550</v>
          </cell>
        </row>
        <row r="931">
          <cell r="J931">
            <v>55.95</v>
          </cell>
          <cell r="N931" t="str">
            <v>1291007033550</v>
          </cell>
        </row>
        <row r="932">
          <cell r="J932">
            <v>590</v>
          </cell>
          <cell r="N932" t="str">
            <v>1291007063550</v>
          </cell>
        </row>
        <row r="933">
          <cell r="J933">
            <v>485.45</v>
          </cell>
          <cell r="N933" t="str">
            <v>1291007093550</v>
          </cell>
        </row>
        <row r="934">
          <cell r="J934">
            <v>573.26</v>
          </cell>
          <cell r="N934" t="str">
            <v>1291007113550</v>
          </cell>
        </row>
        <row r="935">
          <cell r="J935">
            <v>557.69000000000005</v>
          </cell>
          <cell r="N935" t="str">
            <v>1291007243550</v>
          </cell>
        </row>
        <row r="936">
          <cell r="J936">
            <v>0</v>
          </cell>
          <cell r="N936" t="str">
            <v>1291007273550</v>
          </cell>
        </row>
        <row r="937">
          <cell r="J937">
            <v>2986.89</v>
          </cell>
          <cell r="N937" t="str">
            <v>1291007353550</v>
          </cell>
        </row>
        <row r="938">
          <cell r="J938">
            <v>2490.3000000000002</v>
          </cell>
          <cell r="N938" t="str">
            <v>1291007363550</v>
          </cell>
        </row>
        <row r="939">
          <cell r="J939">
            <v>566.04</v>
          </cell>
          <cell r="N939" t="str">
            <v>1291007373550</v>
          </cell>
        </row>
        <row r="940">
          <cell r="J940">
            <v>175.65</v>
          </cell>
          <cell r="N940" t="str">
            <v>1291007383550</v>
          </cell>
        </row>
        <row r="941">
          <cell r="J941">
            <v>1561.7</v>
          </cell>
          <cell r="N941" t="str">
            <v>1291007403550</v>
          </cell>
        </row>
        <row r="942">
          <cell r="J942">
            <v>123.63</v>
          </cell>
          <cell r="N942" t="str">
            <v>1291007413550</v>
          </cell>
        </row>
        <row r="943">
          <cell r="J943">
            <v>566.58000000000004</v>
          </cell>
          <cell r="N943" t="str">
            <v>1291007433550</v>
          </cell>
        </row>
        <row r="944">
          <cell r="J944">
            <v>22.02</v>
          </cell>
          <cell r="N944" t="str">
            <v>1291007443550</v>
          </cell>
        </row>
        <row r="945">
          <cell r="J945">
            <v>79.400000000000006</v>
          </cell>
          <cell r="N945" t="str">
            <v>1291007483550</v>
          </cell>
        </row>
        <row r="946">
          <cell r="J946">
            <v>75.19</v>
          </cell>
          <cell r="N946" t="str">
            <v>1291007503550</v>
          </cell>
        </row>
        <row r="947">
          <cell r="J947">
            <v>24572.31</v>
          </cell>
          <cell r="N947" t="str">
            <v>1291007533550</v>
          </cell>
        </row>
        <row r="948">
          <cell r="J948">
            <v>594.54</v>
          </cell>
          <cell r="N948" t="str">
            <v>1291007543550</v>
          </cell>
        </row>
        <row r="949">
          <cell r="J949">
            <v>362.81</v>
          </cell>
          <cell r="N949" t="str">
            <v>1291007613550</v>
          </cell>
        </row>
        <row r="950">
          <cell r="J950">
            <v>167.4</v>
          </cell>
          <cell r="N950" t="str">
            <v>1291007643550</v>
          </cell>
        </row>
        <row r="951">
          <cell r="J951">
            <v>258.19</v>
          </cell>
          <cell r="N951" t="str">
            <v>1291007653550</v>
          </cell>
        </row>
        <row r="952">
          <cell r="J952">
            <v>174.68</v>
          </cell>
          <cell r="N952" t="str">
            <v>1291007663550</v>
          </cell>
        </row>
        <row r="953">
          <cell r="J953">
            <v>582.04999999999995</v>
          </cell>
          <cell r="N953" t="str">
            <v>1291007673550</v>
          </cell>
        </row>
        <row r="954">
          <cell r="J954">
            <v>286.26</v>
          </cell>
          <cell r="N954" t="str">
            <v>1291007773550</v>
          </cell>
        </row>
        <row r="955">
          <cell r="J955">
            <v>82.56</v>
          </cell>
          <cell r="N955" t="str">
            <v>1291007783550</v>
          </cell>
        </row>
        <row r="956">
          <cell r="J956">
            <v>2226.0100000000002</v>
          </cell>
          <cell r="N956" t="str">
            <v>1291007813550</v>
          </cell>
        </row>
        <row r="957">
          <cell r="J957">
            <v>684.93</v>
          </cell>
          <cell r="N957" t="str">
            <v>1291007833550</v>
          </cell>
        </row>
        <row r="958">
          <cell r="J958">
            <v>31.76</v>
          </cell>
          <cell r="N958" t="str">
            <v>1291007913550</v>
          </cell>
        </row>
        <row r="959">
          <cell r="J959">
            <v>14871.06</v>
          </cell>
          <cell r="N959" t="str">
            <v>1291007003580</v>
          </cell>
        </row>
        <row r="960">
          <cell r="J960">
            <v>18057.75</v>
          </cell>
          <cell r="N960" t="str">
            <v>1291007023580</v>
          </cell>
        </row>
        <row r="961">
          <cell r="J961">
            <v>2811.27</v>
          </cell>
          <cell r="N961" t="str">
            <v>1291007033580</v>
          </cell>
        </row>
        <row r="962">
          <cell r="J962">
            <v>86031.23</v>
          </cell>
          <cell r="N962" t="str">
            <v>1291007103580</v>
          </cell>
        </row>
        <row r="963">
          <cell r="J963">
            <v>86989.59</v>
          </cell>
          <cell r="N963" t="str">
            <v>1291007123580</v>
          </cell>
        </row>
        <row r="964">
          <cell r="J964">
            <v>26503.25</v>
          </cell>
          <cell r="N964" t="str">
            <v>1291007203580</v>
          </cell>
        </row>
        <row r="965">
          <cell r="J965">
            <v>84277.440000000002</v>
          </cell>
          <cell r="N965" t="str">
            <v>1291007243580</v>
          </cell>
        </row>
        <row r="966">
          <cell r="J966">
            <v>117919.01</v>
          </cell>
          <cell r="N966" t="str">
            <v>1291007313580</v>
          </cell>
        </row>
        <row r="967">
          <cell r="J967">
            <v>19849.68</v>
          </cell>
          <cell r="N967" t="str">
            <v>1291007353580</v>
          </cell>
        </row>
        <row r="968">
          <cell r="J968">
            <v>385455.29</v>
          </cell>
          <cell r="N968" t="str">
            <v>1291007363580</v>
          </cell>
        </row>
        <row r="969">
          <cell r="J969">
            <v>659.12</v>
          </cell>
          <cell r="N969" t="str">
            <v>1291007383580</v>
          </cell>
        </row>
        <row r="970">
          <cell r="J970">
            <v>46219.91</v>
          </cell>
          <cell r="N970" t="str">
            <v>1291007403580</v>
          </cell>
        </row>
        <row r="971">
          <cell r="J971">
            <v>95307.14</v>
          </cell>
          <cell r="N971" t="str">
            <v>1291007413580</v>
          </cell>
        </row>
        <row r="972">
          <cell r="J972">
            <v>57796.12</v>
          </cell>
          <cell r="N972" t="str">
            <v>1291007433580</v>
          </cell>
        </row>
        <row r="973">
          <cell r="J973">
            <v>34636.79</v>
          </cell>
          <cell r="N973" t="str">
            <v>1291007453580</v>
          </cell>
        </row>
        <row r="974">
          <cell r="J974">
            <v>-8283.4500000000007</v>
          </cell>
          <cell r="N974" t="str">
            <v>1291007483580</v>
          </cell>
        </row>
        <row r="975">
          <cell r="J975">
            <v>222168.05</v>
          </cell>
          <cell r="N975" t="str">
            <v>1291007523580</v>
          </cell>
        </row>
        <row r="976">
          <cell r="J976">
            <v>473406.69</v>
          </cell>
          <cell r="N976" t="str">
            <v>1291007533580</v>
          </cell>
        </row>
        <row r="977">
          <cell r="J977">
            <v>2935</v>
          </cell>
          <cell r="N977" t="str">
            <v>1291007573580</v>
          </cell>
        </row>
        <row r="978">
          <cell r="J978">
            <v>135126.89000000001</v>
          </cell>
          <cell r="N978" t="str">
            <v>1291007593580</v>
          </cell>
        </row>
        <row r="979">
          <cell r="J979">
            <v>9845.93</v>
          </cell>
          <cell r="N979" t="str">
            <v>1291007623580</v>
          </cell>
        </row>
        <row r="980">
          <cell r="J980">
            <v>9413.02</v>
          </cell>
          <cell r="N980" t="str">
            <v>1291007633580</v>
          </cell>
        </row>
        <row r="981">
          <cell r="J981">
            <v>10065.94</v>
          </cell>
          <cell r="N981" t="str">
            <v>1291007673580</v>
          </cell>
        </row>
        <row r="982">
          <cell r="J982">
            <v>237557.08</v>
          </cell>
          <cell r="N982" t="str">
            <v>1291007683580</v>
          </cell>
        </row>
        <row r="983">
          <cell r="J983">
            <v>7651.47</v>
          </cell>
          <cell r="N983" t="str">
            <v>1291007693580</v>
          </cell>
        </row>
        <row r="984">
          <cell r="J984">
            <v>8000.22</v>
          </cell>
          <cell r="N984" t="str">
            <v>1291007713580</v>
          </cell>
        </row>
        <row r="985">
          <cell r="J985">
            <v>104787.64</v>
          </cell>
          <cell r="N985" t="str">
            <v>1291007743580</v>
          </cell>
        </row>
        <row r="986">
          <cell r="J986">
            <v>103520.58</v>
          </cell>
          <cell r="N986" t="str">
            <v>1291007763580</v>
          </cell>
        </row>
        <row r="987">
          <cell r="J987">
            <v>3911.9</v>
          </cell>
          <cell r="N987" t="str">
            <v>1291007783580</v>
          </cell>
        </row>
        <row r="988">
          <cell r="J988">
            <v>8783.15</v>
          </cell>
          <cell r="N988" t="str">
            <v>1291007793580</v>
          </cell>
        </row>
        <row r="989">
          <cell r="J989">
            <v>1187.8</v>
          </cell>
          <cell r="N989" t="str">
            <v>1291007803580</v>
          </cell>
        </row>
        <row r="990">
          <cell r="J990">
            <v>28933.15</v>
          </cell>
          <cell r="N990" t="str">
            <v>1291007813580</v>
          </cell>
        </row>
        <row r="991">
          <cell r="J991">
            <v>121825.11</v>
          </cell>
          <cell r="N991" t="str">
            <v>1291007833580</v>
          </cell>
        </row>
        <row r="992">
          <cell r="J992">
            <v>451831.37</v>
          </cell>
          <cell r="N992" t="str">
            <v>1291007843580</v>
          </cell>
        </row>
        <row r="993">
          <cell r="J993">
            <v>0</v>
          </cell>
          <cell r="N993" t="str">
            <v>1291008003580</v>
          </cell>
        </row>
        <row r="994">
          <cell r="J994">
            <v>77216.25</v>
          </cell>
          <cell r="N994" t="str">
            <v>1291008213580</v>
          </cell>
        </row>
        <row r="995">
          <cell r="J995">
            <v>130579.65</v>
          </cell>
          <cell r="N995" t="str">
            <v>1291008253580</v>
          </cell>
        </row>
        <row r="996">
          <cell r="J996">
            <v>817199.67</v>
          </cell>
          <cell r="N996" t="str">
            <v>1291007003585</v>
          </cell>
        </row>
        <row r="997">
          <cell r="J997">
            <v>0</v>
          </cell>
          <cell r="N997" t="str">
            <v>1291007013585</v>
          </cell>
        </row>
        <row r="998">
          <cell r="J998">
            <v>54270.48</v>
          </cell>
          <cell r="N998" t="str">
            <v>1291007023585</v>
          </cell>
        </row>
        <row r="999">
          <cell r="J999">
            <v>157324.19</v>
          </cell>
          <cell r="N999" t="str">
            <v>1291007033585</v>
          </cell>
        </row>
        <row r="1000">
          <cell r="J1000">
            <v>1535</v>
          </cell>
          <cell r="N1000" t="str">
            <v>1291007123585</v>
          </cell>
        </row>
        <row r="1001">
          <cell r="J1001">
            <v>14396.08</v>
          </cell>
          <cell r="N1001" t="str">
            <v>1291007203585</v>
          </cell>
        </row>
        <row r="1002">
          <cell r="J1002">
            <v>599509.68000000005</v>
          </cell>
          <cell r="N1002" t="str">
            <v>1291007243585</v>
          </cell>
        </row>
        <row r="1003">
          <cell r="J1003">
            <v>0</v>
          </cell>
          <cell r="N1003" t="str">
            <v>1291007273585</v>
          </cell>
        </row>
        <row r="1004">
          <cell r="J1004">
            <v>44520</v>
          </cell>
          <cell r="N1004" t="str">
            <v>1291007313585</v>
          </cell>
        </row>
        <row r="1005">
          <cell r="J1005">
            <v>222536.16</v>
          </cell>
          <cell r="N1005" t="str">
            <v>1291007343585</v>
          </cell>
        </row>
        <row r="1006">
          <cell r="J1006">
            <v>595420.39</v>
          </cell>
          <cell r="N1006" t="str">
            <v>1291007353585</v>
          </cell>
        </row>
        <row r="1007">
          <cell r="J1007">
            <v>8343.4</v>
          </cell>
          <cell r="N1007" t="str">
            <v>1291007363585</v>
          </cell>
        </row>
        <row r="1008">
          <cell r="J1008">
            <v>952.5</v>
          </cell>
          <cell r="N1008" t="str">
            <v>1291007373585</v>
          </cell>
        </row>
        <row r="1009">
          <cell r="J1009">
            <v>58196.36</v>
          </cell>
          <cell r="N1009" t="str">
            <v>1291007383585</v>
          </cell>
        </row>
        <row r="1010">
          <cell r="J1010">
            <v>20866.78</v>
          </cell>
          <cell r="N1010" t="str">
            <v>1291007403585</v>
          </cell>
        </row>
        <row r="1011">
          <cell r="J1011">
            <v>106576.94</v>
          </cell>
          <cell r="N1011" t="str">
            <v>1291007413585</v>
          </cell>
        </row>
        <row r="1012">
          <cell r="J1012">
            <v>10778.28</v>
          </cell>
          <cell r="N1012" t="str">
            <v>1291007433585</v>
          </cell>
        </row>
        <row r="1013">
          <cell r="J1013">
            <v>25175</v>
          </cell>
          <cell r="N1013" t="str">
            <v>1291007453585</v>
          </cell>
        </row>
        <row r="1014">
          <cell r="J1014">
            <v>7000</v>
          </cell>
          <cell r="N1014" t="str">
            <v>1291007463585</v>
          </cell>
        </row>
        <row r="1015">
          <cell r="J1015">
            <v>65808.7</v>
          </cell>
          <cell r="N1015" t="str">
            <v>1291007523585</v>
          </cell>
        </row>
        <row r="1016">
          <cell r="J1016">
            <v>330665.19</v>
          </cell>
          <cell r="N1016" t="str">
            <v>1291007533585</v>
          </cell>
        </row>
        <row r="1017">
          <cell r="J1017">
            <v>3660</v>
          </cell>
          <cell r="N1017" t="str">
            <v>1291007563585</v>
          </cell>
        </row>
        <row r="1018">
          <cell r="J1018">
            <v>4198.37</v>
          </cell>
          <cell r="N1018" t="str">
            <v>1291007573585</v>
          </cell>
        </row>
        <row r="1019">
          <cell r="J1019">
            <v>14038.65</v>
          </cell>
          <cell r="N1019" t="str">
            <v>1291007633585</v>
          </cell>
        </row>
        <row r="1020">
          <cell r="J1020">
            <v>131631.6</v>
          </cell>
          <cell r="N1020" t="str">
            <v>1291007673585</v>
          </cell>
        </row>
        <row r="1021">
          <cell r="J1021">
            <v>94806.6</v>
          </cell>
          <cell r="N1021" t="str">
            <v>1291007693585</v>
          </cell>
        </row>
        <row r="1022">
          <cell r="J1022">
            <v>23295</v>
          </cell>
          <cell r="N1022" t="str">
            <v>1291007703585</v>
          </cell>
        </row>
        <row r="1023">
          <cell r="J1023">
            <v>17475.59</v>
          </cell>
          <cell r="N1023" t="str">
            <v>1291007713585</v>
          </cell>
        </row>
        <row r="1024">
          <cell r="J1024">
            <v>357.5</v>
          </cell>
          <cell r="N1024" t="str">
            <v>1291007743585</v>
          </cell>
        </row>
        <row r="1025">
          <cell r="J1025">
            <v>35033.93</v>
          </cell>
          <cell r="N1025" t="str">
            <v>1291007793585</v>
          </cell>
        </row>
        <row r="1026">
          <cell r="J1026">
            <v>20387</v>
          </cell>
          <cell r="N1026" t="str">
            <v>1291007803585</v>
          </cell>
        </row>
        <row r="1027">
          <cell r="J1027">
            <v>416200.92</v>
          </cell>
          <cell r="N1027" t="str">
            <v>1291007833585</v>
          </cell>
        </row>
        <row r="1028">
          <cell r="J1028">
            <v>89616.88</v>
          </cell>
          <cell r="N1028" t="str">
            <v>1291007843585</v>
          </cell>
        </row>
        <row r="1029">
          <cell r="J1029">
            <v>27191.67</v>
          </cell>
          <cell r="N1029" t="str">
            <v>1291008013585</v>
          </cell>
        </row>
        <row r="1030">
          <cell r="J1030">
            <v>16256.29</v>
          </cell>
          <cell r="N1030" t="str">
            <v>1291008263585</v>
          </cell>
        </row>
        <row r="1031">
          <cell r="J1031">
            <v>110219.09</v>
          </cell>
          <cell r="N1031" t="str">
            <v>1291008273585</v>
          </cell>
        </row>
        <row r="1032">
          <cell r="J1032">
            <v>-203450.61</v>
          </cell>
          <cell r="N1032" t="str">
            <v>1291000003870</v>
          </cell>
        </row>
        <row r="1033">
          <cell r="J1033">
            <v>100</v>
          </cell>
          <cell r="N1033" t="str">
            <v>1291007003870</v>
          </cell>
        </row>
        <row r="1034">
          <cell r="J1034">
            <v>831.61</v>
          </cell>
          <cell r="N1034" t="str">
            <v>1291007363870</v>
          </cell>
        </row>
        <row r="1035">
          <cell r="J1035">
            <v>1346.71</v>
          </cell>
          <cell r="N1035" t="str">
            <v>1291007623870</v>
          </cell>
        </row>
        <row r="1036">
          <cell r="J1036">
            <v>586.5</v>
          </cell>
          <cell r="N1036" t="str">
            <v>1291007783870</v>
          </cell>
        </row>
        <row r="1037">
          <cell r="J1037">
            <v>7950</v>
          </cell>
          <cell r="N1037" t="str">
            <v>1291007813870</v>
          </cell>
        </row>
        <row r="1038">
          <cell r="J1038">
            <v>38390</v>
          </cell>
          <cell r="N1038" t="str">
            <v>1291008103870</v>
          </cell>
        </row>
        <row r="1039">
          <cell r="J1039">
            <v>0</v>
          </cell>
          <cell r="N1039" t="str">
            <v>1291000003900</v>
          </cell>
        </row>
        <row r="1040">
          <cell r="J1040">
            <v>-1625921.41</v>
          </cell>
          <cell r="N1040" t="str">
            <v>1291007003900</v>
          </cell>
        </row>
        <row r="1041">
          <cell r="J1041">
            <v>0</v>
          </cell>
          <cell r="N1041" t="str">
            <v>1291007013900</v>
          </cell>
        </row>
        <row r="1042">
          <cell r="J1042">
            <v>-75455</v>
          </cell>
          <cell r="N1042" t="str">
            <v>1291007023900</v>
          </cell>
        </row>
        <row r="1043">
          <cell r="J1043">
            <v>-167791.41</v>
          </cell>
          <cell r="N1043" t="str">
            <v>1291007033900</v>
          </cell>
        </row>
        <row r="1044">
          <cell r="J1044">
            <v>-396</v>
          </cell>
          <cell r="N1044" t="str">
            <v>1291007053900</v>
          </cell>
        </row>
        <row r="1045">
          <cell r="J1045">
            <v>0</v>
          </cell>
          <cell r="N1045" t="str">
            <v>1291007063900</v>
          </cell>
        </row>
        <row r="1046">
          <cell r="J1046">
            <v>-495</v>
          </cell>
          <cell r="N1046" t="str">
            <v>1291007073900</v>
          </cell>
        </row>
        <row r="1047">
          <cell r="J1047">
            <v>-28912.17</v>
          </cell>
          <cell r="N1047" t="str">
            <v>1291007083900</v>
          </cell>
        </row>
        <row r="1048">
          <cell r="J1048">
            <v>-167353.26999999999</v>
          </cell>
          <cell r="N1048" t="str">
            <v>1291007093900</v>
          </cell>
        </row>
        <row r="1049">
          <cell r="J1049">
            <v>-86031.23</v>
          </cell>
          <cell r="N1049" t="str">
            <v>1291007103900</v>
          </cell>
        </row>
        <row r="1050">
          <cell r="J1050">
            <v>0</v>
          </cell>
          <cell r="N1050" t="str">
            <v>1291007113900</v>
          </cell>
        </row>
        <row r="1051">
          <cell r="J1051">
            <v>-149994.81</v>
          </cell>
          <cell r="N1051" t="str">
            <v>1291007123900</v>
          </cell>
        </row>
        <row r="1052">
          <cell r="J1052">
            <v>-422630.12</v>
          </cell>
          <cell r="N1052" t="str">
            <v>1291007133900</v>
          </cell>
        </row>
        <row r="1053">
          <cell r="J1053">
            <v>-107362.95</v>
          </cell>
          <cell r="N1053" t="str">
            <v>1291007143900</v>
          </cell>
        </row>
        <row r="1054">
          <cell r="J1054">
            <v>-194856.05</v>
          </cell>
          <cell r="N1054" t="str">
            <v>1291007153900</v>
          </cell>
        </row>
        <row r="1055">
          <cell r="J1055">
            <v>-61687.21</v>
          </cell>
          <cell r="N1055" t="str">
            <v>1291007163900</v>
          </cell>
        </row>
        <row r="1056">
          <cell r="J1056">
            <v>-112205.28</v>
          </cell>
          <cell r="N1056" t="str">
            <v>1291007173900</v>
          </cell>
        </row>
        <row r="1057">
          <cell r="J1057">
            <v>-2584.6799999999998</v>
          </cell>
          <cell r="N1057" t="str">
            <v>1291007183900</v>
          </cell>
        </row>
        <row r="1058">
          <cell r="J1058">
            <v>-6031.5</v>
          </cell>
          <cell r="N1058" t="str">
            <v>1291007193900</v>
          </cell>
        </row>
        <row r="1059">
          <cell r="J1059">
            <v>-43621.74</v>
          </cell>
          <cell r="N1059" t="str">
            <v>1291007203900</v>
          </cell>
        </row>
        <row r="1060">
          <cell r="J1060">
            <v>-5951.76</v>
          </cell>
          <cell r="N1060" t="str">
            <v>1291007223900</v>
          </cell>
        </row>
        <row r="1061">
          <cell r="J1061">
            <v>-1373.57</v>
          </cell>
          <cell r="N1061" t="str">
            <v>1291007233900</v>
          </cell>
        </row>
        <row r="1062">
          <cell r="J1062">
            <v>-732585.65</v>
          </cell>
          <cell r="N1062" t="str">
            <v>1291007243900</v>
          </cell>
        </row>
        <row r="1063">
          <cell r="J1063">
            <v>0.3</v>
          </cell>
          <cell r="N1063" t="str">
            <v>1291007253900</v>
          </cell>
        </row>
        <row r="1064">
          <cell r="J1064">
            <v>0.23</v>
          </cell>
          <cell r="N1064" t="str">
            <v>1291007263900</v>
          </cell>
        </row>
        <row r="1065">
          <cell r="J1065">
            <v>-13606.65</v>
          </cell>
          <cell r="N1065" t="str">
            <v>1291007273900</v>
          </cell>
        </row>
        <row r="1066">
          <cell r="J1066">
            <v>-53832.86</v>
          </cell>
          <cell r="N1066" t="str">
            <v>1291007283900</v>
          </cell>
        </row>
        <row r="1067">
          <cell r="J1067">
            <v>-13189098.029999999</v>
          </cell>
          <cell r="N1067" t="str">
            <v>1291007293900</v>
          </cell>
        </row>
        <row r="1068">
          <cell r="J1068">
            <v>-3991.34</v>
          </cell>
          <cell r="N1068" t="str">
            <v>1291007303900</v>
          </cell>
        </row>
        <row r="1069">
          <cell r="J1069">
            <v>0</v>
          </cell>
          <cell r="N1069" t="str">
            <v>1291007313900</v>
          </cell>
        </row>
        <row r="1070">
          <cell r="J1070">
            <v>-9163.41</v>
          </cell>
          <cell r="N1070" t="str">
            <v>1291007323900</v>
          </cell>
        </row>
        <row r="1071">
          <cell r="J1071">
            <v>-403410.63</v>
          </cell>
          <cell r="N1071" t="str">
            <v>1291007333900</v>
          </cell>
        </row>
        <row r="1072">
          <cell r="J1072">
            <v>-228499.1</v>
          </cell>
          <cell r="N1072" t="str">
            <v>1291007343900</v>
          </cell>
        </row>
        <row r="1073">
          <cell r="J1073">
            <v>0</v>
          </cell>
          <cell r="N1073" t="str">
            <v>1291007353900</v>
          </cell>
        </row>
        <row r="1074">
          <cell r="J1074">
            <v>0</v>
          </cell>
          <cell r="N1074" t="str">
            <v>1291007363900</v>
          </cell>
        </row>
        <row r="1075">
          <cell r="J1075">
            <v>-30652.560000000001</v>
          </cell>
          <cell r="N1075" t="str">
            <v>1291007373900</v>
          </cell>
        </row>
        <row r="1076">
          <cell r="J1076">
            <v>0</v>
          </cell>
          <cell r="N1076" t="str">
            <v>1291007383900</v>
          </cell>
        </row>
        <row r="1077">
          <cell r="J1077">
            <v>-29474854.48</v>
          </cell>
          <cell r="N1077" t="str">
            <v>1291007393900</v>
          </cell>
        </row>
        <row r="1078">
          <cell r="J1078">
            <v>-164941.46</v>
          </cell>
          <cell r="N1078" t="str">
            <v>1291007403900</v>
          </cell>
        </row>
        <row r="1079">
          <cell r="J1079">
            <v>-627979.39</v>
          </cell>
          <cell r="N1079" t="str">
            <v>1291007413900</v>
          </cell>
        </row>
        <row r="1080">
          <cell r="J1080">
            <v>-875</v>
          </cell>
          <cell r="N1080" t="str">
            <v>1291007423900</v>
          </cell>
        </row>
        <row r="1081">
          <cell r="J1081">
            <v>-1275479.3600000001</v>
          </cell>
          <cell r="N1081" t="str">
            <v>1291007433900</v>
          </cell>
        </row>
        <row r="1082">
          <cell r="J1082">
            <v>-452329.24</v>
          </cell>
          <cell r="N1082" t="str">
            <v>1291007443900</v>
          </cell>
        </row>
        <row r="1083">
          <cell r="J1083">
            <v>-59811.79</v>
          </cell>
          <cell r="N1083" t="str">
            <v>1291007453900</v>
          </cell>
        </row>
        <row r="1084">
          <cell r="J1084">
            <v>-7293</v>
          </cell>
          <cell r="N1084" t="str">
            <v>1291007463900</v>
          </cell>
        </row>
        <row r="1085">
          <cell r="J1085">
            <v>-376003.38</v>
          </cell>
          <cell r="N1085" t="str">
            <v>1291007483900</v>
          </cell>
        </row>
        <row r="1086">
          <cell r="J1086">
            <v>-82943.77</v>
          </cell>
          <cell r="N1086" t="str">
            <v>1291007493900</v>
          </cell>
        </row>
        <row r="1087">
          <cell r="J1087">
            <v>-25917.97</v>
          </cell>
          <cell r="N1087" t="str">
            <v>1291007503900</v>
          </cell>
        </row>
        <row r="1088">
          <cell r="J1088">
            <v>-83940.2</v>
          </cell>
          <cell r="N1088" t="str">
            <v>1291007513900</v>
          </cell>
        </row>
        <row r="1089">
          <cell r="J1089">
            <v>-5520</v>
          </cell>
          <cell r="N1089" t="str">
            <v>1291007523900</v>
          </cell>
        </row>
        <row r="1090">
          <cell r="J1090">
            <v>0</v>
          </cell>
          <cell r="N1090" t="str">
            <v>1291007533900</v>
          </cell>
        </row>
        <row r="1091">
          <cell r="J1091">
            <v>-698154.53</v>
          </cell>
          <cell r="N1091" t="str">
            <v>1291007543900</v>
          </cell>
        </row>
        <row r="1092">
          <cell r="J1092">
            <v>0</v>
          </cell>
          <cell r="N1092" t="str">
            <v>1291007563900</v>
          </cell>
        </row>
        <row r="1093">
          <cell r="J1093">
            <v>0</v>
          </cell>
          <cell r="N1093" t="str">
            <v>1291007573900</v>
          </cell>
        </row>
        <row r="1094">
          <cell r="J1094">
            <v>-17586.990000000002</v>
          </cell>
          <cell r="N1094" t="str">
            <v>1291007583900</v>
          </cell>
        </row>
        <row r="1095">
          <cell r="J1095">
            <v>0</v>
          </cell>
          <cell r="N1095" t="str">
            <v>1291007593900</v>
          </cell>
        </row>
        <row r="1096">
          <cell r="J1096">
            <v>-203793.35</v>
          </cell>
          <cell r="N1096" t="str">
            <v>1291007603900</v>
          </cell>
        </row>
        <row r="1097">
          <cell r="J1097">
            <v>-6013.48</v>
          </cell>
          <cell r="N1097" t="str">
            <v>1291007613900</v>
          </cell>
        </row>
        <row r="1098">
          <cell r="J1098">
            <v>-383598.21</v>
          </cell>
          <cell r="N1098" t="str">
            <v>1291007623900</v>
          </cell>
        </row>
        <row r="1099">
          <cell r="J1099">
            <v>-1256033.92</v>
          </cell>
          <cell r="N1099" t="str">
            <v>1291007633900</v>
          </cell>
        </row>
        <row r="1100">
          <cell r="J1100">
            <v>0</v>
          </cell>
          <cell r="N1100" t="str">
            <v>1291007643900</v>
          </cell>
        </row>
        <row r="1101">
          <cell r="J1101">
            <v>0</v>
          </cell>
          <cell r="N1101" t="str">
            <v>1291007653900</v>
          </cell>
        </row>
        <row r="1102">
          <cell r="J1102">
            <v>-12588.8</v>
          </cell>
          <cell r="N1102" t="str">
            <v>1291007663900</v>
          </cell>
        </row>
        <row r="1103">
          <cell r="J1103">
            <v>0</v>
          </cell>
          <cell r="N1103" t="str">
            <v>1291007713900</v>
          </cell>
        </row>
        <row r="1104">
          <cell r="J1104">
            <v>0</v>
          </cell>
          <cell r="N1104" t="str">
            <v>1291007723900</v>
          </cell>
        </row>
        <row r="1105">
          <cell r="J1105">
            <v>-106091.16</v>
          </cell>
          <cell r="N1105" t="str">
            <v>1291007743900</v>
          </cell>
        </row>
        <row r="1106">
          <cell r="J1106">
            <v>-4271.22</v>
          </cell>
          <cell r="N1106" t="str">
            <v>1291007753900</v>
          </cell>
        </row>
        <row r="1107">
          <cell r="J1107">
            <v>-461779.75</v>
          </cell>
          <cell r="N1107" t="str">
            <v>1291007773900</v>
          </cell>
        </row>
        <row r="1108">
          <cell r="J1108">
            <v>-55885.120000000003</v>
          </cell>
          <cell r="N1108" t="str">
            <v>1291008013900</v>
          </cell>
        </row>
        <row r="1109">
          <cell r="J1109">
            <v>-863076.03</v>
          </cell>
          <cell r="N1109" t="str">
            <v>1291008043900</v>
          </cell>
        </row>
        <row r="1110">
          <cell r="J1110">
            <v>-42054.5</v>
          </cell>
          <cell r="N1110" t="str">
            <v>1291008103900</v>
          </cell>
        </row>
        <row r="1111">
          <cell r="J1111">
            <v>-93085.48</v>
          </cell>
          <cell r="N1111" t="str">
            <v>1291008113900</v>
          </cell>
        </row>
        <row r="1112">
          <cell r="J1112">
            <v>-47042.16</v>
          </cell>
          <cell r="N1112" t="str">
            <v>1291008123900</v>
          </cell>
        </row>
        <row r="1113">
          <cell r="J1113">
            <v>-45315.43</v>
          </cell>
          <cell r="N1113" t="str">
            <v>1291008153900</v>
          </cell>
        </row>
        <row r="1114">
          <cell r="J1114">
            <v>-122291.28</v>
          </cell>
          <cell r="N1114" t="str">
            <v>1291008163900</v>
          </cell>
        </row>
        <row r="1115">
          <cell r="J1115">
            <v>-26904.87</v>
          </cell>
          <cell r="N1115" t="str">
            <v>1291008173900</v>
          </cell>
        </row>
        <row r="1116">
          <cell r="J1116">
            <v>-30737.87</v>
          </cell>
          <cell r="N1116" t="str">
            <v>1291008183900</v>
          </cell>
        </row>
        <row r="1117">
          <cell r="J1117">
            <v>-246707.23</v>
          </cell>
          <cell r="N1117" t="str">
            <v>1291008193900</v>
          </cell>
        </row>
        <row r="1118">
          <cell r="J1118">
            <v>-180195.81</v>
          </cell>
          <cell r="N1118" t="str">
            <v>1291008203900</v>
          </cell>
        </row>
        <row r="1119">
          <cell r="J1119">
            <v>-77457.3</v>
          </cell>
          <cell r="N1119" t="str">
            <v>1291008213900</v>
          </cell>
        </row>
        <row r="1120">
          <cell r="J1120">
            <v>-121728.7</v>
          </cell>
          <cell r="N1120" t="str">
            <v>1291008223900</v>
          </cell>
        </row>
        <row r="1121">
          <cell r="J1121">
            <v>-9945.23</v>
          </cell>
          <cell r="N1121" t="str">
            <v>1291008243900</v>
          </cell>
        </row>
        <row r="1122">
          <cell r="J1122">
            <v>-130579.65</v>
          </cell>
          <cell r="N1122" t="str">
            <v>1291008253900</v>
          </cell>
        </row>
        <row r="1123">
          <cell r="J1123">
            <v>-16256.29</v>
          </cell>
          <cell r="N1123" t="str">
            <v>1291008263900</v>
          </cell>
        </row>
        <row r="1124">
          <cell r="J1124">
            <v>-118469.09</v>
          </cell>
          <cell r="N1124" t="str">
            <v>1291008273900</v>
          </cell>
        </row>
        <row r="1125">
          <cell r="J1125">
            <v>-47355.46</v>
          </cell>
          <cell r="N1125" t="str">
            <v>1291008283900</v>
          </cell>
        </row>
        <row r="1126">
          <cell r="J1126">
            <v>-27553.93</v>
          </cell>
          <cell r="N1126" t="str">
            <v>1291008293900</v>
          </cell>
        </row>
        <row r="1127">
          <cell r="J1127">
            <v>-847374.23</v>
          </cell>
          <cell r="N1127" t="str">
            <v>1291000005110</v>
          </cell>
        </row>
        <row r="1128">
          <cell r="J1128">
            <v>0</v>
          </cell>
          <cell r="N1128" t="str">
            <v>1291000005115</v>
          </cell>
        </row>
        <row r="1129">
          <cell r="J1129">
            <v>-283659.95</v>
          </cell>
          <cell r="N1129" t="str">
            <v>1291000005120</v>
          </cell>
        </row>
        <row r="1130">
          <cell r="J1130">
            <v>0</v>
          </cell>
          <cell r="N1130" t="str">
            <v>1291000005124</v>
          </cell>
        </row>
        <row r="1131">
          <cell r="J1131">
            <v>-44530877.920000002</v>
          </cell>
          <cell r="N1131" t="str">
            <v>1291000005125</v>
          </cell>
        </row>
        <row r="1132">
          <cell r="J1132">
            <v>-26289225.890000001</v>
          </cell>
          <cell r="N1132" t="str">
            <v>1291000005126</v>
          </cell>
        </row>
        <row r="1133">
          <cell r="J1133">
            <v>-2716254.18</v>
          </cell>
          <cell r="N1133" t="str">
            <v>1291000005127</v>
          </cell>
        </row>
        <row r="1134">
          <cell r="J1134">
            <v>0</v>
          </cell>
          <cell r="N1134" t="str">
            <v>1291000005128</v>
          </cell>
        </row>
        <row r="1135">
          <cell r="J1135">
            <v>0.11</v>
          </cell>
          <cell r="N1135" t="str">
            <v>12910!5130</v>
          </cell>
        </row>
        <row r="1136">
          <cell r="J1136">
            <v>-929288.48</v>
          </cell>
          <cell r="N1136" t="str">
            <v>1291000005130</v>
          </cell>
        </row>
        <row r="1137">
          <cell r="J1137">
            <v>0</v>
          </cell>
          <cell r="N1137" t="str">
            <v>12910C6255130</v>
          </cell>
        </row>
        <row r="1138">
          <cell r="J1138">
            <v>-36</v>
          </cell>
          <cell r="N1138" t="str">
            <v>1291000005131</v>
          </cell>
        </row>
        <row r="1139">
          <cell r="J1139">
            <v>0</v>
          </cell>
          <cell r="N1139" t="str">
            <v>12910C5305131</v>
          </cell>
        </row>
        <row r="1140">
          <cell r="J1140">
            <v>0</v>
          </cell>
          <cell r="N1140" t="str">
            <v>12910C5705131</v>
          </cell>
        </row>
        <row r="1141">
          <cell r="J1141">
            <v>0</v>
          </cell>
          <cell r="N1141" t="str">
            <v>12910C5905131</v>
          </cell>
        </row>
        <row r="1142">
          <cell r="J1142">
            <v>0</v>
          </cell>
          <cell r="N1142" t="str">
            <v>12910C6155131</v>
          </cell>
        </row>
        <row r="1143">
          <cell r="J1143">
            <v>0</v>
          </cell>
          <cell r="N1143" t="str">
            <v>12910C6255131</v>
          </cell>
        </row>
        <row r="1144">
          <cell r="J1144">
            <v>0</v>
          </cell>
          <cell r="N1144" t="str">
            <v>12910C6605131</v>
          </cell>
        </row>
        <row r="1145">
          <cell r="J1145">
            <v>0</v>
          </cell>
          <cell r="N1145" t="str">
            <v>12910C7205131</v>
          </cell>
        </row>
        <row r="1146">
          <cell r="J1146">
            <v>1016000</v>
          </cell>
          <cell r="N1146" t="str">
            <v>12910C7255131</v>
          </cell>
        </row>
        <row r="1147">
          <cell r="J1147">
            <v>0.05</v>
          </cell>
          <cell r="N1147" t="str">
            <v>12910C7355131</v>
          </cell>
        </row>
        <row r="1148">
          <cell r="J1148">
            <v>635000</v>
          </cell>
          <cell r="N1148" t="str">
            <v>12910C7405131</v>
          </cell>
        </row>
        <row r="1149">
          <cell r="J1149">
            <v>0</v>
          </cell>
          <cell r="N1149" t="str">
            <v>12910C7755131</v>
          </cell>
        </row>
        <row r="1150">
          <cell r="J1150">
            <v>0</v>
          </cell>
          <cell r="N1150" t="str">
            <v>12910C7855131</v>
          </cell>
        </row>
        <row r="1151">
          <cell r="J1151">
            <v>0</v>
          </cell>
          <cell r="N1151" t="str">
            <v>12910C8305131</v>
          </cell>
        </row>
        <row r="1152">
          <cell r="J1152">
            <v>0</v>
          </cell>
          <cell r="N1152" t="str">
            <v>12910C8455131</v>
          </cell>
        </row>
        <row r="1153">
          <cell r="J1153">
            <v>24232115.719999999</v>
          </cell>
          <cell r="N1153" t="str">
            <v>12910C8905131</v>
          </cell>
        </row>
        <row r="1154">
          <cell r="J1154">
            <v>0</v>
          </cell>
          <cell r="N1154" t="str">
            <v>1291000005145</v>
          </cell>
        </row>
        <row r="1155">
          <cell r="J1155">
            <v>89446.98</v>
          </cell>
          <cell r="N1155" t="str">
            <v>1291000005180</v>
          </cell>
        </row>
        <row r="1156">
          <cell r="J1156">
            <v>185748.5</v>
          </cell>
          <cell r="N1156" t="str">
            <v>1291000005185</v>
          </cell>
        </row>
        <row r="1157">
          <cell r="J1157">
            <v>5000000</v>
          </cell>
          <cell r="N1157" t="str">
            <v>1291000005195</v>
          </cell>
        </row>
        <row r="1158">
          <cell r="J1158">
            <v>18455.2</v>
          </cell>
          <cell r="N1158" t="str">
            <v>1291000005210</v>
          </cell>
        </row>
        <row r="1159">
          <cell r="J1159">
            <v>0</v>
          </cell>
          <cell r="N1159" t="str">
            <v>1291000005215</v>
          </cell>
        </row>
        <row r="1160">
          <cell r="J1160">
            <v>0</v>
          </cell>
          <cell r="N1160" t="str">
            <v>1291000005220</v>
          </cell>
        </row>
        <row r="1161">
          <cell r="J1161">
            <v>0</v>
          </cell>
          <cell r="N1161" t="str">
            <v>1291000005225</v>
          </cell>
        </row>
        <row r="1162">
          <cell r="J1162">
            <v>0</v>
          </cell>
          <cell r="N1162" t="str">
            <v>1291000005230</v>
          </cell>
        </row>
        <row r="1163">
          <cell r="J1163">
            <v>6194.29</v>
          </cell>
          <cell r="N1163" t="str">
            <v>1291000005235</v>
          </cell>
        </row>
        <row r="1164">
          <cell r="J1164">
            <v>26835.81</v>
          </cell>
          <cell r="N1164" t="str">
            <v>1291000005240</v>
          </cell>
        </row>
        <row r="1165">
          <cell r="J1165">
            <v>-1502.5</v>
          </cell>
          <cell r="N1165" t="str">
            <v>1291000005245</v>
          </cell>
        </row>
        <row r="1166">
          <cell r="J1166">
            <v>-291.49</v>
          </cell>
          <cell r="N1166" t="str">
            <v>1291000005250</v>
          </cell>
        </row>
        <row r="1167">
          <cell r="J1167">
            <v>-12534.13</v>
          </cell>
          <cell r="N1167" t="str">
            <v>1291000005255</v>
          </cell>
        </row>
        <row r="1168">
          <cell r="J1168">
            <v>0</v>
          </cell>
          <cell r="N1168" t="str">
            <v>1291000005260</v>
          </cell>
        </row>
        <row r="1169">
          <cell r="J1169">
            <v>-384.64</v>
          </cell>
          <cell r="N1169" t="str">
            <v>1291000005265</v>
          </cell>
        </row>
        <row r="1170">
          <cell r="J1170">
            <v>-270</v>
          </cell>
          <cell r="N1170" t="str">
            <v>1291000005270</v>
          </cell>
        </row>
        <row r="1171">
          <cell r="J1171">
            <v>-904.5</v>
          </cell>
          <cell r="N1171" t="str">
            <v>1291000005275</v>
          </cell>
        </row>
        <row r="1172">
          <cell r="J1172">
            <v>-39</v>
          </cell>
          <cell r="N1172" t="str">
            <v>1291000005280</v>
          </cell>
        </row>
        <row r="1173">
          <cell r="J1173">
            <v>0</v>
          </cell>
          <cell r="N1173" t="str">
            <v>1291000005285</v>
          </cell>
        </row>
        <row r="1174">
          <cell r="J1174">
            <v>-262136.7</v>
          </cell>
          <cell r="N1174" t="str">
            <v>1291000005310</v>
          </cell>
        </row>
        <row r="1175">
          <cell r="J1175">
            <v>283.2</v>
          </cell>
          <cell r="N1175" t="str">
            <v>1291000005315</v>
          </cell>
        </row>
        <row r="1176">
          <cell r="J1176">
            <v>1519.36</v>
          </cell>
          <cell r="N1176" t="str">
            <v>1291000005320</v>
          </cell>
        </row>
        <row r="1177">
          <cell r="J1177">
            <v>0</v>
          </cell>
          <cell r="N1177" t="str">
            <v>1291000005325</v>
          </cell>
        </row>
        <row r="1178">
          <cell r="J1178">
            <v>5100.57</v>
          </cell>
          <cell r="N1178" t="str">
            <v>1291000005330</v>
          </cell>
        </row>
        <row r="1179">
          <cell r="J1179">
            <v>0</v>
          </cell>
          <cell r="N1179" t="str">
            <v>1291000005335</v>
          </cell>
        </row>
        <row r="1180">
          <cell r="J1180">
            <v>-36803.279999999999</v>
          </cell>
          <cell r="N1180" t="str">
            <v>1291000005350</v>
          </cell>
        </row>
        <row r="1181">
          <cell r="J1181">
            <v>410.77</v>
          </cell>
          <cell r="N1181" t="str">
            <v>1291000005355</v>
          </cell>
        </row>
        <row r="1182">
          <cell r="J1182">
            <v>-1867936.56</v>
          </cell>
          <cell r="N1182" t="str">
            <v>1291000005360</v>
          </cell>
        </row>
        <row r="1183">
          <cell r="J1183">
            <v>0</v>
          </cell>
          <cell r="N1183" t="str">
            <v>1291000005365</v>
          </cell>
        </row>
        <row r="1184">
          <cell r="J1184">
            <v>0</v>
          </cell>
          <cell r="N1184" t="str">
            <v>1291000005370</v>
          </cell>
        </row>
        <row r="1185">
          <cell r="J1185">
            <v>-93520</v>
          </cell>
          <cell r="N1185" t="str">
            <v>1291000005371</v>
          </cell>
        </row>
        <row r="1186">
          <cell r="J1186">
            <v>-19891</v>
          </cell>
          <cell r="N1186" t="str">
            <v>1291000005372</v>
          </cell>
        </row>
        <row r="1187">
          <cell r="J1187">
            <v>-115201</v>
          </cell>
          <cell r="N1187" t="str">
            <v>1291000005373</v>
          </cell>
        </row>
        <row r="1188">
          <cell r="J1188">
            <v>0</v>
          </cell>
          <cell r="N1188" t="str">
            <v>1291000005380</v>
          </cell>
        </row>
        <row r="1189">
          <cell r="J1189">
            <v>-276536.65000000002</v>
          </cell>
          <cell r="N1189" t="str">
            <v>1291000005510</v>
          </cell>
        </row>
        <row r="1190">
          <cell r="J1190">
            <v>-331.1</v>
          </cell>
          <cell r="N1190" t="str">
            <v>12910!5515</v>
          </cell>
        </row>
        <row r="1191">
          <cell r="J1191">
            <v>-1245875.77</v>
          </cell>
          <cell r="N1191" t="str">
            <v>1291000005515</v>
          </cell>
        </row>
        <row r="1192">
          <cell r="J1192">
            <v>-14569610.300000001</v>
          </cell>
          <cell r="N1192" t="str">
            <v>1291000005516</v>
          </cell>
        </row>
        <row r="1193">
          <cell r="J1193">
            <v>-2009015.47</v>
          </cell>
          <cell r="N1193" t="str">
            <v>1291000005520</v>
          </cell>
        </row>
        <row r="1194">
          <cell r="J1194">
            <v>-936848.08</v>
          </cell>
          <cell r="N1194" t="str">
            <v>1291000005530</v>
          </cell>
        </row>
        <row r="1195">
          <cell r="J1195">
            <v>0</v>
          </cell>
          <cell r="N1195" t="str">
            <v>12910NORA5530</v>
          </cell>
        </row>
        <row r="1196">
          <cell r="J1196">
            <v>-87605.89</v>
          </cell>
          <cell r="N1196" t="str">
            <v>1291000005535</v>
          </cell>
        </row>
        <row r="1197">
          <cell r="J1197">
            <v>0</v>
          </cell>
          <cell r="N1197" t="str">
            <v>1291000005570</v>
          </cell>
        </row>
        <row r="1198">
          <cell r="J1198">
            <v>0</v>
          </cell>
          <cell r="N1198" t="str">
            <v>1291000005580</v>
          </cell>
        </row>
        <row r="1199">
          <cell r="J1199">
            <v>0.02</v>
          </cell>
          <cell r="N1199" t="str">
            <v>12910!5810</v>
          </cell>
        </row>
        <row r="1200">
          <cell r="J1200">
            <v>-1596218.52</v>
          </cell>
          <cell r="N1200" t="str">
            <v>1291000005810</v>
          </cell>
        </row>
        <row r="1201">
          <cell r="J1201">
            <v>0</v>
          </cell>
          <cell r="N1201" t="str">
            <v>1291000005811</v>
          </cell>
        </row>
        <row r="1202">
          <cell r="J1202">
            <v>14175.22</v>
          </cell>
          <cell r="N1202" t="str">
            <v>1291000005812</v>
          </cell>
        </row>
        <row r="1203">
          <cell r="J1203">
            <v>-17008797.829999998</v>
          </cell>
          <cell r="N1203" t="str">
            <v>1291000005813</v>
          </cell>
        </row>
        <row r="1204">
          <cell r="J1204">
            <v>4731.8599999999997</v>
          </cell>
          <cell r="N1204" t="str">
            <v>1291000005815</v>
          </cell>
        </row>
        <row r="1205">
          <cell r="J1205">
            <v>2421.2800000000002</v>
          </cell>
          <cell r="N1205" t="str">
            <v>1291000005816</v>
          </cell>
        </row>
        <row r="1206">
          <cell r="J1206">
            <v>0</v>
          </cell>
          <cell r="N1206" t="str">
            <v>1291000005817</v>
          </cell>
        </row>
        <row r="1207">
          <cell r="J1207">
            <v>-4252500.53</v>
          </cell>
          <cell r="N1207" t="str">
            <v>1291000005818</v>
          </cell>
        </row>
        <row r="1208">
          <cell r="J1208">
            <v>-60753385.68</v>
          </cell>
          <cell r="N1208" t="str">
            <v>1291000005819</v>
          </cell>
        </row>
        <row r="1209">
          <cell r="J1209">
            <v>0</v>
          </cell>
          <cell r="N1209" t="str">
            <v>1291000005820</v>
          </cell>
        </row>
        <row r="1210">
          <cell r="J1210">
            <v>3619499.79</v>
          </cell>
          <cell r="N1210" t="str">
            <v>1291000005822</v>
          </cell>
        </row>
        <row r="1211">
          <cell r="J1211">
            <v>-3231552.94</v>
          </cell>
          <cell r="N1211" t="str">
            <v>1291000005823</v>
          </cell>
        </row>
        <row r="1212">
          <cell r="J1212">
            <v>65000</v>
          </cell>
          <cell r="N1212" t="str">
            <v>1291000005824</v>
          </cell>
        </row>
        <row r="1213">
          <cell r="J1213">
            <v>12474782.630000001</v>
          </cell>
          <cell r="N1213" t="str">
            <v>1291000005825</v>
          </cell>
        </row>
        <row r="1214">
          <cell r="J1214">
            <v>43446733.979999997</v>
          </cell>
          <cell r="N1214" t="str">
            <v>1291000005826</v>
          </cell>
        </row>
        <row r="1215">
          <cell r="J1215">
            <v>-6352909.9299999997</v>
          </cell>
          <cell r="N1215" t="str">
            <v>1291000005830</v>
          </cell>
        </row>
        <row r="1216">
          <cell r="J1216">
            <v>-219433.68</v>
          </cell>
          <cell r="N1216" t="str">
            <v>1291000005832</v>
          </cell>
        </row>
        <row r="1217">
          <cell r="J1217">
            <v>0</v>
          </cell>
          <cell r="N1217" t="str">
            <v>1291000005835</v>
          </cell>
        </row>
        <row r="1218">
          <cell r="J1218">
            <v>1066309.21</v>
          </cell>
          <cell r="N1218" t="str">
            <v>1291000006155</v>
          </cell>
        </row>
        <row r="1219">
          <cell r="J1219">
            <v>4800</v>
          </cell>
          <cell r="N1219" t="str">
            <v>1291000006160</v>
          </cell>
        </row>
        <row r="1220">
          <cell r="J1220">
            <v>148906</v>
          </cell>
          <cell r="N1220" t="str">
            <v>1291000006165</v>
          </cell>
        </row>
        <row r="1221">
          <cell r="J1221">
            <v>-1504448.79</v>
          </cell>
          <cell r="N1221" t="str">
            <v>1291000006170</v>
          </cell>
        </row>
        <row r="1222">
          <cell r="J1222">
            <v>0</v>
          </cell>
          <cell r="N1222" t="str">
            <v>1291000006180</v>
          </cell>
        </row>
        <row r="1223">
          <cell r="J1223">
            <v>-85000000</v>
          </cell>
          <cell r="N1223" t="str">
            <v>1291000006190</v>
          </cell>
        </row>
        <row r="1224">
          <cell r="J1224">
            <v>0</v>
          </cell>
          <cell r="N1224" t="str">
            <v>1291000006195</v>
          </cell>
        </row>
        <row r="1225">
          <cell r="J1225">
            <v>19489730.559999999</v>
          </cell>
          <cell r="N1225" t="str">
            <v>12910!7110</v>
          </cell>
        </row>
        <row r="1226">
          <cell r="J1226">
            <v>-18800110.649999999</v>
          </cell>
          <cell r="N1226" t="str">
            <v>1291000007110</v>
          </cell>
        </row>
        <row r="1227">
          <cell r="J1227">
            <v>0</v>
          </cell>
          <cell r="N1227" t="str">
            <v>1291000007120</v>
          </cell>
        </row>
        <row r="1228">
          <cell r="N1228" t="str">
            <v/>
          </cell>
        </row>
        <row r="1229">
          <cell r="N1229" t="str">
            <v/>
          </cell>
        </row>
        <row r="1230">
          <cell r="N1230" t="str">
            <v/>
          </cell>
        </row>
        <row r="1231">
          <cell r="N1231" t="str">
            <v/>
          </cell>
        </row>
        <row r="1232">
          <cell r="N1232" t="str">
            <v/>
          </cell>
        </row>
        <row r="1233">
          <cell r="N1233" t="str">
            <v/>
          </cell>
        </row>
        <row r="1234">
          <cell r="N1234" t="str">
            <v/>
          </cell>
        </row>
        <row r="1235">
          <cell r="N1235" t="str">
            <v/>
          </cell>
        </row>
        <row r="1236">
          <cell r="N1236" t="str">
            <v/>
          </cell>
        </row>
        <row r="1237">
          <cell r="N1237" t="str">
            <v/>
          </cell>
        </row>
        <row r="1238">
          <cell r="N1238" t="str">
            <v/>
          </cell>
        </row>
        <row r="1239">
          <cell r="N1239" t="str">
            <v/>
          </cell>
        </row>
        <row r="1240">
          <cell r="N1240" t="str">
            <v/>
          </cell>
        </row>
        <row r="1241">
          <cell r="N1241" t="str">
            <v/>
          </cell>
        </row>
        <row r="1242">
          <cell r="N1242" t="str">
            <v/>
          </cell>
        </row>
        <row r="1243">
          <cell r="N1243" t="str">
            <v/>
          </cell>
        </row>
        <row r="1244">
          <cell r="N1244" t="str">
            <v/>
          </cell>
        </row>
        <row r="1245">
          <cell r="N1245" t="str">
            <v/>
          </cell>
        </row>
        <row r="1246">
          <cell r="N1246" t="str">
            <v/>
          </cell>
        </row>
        <row r="1247">
          <cell r="N1247" t="str">
            <v/>
          </cell>
        </row>
        <row r="1248">
          <cell r="N1248" t="str">
            <v/>
          </cell>
        </row>
        <row r="1249">
          <cell r="N1249" t="str">
            <v/>
          </cell>
        </row>
        <row r="1250">
          <cell r="N1250" t="str">
            <v/>
          </cell>
        </row>
        <row r="1251">
          <cell r="N1251" t="str">
            <v/>
          </cell>
        </row>
        <row r="1252">
          <cell r="N1252" t="str">
            <v/>
          </cell>
        </row>
        <row r="1253">
          <cell r="N1253" t="str">
            <v/>
          </cell>
        </row>
        <row r="1254">
          <cell r="N1254" t="str">
            <v/>
          </cell>
        </row>
        <row r="1255">
          <cell r="N1255" t="str">
            <v/>
          </cell>
        </row>
        <row r="1256">
          <cell r="N1256" t="str">
            <v/>
          </cell>
        </row>
        <row r="1257">
          <cell r="N1257" t="str">
            <v/>
          </cell>
        </row>
        <row r="1258">
          <cell r="N1258" t="str">
            <v/>
          </cell>
        </row>
        <row r="1259">
          <cell r="N1259" t="str">
            <v/>
          </cell>
        </row>
        <row r="1260">
          <cell r="N1260" t="str">
            <v/>
          </cell>
        </row>
        <row r="1261">
          <cell r="N1261" t="str">
            <v/>
          </cell>
        </row>
        <row r="1262">
          <cell r="N1262" t="str">
            <v/>
          </cell>
        </row>
        <row r="1263">
          <cell r="N1263"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Budget"/>
      <sheetName val="Forecast"/>
      <sheetName val="Point Calcs"/>
      <sheetName val="CSC data capture"/>
      <sheetName val="PPSR Accomplishments-Word doc"/>
      <sheetName val="PPSR unit table-word doc"/>
      <sheetName val="GridOps VP Report"/>
      <sheetName val="CorpScoreCard"/>
      <sheetName val="Sustaining $ Budget"/>
      <sheetName val="Sustaining budget by SP"/>
    </sheetNames>
    <sheetDataSet>
      <sheetData sheetId="0">
        <row r="1">
          <cell r="D1">
            <v>2</v>
          </cell>
        </row>
        <row r="13">
          <cell r="D13" t="str">
            <v>Investment</v>
          </cell>
          <cell r="E13" t="str">
            <v>Jan</v>
          </cell>
          <cell r="F13" t="str">
            <v>Feb</v>
          </cell>
          <cell r="G13" t="str">
            <v>Mar</v>
          </cell>
          <cell r="H13" t="str">
            <v>Apr</v>
          </cell>
          <cell r="I13" t="str">
            <v>May</v>
          </cell>
          <cell r="J13" t="str">
            <v>Jun</v>
          </cell>
          <cell r="K13" t="str">
            <v>Jul</v>
          </cell>
          <cell r="L13" t="str">
            <v>Aug</v>
          </cell>
          <cell r="M13" t="str">
            <v>Sep</v>
          </cell>
          <cell r="N13" t="str">
            <v>Oct</v>
          </cell>
          <cell r="O13" t="str">
            <v>Nov</v>
          </cell>
          <cell r="P13" t="str">
            <v>Dec</v>
          </cell>
        </row>
        <row r="15">
          <cell r="D15" t="str">
            <v>DML13</v>
          </cell>
          <cell r="E15">
            <v>35</v>
          </cell>
        </row>
        <row r="16">
          <cell r="D16" t="str">
            <v>DCL18</v>
          </cell>
          <cell r="E16">
            <v>409</v>
          </cell>
        </row>
        <row r="17">
          <cell r="D17" t="str">
            <v>TCL02</v>
          </cell>
          <cell r="E17">
            <v>25</v>
          </cell>
        </row>
        <row r="18">
          <cell r="D18" t="str">
            <v>TMF01</v>
          </cell>
          <cell r="E18">
            <v>127</v>
          </cell>
        </row>
        <row r="19">
          <cell r="D19" t="str">
            <v>TMF02</v>
          </cell>
          <cell r="E19">
            <v>300</v>
          </cell>
        </row>
        <row r="20">
          <cell r="D20" t="str">
            <v>DMF01</v>
          </cell>
          <cell r="E20">
            <v>103</v>
          </cell>
        </row>
        <row r="21">
          <cell r="D21" t="str">
            <v>DMF02</v>
          </cell>
          <cell r="E21">
            <v>828</v>
          </cell>
        </row>
        <row r="22">
          <cell r="D22" t="str">
            <v>PEPM</v>
          </cell>
          <cell r="E22">
            <v>3708</v>
          </cell>
          <cell r="F22">
            <v>9651</v>
          </cell>
        </row>
        <row r="23">
          <cell r="D23" t="str">
            <v>PCPM</v>
          </cell>
          <cell r="E23">
            <v>1621</v>
          </cell>
          <cell r="F23">
            <v>3574</v>
          </cell>
        </row>
        <row r="24">
          <cell r="D24" t="str">
            <v>APM</v>
          </cell>
          <cell r="E24">
            <v>8173</v>
          </cell>
          <cell r="F24">
            <v>15783</v>
          </cell>
        </row>
        <row r="25">
          <cell r="D25" t="str">
            <v>MPM</v>
          </cell>
          <cell r="E25">
            <v>232</v>
          </cell>
          <cell r="F25">
            <v>388</v>
          </cell>
        </row>
        <row r="26">
          <cell r="D26" t="str">
            <v>IPM</v>
          </cell>
          <cell r="E26">
            <v>1908</v>
          </cell>
          <cell r="F26">
            <v>3521</v>
          </cell>
        </row>
        <row r="27">
          <cell r="D27" t="str">
            <v>EPM</v>
          </cell>
          <cell r="E27">
            <v>712</v>
          </cell>
          <cell r="F27">
            <v>1365</v>
          </cell>
        </row>
        <row r="28">
          <cell r="D28" t="str">
            <v>TPM</v>
          </cell>
          <cell r="E28">
            <v>1722</v>
          </cell>
          <cell r="F28">
            <v>3750</v>
          </cell>
        </row>
        <row r="29">
          <cell r="D29" t="str">
            <v>HVP</v>
          </cell>
          <cell r="E29">
            <v>988</v>
          </cell>
          <cell r="F29">
            <v>1742</v>
          </cell>
        </row>
        <row r="30">
          <cell r="D30" t="str">
            <v>TMP-AT</v>
          </cell>
        </row>
        <row r="31">
          <cell r="D31" t="str">
            <v>TMP-DHY</v>
          </cell>
        </row>
        <row r="32">
          <cell r="D32" t="str">
            <v>TMP-LK</v>
          </cell>
        </row>
        <row r="33">
          <cell r="D33" t="str">
            <v>TMP-MLR</v>
          </cell>
        </row>
        <row r="34">
          <cell r="D34" t="str">
            <v>TMP-RAD</v>
          </cell>
        </row>
        <row r="35">
          <cell r="D35" t="str">
            <v>TMP-TCPR</v>
          </cell>
        </row>
        <row r="36">
          <cell r="D36" t="str">
            <v>TMP-ULTC</v>
          </cell>
          <cell r="F36">
            <v>2</v>
          </cell>
        </row>
        <row r="37">
          <cell r="D37" t="str">
            <v>GMPP</v>
          </cell>
          <cell r="E37">
            <v>3</v>
          </cell>
          <cell r="F37">
            <v>6</v>
          </cell>
        </row>
        <row r="38">
          <cell r="D38" t="str">
            <v>BMPP</v>
          </cell>
        </row>
        <row r="39">
          <cell r="D39" t="str">
            <v>EPR</v>
          </cell>
        </row>
        <row r="40">
          <cell r="D40" t="str">
            <v>EMPP</v>
          </cell>
        </row>
        <row r="41">
          <cell r="D41" t="str">
            <v>GRND</v>
          </cell>
        </row>
        <row r="42">
          <cell r="D42" t="str">
            <v>WLC</v>
          </cell>
        </row>
        <row r="43">
          <cell r="D43" t="str">
            <v>OPI</v>
          </cell>
          <cell r="E43">
            <v>143</v>
          </cell>
          <cell r="F43">
            <v>343</v>
          </cell>
        </row>
        <row r="44">
          <cell r="D44" t="str">
            <v>PECPM</v>
          </cell>
          <cell r="E44">
            <v>2009</v>
          </cell>
          <cell r="F44">
            <v>6314</v>
          </cell>
        </row>
        <row r="45">
          <cell r="D45" t="str">
            <v>PCCPM</v>
          </cell>
          <cell r="E45">
            <v>764</v>
          </cell>
          <cell r="F45">
            <v>2731</v>
          </cell>
        </row>
        <row r="46">
          <cell r="D46" t="str">
            <v>ACPM</v>
          </cell>
          <cell r="E46">
            <v>1108</v>
          </cell>
          <cell r="F46">
            <v>2221</v>
          </cell>
        </row>
        <row r="47">
          <cell r="D47" t="str">
            <v>ICPM</v>
          </cell>
          <cell r="E47">
            <v>1301</v>
          </cell>
          <cell r="F47">
            <v>1423</v>
          </cell>
        </row>
        <row r="48">
          <cell r="D48" t="str">
            <v>TCPM</v>
          </cell>
          <cell r="E48">
            <v>82</v>
          </cell>
          <cell r="F48">
            <v>222</v>
          </cell>
        </row>
        <row r="49">
          <cell r="D49" t="str">
            <v>HVCPM</v>
          </cell>
          <cell r="E49">
            <v>581</v>
          </cell>
          <cell r="F49">
            <v>940</v>
          </cell>
        </row>
        <row r="50">
          <cell r="D50" t="str">
            <v>DSPM</v>
          </cell>
          <cell r="E50">
            <v>1397</v>
          </cell>
          <cell r="F50">
            <v>2926</v>
          </cell>
        </row>
        <row r="51">
          <cell r="D51" t="str">
            <v>DTPP</v>
          </cell>
          <cell r="E51">
            <v>0</v>
          </cell>
          <cell r="F51">
            <v>2</v>
          </cell>
        </row>
        <row r="52">
          <cell r="D52" t="str">
            <v>DSCPM</v>
          </cell>
          <cell r="E52">
            <v>1395</v>
          </cell>
          <cell r="F52">
            <v>5429</v>
          </cell>
        </row>
        <row r="53">
          <cell r="D53" t="str">
            <v>DOMO</v>
          </cell>
          <cell r="E53">
            <v>1</v>
          </cell>
          <cell r="F53">
            <v>3</v>
          </cell>
        </row>
        <row r="54">
          <cell r="D54" t="str">
            <v>BCCP</v>
          </cell>
          <cell r="E54">
            <v>1</v>
          </cell>
          <cell r="F54">
            <v>5</v>
          </cell>
        </row>
        <row r="55">
          <cell r="D55" t="str">
            <v>BCTP</v>
          </cell>
          <cell r="E55">
            <v>4</v>
          </cell>
          <cell r="F55">
            <v>179</v>
          </cell>
        </row>
        <row r="56">
          <cell r="D56" t="str">
            <v>ICP</v>
          </cell>
          <cell r="E56">
            <v>179</v>
          </cell>
        </row>
        <row r="57">
          <cell r="D57" t="str">
            <v>TCP</v>
          </cell>
        </row>
        <row r="58">
          <cell r="D58" t="str">
            <v>SCP</v>
          </cell>
        </row>
        <row r="59">
          <cell r="D59" t="str">
            <v>BRC</v>
          </cell>
          <cell r="E59">
            <v>6</v>
          </cell>
          <cell r="F59">
            <v>12</v>
          </cell>
        </row>
        <row r="60">
          <cell r="D60" t="str">
            <v>TRM</v>
          </cell>
          <cell r="E60">
            <v>6</v>
          </cell>
          <cell r="F60">
            <v>3</v>
          </cell>
        </row>
        <row r="61">
          <cell r="D61" t="str">
            <v>HVIT</v>
          </cell>
          <cell r="E61">
            <v>2</v>
          </cell>
        </row>
        <row r="62">
          <cell r="D62" t="str">
            <v>HPAS</v>
          </cell>
        </row>
        <row r="63">
          <cell r="D63" t="str">
            <v>SACP</v>
          </cell>
        </row>
        <row r="64">
          <cell r="D64" t="str">
            <v>CBL</v>
          </cell>
        </row>
        <row r="65">
          <cell r="D65" t="str">
            <v>DSR</v>
          </cell>
        </row>
        <row r="66">
          <cell r="D66" t="str">
            <v>MUS</v>
          </cell>
        </row>
        <row r="67">
          <cell r="D67" t="str">
            <v>17204</v>
          </cell>
          <cell r="E67">
            <v>1</v>
          </cell>
        </row>
        <row r="68">
          <cell r="D68" t="str">
            <v>17219</v>
          </cell>
          <cell r="E68">
            <v>1</v>
          </cell>
        </row>
        <row r="69">
          <cell r="D69" t="str">
            <v>17238</v>
          </cell>
        </row>
        <row r="70">
          <cell r="D70" t="str">
            <v>17350</v>
          </cell>
        </row>
        <row r="71">
          <cell r="D71" t="str">
            <v>17677</v>
          </cell>
        </row>
        <row r="72">
          <cell r="D72" t="str">
            <v>17757</v>
          </cell>
        </row>
        <row r="73">
          <cell r="D73" t="str">
            <v>18538</v>
          </cell>
        </row>
        <row r="74">
          <cell r="D74" t="str">
            <v>18884</v>
          </cell>
        </row>
        <row r="75">
          <cell r="D75" t="str">
            <v>19245</v>
          </cell>
        </row>
        <row r="76">
          <cell r="D76" t="str">
            <v>SGROUND</v>
          </cell>
        </row>
        <row r="77">
          <cell r="D77" t="str">
            <v>PLC</v>
          </cell>
        </row>
        <row r="78">
          <cell r="D78" t="str">
            <v>PCT</v>
          </cell>
        </row>
        <row r="79">
          <cell r="D79" t="str">
            <v>RTU</v>
          </cell>
        </row>
        <row r="80">
          <cell r="D80" t="str">
            <v>TRNSF</v>
          </cell>
          <cell r="E80">
            <v>2</v>
          </cell>
        </row>
        <row r="81">
          <cell r="D81" t="str">
            <v>WPOLE</v>
          </cell>
          <cell r="E81">
            <v>2</v>
          </cell>
        </row>
        <row r="82">
          <cell r="D82" t="str">
            <v>ProtRP</v>
          </cell>
        </row>
        <row r="83">
          <cell r="D83" t="str">
            <v>PTONER</v>
          </cell>
        </row>
        <row r="84">
          <cell r="D84" t="str">
            <v>OCB</v>
          </cell>
        </row>
        <row r="85">
          <cell r="D85" t="str">
            <v>SHIELDW</v>
          </cell>
        </row>
        <row r="86">
          <cell r="D86" t="str">
            <v>SER</v>
          </cell>
        </row>
        <row r="87">
          <cell r="D87" t="str">
            <v>SERA</v>
          </cell>
        </row>
        <row r="88">
          <cell r="D88" t="str">
            <v>DFR</v>
          </cell>
          <cell r="E88">
            <v>7.5765898174831897E-2</v>
          </cell>
          <cell r="F88">
            <v>0.177521613832853</v>
          </cell>
          <cell r="G88">
            <v>0</v>
          </cell>
          <cell r="H88">
            <v>0</v>
          </cell>
          <cell r="I88">
            <v>0</v>
          </cell>
          <cell r="J88">
            <v>0</v>
          </cell>
          <cell r="K88">
            <v>0</v>
          </cell>
          <cell r="L88">
            <v>0</v>
          </cell>
          <cell r="M88">
            <v>0</v>
          </cell>
          <cell r="N88">
            <v>0</v>
          </cell>
          <cell r="O88">
            <v>0</v>
          </cell>
          <cell r="P88">
            <v>0</v>
          </cell>
        </row>
        <row r="89">
          <cell r="D89" t="str">
            <v>PCE</v>
          </cell>
          <cell r="E89">
            <v>7.5765898174831897E-2</v>
          </cell>
          <cell r="F89">
            <v>0</v>
          </cell>
          <cell r="G89">
            <v>0</v>
          </cell>
          <cell r="H89">
            <v>0</v>
          </cell>
          <cell r="I89">
            <v>0</v>
          </cell>
          <cell r="J89">
            <v>0</v>
          </cell>
          <cell r="K89">
            <v>0</v>
          </cell>
          <cell r="L89">
            <v>0</v>
          </cell>
          <cell r="M89">
            <v>0</v>
          </cell>
          <cell r="N89">
            <v>0</v>
          </cell>
          <cell r="O89">
            <v>0</v>
          </cell>
          <cell r="P89">
            <v>0</v>
          </cell>
        </row>
        <row r="90">
          <cell r="D90" t="str">
            <v>Trble</v>
          </cell>
          <cell r="E90">
            <v>2630</v>
          </cell>
        </row>
        <row r="91">
          <cell r="D91" t="str">
            <v>Locates</v>
          </cell>
          <cell r="E91">
            <v>3227</v>
          </cell>
        </row>
        <row r="92">
          <cell r="D92" t="str">
            <v>Dis-Con</v>
          </cell>
          <cell r="E92">
            <v>795</v>
          </cell>
        </row>
        <row r="93">
          <cell r="D93" t="str">
            <v>New Conn</v>
          </cell>
          <cell r="E93">
            <v>997</v>
          </cell>
        </row>
        <row r="94">
          <cell r="D94" t="str">
            <v>Srv Upg</v>
          </cell>
          <cell r="E94">
            <v>275</v>
          </cell>
        </row>
        <row r="95">
          <cell r="D95" t="str">
            <v>Unpl ER</v>
          </cell>
          <cell r="E95">
            <v>153</v>
          </cell>
          <cell r="F95">
            <v>3.9056228799999997</v>
          </cell>
        </row>
        <row r="96">
          <cell r="D96" t="str">
            <v>Storm</v>
          </cell>
          <cell r="E96">
            <v>2.7919168999999999</v>
          </cell>
        </row>
        <row r="109">
          <cell r="D109" t="str">
            <v>Investment</v>
          </cell>
          <cell r="E109" t="str">
            <v>Jan</v>
          </cell>
          <cell r="F109" t="str">
            <v>Feb</v>
          </cell>
          <cell r="G109" t="str">
            <v>Mar</v>
          </cell>
          <cell r="H109" t="str">
            <v>Apr</v>
          </cell>
          <cell r="I109" t="str">
            <v>May</v>
          </cell>
          <cell r="J109" t="str">
            <v>Jun</v>
          </cell>
          <cell r="K109" t="str">
            <v>Jul</v>
          </cell>
          <cell r="L109" t="str">
            <v>Aug</v>
          </cell>
          <cell r="M109" t="str">
            <v>Sep</v>
          </cell>
          <cell r="N109" t="str">
            <v>Oct</v>
          </cell>
          <cell r="O109" t="str">
            <v>Nov</v>
          </cell>
          <cell r="P109" t="str">
            <v>Dec</v>
          </cell>
        </row>
        <row r="110">
          <cell r="D110" t="str">
            <v>DML13</v>
          </cell>
          <cell r="E110">
            <v>3.2682549228317077E-3</v>
          </cell>
          <cell r="F110">
            <v>0</v>
          </cell>
          <cell r="G110">
            <v>0</v>
          </cell>
          <cell r="H110">
            <v>0</v>
          </cell>
          <cell r="I110">
            <v>0</v>
          </cell>
          <cell r="J110">
            <v>0</v>
          </cell>
          <cell r="K110">
            <v>0</v>
          </cell>
          <cell r="L110">
            <v>0</v>
          </cell>
          <cell r="M110">
            <v>0</v>
          </cell>
          <cell r="N110">
            <v>0</v>
          </cell>
          <cell r="O110">
            <v>0</v>
          </cell>
          <cell r="P110">
            <v>0</v>
          </cell>
        </row>
        <row r="111">
          <cell r="D111" t="str">
            <v>DML13</v>
          </cell>
          <cell r="E111">
            <v>3.2671183689193398E-3</v>
          </cell>
          <cell r="F111">
            <v>0</v>
          </cell>
          <cell r="G111">
            <v>0</v>
          </cell>
          <cell r="H111">
            <v>0</v>
          </cell>
          <cell r="I111">
            <v>0</v>
          </cell>
          <cell r="J111">
            <v>0</v>
          </cell>
          <cell r="K111">
            <v>0</v>
          </cell>
          <cell r="L111">
            <v>0</v>
          </cell>
          <cell r="M111">
            <v>0</v>
          </cell>
          <cell r="N111">
            <v>0</v>
          </cell>
          <cell r="O111">
            <v>0</v>
          </cell>
          <cell r="P111">
            <v>0</v>
          </cell>
        </row>
        <row r="112">
          <cell r="D112" t="str">
            <v>DCL18</v>
          </cell>
          <cell r="E112">
            <v>5.3322810791635842</v>
          </cell>
          <cell r="F112">
            <v>0</v>
          </cell>
          <cell r="G112">
            <v>0</v>
          </cell>
          <cell r="H112">
            <v>0</v>
          </cell>
          <cell r="I112">
            <v>0</v>
          </cell>
          <cell r="J112">
            <v>0</v>
          </cell>
          <cell r="K112">
            <v>0</v>
          </cell>
          <cell r="L112">
            <v>0</v>
          </cell>
          <cell r="M112">
            <v>0</v>
          </cell>
          <cell r="N112">
            <v>0</v>
          </cell>
          <cell r="O112">
            <v>0</v>
          </cell>
          <cell r="P112">
            <v>0</v>
          </cell>
        </row>
        <row r="113">
          <cell r="D113" t="str">
            <v>TCL02</v>
          </cell>
          <cell r="E113">
            <v>1.6721505399739922</v>
          </cell>
          <cell r="F113">
            <v>0</v>
          </cell>
          <cell r="G113">
            <v>0</v>
          </cell>
          <cell r="H113">
            <v>0</v>
          </cell>
          <cell r="I113">
            <v>0</v>
          </cell>
          <cell r="J113">
            <v>0</v>
          </cell>
          <cell r="K113">
            <v>0</v>
          </cell>
          <cell r="L113">
            <v>0</v>
          </cell>
          <cell r="M113">
            <v>0</v>
          </cell>
          <cell r="N113">
            <v>0</v>
          </cell>
          <cell r="O113">
            <v>0</v>
          </cell>
          <cell r="P113">
            <v>0</v>
          </cell>
        </row>
        <row r="114">
          <cell r="D114" t="str">
            <v>TMF01</v>
          </cell>
          <cell r="E114">
            <v>0.35746839097027339</v>
          </cell>
          <cell r="F114">
            <v>0</v>
          </cell>
          <cell r="G114">
            <v>0</v>
          </cell>
          <cell r="H114">
            <v>0</v>
          </cell>
          <cell r="I114">
            <v>0</v>
          </cell>
          <cell r="J114">
            <v>0</v>
          </cell>
          <cell r="K114">
            <v>0</v>
          </cell>
          <cell r="L114">
            <v>0</v>
          </cell>
          <cell r="M114">
            <v>0</v>
          </cell>
          <cell r="N114">
            <v>0</v>
          </cell>
          <cell r="O114">
            <v>0</v>
          </cell>
          <cell r="P114">
            <v>0</v>
          </cell>
        </row>
        <row r="115">
          <cell r="D115" t="str">
            <v>TMF02</v>
          </cell>
          <cell r="E115">
            <v>0.89176902703094585</v>
          </cell>
          <cell r="F115">
            <v>0</v>
          </cell>
          <cell r="G115">
            <v>0</v>
          </cell>
          <cell r="H115">
            <v>0</v>
          </cell>
          <cell r="I115">
            <v>0</v>
          </cell>
          <cell r="J115">
            <v>0</v>
          </cell>
          <cell r="K115">
            <v>0</v>
          </cell>
          <cell r="L115">
            <v>0</v>
          </cell>
          <cell r="M115">
            <v>0</v>
          </cell>
          <cell r="N115">
            <v>0</v>
          </cell>
          <cell r="O115">
            <v>0</v>
          </cell>
          <cell r="P115">
            <v>0</v>
          </cell>
        </row>
        <row r="116">
          <cell r="D116" t="str">
            <v>DMF01</v>
          </cell>
          <cell r="E116">
            <v>0.53069750843133878</v>
          </cell>
          <cell r="F116">
            <v>0</v>
          </cell>
          <cell r="G116">
            <v>0</v>
          </cell>
          <cell r="H116">
            <v>0</v>
          </cell>
          <cell r="I116">
            <v>0</v>
          </cell>
          <cell r="J116">
            <v>0</v>
          </cell>
          <cell r="K116">
            <v>0</v>
          </cell>
          <cell r="L116">
            <v>0</v>
          </cell>
          <cell r="M116">
            <v>0</v>
          </cell>
          <cell r="N116">
            <v>0</v>
          </cell>
          <cell r="O116">
            <v>0</v>
          </cell>
          <cell r="P116">
            <v>0</v>
          </cell>
        </row>
        <row r="117">
          <cell r="D117" t="str">
            <v>DMF02</v>
          </cell>
          <cell r="E117">
            <v>11.342880825747491</v>
          </cell>
          <cell r="F117">
            <v>0</v>
          </cell>
          <cell r="G117">
            <v>0</v>
          </cell>
          <cell r="H117">
            <v>0</v>
          </cell>
          <cell r="I117">
            <v>0</v>
          </cell>
          <cell r="J117">
            <v>0</v>
          </cell>
          <cell r="K117">
            <v>0</v>
          </cell>
          <cell r="L117">
            <v>0</v>
          </cell>
          <cell r="M117">
            <v>0</v>
          </cell>
          <cell r="N117">
            <v>0</v>
          </cell>
          <cell r="O117">
            <v>0</v>
          </cell>
          <cell r="P117">
            <v>0</v>
          </cell>
        </row>
        <row r="118">
          <cell r="D118" t="str">
            <v>PEPM</v>
          </cell>
          <cell r="E118">
            <v>1.2917594768791969</v>
          </cell>
          <cell r="F118">
            <v>0</v>
          </cell>
          <cell r="G118">
            <v>0</v>
          </cell>
          <cell r="H118">
            <v>0</v>
          </cell>
          <cell r="I118">
            <v>0</v>
          </cell>
          <cell r="J118">
            <v>0</v>
          </cell>
          <cell r="K118">
            <v>0</v>
          </cell>
          <cell r="L118">
            <v>0</v>
          </cell>
          <cell r="M118">
            <v>0</v>
          </cell>
          <cell r="N118">
            <v>0</v>
          </cell>
          <cell r="O118">
            <v>0</v>
          </cell>
          <cell r="P118">
            <v>0</v>
          </cell>
        </row>
        <row r="119">
          <cell r="D119" t="str">
            <v>PCPM</v>
          </cell>
          <cell r="E119">
            <v>0.71304598886808124</v>
          </cell>
          <cell r="F119">
            <v>0</v>
          </cell>
          <cell r="G119">
            <v>0</v>
          </cell>
          <cell r="H119">
            <v>0</v>
          </cell>
          <cell r="I119">
            <v>0</v>
          </cell>
          <cell r="J119">
            <v>0</v>
          </cell>
          <cell r="K119">
            <v>0</v>
          </cell>
          <cell r="L119">
            <v>0</v>
          </cell>
          <cell r="M119">
            <v>0</v>
          </cell>
          <cell r="N119">
            <v>0</v>
          </cell>
          <cell r="O119">
            <v>0</v>
          </cell>
          <cell r="P119">
            <v>0</v>
          </cell>
        </row>
        <row r="120">
          <cell r="D120" t="str">
            <v>APM</v>
          </cell>
          <cell r="E120">
            <v>2.1084824254295236</v>
          </cell>
          <cell r="F120">
            <v>0</v>
          </cell>
          <cell r="G120">
            <v>0</v>
          </cell>
          <cell r="H120">
            <v>0</v>
          </cell>
          <cell r="I120">
            <v>0</v>
          </cell>
          <cell r="J120">
            <v>0</v>
          </cell>
          <cell r="K120">
            <v>0</v>
          </cell>
          <cell r="L120">
            <v>0</v>
          </cell>
          <cell r="M120">
            <v>0</v>
          </cell>
          <cell r="N120">
            <v>0</v>
          </cell>
          <cell r="O120">
            <v>0</v>
          </cell>
          <cell r="P120">
            <v>0</v>
          </cell>
        </row>
        <row r="121">
          <cell r="D121" t="str">
            <v>MPM</v>
          </cell>
          <cell r="E121">
            <v>0.18229242541586166</v>
          </cell>
          <cell r="F121">
            <v>0</v>
          </cell>
          <cell r="G121">
            <v>0</v>
          </cell>
          <cell r="H121">
            <v>0</v>
          </cell>
          <cell r="I121">
            <v>0</v>
          </cell>
          <cell r="J121">
            <v>0</v>
          </cell>
          <cell r="K121">
            <v>0</v>
          </cell>
          <cell r="L121">
            <v>0</v>
          </cell>
          <cell r="M121">
            <v>0</v>
          </cell>
          <cell r="N121">
            <v>0</v>
          </cell>
          <cell r="O121">
            <v>0</v>
          </cell>
          <cell r="P121">
            <v>0</v>
          </cell>
        </row>
        <row r="122">
          <cell r="D122" t="str">
            <v>IPM</v>
          </cell>
          <cell r="E122">
            <v>0.53102035099273903</v>
          </cell>
          <cell r="F122">
            <v>0</v>
          </cell>
          <cell r="G122">
            <v>0</v>
          </cell>
          <cell r="H122">
            <v>0</v>
          </cell>
          <cell r="I122">
            <v>0</v>
          </cell>
          <cell r="J122">
            <v>0</v>
          </cell>
          <cell r="K122">
            <v>0</v>
          </cell>
          <cell r="L122">
            <v>0</v>
          </cell>
          <cell r="M122">
            <v>0</v>
          </cell>
          <cell r="N122">
            <v>0</v>
          </cell>
          <cell r="O122">
            <v>0</v>
          </cell>
          <cell r="P122">
            <v>0</v>
          </cell>
        </row>
        <row r="123">
          <cell r="D123" t="str">
            <v>EPM</v>
          </cell>
          <cell r="E123">
            <v>0.30912731879174798</v>
          </cell>
          <cell r="F123">
            <v>0</v>
          </cell>
          <cell r="G123">
            <v>0</v>
          </cell>
          <cell r="H123">
            <v>0</v>
          </cell>
          <cell r="I123">
            <v>0</v>
          </cell>
          <cell r="J123">
            <v>0</v>
          </cell>
          <cell r="K123">
            <v>0</v>
          </cell>
          <cell r="L123">
            <v>0</v>
          </cell>
          <cell r="M123">
            <v>0</v>
          </cell>
          <cell r="N123">
            <v>0</v>
          </cell>
          <cell r="O123">
            <v>0</v>
          </cell>
          <cell r="P123">
            <v>0</v>
          </cell>
        </row>
        <row r="124">
          <cell r="D124" t="str">
            <v>TPM</v>
          </cell>
          <cell r="E124">
            <v>0.61093280174923625</v>
          </cell>
          <cell r="F124">
            <v>0</v>
          </cell>
          <cell r="G124">
            <v>0</v>
          </cell>
          <cell r="H124">
            <v>0</v>
          </cell>
          <cell r="I124">
            <v>0</v>
          </cell>
          <cell r="J124">
            <v>0</v>
          </cell>
          <cell r="K124">
            <v>0</v>
          </cell>
          <cell r="L124">
            <v>0</v>
          </cell>
          <cell r="M124">
            <v>0</v>
          </cell>
          <cell r="N124">
            <v>0</v>
          </cell>
          <cell r="O124">
            <v>0</v>
          </cell>
          <cell r="P124">
            <v>0</v>
          </cell>
        </row>
        <row r="125">
          <cell r="D125" t="str">
            <v>HVP</v>
          </cell>
          <cell r="E125">
            <v>0.27130788060268918</v>
          </cell>
          <cell r="F125">
            <v>0</v>
          </cell>
          <cell r="G125">
            <v>0</v>
          </cell>
          <cell r="H125">
            <v>0</v>
          </cell>
          <cell r="I125">
            <v>0</v>
          </cell>
          <cell r="J125">
            <v>0</v>
          </cell>
          <cell r="K125">
            <v>0</v>
          </cell>
          <cell r="L125">
            <v>0</v>
          </cell>
          <cell r="M125">
            <v>0</v>
          </cell>
          <cell r="N125">
            <v>0</v>
          </cell>
          <cell r="O125">
            <v>0</v>
          </cell>
          <cell r="P125">
            <v>0</v>
          </cell>
        </row>
        <row r="126">
          <cell r="D126" t="str">
            <v>TMP-AT</v>
          </cell>
          <cell r="E126">
            <v>0</v>
          </cell>
          <cell r="F126">
            <v>0</v>
          </cell>
          <cell r="G126">
            <v>0</v>
          </cell>
          <cell r="H126">
            <v>0</v>
          </cell>
          <cell r="I126">
            <v>0</v>
          </cell>
          <cell r="J126">
            <v>0</v>
          </cell>
          <cell r="K126">
            <v>0</v>
          </cell>
          <cell r="L126">
            <v>0</v>
          </cell>
          <cell r="M126">
            <v>0</v>
          </cell>
          <cell r="N126">
            <v>0</v>
          </cell>
          <cell r="O126">
            <v>0</v>
          </cell>
          <cell r="P126">
            <v>0</v>
          </cell>
        </row>
        <row r="127">
          <cell r="D127" t="str">
            <v>TMP-DHY</v>
          </cell>
          <cell r="E127">
            <v>0</v>
          </cell>
          <cell r="F127">
            <v>0</v>
          </cell>
          <cell r="G127">
            <v>0</v>
          </cell>
          <cell r="H127">
            <v>0</v>
          </cell>
          <cell r="I127">
            <v>0</v>
          </cell>
          <cell r="J127">
            <v>0</v>
          </cell>
          <cell r="K127">
            <v>0</v>
          </cell>
          <cell r="L127">
            <v>0</v>
          </cell>
          <cell r="M127">
            <v>0</v>
          </cell>
          <cell r="N127">
            <v>0</v>
          </cell>
          <cell r="O127">
            <v>0</v>
          </cell>
          <cell r="P127">
            <v>0</v>
          </cell>
        </row>
        <row r="128">
          <cell r="D128" t="str">
            <v>TMP-LK</v>
          </cell>
          <cell r="E128">
            <v>0</v>
          </cell>
          <cell r="F128">
            <v>0</v>
          </cell>
          <cell r="G128">
            <v>0</v>
          </cell>
          <cell r="H128">
            <v>0</v>
          </cell>
          <cell r="I128">
            <v>0</v>
          </cell>
          <cell r="J128">
            <v>0</v>
          </cell>
          <cell r="K128">
            <v>0</v>
          </cell>
          <cell r="L128">
            <v>0</v>
          </cell>
          <cell r="M128">
            <v>0</v>
          </cell>
          <cell r="N128">
            <v>0</v>
          </cell>
          <cell r="O128">
            <v>0</v>
          </cell>
          <cell r="P128">
            <v>0</v>
          </cell>
        </row>
        <row r="129">
          <cell r="D129" t="str">
            <v>TMP-MLR</v>
          </cell>
          <cell r="E129">
            <v>0</v>
          </cell>
          <cell r="F129">
            <v>0</v>
          </cell>
          <cell r="G129">
            <v>0</v>
          </cell>
          <cell r="H129">
            <v>0</v>
          </cell>
          <cell r="I129">
            <v>0</v>
          </cell>
          <cell r="J129">
            <v>0</v>
          </cell>
          <cell r="K129">
            <v>0</v>
          </cell>
          <cell r="L129">
            <v>0</v>
          </cell>
          <cell r="M129">
            <v>0</v>
          </cell>
          <cell r="N129">
            <v>0</v>
          </cell>
          <cell r="O129">
            <v>0</v>
          </cell>
          <cell r="P129">
            <v>0</v>
          </cell>
        </row>
        <row r="130">
          <cell r="D130" t="str">
            <v>TMP-RAD</v>
          </cell>
          <cell r="E130">
            <v>0</v>
          </cell>
          <cell r="F130">
            <v>0</v>
          </cell>
          <cell r="G130">
            <v>0</v>
          </cell>
          <cell r="H130">
            <v>0</v>
          </cell>
          <cell r="I130">
            <v>0</v>
          </cell>
          <cell r="J130">
            <v>0</v>
          </cell>
          <cell r="K130">
            <v>0</v>
          </cell>
          <cell r="L130">
            <v>0</v>
          </cell>
          <cell r="M130">
            <v>0</v>
          </cell>
          <cell r="N130">
            <v>0</v>
          </cell>
          <cell r="O130">
            <v>0</v>
          </cell>
          <cell r="P130">
            <v>0</v>
          </cell>
        </row>
        <row r="131">
          <cell r="D131" t="str">
            <v>TMP-TCPR</v>
          </cell>
          <cell r="E131">
            <v>0</v>
          </cell>
          <cell r="F131">
            <v>0</v>
          </cell>
          <cell r="G131">
            <v>0</v>
          </cell>
          <cell r="H131">
            <v>0</v>
          </cell>
          <cell r="I131">
            <v>0</v>
          </cell>
          <cell r="J131">
            <v>0</v>
          </cell>
          <cell r="K131">
            <v>0</v>
          </cell>
          <cell r="L131">
            <v>0</v>
          </cell>
          <cell r="M131">
            <v>0</v>
          </cell>
          <cell r="N131">
            <v>0</v>
          </cell>
          <cell r="O131">
            <v>0</v>
          </cell>
          <cell r="P131">
            <v>0</v>
          </cell>
        </row>
        <row r="132">
          <cell r="D132" t="str">
            <v>TMP-ULTC</v>
          </cell>
          <cell r="E132">
            <v>0</v>
          </cell>
          <cell r="F132">
            <v>0</v>
          </cell>
          <cell r="G132">
            <v>0</v>
          </cell>
          <cell r="H132">
            <v>0</v>
          </cell>
          <cell r="I132">
            <v>0</v>
          </cell>
          <cell r="J132">
            <v>0</v>
          </cell>
          <cell r="K132">
            <v>0</v>
          </cell>
          <cell r="L132">
            <v>0</v>
          </cell>
          <cell r="M132">
            <v>0</v>
          </cell>
          <cell r="N132">
            <v>0</v>
          </cell>
          <cell r="O132">
            <v>0</v>
          </cell>
          <cell r="P132">
            <v>0</v>
          </cell>
        </row>
        <row r="133">
          <cell r="D133" t="str">
            <v>GMPP</v>
          </cell>
          <cell r="E133">
            <v>0.72575079231228856</v>
          </cell>
          <cell r="F133">
            <v>0</v>
          </cell>
          <cell r="G133">
            <v>0</v>
          </cell>
          <cell r="H133">
            <v>0</v>
          </cell>
          <cell r="I133">
            <v>0</v>
          </cell>
          <cell r="J133">
            <v>0</v>
          </cell>
          <cell r="K133">
            <v>0</v>
          </cell>
          <cell r="L133">
            <v>0</v>
          </cell>
          <cell r="M133">
            <v>0</v>
          </cell>
          <cell r="N133">
            <v>0</v>
          </cell>
          <cell r="O133">
            <v>0</v>
          </cell>
          <cell r="P133">
            <v>0</v>
          </cell>
        </row>
        <row r="134">
          <cell r="D134" t="str">
            <v>BMPP</v>
          </cell>
          <cell r="E134">
            <v>0</v>
          </cell>
          <cell r="F134">
            <v>0</v>
          </cell>
          <cell r="G134">
            <v>0</v>
          </cell>
          <cell r="H134">
            <v>0</v>
          </cell>
          <cell r="I134">
            <v>0</v>
          </cell>
          <cell r="J134">
            <v>0</v>
          </cell>
          <cell r="K134">
            <v>0</v>
          </cell>
          <cell r="L134">
            <v>0</v>
          </cell>
          <cell r="M134">
            <v>0</v>
          </cell>
          <cell r="N134">
            <v>0</v>
          </cell>
          <cell r="O134">
            <v>0</v>
          </cell>
          <cell r="P134">
            <v>0</v>
          </cell>
        </row>
        <row r="135">
          <cell r="D135" t="str">
            <v>EPR</v>
          </cell>
          <cell r="E135">
            <v>0</v>
          </cell>
          <cell r="F135">
            <v>0</v>
          </cell>
          <cell r="G135">
            <v>0</v>
          </cell>
          <cell r="H135">
            <v>0</v>
          </cell>
          <cell r="I135">
            <v>0</v>
          </cell>
          <cell r="J135">
            <v>0</v>
          </cell>
          <cell r="K135">
            <v>0</v>
          </cell>
          <cell r="L135">
            <v>0</v>
          </cell>
          <cell r="M135">
            <v>0</v>
          </cell>
          <cell r="N135">
            <v>0</v>
          </cell>
          <cell r="O135">
            <v>0</v>
          </cell>
          <cell r="P135">
            <v>0</v>
          </cell>
        </row>
        <row r="136">
          <cell r="D136" t="str">
            <v>EMPP</v>
          </cell>
          <cell r="E136">
            <v>0</v>
          </cell>
          <cell r="F136">
            <v>0</v>
          </cell>
          <cell r="G136">
            <v>0</v>
          </cell>
          <cell r="H136">
            <v>0</v>
          </cell>
          <cell r="I136">
            <v>0</v>
          </cell>
          <cell r="J136">
            <v>0</v>
          </cell>
          <cell r="K136">
            <v>0</v>
          </cell>
          <cell r="L136">
            <v>0</v>
          </cell>
          <cell r="M136">
            <v>0</v>
          </cell>
          <cell r="N136">
            <v>0</v>
          </cell>
          <cell r="O136">
            <v>0</v>
          </cell>
          <cell r="P136">
            <v>0</v>
          </cell>
        </row>
        <row r="137">
          <cell r="D137" t="str">
            <v>GRND</v>
          </cell>
          <cell r="E137">
            <v>0</v>
          </cell>
          <cell r="F137">
            <v>0</v>
          </cell>
          <cell r="G137">
            <v>0</v>
          </cell>
          <cell r="H137">
            <v>0</v>
          </cell>
          <cell r="I137">
            <v>0</v>
          </cell>
          <cell r="J137">
            <v>0</v>
          </cell>
          <cell r="K137">
            <v>0</v>
          </cell>
          <cell r="L137">
            <v>0</v>
          </cell>
          <cell r="M137">
            <v>0</v>
          </cell>
          <cell r="N137">
            <v>0</v>
          </cell>
          <cell r="O137">
            <v>0</v>
          </cell>
          <cell r="P137">
            <v>0</v>
          </cell>
        </row>
        <row r="138">
          <cell r="D138" t="str">
            <v>WLC</v>
          </cell>
          <cell r="E138">
            <v>0</v>
          </cell>
          <cell r="F138">
            <v>0</v>
          </cell>
          <cell r="G138">
            <v>0</v>
          </cell>
          <cell r="H138">
            <v>0</v>
          </cell>
          <cell r="I138">
            <v>0</v>
          </cell>
          <cell r="J138">
            <v>0</v>
          </cell>
          <cell r="K138">
            <v>0</v>
          </cell>
          <cell r="L138">
            <v>0</v>
          </cell>
          <cell r="M138">
            <v>0</v>
          </cell>
          <cell r="N138">
            <v>0</v>
          </cell>
          <cell r="O138">
            <v>0</v>
          </cell>
          <cell r="P138">
            <v>0</v>
          </cell>
        </row>
        <row r="139">
          <cell r="D139" t="str">
            <v>OPI</v>
          </cell>
          <cell r="E139">
            <v>7.7607455384866506E-2</v>
          </cell>
          <cell r="F139">
            <v>0</v>
          </cell>
          <cell r="G139">
            <v>0</v>
          </cell>
          <cell r="H139">
            <v>0</v>
          </cell>
          <cell r="I139">
            <v>0</v>
          </cell>
          <cell r="J139">
            <v>0</v>
          </cell>
          <cell r="K139">
            <v>0</v>
          </cell>
          <cell r="L139">
            <v>0</v>
          </cell>
          <cell r="M139">
            <v>0</v>
          </cell>
          <cell r="N139">
            <v>0</v>
          </cell>
          <cell r="O139">
            <v>0</v>
          </cell>
          <cell r="P139">
            <v>0</v>
          </cell>
        </row>
        <row r="140">
          <cell r="D140" t="str">
            <v>PECPM</v>
          </cell>
          <cell r="E140">
            <v>0.80263262702682836</v>
          </cell>
          <cell r="F140">
            <v>0</v>
          </cell>
          <cell r="G140">
            <v>0</v>
          </cell>
          <cell r="H140">
            <v>0</v>
          </cell>
          <cell r="I140">
            <v>0</v>
          </cell>
          <cell r="J140">
            <v>0</v>
          </cell>
          <cell r="K140">
            <v>0</v>
          </cell>
          <cell r="L140">
            <v>0</v>
          </cell>
          <cell r="M140">
            <v>0</v>
          </cell>
          <cell r="N140">
            <v>0</v>
          </cell>
          <cell r="O140">
            <v>0</v>
          </cell>
          <cell r="P140">
            <v>0</v>
          </cell>
        </row>
        <row r="141">
          <cell r="D141" t="str">
            <v>PCCPM</v>
          </cell>
          <cell r="E141">
            <v>0.34812821336451938</v>
          </cell>
          <cell r="F141">
            <v>0</v>
          </cell>
          <cell r="G141">
            <v>0</v>
          </cell>
          <cell r="H141">
            <v>0</v>
          </cell>
          <cell r="I141">
            <v>0</v>
          </cell>
          <cell r="J141">
            <v>0</v>
          </cell>
          <cell r="K141">
            <v>0</v>
          </cell>
          <cell r="L141">
            <v>0</v>
          </cell>
          <cell r="M141">
            <v>0</v>
          </cell>
          <cell r="N141">
            <v>0</v>
          </cell>
          <cell r="O141">
            <v>0</v>
          </cell>
          <cell r="P141">
            <v>0</v>
          </cell>
        </row>
        <row r="142">
          <cell r="D142" t="str">
            <v>ACPM</v>
          </cell>
          <cell r="E142">
            <v>0.3256749725699512</v>
          </cell>
          <cell r="F142">
            <v>0</v>
          </cell>
          <cell r="G142">
            <v>0</v>
          </cell>
          <cell r="H142">
            <v>0</v>
          </cell>
          <cell r="I142">
            <v>0</v>
          </cell>
          <cell r="J142">
            <v>0</v>
          </cell>
          <cell r="K142">
            <v>0</v>
          </cell>
          <cell r="L142">
            <v>0</v>
          </cell>
          <cell r="M142">
            <v>0</v>
          </cell>
          <cell r="N142">
            <v>0</v>
          </cell>
          <cell r="O142">
            <v>0</v>
          </cell>
          <cell r="P142">
            <v>0</v>
          </cell>
        </row>
        <row r="143">
          <cell r="D143" t="str">
            <v>ICPM</v>
          </cell>
          <cell r="E143">
            <v>0.52152842301517532</v>
          </cell>
          <cell r="F143">
            <v>0</v>
          </cell>
          <cell r="G143">
            <v>0</v>
          </cell>
          <cell r="H143">
            <v>0</v>
          </cell>
          <cell r="I143">
            <v>0</v>
          </cell>
          <cell r="J143">
            <v>0</v>
          </cell>
          <cell r="K143">
            <v>0</v>
          </cell>
          <cell r="L143">
            <v>0</v>
          </cell>
          <cell r="M143">
            <v>0</v>
          </cell>
          <cell r="N143">
            <v>0</v>
          </cell>
          <cell r="O143">
            <v>0</v>
          </cell>
          <cell r="P143">
            <v>0</v>
          </cell>
        </row>
        <row r="144">
          <cell r="D144" t="str">
            <v>TCPM</v>
          </cell>
          <cell r="E144">
            <v>7.5610495265994587E-2</v>
          </cell>
          <cell r="F144">
            <v>0</v>
          </cell>
          <cell r="G144">
            <v>0</v>
          </cell>
          <cell r="H144">
            <v>0</v>
          </cell>
          <cell r="I144">
            <v>0</v>
          </cell>
          <cell r="J144">
            <v>0</v>
          </cell>
          <cell r="K144">
            <v>0</v>
          </cell>
          <cell r="L144">
            <v>0</v>
          </cell>
          <cell r="M144">
            <v>0</v>
          </cell>
          <cell r="N144">
            <v>0</v>
          </cell>
          <cell r="O144">
            <v>0</v>
          </cell>
          <cell r="P144">
            <v>0</v>
          </cell>
        </row>
        <row r="145">
          <cell r="D145" t="str">
            <v>HVCPM</v>
          </cell>
          <cell r="E145">
            <v>0.45352636726847706</v>
          </cell>
          <cell r="F145">
            <v>0</v>
          </cell>
          <cell r="G145">
            <v>0</v>
          </cell>
          <cell r="H145">
            <v>0</v>
          </cell>
          <cell r="I145">
            <v>0</v>
          </cell>
          <cell r="J145">
            <v>0</v>
          </cell>
          <cell r="K145">
            <v>0</v>
          </cell>
          <cell r="L145">
            <v>0</v>
          </cell>
          <cell r="M145">
            <v>0</v>
          </cell>
          <cell r="N145">
            <v>0</v>
          </cell>
          <cell r="O145">
            <v>0</v>
          </cell>
          <cell r="P145">
            <v>0</v>
          </cell>
        </row>
        <row r="146">
          <cell r="D146" t="str">
            <v>DSPM</v>
          </cell>
          <cell r="E146">
            <v>0.64382696768971848</v>
          </cell>
          <cell r="F146">
            <v>0</v>
          </cell>
          <cell r="G146">
            <v>0</v>
          </cell>
          <cell r="H146">
            <v>0</v>
          </cell>
          <cell r="I146">
            <v>0</v>
          </cell>
          <cell r="J146">
            <v>0</v>
          </cell>
          <cell r="K146">
            <v>0</v>
          </cell>
          <cell r="L146">
            <v>0</v>
          </cell>
          <cell r="M146">
            <v>0</v>
          </cell>
          <cell r="N146">
            <v>0</v>
          </cell>
          <cell r="O146">
            <v>0</v>
          </cell>
          <cell r="P146">
            <v>0</v>
          </cell>
        </row>
        <row r="147">
          <cell r="D147" t="str">
            <v>DTPP</v>
          </cell>
          <cell r="E147">
            <v>0</v>
          </cell>
          <cell r="F147">
            <v>0</v>
          </cell>
          <cell r="G147">
            <v>0</v>
          </cell>
          <cell r="H147">
            <v>0</v>
          </cell>
          <cell r="I147">
            <v>0</v>
          </cell>
          <cell r="J147">
            <v>0</v>
          </cell>
          <cell r="K147">
            <v>0</v>
          </cell>
          <cell r="L147">
            <v>0</v>
          </cell>
          <cell r="M147">
            <v>0</v>
          </cell>
          <cell r="N147">
            <v>0</v>
          </cell>
          <cell r="O147">
            <v>0</v>
          </cell>
          <cell r="P147">
            <v>0</v>
          </cell>
        </row>
        <row r="148">
          <cell r="D148" t="str">
            <v>DSCPM</v>
          </cell>
          <cell r="E148">
            <v>0.78495968621282963</v>
          </cell>
          <cell r="F148">
            <v>0</v>
          </cell>
          <cell r="G148">
            <v>0</v>
          </cell>
          <cell r="H148">
            <v>0</v>
          </cell>
          <cell r="I148">
            <v>0</v>
          </cell>
          <cell r="J148">
            <v>0</v>
          </cell>
          <cell r="K148">
            <v>0</v>
          </cell>
          <cell r="L148">
            <v>0</v>
          </cell>
          <cell r="M148">
            <v>0</v>
          </cell>
          <cell r="N148">
            <v>0</v>
          </cell>
          <cell r="O148">
            <v>0</v>
          </cell>
          <cell r="P148">
            <v>0</v>
          </cell>
        </row>
        <row r="149">
          <cell r="D149" t="str">
            <v>DOMO</v>
          </cell>
          <cell r="E149">
            <v>0</v>
          </cell>
          <cell r="F149">
            <v>0</v>
          </cell>
          <cell r="G149">
            <v>0</v>
          </cell>
          <cell r="H149">
            <v>0</v>
          </cell>
          <cell r="I149">
            <v>0</v>
          </cell>
          <cell r="J149">
            <v>0</v>
          </cell>
          <cell r="K149">
            <v>0</v>
          </cell>
          <cell r="L149">
            <v>0</v>
          </cell>
          <cell r="M149">
            <v>0</v>
          </cell>
          <cell r="N149">
            <v>0</v>
          </cell>
          <cell r="O149">
            <v>0</v>
          </cell>
          <cell r="P149">
            <v>0</v>
          </cell>
        </row>
        <row r="150">
          <cell r="D150" t="str">
            <v>BCCP</v>
          </cell>
          <cell r="E150">
            <v>0.26661605533206928</v>
          </cell>
          <cell r="F150">
            <v>0</v>
          </cell>
          <cell r="G150">
            <v>0</v>
          </cell>
          <cell r="H150">
            <v>0</v>
          </cell>
          <cell r="I150">
            <v>0</v>
          </cell>
          <cell r="J150">
            <v>0</v>
          </cell>
          <cell r="K150">
            <v>0</v>
          </cell>
          <cell r="L150">
            <v>0</v>
          </cell>
          <cell r="M150">
            <v>0</v>
          </cell>
          <cell r="N150">
            <v>0</v>
          </cell>
          <cell r="O150">
            <v>0</v>
          </cell>
          <cell r="P150">
            <v>0</v>
          </cell>
        </row>
        <row r="151">
          <cell r="D151" t="str">
            <v>BCTP</v>
          </cell>
          <cell r="E151">
            <v>0.56963554749701284</v>
          </cell>
          <cell r="F151">
            <v>0</v>
          </cell>
          <cell r="G151">
            <v>0</v>
          </cell>
          <cell r="H151">
            <v>0</v>
          </cell>
          <cell r="I151">
            <v>0</v>
          </cell>
          <cell r="J151">
            <v>0</v>
          </cell>
          <cell r="K151">
            <v>0</v>
          </cell>
          <cell r="L151">
            <v>0</v>
          </cell>
          <cell r="M151">
            <v>0</v>
          </cell>
          <cell r="N151">
            <v>0</v>
          </cell>
          <cell r="O151">
            <v>0</v>
          </cell>
          <cell r="P151">
            <v>0</v>
          </cell>
        </row>
        <row r="152">
          <cell r="D152" t="str">
            <v>ICP</v>
          </cell>
          <cell r="E152">
            <v>1.4764317690758251</v>
          </cell>
          <cell r="F152">
            <v>0</v>
          </cell>
          <cell r="G152">
            <v>0</v>
          </cell>
          <cell r="H152">
            <v>0</v>
          </cell>
          <cell r="I152">
            <v>0</v>
          </cell>
          <cell r="J152">
            <v>0</v>
          </cell>
          <cell r="K152">
            <v>0</v>
          </cell>
          <cell r="L152">
            <v>0</v>
          </cell>
          <cell r="M152">
            <v>0</v>
          </cell>
          <cell r="N152">
            <v>0</v>
          </cell>
          <cell r="O152">
            <v>0</v>
          </cell>
          <cell r="P152">
            <v>0</v>
          </cell>
        </row>
        <row r="153">
          <cell r="D153" t="str">
            <v>TCP</v>
          </cell>
          <cell r="E153">
            <v>0</v>
          </cell>
          <cell r="F153">
            <v>0</v>
          </cell>
          <cell r="G153">
            <v>0</v>
          </cell>
          <cell r="H153">
            <v>0</v>
          </cell>
          <cell r="I153">
            <v>0</v>
          </cell>
          <cell r="J153">
            <v>0</v>
          </cell>
          <cell r="K153">
            <v>0</v>
          </cell>
          <cell r="L153">
            <v>0</v>
          </cell>
          <cell r="M153">
            <v>0</v>
          </cell>
          <cell r="N153">
            <v>0</v>
          </cell>
          <cell r="O153">
            <v>0</v>
          </cell>
          <cell r="P153">
            <v>0</v>
          </cell>
        </row>
        <row r="154">
          <cell r="D154" t="str">
            <v>SCP</v>
          </cell>
          <cell r="E154">
            <v>0</v>
          </cell>
          <cell r="F154">
            <v>0</v>
          </cell>
          <cell r="G154">
            <v>0</v>
          </cell>
          <cell r="H154">
            <v>0</v>
          </cell>
          <cell r="I154">
            <v>0</v>
          </cell>
          <cell r="J154">
            <v>0</v>
          </cell>
          <cell r="K154">
            <v>0</v>
          </cell>
          <cell r="L154">
            <v>0</v>
          </cell>
          <cell r="M154">
            <v>0</v>
          </cell>
          <cell r="N154">
            <v>0</v>
          </cell>
          <cell r="O154">
            <v>0</v>
          </cell>
          <cell r="P154">
            <v>0</v>
          </cell>
        </row>
        <row r="155">
          <cell r="D155" t="str">
            <v>BRC</v>
          </cell>
          <cell r="E155">
            <v>0</v>
          </cell>
          <cell r="F155">
            <v>0</v>
          </cell>
          <cell r="G155">
            <v>0</v>
          </cell>
          <cell r="H155">
            <v>0</v>
          </cell>
          <cell r="I155">
            <v>0</v>
          </cell>
          <cell r="J155">
            <v>0</v>
          </cell>
          <cell r="K155">
            <v>0</v>
          </cell>
          <cell r="L155">
            <v>0</v>
          </cell>
          <cell r="M155">
            <v>0</v>
          </cell>
          <cell r="N155">
            <v>0</v>
          </cell>
          <cell r="O155">
            <v>0</v>
          </cell>
          <cell r="P155">
            <v>0</v>
          </cell>
        </row>
        <row r="156">
          <cell r="D156" t="str">
            <v>TRM</v>
          </cell>
          <cell r="E156">
            <v>0.14837571753940124</v>
          </cell>
          <cell r="F156">
            <v>0</v>
          </cell>
          <cell r="G156">
            <v>0</v>
          </cell>
          <cell r="H156">
            <v>0</v>
          </cell>
          <cell r="I156">
            <v>0</v>
          </cell>
          <cell r="J156">
            <v>0</v>
          </cell>
          <cell r="K156">
            <v>0</v>
          </cell>
          <cell r="L156">
            <v>0</v>
          </cell>
          <cell r="M156">
            <v>0</v>
          </cell>
          <cell r="N156">
            <v>0</v>
          </cell>
          <cell r="O156">
            <v>0</v>
          </cell>
          <cell r="P156">
            <v>0</v>
          </cell>
        </row>
        <row r="157">
          <cell r="D157" t="str">
            <v>HVIT</v>
          </cell>
          <cell r="E157">
            <v>0.18190140383345341</v>
          </cell>
          <cell r="F157">
            <v>0</v>
          </cell>
          <cell r="G157">
            <v>0</v>
          </cell>
          <cell r="H157">
            <v>0</v>
          </cell>
          <cell r="I157">
            <v>0</v>
          </cell>
          <cell r="J157">
            <v>0</v>
          </cell>
          <cell r="K157">
            <v>0</v>
          </cell>
          <cell r="L157">
            <v>0</v>
          </cell>
          <cell r="M157">
            <v>0</v>
          </cell>
          <cell r="N157">
            <v>0</v>
          </cell>
          <cell r="O157">
            <v>0</v>
          </cell>
          <cell r="P157">
            <v>0</v>
          </cell>
        </row>
        <row r="158">
          <cell r="D158" t="str">
            <v>HPAS</v>
          </cell>
          <cell r="E158">
            <v>0</v>
          </cell>
          <cell r="F158">
            <v>0</v>
          </cell>
          <cell r="G158">
            <v>0</v>
          </cell>
          <cell r="H158">
            <v>0</v>
          </cell>
          <cell r="I158">
            <v>0</v>
          </cell>
          <cell r="J158">
            <v>0</v>
          </cell>
          <cell r="K158">
            <v>0</v>
          </cell>
          <cell r="L158">
            <v>0</v>
          </cell>
          <cell r="M158">
            <v>0</v>
          </cell>
          <cell r="N158">
            <v>0</v>
          </cell>
          <cell r="O158">
            <v>0</v>
          </cell>
          <cell r="P158">
            <v>0</v>
          </cell>
        </row>
        <row r="159">
          <cell r="D159" t="str">
            <v>SACP</v>
          </cell>
          <cell r="E159">
            <v>0</v>
          </cell>
          <cell r="F159">
            <v>0</v>
          </cell>
          <cell r="G159">
            <v>0</v>
          </cell>
          <cell r="H159">
            <v>0</v>
          </cell>
          <cell r="I159">
            <v>0</v>
          </cell>
          <cell r="J159">
            <v>0</v>
          </cell>
          <cell r="K159">
            <v>0</v>
          </cell>
          <cell r="L159">
            <v>0</v>
          </cell>
          <cell r="M159">
            <v>0</v>
          </cell>
          <cell r="N159">
            <v>0</v>
          </cell>
          <cell r="O159">
            <v>0</v>
          </cell>
          <cell r="P159">
            <v>0</v>
          </cell>
        </row>
        <row r="160">
          <cell r="D160" t="str">
            <v>CBL</v>
          </cell>
          <cell r="E160">
            <v>0</v>
          </cell>
          <cell r="F160">
            <v>0</v>
          </cell>
          <cell r="G160">
            <v>0</v>
          </cell>
          <cell r="H160">
            <v>0</v>
          </cell>
          <cell r="I160">
            <v>0</v>
          </cell>
          <cell r="J160">
            <v>0</v>
          </cell>
          <cell r="K160">
            <v>0</v>
          </cell>
          <cell r="L160">
            <v>0</v>
          </cell>
          <cell r="M160">
            <v>0</v>
          </cell>
          <cell r="N160">
            <v>0</v>
          </cell>
          <cell r="O160">
            <v>0</v>
          </cell>
          <cell r="P160">
            <v>0</v>
          </cell>
        </row>
        <row r="161">
          <cell r="D161" t="str">
            <v>DSR</v>
          </cell>
          <cell r="E161">
            <v>0</v>
          </cell>
          <cell r="F161">
            <v>0</v>
          </cell>
          <cell r="G161">
            <v>0</v>
          </cell>
          <cell r="H161">
            <v>0</v>
          </cell>
          <cell r="I161">
            <v>0</v>
          </cell>
          <cell r="J161">
            <v>0</v>
          </cell>
          <cell r="K161">
            <v>0</v>
          </cell>
          <cell r="L161">
            <v>0</v>
          </cell>
          <cell r="M161">
            <v>0</v>
          </cell>
          <cell r="N161">
            <v>0</v>
          </cell>
          <cell r="O161">
            <v>0</v>
          </cell>
          <cell r="P161">
            <v>0</v>
          </cell>
        </row>
        <row r="162">
          <cell r="D162" t="str">
            <v>MUS</v>
          </cell>
          <cell r="E162">
            <v>0</v>
          </cell>
          <cell r="F162">
            <v>0</v>
          </cell>
          <cell r="G162">
            <v>0</v>
          </cell>
          <cell r="H162">
            <v>0</v>
          </cell>
          <cell r="I162">
            <v>0</v>
          </cell>
          <cell r="J162">
            <v>0</v>
          </cell>
          <cell r="K162">
            <v>0</v>
          </cell>
          <cell r="L162">
            <v>0</v>
          </cell>
          <cell r="M162">
            <v>0</v>
          </cell>
          <cell r="N162">
            <v>0</v>
          </cell>
          <cell r="O162">
            <v>0</v>
          </cell>
          <cell r="P162">
            <v>0</v>
          </cell>
        </row>
        <row r="163">
          <cell r="D163" t="str">
            <v>17204</v>
          </cell>
          <cell r="E163">
            <v>0</v>
          </cell>
          <cell r="F163">
            <v>0</v>
          </cell>
          <cell r="G163">
            <v>0</v>
          </cell>
          <cell r="H163">
            <v>0</v>
          </cell>
          <cell r="I163">
            <v>0</v>
          </cell>
          <cell r="J163">
            <v>0</v>
          </cell>
          <cell r="K163">
            <v>0</v>
          </cell>
          <cell r="L163">
            <v>0</v>
          </cell>
          <cell r="M163">
            <v>0</v>
          </cell>
          <cell r="N163">
            <v>0</v>
          </cell>
          <cell r="O163">
            <v>0</v>
          </cell>
          <cell r="P163">
            <v>0</v>
          </cell>
        </row>
        <row r="164">
          <cell r="D164" t="str">
            <v>17219</v>
          </cell>
          <cell r="E164">
            <v>3.0454959068811758</v>
          </cell>
          <cell r="F164">
            <v>0</v>
          </cell>
          <cell r="G164">
            <v>0</v>
          </cell>
          <cell r="H164">
            <v>0</v>
          </cell>
          <cell r="I164">
            <v>0</v>
          </cell>
          <cell r="J164">
            <v>0</v>
          </cell>
          <cell r="K164">
            <v>0</v>
          </cell>
          <cell r="L164">
            <v>0</v>
          </cell>
          <cell r="M164">
            <v>0</v>
          </cell>
          <cell r="N164">
            <v>0</v>
          </cell>
          <cell r="O164">
            <v>0</v>
          </cell>
          <cell r="P164">
            <v>0</v>
          </cell>
        </row>
        <row r="165">
          <cell r="D165" t="str">
            <v>17238</v>
          </cell>
          <cell r="E165">
            <v>0</v>
          </cell>
          <cell r="F165">
            <v>0</v>
          </cell>
          <cell r="G165">
            <v>0</v>
          </cell>
          <cell r="H165">
            <v>0</v>
          </cell>
          <cell r="I165">
            <v>0</v>
          </cell>
          <cell r="J165">
            <v>0</v>
          </cell>
          <cell r="K165">
            <v>0</v>
          </cell>
          <cell r="L165">
            <v>0</v>
          </cell>
          <cell r="M165">
            <v>0</v>
          </cell>
          <cell r="N165">
            <v>0</v>
          </cell>
          <cell r="O165">
            <v>0</v>
          </cell>
          <cell r="P165">
            <v>0</v>
          </cell>
        </row>
        <row r="166">
          <cell r="D166" t="str">
            <v>17350</v>
          </cell>
          <cell r="E166">
            <v>0</v>
          </cell>
          <cell r="F166">
            <v>0</v>
          </cell>
          <cell r="G166">
            <v>0</v>
          </cell>
          <cell r="H166">
            <v>0</v>
          </cell>
          <cell r="I166">
            <v>0</v>
          </cell>
          <cell r="J166">
            <v>0</v>
          </cell>
          <cell r="K166">
            <v>0</v>
          </cell>
          <cell r="L166">
            <v>0</v>
          </cell>
          <cell r="M166">
            <v>0</v>
          </cell>
          <cell r="N166">
            <v>0</v>
          </cell>
          <cell r="O166">
            <v>0</v>
          </cell>
          <cell r="P166">
            <v>0</v>
          </cell>
        </row>
        <row r="167">
          <cell r="D167" t="str">
            <v>17677</v>
          </cell>
          <cell r="E167">
            <v>0</v>
          </cell>
          <cell r="F167">
            <v>0</v>
          </cell>
          <cell r="G167">
            <v>0</v>
          </cell>
          <cell r="H167">
            <v>0</v>
          </cell>
          <cell r="I167">
            <v>0</v>
          </cell>
          <cell r="J167">
            <v>0</v>
          </cell>
          <cell r="K167">
            <v>0</v>
          </cell>
          <cell r="L167">
            <v>0</v>
          </cell>
          <cell r="M167">
            <v>0</v>
          </cell>
          <cell r="N167">
            <v>0</v>
          </cell>
          <cell r="O167">
            <v>0</v>
          </cell>
          <cell r="P167">
            <v>0</v>
          </cell>
        </row>
        <row r="168">
          <cell r="D168" t="str">
            <v>17757</v>
          </cell>
          <cell r="E168">
            <v>0</v>
          </cell>
          <cell r="F168">
            <v>0</v>
          </cell>
          <cell r="G168">
            <v>0</v>
          </cell>
          <cell r="H168">
            <v>0</v>
          </cell>
          <cell r="I168">
            <v>0</v>
          </cell>
          <cell r="J168">
            <v>0</v>
          </cell>
          <cell r="K168">
            <v>0</v>
          </cell>
          <cell r="L168">
            <v>0</v>
          </cell>
          <cell r="M168">
            <v>0</v>
          </cell>
          <cell r="N168">
            <v>0</v>
          </cell>
          <cell r="O168">
            <v>0</v>
          </cell>
          <cell r="P168">
            <v>0</v>
          </cell>
        </row>
        <row r="169">
          <cell r="D169" t="str">
            <v>18538</v>
          </cell>
          <cell r="E169">
            <v>0</v>
          </cell>
          <cell r="F169">
            <v>0</v>
          </cell>
          <cell r="G169">
            <v>0</v>
          </cell>
          <cell r="H169">
            <v>0</v>
          </cell>
          <cell r="I169">
            <v>0</v>
          </cell>
          <cell r="J169">
            <v>0</v>
          </cell>
          <cell r="K169">
            <v>0</v>
          </cell>
          <cell r="L169">
            <v>0</v>
          </cell>
          <cell r="M169">
            <v>0</v>
          </cell>
          <cell r="N169">
            <v>0</v>
          </cell>
          <cell r="O169">
            <v>0</v>
          </cell>
          <cell r="P169">
            <v>0</v>
          </cell>
        </row>
        <row r="170">
          <cell r="D170" t="str">
            <v>18884</v>
          </cell>
          <cell r="E170">
            <v>0</v>
          </cell>
          <cell r="F170">
            <v>0</v>
          </cell>
          <cell r="G170">
            <v>0</v>
          </cell>
          <cell r="H170">
            <v>0</v>
          </cell>
          <cell r="I170">
            <v>0</v>
          </cell>
          <cell r="J170">
            <v>0</v>
          </cell>
          <cell r="K170">
            <v>0</v>
          </cell>
          <cell r="L170">
            <v>0</v>
          </cell>
          <cell r="M170">
            <v>0</v>
          </cell>
          <cell r="N170">
            <v>0</v>
          </cell>
          <cell r="O170">
            <v>0</v>
          </cell>
          <cell r="P170">
            <v>0</v>
          </cell>
        </row>
        <row r="171">
          <cell r="D171" t="str">
            <v>19245</v>
          </cell>
          <cell r="E171">
            <v>0</v>
          </cell>
          <cell r="F171">
            <v>0</v>
          </cell>
          <cell r="G171">
            <v>0</v>
          </cell>
          <cell r="H171">
            <v>0</v>
          </cell>
          <cell r="I171">
            <v>0</v>
          </cell>
          <cell r="J171">
            <v>0</v>
          </cell>
          <cell r="K171">
            <v>0</v>
          </cell>
          <cell r="L171">
            <v>0</v>
          </cell>
          <cell r="M171">
            <v>0</v>
          </cell>
          <cell r="N171">
            <v>0</v>
          </cell>
          <cell r="O171">
            <v>0</v>
          </cell>
          <cell r="P171">
            <v>0</v>
          </cell>
        </row>
        <row r="172">
          <cell r="D172" t="str">
            <v>SGROUND</v>
          </cell>
          <cell r="E172">
            <v>0</v>
          </cell>
          <cell r="F172">
            <v>0</v>
          </cell>
          <cell r="G172">
            <v>0</v>
          </cell>
          <cell r="H172">
            <v>0</v>
          </cell>
          <cell r="I172">
            <v>0</v>
          </cell>
          <cell r="J172">
            <v>0</v>
          </cell>
          <cell r="K172">
            <v>0</v>
          </cell>
          <cell r="L172">
            <v>0</v>
          </cell>
          <cell r="M172">
            <v>0</v>
          </cell>
          <cell r="N172">
            <v>0</v>
          </cell>
          <cell r="O172">
            <v>0</v>
          </cell>
          <cell r="P172">
            <v>0</v>
          </cell>
        </row>
        <row r="173">
          <cell r="D173" t="str">
            <v>PLC</v>
          </cell>
          <cell r="E173">
            <v>0</v>
          </cell>
          <cell r="F173">
            <v>0</v>
          </cell>
          <cell r="G173">
            <v>0</v>
          </cell>
          <cell r="H173">
            <v>0</v>
          </cell>
          <cell r="I173">
            <v>0</v>
          </cell>
          <cell r="J173">
            <v>0</v>
          </cell>
          <cell r="K173">
            <v>0</v>
          </cell>
          <cell r="L173">
            <v>0</v>
          </cell>
          <cell r="M173">
            <v>0</v>
          </cell>
          <cell r="N173">
            <v>0</v>
          </cell>
          <cell r="O173">
            <v>0</v>
          </cell>
          <cell r="P173">
            <v>0</v>
          </cell>
        </row>
        <row r="174">
          <cell r="D174" t="str">
            <v>PCT</v>
          </cell>
          <cell r="E174">
            <v>0</v>
          </cell>
          <cell r="F174">
            <v>0</v>
          </cell>
          <cell r="G174">
            <v>0</v>
          </cell>
          <cell r="H174">
            <v>0</v>
          </cell>
          <cell r="I174">
            <v>0</v>
          </cell>
          <cell r="J174">
            <v>0</v>
          </cell>
          <cell r="K174">
            <v>0</v>
          </cell>
          <cell r="L174">
            <v>0</v>
          </cell>
          <cell r="M174">
            <v>0</v>
          </cell>
          <cell r="N174">
            <v>0</v>
          </cell>
          <cell r="O174">
            <v>0</v>
          </cell>
          <cell r="P174">
            <v>0</v>
          </cell>
        </row>
        <row r="175">
          <cell r="D175" t="str">
            <v>RTU</v>
          </cell>
          <cell r="E175">
            <v>0</v>
          </cell>
          <cell r="F175">
            <v>0</v>
          </cell>
          <cell r="G175">
            <v>0</v>
          </cell>
          <cell r="H175">
            <v>0</v>
          </cell>
          <cell r="I175">
            <v>0</v>
          </cell>
          <cell r="J175">
            <v>0</v>
          </cell>
          <cell r="K175">
            <v>0</v>
          </cell>
          <cell r="L175">
            <v>0</v>
          </cell>
          <cell r="M175">
            <v>0</v>
          </cell>
          <cell r="N175">
            <v>0</v>
          </cell>
          <cell r="O175">
            <v>0</v>
          </cell>
          <cell r="P175">
            <v>0</v>
          </cell>
        </row>
        <row r="176">
          <cell r="D176" t="str">
            <v>TRNSF</v>
          </cell>
          <cell r="E176">
            <v>0</v>
          </cell>
          <cell r="F176">
            <v>0</v>
          </cell>
          <cell r="G176">
            <v>0</v>
          </cell>
          <cell r="H176">
            <v>0</v>
          </cell>
          <cell r="I176">
            <v>0</v>
          </cell>
          <cell r="J176">
            <v>0</v>
          </cell>
          <cell r="K176">
            <v>0</v>
          </cell>
          <cell r="L176">
            <v>0</v>
          </cell>
          <cell r="M176">
            <v>0</v>
          </cell>
          <cell r="N176">
            <v>0</v>
          </cell>
          <cell r="O176">
            <v>0</v>
          </cell>
          <cell r="P176">
            <v>0</v>
          </cell>
        </row>
        <row r="177">
          <cell r="D177" t="str">
            <v>WPOLE</v>
          </cell>
          <cell r="E177">
            <v>0.13433010770709664</v>
          </cell>
          <cell r="F177">
            <v>0</v>
          </cell>
          <cell r="G177">
            <v>0</v>
          </cell>
          <cell r="H177">
            <v>0</v>
          </cell>
          <cell r="I177">
            <v>0</v>
          </cell>
          <cell r="J177">
            <v>0</v>
          </cell>
          <cell r="K177">
            <v>0</v>
          </cell>
          <cell r="L177">
            <v>0</v>
          </cell>
          <cell r="M177">
            <v>0</v>
          </cell>
          <cell r="N177">
            <v>0</v>
          </cell>
          <cell r="O177">
            <v>0</v>
          </cell>
          <cell r="P177">
            <v>0</v>
          </cell>
        </row>
        <row r="178">
          <cell r="D178" t="str">
            <v>ProtRP</v>
          </cell>
          <cell r="E178">
            <v>0</v>
          </cell>
          <cell r="F178">
            <v>0</v>
          </cell>
          <cell r="G178">
            <v>0</v>
          </cell>
          <cell r="H178">
            <v>0</v>
          </cell>
          <cell r="I178">
            <v>0</v>
          </cell>
          <cell r="J178">
            <v>0</v>
          </cell>
          <cell r="K178">
            <v>0</v>
          </cell>
          <cell r="L178">
            <v>0</v>
          </cell>
          <cell r="M178">
            <v>0</v>
          </cell>
          <cell r="N178">
            <v>0</v>
          </cell>
          <cell r="O178">
            <v>0</v>
          </cell>
          <cell r="P178">
            <v>0</v>
          </cell>
        </row>
        <row r="179">
          <cell r="D179" t="str">
            <v>PTONER</v>
          </cell>
          <cell r="E179">
            <v>0</v>
          </cell>
          <cell r="F179">
            <v>0</v>
          </cell>
          <cell r="G179">
            <v>0</v>
          </cell>
          <cell r="H179">
            <v>0</v>
          </cell>
          <cell r="I179">
            <v>0</v>
          </cell>
          <cell r="J179">
            <v>0</v>
          </cell>
          <cell r="K179">
            <v>0</v>
          </cell>
          <cell r="L179">
            <v>0</v>
          </cell>
          <cell r="M179">
            <v>0</v>
          </cell>
          <cell r="N179">
            <v>0</v>
          </cell>
          <cell r="O179">
            <v>0</v>
          </cell>
          <cell r="P179">
            <v>0</v>
          </cell>
        </row>
        <row r="180">
          <cell r="D180" t="str">
            <v>OCB</v>
          </cell>
          <cell r="E180">
            <v>0</v>
          </cell>
          <cell r="F180">
            <v>0</v>
          </cell>
          <cell r="G180">
            <v>0</v>
          </cell>
          <cell r="H180">
            <v>0</v>
          </cell>
          <cell r="I180">
            <v>0</v>
          </cell>
          <cell r="J180">
            <v>0</v>
          </cell>
          <cell r="K180">
            <v>0</v>
          </cell>
          <cell r="L180">
            <v>0</v>
          </cell>
          <cell r="M180">
            <v>0</v>
          </cell>
          <cell r="N180">
            <v>0</v>
          </cell>
          <cell r="O180">
            <v>0</v>
          </cell>
          <cell r="P180">
            <v>0</v>
          </cell>
        </row>
        <row r="181">
          <cell r="D181" t="str">
            <v>SHIELDW</v>
          </cell>
          <cell r="E181">
            <v>0</v>
          </cell>
          <cell r="F181">
            <v>0</v>
          </cell>
          <cell r="G181">
            <v>0</v>
          </cell>
          <cell r="H181">
            <v>0</v>
          </cell>
          <cell r="I181">
            <v>0</v>
          </cell>
          <cell r="J181">
            <v>0</v>
          </cell>
          <cell r="K181">
            <v>0</v>
          </cell>
          <cell r="L181">
            <v>0</v>
          </cell>
          <cell r="M181">
            <v>0</v>
          </cell>
          <cell r="N181">
            <v>0</v>
          </cell>
          <cell r="O181">
            <v>0</v>
          </cell>
          <cell r="P181">
            <v>0</v>
          </cell>
        </row>
        <row r="182">
          <cell r="D182" t="str">
            <v>SER</v>
          </cell>
          <cell r="E182">
            <v>0</v>
          </cell>
          <cell r="F182">
            <v>0</v>
          </cell>
          <cell r="G182">
            <v>0</v>
          </cell>
          <cell r="H182">
            <v>0</v>
          </cell>
          <cell r="I182">
            <v>0</v>
          </cell>
          <cell r="J182">
            <v>0</v>
          </cell>
          <cell r="K182">
            <v>0</v>
          </cell>
          <cell r="L182">
            <v>0</v>
          </cell>
          <cell r="M182">
            <v>0</v>
          </cell>
          <cell r="N182">
            <v>0</v>
          </cell>
          <cell r="O182">
            <v>0</v>
          </cell>
          <cell r="P182">
            <v>0</v>
          </cell>
        </row>
        <row r="183">
          <cell r="D183" t="str">
            <v>SERA</v>
          </cell>
          <cell r="E183">
            <v>0</v>
          </cell>
          <cell r="F183">
            <v>0</v>
          </cell>
          <cell r="G183">
            <v>0</v>
          </cell>
          <cell r="H183">
            <v>0</v>
          </cell>
          <cell r="I183">
            <v>0</v>
          </cell>
          <cell r="J183">
            <v>0</v>
          </cell>
          <cell r="K183">
            <v>0</v>
          </cell>
          <cell r="L183">
            <v>0</v>
          </cell>
          <cell r="M183">
            <v>0</v>
          </cell>
          <cell r="N183">
            <v>0</v>
          </cell>
          <cell r="O183">
            <v>0</v>
          </cell>
          <cell r="P183">
            <v>0</v>
          </cell>
        </row>
        <row r="184">
          <cell r="D184" t="str">
            <v>DFR</v>
          </cell>
          <cell r="E184">
            <v>0</v>
          </cell>
          <cell r="F184">
            <v>0</v>
          </cell>
          <cell r="G184">
            <v>0</v>
          </cell>
          <cell r="H184">
            <v>0</v>
          </cell>
          <cell r="I184">
            <v>0</v>
          </cell>
          <cell r="J184">
            <v>0</v>
          </cell>
          <cell r="K184">
            <v>0</v>
          </cell>
          <cell r="L184">
            <v>0</v>
          </cell>
          <cell r="M184">
            <v>0</v>
          </cell>
          <cell r="N184">
            <v>0</v>
          </cell>
          <cell r="O184">
            <v>0</v>
          </cell>
          <cell r="P184">
            <v>0</v>
          </cell>
        </row>
        <row r="185">
          <cell r="D185" t="str">
            <v>PCE</v>
          </cell>
        </row>
        <row r="186">
          <cell r="D186" t="str">
            <v>Trble</v>
          </cell>
        </row>
        <row r="187">
          <cell r="D187" t="str">
            <v>Locates</v>
          </cell>
        </row>
        <row r="188">
          <cell r="D188" t="str">
            <v>Dis-Con</v>
          </cell>
        </row>
        <row r="189">
          <cell r="D189" t="str">
            <v>New Conn</v>
          </cell>
        </row>
        <row r="190">
          <cell r="D190" t="str">
            <v>Srv Upg</v>
          </cell>
        </row>
        <row r="191">
          <cell r="D191" t="str">
            <v>Unpl ER</v>
          </cell>
        </row>
        <row r="192">
          <cell r="D192" t="str">
            <v>Storm</v>
          </cell>
        </row>
      </sheetData>
      <sheetData sheetId="1">
        <row r="13">
          <cell r="D13" t="str">
            <v>Investment</v>
          </cell>
          <cell r="E13" t="str">
            <v>Jan</v>
          </cell>
          <cell r="F13" t="str">
            <v>Feb</v>
          </cell>
          <cell r="G13" t="str">
            <v>Mar</v>
          </cell>
          <cell r="H13" t="str">
            <v>Apr</v>
          </cell>
          <cell r="I13" t="str">
            <v>May</v>
          </cell>
          <cell r="J13" t="str">
            <v>Jun</v>
          </cell>
          <cell r="K13" t="str">
            <v>Jul</v>
          </cell>
          <cell r="L13" t="str">
            <v>Aug</v>
          </cell>
          <cell r="M13" t="str">
            <v>Sep</v>
          </cell>
          <cell r="N13" t="str">
            <v>Oct</v>
          </cell>
          <cell r="O13" t="str">
            <v>Nov</v>
          </cell>
          <cell r="P13" t="str">
            <v>Dec</v>
          </cell>
        </row>
        <row r="15">
          <cell r="D15" t="str">
            <v>DML13</v>
          </cell>
          <cell r="E15">
            <v>0</v>
          </cell>
          <cell r="F15">
            <v>4184</v>
          </cell>
          <cell r="G15">
            <v>14192</v>
          </cell>
          <cell r="H15">
            <v>49956</v>
          </cell>
          <cell r="I15">
            <v>100412</v>
          </cell>
          <cell r="J15">
            <v>154391</v>
          </cell>
          <cell r="K15">
            <v>200188</v>
          </cell>
          <cell r="L15">
            <v>242138</v>
          </cell>
          <cell r="M15">
            <v>286707</v>
          </cell>
          <cell r="N15">
            <v>324638</v>
          </cell>
          <cell r="O15">
            <v>334103</v>
          </cell>
          <cell r="P15">
            <v>339060</v>
          </cell>
        </row>
        <row r="16">
          <cell r="D16" t="str">
            <v>DCL18</v>
          </cell>
          <cell r="E16">
            <v>609</v>
          </cell>
          <cell r="F16">
            <v>1334</v>
          </cell>
          <cell r="G16">
            <v>2456</v>
          </cell>
          <cell r="H16">
            <v>3374</v>
          </cell>
          <cell r="I16">
            <v>3973</v>
          </cell>
          <cell r="J16">
            <v>4755</v>
          </cell>
          <cell r="K16">
            <v>4879</v>
          </cell>
          <cell r="L16">
            <v>5360</v>
          </cell>
          <cell r="M16">
            <v>5870</v>
          </cell>
          <cell r="N16">
            <v>6513</v>
          </cell>
          <cell r="O16">
            <v>7000</v>
          </cell>
          <cell r="P16">
            <v>7500</v>
          </cell>
        </row>
        <row r="17">
          <cell r="D17" t="str">
            <v>TCL02</v>
          </cell>
          <cell r="E17">
            <v>0</v>
          </cell>
          <cell r="F17">
            <v>50</v>
          </cell>
          <cell r="G17">
            <v>113</v>
          </cell>
          <cell r="H17">
            <v>161</v>
          </cell>
          <cell r="I17">
            <v>207</v>
          </cell>
          <cell r="J17">
            <v>251</v>
          </cell>
          <cell r="K17">
            <v>282</v>
          </cell>
          <cell r="L17">
            <v>329</v>
          </cell>
          <cell r="M17">
            <v>381</v>
          </cell>
          <cell r="N17">
            <v>410</v>
          </cell>
          <cell r="O17">
            <v>432</v>
          </cell>
          <cell r="P17">
            <v>446</v>
          </cell>
        </row>
        <row r="18">
          <cell r="D18" t="str">
            <v>TMF01</v>
          </cell>
          <cell r="E18">
            <v>20</v>
          </cell>
          <cell r="F18">
            <v>753.55</v>
          </cell>
          <cell r="G18">
            <v>1872.66</v>
          </cell>
          <cell r="H18">
            <v>3092.41</v>
          </cell>
          <cell r="I18">
            <v>4537.1099999999997</v>
          </cell>
          <cell r="J18">
            <v>5992.11</v>
          </cell>
          <cell r="K18">
            <v>7662.11</v>
          </cell>
          <cell r="L18">
            <v>9441.7000000000007</v>
          </cell>
          <cell r="M18">
            <v>10543.1</v>
          </cell>
          <cell r="N18">
            <v>11303.1</v>
          </cell>
          <cell r="O18">
            <v>11633.1</v>
          </cell>
          <cell r="P18">
            <v>11633.1</v>
          </cell>
        </row>
        <row r="19">
          <cell r="D19" t="str">
            <v>TMF02</v>
          </cell>
          <cell r="E19">
            <v>182.07</v>
          </cell>
          <cell r="F19">
            <v>1192.07</v>
          </cell>
          <cell r="G19">
            <v>2152.0700000000002</v>
          </cell>
          <cell r="H19">
            <v>2620.0700000000002</v>
          </cell>
          <cell r="I19">
            <v>2722.07</v>
          </cell>
          <cell r="J19">
            <v>2722.07</v>
          </cell>
          <cell r="K19">
            <v>2722.07</v>
          </cell>
          <cell r="L19">
            <v>2752.07</v>
          </cell>
          <cell r="M19">
            <v>2752.07</v>
          </cell>
          <cell r="N19">
            <v>2772.07</v>
          </cell>
          <cell r="O19">
            <v>2822.07</v>
          </cell>
          <cell r="P19">
            <v>2882.17</v>
          </cell>
        </row>
        <row r="20">
          <cell r="D20" t="str">
            <v>DMF01</v>
          </cell>
          <cell r="E20">
            <v>26</v>
          </cell>
          <cell r="F20">
            <v>356</v>
          </cell>
          <cell r="G20">
            <v>836</v>
          </cell>
          <cell r="H20">
            <v>2021</v>
          </cell>
          <cell r="I20">
            <v>3571</v>
          </cell>
          <cell r="J20">
            <v>5286</v>
          </cell>
          <cell r="K20">
            <v>6996</v>
          </cell>
          <cell r="L20">
            <v>8756</v>
          </cell>
          <cell r="M20">
            <v>10656</v>
          </cell>
          <cell r="N20">
            <v>12334</v>
          </cell>
          <cell r="O20">
            <v>13500</v>
          </cell>
          <cell r="P20">
            <v>13500</v>
          </cell>
        </row>
        <row r="21">
          <cell r="D21" t="str">
            <v>DMF02</v>
          </cell>
          <cell r="E21">
            <v>554</v>
          </cell>
          <cell r="F21">
            <v>1214</v>
          </cell>
          <cell r="G21">
            <v>2140</v>
          </cell>
          <cell r="H21">
            <v>3220</v>
          </cell>
          <cell r="I21">
            <v>4315</v>
          </cell>
          <cell r="J21">
            <v>5405</v>
          </cell>
          <cell r="K21">
            <v>6592</v>
          </cell>
          <cell r="L21">
            <v>7759</v>
          </cell>
          <cell r="M21">
            <v>9227</v>
          </cell>
          <cell r="N21">
            <v>10544</v>
          </cell>
          <cell r="O21">
            <v>11930</v>
          </cell>
          <cell r="P21">
            <v>12730</v>
          </cell>
        </row>
        <row r="22">
          <cell r="D22" t="str">
            <v>PEPM</v>
          </cell>
          <cell r="E22">
            <v>5992</v>
          </cell>
          <cell r="F22">
            <v>12837</v>
          </cell>
          <cell r="G22">
            <v>22642</v>
          </cell>
          <cell r="H22">
            <v>34731</v>
          </cell>
          <cell r="I22">
            <v>50393</v>
          </cell>
          <cell r="J22">
            <v>62186</v>
          </cell>
          <cell r="K22">
            <v>72312</v>
          </cell>
          <cell r="L22">
            <v>83497</v>
          </cell>
          <cell r="M22">
            <v>95690</v>
          </cell>
          <cell r="N22">
            <v>110111</v>
          </cell>
          <cell r="O22">
            <v>124702</v>
          </cell>
          <cell r="P22">
            <v>137000</v>
          </cell>
        </row>
        <row r="23">
          <cell r="D23" t="str">
            <v>PCPM</v>
          </cell>
          <cell r="E23">
            <v>3298</v>
          </cell>
          <cell r="F23">
            <v>6767</v>
          </cell>
          <cell r="G23">
            <v>10069</v>
          </cell>
          <cell r="H23">
            <v>13198</v>
          </cell>
          <cell r="I23">
            <v>16918</v>
          </cell>
          <cell r="J23">
            <v>19502</v>
          </cell>
          <cell r="K23">
            <v>21745</v>
          </cell>
          <cell r="L23">
            <v>24722</v>
          </cell>
          <cell r="M23">
            <v>27596</v>
          </cell>
          <cell r="N23">
            <v>30704</v>
          </cell>
          <cell r="O23">
            <v>34144</v>
          </cell>
          <cell r="P23">
            <v>38000</v>
          </cell>
        </row>
        <row r="24">
          <cell r="D24" t="str">
            <v>APM</v>
          </cell>
          <cell r="E24">
            <v>4500</v>
          </cell>
          <cell r="F24">
            <v>8500</v>
          </cell>
          <cell r="G24">
            <v>12500</v>
          </cell>
          <cell r="H24">
            <v>16500</v>
          </cell>
          <cell r="I24">
            <v>20500</v>
          </cell>
          <cell r="J24">
            <v>23000</v>
          </cell>
          <cell r="K24">
            <v>25500</v>
          </cell>
          <cell r="L24">
            <v>28000</v>
          </cell>
          <cell r="M24">
            <v>31500</v>
          </cell>
          <cell r="N24">
            <v>35000</v>
          </cell>
          <cell r="O24">
            <v>38500</v>
          </cell>
          <cell r="P24">
            <v>42000</v>
          </cell>
        </row>
        <row r="25">
          <cell r="D25" t="str">
            <v>MPM</v>
          </cell>
          <cell r="E25">
            <v>221</v>
          </cell>
          <cell r="F25">
            <v>436</v>
          </cell>
          <cell r="G25">
            <v>693</v>
          </cell>
          <cell r="H25">
            <v>915</v>
          </cell>
          <cell r="I25">
            <v>1314</v>
          </cell>
          <cell r="J25">
            <v>1583</v>
          </cell>
          <cell r="K25">
            <v>1798</v>
          </cell>
          <cell r="L25">
            <v>2149</v>
          </cell>
          <cell r="M25">
            <v>2442</v>
          </cell>
          <cell r="N25">
            <v>2721</v>
          </cell>
          <cell r="O25">
            <v>2978</v>
          </cell>
          <cell r="P25">
            <v>3200</v>
          </cell>
        </row>
        <row r="26">
          <cell r="D26" t="str">
            <v>IPM</v>
          </cell>
          <cell r="E26">
            <v>600</v>
          </cell>
          <cell r="F26">
            <v>1327</v>
          </cell>
          <cell r="G26">
            <v>1952</v>
          </cell>
          <cell r="H26">
            <v>2649</v>
          </cell>
          <cell r="I26">
            <v>4448</v>
          </cell>
          <cell r="J26">
            <v>9021</v>
          </cell>
          <cell r="K26">
            <v>9576</v>
          </cell>
          <cell r="L26">
            <v>11458</v>
          </cell>
          <cell r="M26">
            <v>12104</v>
          </cell>
          <cell r="N26">
            <v>13149</v>
          </cell>
          <cell r="O26">
            <v>13878</v>
          </cell>
          <cell r="P26">
            <v>19500</v>
          </cell>
        </row>
        <row r="27">
          <cell r="D27" t="str">
            <v>EPM</v>
          </cell>
          <cell r="E27">
            <v>51</v>
          </cell>
          <cell r="F27">
            <v>116</v>
          </cell>
          <cell r="G27">
            <v>182</v>
          </cell>
          <cell r="H27">
            <v>331</v>
          </cell>
          <cell r="I27">
            <v>625</v>
          </cell>
          <cell r="J27">
            <v>830</v>
          </cell>
          <cell r="K27">
            <v>949</v>
          </cell>
          <cell r="L27">
            <v>1113</v>
          </cell>
          <cell r="M27">
            <v>1288</v>
          </cell>
          <cell r="N27">
            <v>1370</v>
          </cell>
          <cell r="O27">
            <v>1446</v>
          </cell>
          <cell r="P27">
            <v>1500</v>
          </cell>
        </row>
        <row r="28">
          <cell r="D28" t="str">
            <v>TPM</v>
          </cell>
          <cell r="E28">
            <v>1193</v>
          </cell>
          <cell r="F28">
            <v>2318</v>
          </cell>
          <cell r="G28">
            <v>3287</v>
          </cell>
          <cell r="H28">
            <v>3980</v>
          </cell>
          <cell r="I28">
            <v>4712</v>
          </cell>
          <cell r="J28">
            <v>5448</v>
          </cell>
          <cell r="K28">
            <v>6298</v>
          </cell>
          <cell r="L28">
            <v>7424</v>
          </cell>
          <cell r="M28">
            <v>8342</v>
          </cell>
          <cell r="N28">
            <v>9558</v>
          </cell>
          <cell r="O28">
            <v>11106</v>
          </cell>
          <cell r="P28">
            <v>12000</v>
          </cell>
        </row>
        <row r="29">
          <cell r="D29" t="str">
            <v>HVP</v>
          </cell>
          <cell r="E29">
            <v>622</v>
          </cell>
          <cell r="F29">
            <v>1235</v>
          </cell>
          <cell r="G29">
            <v>2153</v>
          </cell>
          <cell r="H29">
            <v>2667</v>
          </cell>
          <cell r="I29">
            <v>3598</v>
          </cell>
          <cell r="J29">
            <v>4658</v>
          </cell>
          <cell r="K29">
            <v>5626</v>
          </cell>
          <cell r="L29">
            <v>6667</v>
          </cell>
          <cell r="M29">
            <v>7643</v>
          </cell>
          <cell r="N29">
            <v>8615</v>
          </cell>
          <cell r="O29">
            <v>9522</v>
          </cell>
          <cell r="P29">
            <v>10300</v>
          </cell>
        </row>
        <row r="30">
          <cell r="D30" t="str">
            <v>TMP-AT</v>
          </cell>
          <cell r="E30">
            <v>0</v>
          </cell>
          <cell r="F30">
            <v>0</v>
          </cell>
          <cell r="G30">
            <v>0</v>
          </cell>
          <cell r="H30">
            <v>0</v>
          </cell>
          <cell r="I30">
            <v>0</v>
          </cell>
          <cell r="J30">
            <v>1</v>
          </cell>
          <cell r="K30">
            <v>1</v>
          </cell>
          <cell r="L30">
            <v>1</v>
          </cell>
          <cell r="M30">
            <v>2</v>
          </cell>
          <cell r="N30">
            <v>3</v>
          </cell>
          <cell r="O30">
            <v>3</v>
          </cell>
          <cell r="P30">
            <v>4</v>
          </cell>
        </row>
        <row r="31">
          <cell r="D31" t="str">
            <v>TMP-DHY</v>
          </cell>
          <cell r="E31">
            <v>0</v>
          </cell>
          <cell r="F31">
            <v>0</v>
          </cell>
          <cell r="G31">
            <v>1</v>
          </cell>
          <cell r="H31">
            <v>2</v>
          </cell>
          <cell r="I31">
            <v>2</v>
          </cell>
          <cell r="J31">
            <v>2</v>
          </cell>
          <cell r="K31">
            <v>3</v>
          </cell>
          <cell r="L31">
            <v>4</v>
          </cell>
          <cell r="M31">
            <v>4</v>
          </cell>
          <cell r="N31">
            <v>5</v>
          </cell>
          <cell r="O31">
            <v>5</v>
          </cell>
          <cell r="P31">
            <v>6</v>
          </cell>
        </row>
        <row r="32">
          <cell r="D32" t="str">
            <v>TMP-LK</v>
          </cell>
          <cell r="E32">
            <v>0</v>
          </cell>
          <cell r="F32">
            <v>0</v>
          </cell>
          <cell r="G32">
            <v>0</v>
          </cell>
          <cell r="H32">
            <v>0</v>
          </cell>
          <cell r="I32">
            <v>1</v>
          </cell>
          <cell r="J32">
            <v>1</v>
          </cell>
          <cell r="K32">
            <v>2</v>
          </cell>
          <cell r="L32">
            <v>2</v>
          </cell>
          <cell r="M32">
            <v>3</v>
          </cell>
          <cell r="N32">
            <v>3</v>
          </cell>
          <cell r="O32">
            <v>3</v>
          </cell>
          <cell r="P32">
            <v>4</v>
          </cell>
        </row>
        <row r="33">
          <cell r="D33" t="str">
            <v>TMP-MLR</v>
          </cell>
          <cell r="E33">
            <v>0</v>
          </cell>
          <cell r="F33">
            <v>0</v>
          </cell>
          <cell r="G33">
            <v>0</v>
          </cell>
          <cell r="H33">
            <v>1</v>
          </cell>
          <cell r="I33">
            <v>1</v>
          </cell>
          <cell r="J33">
            <v>1</v>
          </cell>
          <cell r="K33">
            <v>1</v>
          </cell>
          <cell r="L33">
            <v>2</v>
          </cell>
          <cell r="M33">
            <v>2</v>
          </cell>
          <cell r="N33">
            <v>3</v>
          </cell>
          <cell r="O33">
            <v>4</v>
          </cell>
          <cell r="P33">
            <v>4</v>
          </cell>
        </row>
        <row r="34">
          <cell r="D34" t="str">
            <v>TMP-RAD</v>
          </cell>
          <cell r="E34">
            <v>0</v>
          </cell>
          <cell r="F34">
            <v>0</v>
          </cell>
          <cell r="G34">
            <v>0</v>
          </cell>
          <cell r="H34">
            <v>0</v>
          </cell>
          <cell r="I34">
            <v>1</v>
          </cell>
          <cell r="J34">
            <v>1</v>
          </cell>
          <cell r="K34">
            <v>1</v>
          </cell>
          <cell r="L34">
            <v>1</v>
          </cell>
          <cell r="M34">
            <v>1</v>
          </cell>
          <cell r="N34">
            <v>2</v>
          </cell>
          <cell r="O34">
            <v>2</v>
          </cell>
          <cell r="P34">
            <v>2</v>
          </cell>
        </row>
        <row r="35">
          <cell r="D35" t="str">
            <v>TMP-TCPR</v>
          </cell>
          <cell r="E35">
            <v>0</v>
          </cell>
          <cell r="F35">
            <v>0</v>
          </cell>
          <cell r="G35">
            <v>1</v>
          </cell>
          <cell r="H35">
            <v>1</v>
          </cell>
          <cell r="I35">
            <v>1</v>
          </cell>
          <cell r="J35">
            <v>2</v>
          </cell>
          <cell r="K35">
            <v>3</v>
          </cell>
          <cell r="L35">
            <v>3</v>
          </cell>
          <cell r="M35">
            <v>5</v>
          </cell>
          <cell r="N35">
            <v>6</v>
          </cell>
          <cell r="O35">
            <v>7</v>
          </cell>
          <cell r="P35">
            <v>8</v>
          </cell>
        </row>
        <row r="36">
          <cell r="D36" t="str">
            <v>TMP-ULTC</v>
          </cell>
          <cell r="E36">
            <v>0</v>
          </cell>
          <cell r="F36">
            <v>1</v>
          </cell>
          <cell r="G36">
            <v>2</v>
          </cell>
          <cell r="H36">
            <v>4</v>
          </cell>
          <cell r="I36">
            <v>6</v>
          </cell>
          <cell r="J36">
            <v>10</v>
          </cell>
          <cell r="K36">
            <v>12</v>
          </cell>
          <cell r="L36">
            <v>14</v>
          </cell>
          <cell r="M36">
            <v>18</v>
          </cell>
          <cell r="N36">
            <v>22</v>
          </cell>
          <cell r="O36">
            <v>26</v>
          </cell>
          <cell r="P36">
            <v>30</v>
          </cell>
        </row>
        <row r="37">
          <cell r="D37" t="str">
            <v>GMPP</v>
          </cell>
          <cell r="E37">
            <v>0</v>
          </cell>
          <cell r="F37">
            <v>1</v>
          </cell>
          <cell r="G37">
            <v>1</v>
          </cell>
          <cell r="H37">
            <v>2</v>
          </cell>
          <cell r="I37">
            <v>4</v>
          </cell>
          <cell r="J37">
            <v>6</v>
          </cell>
          <cell r="K37">
            <v>9</v>
          </cell>
          <cell r="L37">
            <v>12</v>
          </cell>
          <cell r="M37">
            <v>14</v>
          </cell>
          <cell r="N37">
            <v>19</v>
          </cell>
          <cell r="O37">
            <v>22</v>
          </cell>
          <cell r="P37">
            <v>23</v>
          </cell>
        </row>
        <row r="38">
          <cell r="D38" t="str">
            <v>BMPP</v>
          </cell>
          <cell r="E38">
            <v>0</v>
          </cell>
          <cell r="F38">
            <v>1</v>
          </cell>
          <cell r="G38">
            <v>4</v>
          </cell>
          <cell r="H38">
            <v>7</v>
          </cell>
          <cell r="I38">
            <v>12</v>
          </cell>
          <cell r="J38">
            <v>15</v>
          </cell>
          <cell r="K38">
            <v>18</v>
          </cell>
          <cell r="L38">
            <v>22</v>
          </cell>
          <cell r="M38">
            <v>26</v>
          </cell>
          <cell r="N38">
            <v>32</v>
          </cell>
          <cell r="O38">
            <v>34</v>
          </cell>
          <cell r="P38">
            <v>35</v>
          </cell>
        </row>
        <row r="39">
          <cell r="D39" t="str">
            <v>EPR</v>
          </cell>
          <cell r="E39">
            <v>3</v>
          </cell>
          <cell r="F39">
            <v>8</v>
          </cell>
          <cell r="G39">
            <v>15</v>
          </cell>
          <cell r="H39">
            <v>27</v>
          </cell>
          <cell r="I39">
            <v>44</v>
          </cell>
          <cell r="J39">
            <v>61</v>
          </cell>
          <cell r="K39">
            <v>87</v>
          </cell>
          <cell r="L39">
            <v>113</v>
          </cell>
          <cell r="M39">
            <v>144</v>
          </cell>
          <cell r="N39">
            <v>179</v>
          </cell>
          <cell r="O39">
            <v>216</v>
          </cell>
          <cell r="P39">
            <v>250</v>
          </cell>
        </row>
        <row r="40">
          <cell r="D40" t="str">
            <v>EMPP</v>
          </cell>
          <cell r="E40">
            <v>0</v>
          </cell>
          <cell r="F40">
            <v>0</v>
          </cell>
          <cell r="G40">
            <v>1</v>
          </cell>
          <cell r="H40">
            <v>4</v>
          </cell>
          <cell r="I40">
            <v>10</v>
          </cell>
          <cell r="J40">
            <v>14</v>
          </cell>
          <cell r="K40">
            <v>16</v>
          </cell>
          <cell r="L40">
            <v>20</v>
          </cell>
          <cell r="M40">
            <v>24</v>
          </cell>
          <cell r="N40">
            <v>27</v>
          </cell>
          <cell r="O40">
            <v>29</v>
          </cell>
          <cell r="P40">
            <v>30</v>
          </cell>
        </row>
        <row r="41">
          <cell r="D41" t="str">
            <v>GRND</v>
          </cell>
          <cell r="E41">
            <v>0</v>
          </cell>
          <cell r="F41">
            <v>0</v>
          </cell>
          <cell r="G41">
            <v>0</v>
          </cell>
          <cell r="H41">
            <v>0</v>
          </cell>
          <cell r="I41">
            <v>4</v>
          </cell>
          <cell r="J41">
            <v>9</v>
          </cell>
          <cell r="K41">
            <v>13</v>
          </cell>
          <cell r="L41">
            <v>18</v>
          </cell>
          <cell r="M41">
            <v>20</v>
          </cell>
          <cell r="N41">
            <v>21</v>
          </cell>
          <cell r="O41">
            <v>22</v>
          </cell>
          <cell r="P41">
            <v>22</v>
          </cell>
        </row>
        <row r="42">
          <cell r="D42" t="str">
            <v>WLC</v>
          </cell>
          <cell r="E42">
            <v>0</v>
          </cell>
          <cell r="F42">
            <v>0</v>
          </cell>
          <cell r="G42">
            <v>1</v>
          </cell>
          <cell r="H42">
            <v>1</v>
          </cell>
          <cell r="I42">
            <v>3</v>
          </cell>
          <cell r="J42">
            <v>4</v>
          </cell>
          <cell r="K42">
            <v>6</v>
          </cell>
          <cell r="L42">
            <v>7</v>
          </cell>
          <cell r="M42">
            <v>10</v>
          </cell>
          <cell r="N42">
            <v>12</v>
          </cell>
          <cell r="O42">
            <v>14</v>
          </cell>
          <cell r="P42">
            <v>15</v>
          </cell>
        </row>
        <row r="43">
          <cell r="D43" t="str">
            <v>OPI</v>
          </cell>
          <cell r="E43">
            <v>135</v>
          </cell>
          <cell r="F43">
            <v>316</v>
          </cell>
          <cell r="G43">
            <v>501</v>
          </cell>
          <cell r="H43">
            <v>658</v>
          </cell>
          <cell r="I43">
            <v>847</v>
          </cell>
          <cell r="J43">
            <v>1058</v>
          </cell>
          <cell r="K43">
            <v>1235</v>
          </cell>
          <cell r="L43">
            <v>1436</v>
          </cell>
          <cell r="M43">
            <v>1617</v>
          </cell>
          <cell r="N43">
            <v>1849</v>
          </cell>
          <cell r="O43">
            <v>2148</v>
          </cell>
          <cell r="P43">
            <v>2400</v>
          </cell>
        </row>
        <row r="44">
          <cell r="D44" t="str">
            <v>PECPM</v>
          </cell>
          <cell r="E44">
            <v>3017</v>
          </cell>
          <cell r="F44">
            <v>6085</v>
          </cell>
          <cell r="G44">
            <v>9981</v>
          </cell>
          <cell r="H44">
            <v>13941</v>
          </cell>
          <cell r="I44">
            <v>19129</v>
          </cell>
          <cell r="J44">
            <v>23969</v>
          </cell>
          <cell r="K44">
            <v>27826</v>
          </cell>
          <cell r="L44">
            <v>32978</v>
          </cell>
          <cell r="M44">
            <v>36539</v>
          </cell>
          <cell r="N44">
            <v>41514</v>
          </cell>
          <cell r="O44">
            <v>46330</v>
          </cell>
          <cell r="P44">
            <v>50000</v>
          </cell>
        </row>
        <row r="45">
          <cell r="D45" t="str">
            <v>PCCPM</v>
          </cell>
          <cell r="E45">
            <v>461</v>
          </cell>
          <cell r="F45">
            <v>985</v>
          </cell>
          <cell r="G45">
            <v>1732</v>
          </cell>
          <cell r="H45">
            <v>2584</v>
          </cell>
          <cell r="I45">
            <v>3631</v>
          </cell>
          <cell r="J45">
            <v>4597</v>
          </cell>
          <cell r="K45">
            <v>5304</v>
          </cell>
          <cell r="L45">
            <v>6205</v>
          </cell>
          <cell r="M45">
            <v>7092</v>
          </cell>
          <cell r="N45">
            <v>8119</v>
          </cell>
          <cell r="O45">
            <v>9117</v>
          </cell>
          <cell r="P45">
            <v>10000</v>
          </cell>
        </row>
        <row r="46">
          <cell r="D46" t="str">
            <v>ACPM</v>
          </cell>
          <cell r="E46">
            <v>1923</v>
          </cell>
          <cell r="F46">
            <v>3887</v>
          </cell>
          <cell r="G46">
            <v>5203</v>
          </cell>
          <cell r="H46">
            <v>5920</v>
          </cell>
          <cell r="I46">
            <v>6990</v>
          </cell>
          <cell r="J46">
            <v>7781</v>
          </cell>
          <cell r="K46">
            <v>8642</v>
          </cell>
          <cell r="L46">
            <v>9732</v>
          </cell>
          <cell r="M46">
            <v>10317</v>
          </cell>
          <cell r="N46">
            <v>11196</v>
          </cell>
          <cell r="O46">
            <v>11775</v>
          </cell>
          <cell r="P46">
            <v>13000</v>
          </cell>
        </row>
        <row r="47">
          <cell r="D47" t="str">
            <v>ICPM</v>
          </cell>
          <cell r="E47">
            <v>216</v>
          </cell>
          <cell r="F47">
            <v>492</v>
          </cell>
          <cell r="G47">
            <v>619</v>
          </cell>
          <cell r="H47">
            <v>789</v>
          </cell>
          <cell r="I47">
            <v>1212</v>
          </cell>
          <cell r="J47">
            <v>1441</v>
          </cell>
          <cell r="K47">
            <v>1681</v>
          </cell>
          <cell r="L47">
            <v>1740</v>
          </cell>
          <cell r="M47">
            <v>1866</v>
          </cell>
          <cell r="N47">
            <v>2128</v>
          </cell>
          <cell r="O47">
            <v>2464</v>
          </cell>
          <cell r="P47">
            <v>2500</v>
          </cell>
        </row>
        <row r="48">
          <cell r="D48" t="str">
            <v>TCPM</v>
          </cell>
          <cell r="E48">
            <v>131</v>
          </cell>
          <cell r="F48">
            <v>247</v>
          </cell>
          <cell r="G48">
            <v>362</v>
          </cell>
          <cell r="H48">
            <v>482</v>
          </cell>
          <cell r="I48">
            <v>637</v>
          </cell>
          <cell r="J48">
            <v>756</v>
          </cell>
          <cell r="K48">
            <v>858</v>
          </cell>
          <cell r="L48">
            <v>998</v>
          </cell>
          <cell r="M48">
            <v>1140</v>
          </cell>
          <cell r="N48">
            <v>1333</v>
          </cell>
          <cell r="O48">
            <v>1483</v>
          </cell>
          <cell r="P48">
            <v>1600</v>
          </cell>
        </row>
        <row r="49">
          <cell r="D49" t="str">
            <v>HVCPM</v>
          </cell>
          <cell r="E49">
            <v>157</v>
          </cell>
          <cell r="F49">
            <v>323</v>
          </cell>
          <cell r="G49">
            <v>669</v>
          </cell>
          <cell r="H49">
            <v>875</v>
          </cell>
          <cell r="I49">
            <v>1042</v>
          </cell>
          <cell r="J49">
            <v>1245</v>
          </cell>
          <cell r="K49">
            <v>1440</v>
          </cell>
          <cell r="L49">
            <v>1869</v>
          </cell>
          <cell r="M49">
            <v>2103</v>
          </cell>
          <cell r="N49">
            <v>2342</v>
          </cell>
          <cell r="O49">
            <v>2516</v>
          </cell>
          <cell r="P49">
            <v>2700</v>
          </cell>
        </row>
        <row r="50">
          <cell r="D50" t="str">
            <v>DSPM</v>
          </cell>
          <cell r="E50">
            <v>1556</v>
          </cell>
          <cell r="F50">
            <v>3734</v>
          </cell>
          <cell r="G50">
            <v>6702</v>
          </cell>
          <cell r="H50">
            <v>9503</v>
          </cell>
          <cell r="I50">
            <v>13867</v>
          </cell>
          <cell r="J50">
            <v>18178</v>
          </cell>
          <cell r="K50">
            <v>22464</v>
          </cell>
          <cell r="L50">
            <v>26781</v>
          </cell>
          <cell r="M50">
            <v>30430</v>
          </cell>
          <cell r="N50">
            <v>34357</v>
          </cell>
          <cell r="O50">
            <v>38427</v>
          </cell>
          <cell r="P50">
            <v>42000</v>
          </cell>
        </row>
        <row r="51">
          <cell r="D51" t="str">
            <v>DTPP</v>
          </cell>
          <cell r="E51">
            <v>1</v>
          </cell>
          <cell r="F51">
            <v>3</v>
          </cell>
          <cell r="G51">
            <v>6</v>
          </cell>
          <cell r="H51">
            <v>8</v>
          </cell>
          <cell r="I51">
            <v>11</v>
          </cell>
          <cell r="J51">
            <v>14</v>
          </cell>
          <cell r="K51">
            <v>18</v>
          </cell>
          <cell r="L51">
            <v>22</v>
          </cell>
          <cell r="M51">
            <v>25</v>
          </cell>
          <cell r="N51">
            <v>29</v>
          </cell>
          <cell r="O51">
            <v>33</v>
          </cell>
          <cell r="P51">
            <v>35</v>
          </cell>
        </row>
        <row r="52">
          <cell r="D52" t="str">
            <v>DSCPM</v>
          </cell>
          <cell r="E52">
            <v>1391</v>
          </cell>
          <cell r="F52">
            <v>2425</v>
          </cell>
          <cell r="G52">
            <v>3786</v>
          </cell>
          <cell r="H52">
            <v>5336</v>
          </cell>
          <cell r="I52">
            <v>7368</v>
          </cell>
          <cell r="J52">
            <v>9142</v>
          </cell>
          <cell r="K52">
            <v>10935</v>
          </cell>
          <cell r="L52">
            <v>13124</v>
          </cell>
          <cell r="M52">
            <v>15578</v>
          </cell>
          <cell r="N52">
            <v>18139</v>
          </cell>
          <cell r="O52">
            <v>21038</v>
          </cell>
          <cell r="P52">
            <v>23000</v>
          </cell>
        </row>
        <row r="53">
          <cell r="D53" t="str">
            <v>DOMO</v>
          </cell>
          <cell r="E53">
            <v>4</v>
          </cell>
          <cell r="F53">
            <v>10</v>
          </cell>
          <cell r="G53">
            <v>16</v>
          </cell>
          <cell r="H53">
            <v>22</v>
          </cell>
          <cell r="I53">
            <v>28</v>
          </cell>
          <cell r="J53">
            <v>34</v>
          </cell>
          <cell r="K53">
            <v>40</v>
          </cell>
          <cell r="L53">
            <v>46</v>
          </cell>
          <cell r="M53">
            <v>52</v>
          </cell>
          <cell r="N53">
            <v>58</v>
          </cell>
          <cell r="O53">
            <v>64</v>
          </cell>
          <cell r="P53">
            <v>70</v>
          </cell>
        </row>
        <row r="54">
          <cell r="D54" t="str">
            <v>BCCP</v>
          </cell>
          <cell r="E54">
            <v>1</v>
          </cell>
          <cell r="F54">
            <v>4</v>
          </cell>
          <cell r="G54">
            <v>5</v>
          </cell>
          <cell r="H54">
            <v>7</v>
          </cell>
          <cell r="I54">
            <v>10</v>
          </cell>
          <cell r="J54">
            <v>12</v>
          </cell>
          <cell r="K54">
            <v>13</v>
          </cell>
          <cell r="L54">
            <v>14</v>
          </cell>
          <cell r="M54">
            <v>15</v>
          </cell>
          <cell r="N54">
            <v>16</v>
          </cell>
          <cell r="O54">
            <v>18</v>
          </cell>
          <cell r="P54">
            <v>19</v>
          </cell>
        </row>
        <row r="55">
          <cell r="D55" t="str">
            <v>BCTP</v>
          </cell>
          <cell r="E55">
            <v>1</v>
          </cell>
          <cell r="F55">
            <v>2</v>
          </cell>
          <cell r="G55">
            <v>4</v>
          </cell>
          <cell r="H55">
            <v>5</v>
          </cell>
          <cell r="I55">
            <v>6</v>
          </cell>
          <cell r="J55">
            <v>7</v>
          </cell>
          <cell r="K55">
            <v>7</v>
          </cell>
          <cell r="L55">
            <v>7</v>
          </cell>
          <cell r="M55">
            <v>8</v>
          </cell>
          <cell r="N55">
            <v>9</v>
          </cell>
          <cell r="O55">
            <v>10</v>
          </cell>
          <cell r="P55">
            <v>13</v>
          </cell>
        </row>
        <row r="56">
          <cell r="D56" t="str">
            <v>ICP</v>
          </cell>
          <cell r="E56">
            <v>128</v>
          </cell>
          <cell r="F56">
            <v>234</v>
          </cell>
          <cell r="G56">
            <v>330</v>
          </cell>
          <cell r="H56">
            <v>404</v>
          </cell>
          <cell r="I56">
            <v>482</v>
          </cell>
          <cell r="J56">
            <v>543</v>
          </cell>
          <cell r="K56">
            <v>598</v>
          </cell>
          <cell r="L56">
            <v>658</v>
          </cell>
          <cell r="M56">
            <v>766</v>
          </cell>
          <cell r="N56">
            <v>884</v>
          </cell>
          <cell r="O56">
            <v>1015</v>
          </cell>
          <cell r="P56">
            <v>1087</v>
          </cell>
        </row>
        <row r="57">
          <cell r="D57" t="str">
            <v>TCP</v>
          </cell>
          <cell r="E57">
            <v>0</v>
          </cell>
          <cell r="F57">
            <v>0</v>
          </cell>
          <cell r="G57">
            <v>0</v>
          </cell>
          <cell r="H57">
            <v>0</v>
          </cell>
          <cell r="I57">
            <v>0</v>
          </cell>
          <cell r="J57">
            <v>1</v>
          </cell>
          <cell r="K57">
            <v>1</v>
          </cell>
          <cell r="L57">
            <v>1</v>
          </cell>
          <cell r="M57">
            <v>2</v>
          </cell>
          <cell r="N57">
            <v>2</v>
          </cell>
          <cell r="O57">
            <v>3</v>
          </cell>
          <cell r="P57">
            <v>4</v>
          </cell>
        </row>
        <row r="58">
          <cell r="D58" t="str">
            <v>SCP</v>
          </cell>
          <cell r="E58">
            <v>0</v>
          </cell>
          <cell r="F58">
            <v>0</v>
          </cell>
          <cell r="G58">
            <v>0</v>
          </cell>
          <cell r="H58">
            <v>1</v>
          </cell>
          <cell r="I58">
            <v>2</v>
          </cell>
          <cell r="J58">
            <v>5</v>
          </cell>
          <cell r="K58">
            <v>9</v>
          </cell>
          <cell r="L58">
            <v>13</v>
          </cell>
          <cell r="M58">
            <v>17</v>
          </cell>
          <cell r="N58">
            <v>22</v>
          </cell>
          <cell r="O58">
            <v>27</v>
          </cell>
          <cell r="P58">
            <v>30</v>
          </cell>
        </row>
        <row r="59">
          <cell r="D59" t="str">
            <v>BRC</v>
          </cell>
          <cell r="E59">
            <v>0</v>
          </cell>
          <cell r="F59">
            <v>0</v>
          </cell>
          <cell r="G59">
            <v>0</v>
          </cell>
          <cell r="H59">
            <v>0</v>
          </cell>
          <cell r="I59">
            <v>0</v>
          </cell>
          <cell r="J59">
            <v>0</v>
          </cell>
          <cell r="K59">
            <v>1</v>
          </cell>
          <cell r="L59">
            <v>1</v>
          </cell>
          <cell r="M59">
            <v>2</v>
          </cell>
          <cell r="N59">
            <v>3</v>
          </cell>
          <cell r="O59">
            <v>3</v>
          </cell>
          <cell r="P59">
            <v>4</v>
          </cell>
        </row>
        <row r="60">
          <cell r="D60" t="str">
            <v>TRM</v>
          </cell>
          <cell r="E60">
            <v>0</v>
          </cell>
          <cell r="F60">
            <v>0</v>
          </cell>
          <cell r="G60">
            <v>12</v>
          </cell>
          <cell r="H60">
            <v>24</v>
          </cell>
          <cell r="I60">
            <v>36</v>
          </cell>
          <cell r="J60">
            <v>51</v>
          </cell>
          <cell r="K60">
            <v>63</v>
          </cell>
          <cell r="L60">
            <v>75</v>
          </cell>
          <cell r="M60">
            <v>90</v>
          </cell>
          <cell r="N60">
            <v>105</v>
          </cell>
          <cell r="O60">
            <v>120</v>
          </cell>
          <cell r="P60">
            <v>120</v>
          </cell>
        </row>
        <row r="61">
          <cell r="D61" t="str">
            <v>HVIT</v>
          </cell>
          <cell r="E61">
            <v>0</v>
          </cell>
          <cell r="F61">
            <v>3</v>
          </cell>
          <cell r="G61">
            <v>10</v>
          </cell>
          <cell r="H61">
            <v>13</v>
          </cell>
          <cell r="I61">
            <v>22</v>
          </cell>
          <cell r="J61">
            <v>25</v>
          </cell>
          <cell r="K61">
            <v>25</v>
          </cell>
          <cell r="L61">
            <v>28</v>
          </cell>
          <cell r="M61">
            <v>40</v>
          </cell>
          <cell r="N61">
            <v>55</v>
          </cell>
          <cell r="O61">
            <v>64</v>
          </cell>
          <cell r="P61">
            <v>67</v>
          </cell>
        </row>
        <row r="62">
          <cell r="D62" t="str">
            <v>HPAS</v>
          </cell>
          <cell r="E62">
            <v>0</v>
          </cell>
          <cell r="F62">
            <v>0</v>
          </cell>
          <cell r="G62">
            <v>0</v>
          </cell>
          <cell r="H62">
            <v>0</v>
          </cell>
          <cell r="I62">
            <v>0</v>
          </cell>
          <cell r="J62">
            <v>1</v>
          </cell>
          <cell r="K62">
            <v>1</v>
          </cell>
          <cell r="L62">
            <v>1</v>
          </cell>
          <cell r="M62">
            <v>2</v>
          </cell>
          <cell r="N62">
            <v>2</v>
          </cell>
          <cell r="O62">
            <v>2</v>
          </cell>
          <cell r="P62">
            <v>3</v>
          </cell>
        </row>
        <row r="63">
          <cell r="D63" t="str">
            <v>SACP</v>
          </cell>
          <cell r="E63">
            <v>0</v>
          </cell>
          <cell r="F63">
            <v>0</v>
          </cell>
          <cell r="G63">
            <v>0</v>
          </cell>
          <cell r="H63">
            <v>0</v>
          </cell>
          <cell r="I63">
            <v>0</v>
          </cell>
          <cell r="J63">
            <v>0</v>
          </cell>
          <cell r="K63">
            <v>0</v>
          </cell>
          <cell r="L63">
            <v>0</v>
          </cell>
          <cell r="M63">
            <v>1</v>
          </cell>
          <cell r="N63">
            <v>2</v>
          </cell>
          <cell r="O63">
            <v>2</v>
          </cell>
          <cell r="P63">
            <v>3</v>
          </cell>
        </row>
        <row r="64">
          <cell r="D64" t="str">
            <v>CBL</v>
          </cell>
          <cell r="E64">
            <v>0</v>
          </cell>
          <cell r="F64">
            <v>0</v>
          </cell>
          <cell r="G64">
            <v>0</v>
          </cell>
          <cell r="H64">
            <v>2</v>
          </cell>
          <cell r="I64">
            <v>3</v>
          </cell>
          <cell r="J64">
            <v>6</v>
          </cell>
          <cell r="K64">
            <v>6</v>
          </cell>
          <cell r="L64">
            <v>6</v>
          </cell>
          <cell r="M64">
            <v>9</v>
          </cell>
          <cell r="N64">
            <v>12</v>
          </cell>
          <cell r="O64">
            <v>15</v>
          </cell>
          <cell r="P64">
            <v>15</v>
          </cell>
        </row>
        <row r="65">
          <cell r="D65" t="str">
            <v>DSR</v>
          </cell>
          <cell r="E65">
            <v>2</v>
          </cell>
          <cell r="F65">
            <v>4</v>
          </cell>
          <cell r="G65">
            <v>6</v>
          </cell>
          <cell r="H65">
            <v>9</v>
          </cell>
          <cell r="I65">
            <v>13</v>
          </cell>
          <cell r="J65">
            <v>16</v>
          </cell>
          <cell r="K65">
            <v>21</v>
          </cell>
          <cell r="L65">
            <v>24</v>
          </cell>
          <cell r="M65">
            <v>28</v>
          </cell>
          <cell r="N65">
            <v>31</v>
          </cell>
          <cell r="O65">
            <v>36</v>
          </cell>
          <cell r="P65">
            <v>39</v>
          </cell>
        </row>
        <row r="66">
          <cell r="D66" t="str">
            <v>MUS</v>
          </cell>
          <cell r="E66">
            <v>0</v>
          </cell>
          <cell r="F66">
            <v>0</v>
          </cell>
          <cell r="G66">
            <v>0</v>
          </cell>
          <cell r="H66">
            <v>0</v>
          </cell>
          <cell r="I66">
            <v>0</v>
          </cell>
          <cell r="J66">
            <v>0</v>
          </cell>
          <cell r="K66">
            <v>0</v>
          </cell>
          <cell r="L66">
            <v>1</v>
          </cell>
          <cell r="M66">
            <v>1</v>
          </cell>
          <cell r="N66">
            <v>2</v>
          </cell>
          <cell r="O66">
            <v>2</v>
          </cell>
          <cell r="P66">
            <v>3</v>
          </cell>
        </row>
        <row r="67">
          <cell r="D67" t="str">
            <v>17204</v>
          </cell>
          <cell r="E67">
            <v>0</v>
          </cell>
          <cell r="F67">
            <v>0</v>
          </cell>
          <cell r="G67">
            <v>0</v>
          </cell>
          <cell r="H67">
            <v>1</v>
          </cell>
          <cell r="I67">
            <v>1</v>
          </cell>
          <cell r="J67">
            <v>2</v>
          </cell>
          <cell r="K67">
            <v>2</v>
          </cell>
          <cell r="L67">
            <v>2</v>
          </cell>
          <cell r="M67">
            <v>2</v>
          </cell>
          <cell r="N67">
            <v>2</v>
          </cell>
          <cell r="O67">
            <v>2</v>
          </cell>
          <cell r="P67">
            <v>3</v>
          </cell>
        </row>
        <row r="68">
          <cell r="D68" t="str">
            <v>17219</v>
          </cell>
          <cell r="E68">
            <v>1</v>
          </cell>
          <cell r="F68">
            <v>1</v>
          </cell>
          <cell r="G68">
            <v>1</v>
          </cell>
          <cell r="H68">
            <v>1</v>
          </cell>
          <cell r="I68">
            <v>1</v>
          </cell>
          <cell r="J68">
            <v>1</v>
          </cell>
          <cell r="K68">
            <v>1</v>
          </cell>
          <cell r="L68">
            <v>2</v>
          </cell>
          <cell r="M68">
            <v>2</v>
          </cell>
          <cell r="N68">
            <v>2</v>
          </cell>
          <cell r="O68">
            <v>2</v>
          </cell>
          <cell r="P68">
            <v>2</v>
          </cell>
        </row>
        <row r="69">
          <cell r="D69" t="str">
            <v>17238</v>
          </cell>
          <cell r="E69">
            <v>0</v>
          </cell>
          <cell r="F69">
            <v>0</v>
          </cell>
          <cell r="G69">
            <v>1</v>
          </cell>
          <cell r="H69">
            <v>2</v>
          </cell>
          <cell r="I69">
            <v>2</v>
          </cell>
          <cell r="J69">
            <v>2</v>
          </cell>
          <cell r="K69">
            <v>2</v>
          </cell>
          <cell r="L69">
            <v>2</v>
          </cell>
          <cell r="M69">
            <v>2</v>
          </cell>
          <cell r="N69">
            <v>2</v>
          </cell>
          <cell r="O69">
            <v>2</v>
          </cell>
          <cell r="P69">
            <v>2</v>
          </cell>
        </row>
        <row r="70">
          <cell r="D70" t="str">
            <v>17350</v>
          </cell>
          <cell r="E70">
            <v>0</v>
          </cell>
          <cell r="F70">
            <v>0</v>
          </cell>
          <cell r="G70">
            <v>0</v>
          </cell>
          <cell r="H70">
            <v>0</v>
          </cell>
          <cell r="I70">
            <v>1</v>
          </cell>
          <cell r="J70">
            <v>1</v>
          </cell>
          <cell r="K70">
            <v>1</v>
          </cell>
          <cell r="L70">
            <v>2</v>
          </cell>
          <cell r="M70">
            <v>2</v>
          </cell>
          <cell r="N70">
            <v>2</v>
          </cell>
          <cell r="O70">
            <v>2</v>
          </cell>
          <cell r="P70">
            <v>2</v>
          </cell>
        </row>
        <row r="71">
          <cell r="D71" t="str">
            <v>17677</v>
          </cell>
          <cell r="E71">
            <v>0</v>
          </cell>
          <cell r="F71">
            <v>0</v>
          </cell>
          <cell r="G71">
            <v>0</v>
          </cell>
          <cell r="H71">
            <v>0</v>
          </cell>
          <cell r="I71">
            <v>0</v>
          </cell>
          <cell r="J71">
            <v>0</v>
          </cell>
          <cell r="K71">
            <v>0</v>
          </cell>
          <cell r="L71">
            <v>1</v>
          </cell>
          <cell r="M71">
            <v>1</v>
          </cell>
          <cell r="N71">
            <v>1</v>
          </cell>
          <cell r="O71">
            <v>1</v>
          </cell>
          <cell r="P71">
            <v>1</v>
          </cell>
        </row>
        <row r="72">
          <cell r="D72" t="str">
            <v>17757</v>
          </cell>
          <cell r="E72">
            <v>0</v>
          </cell>
          <cell r="F72">
            <v>0</v>
          </cell>
          <cell r="G72">
            <v>0</v>
          </cell>
          <cell r="H72">
            <v>0</v>
          </cell>
          <cell r="I72">
            <v>0</v>
          </cell>
          <cell r="J72">
            <v>1</v>
          </cell>
          <cell r="K72">
            <v>1</v>
          </cell>
          <cell r="L72">
            <v>1</v>
          </cell>
          <cell r="M72">
            <v>1</v>
          </cell>
          <cell r="N72">
            <v>1</v>
          </cell>
          <cell r="O72">
            <v>1</v>
          </cell>
          <cell r="P72">
            <v>1</v>
          </cell>
        </row>
        <row r="73">
          <cell r="D73" t="str">
            <v>18538</v>
          </cell>
          <cell r="E73">
            <v>0</v>
          </cell>
          <cell r="F73">
            <v>0</v>
          </cell>
          <cell r="G73">
            <v>0</v>
          </cell>
          <cell r="H73">
            <v>0</v>
          </cell>
          <cell r="I73">
            <v>1</v>
          </cell>
          <cell r="J73">
            <v>2</v>
          </cell>
          <cell r="K73">
            <v>2</v>
          </cell>
          <cell r="L73">
            <v>2</v>
          </cell>
          <cell r="M73">
            <v>3</v>
          </cell>
          <cell r="N73">
            <v>3</v>
          </cell>
          <cell r="O73">
            <v>3</v>
          </cell>
          <cell r="P73">
            <v>3</v>
          </cell>
        </row>
        <row r="74">
          <cell r="D74" t="str">
            <v>18884</v>
          </cell>
          <cell r="E74">
            <v>0</v>
          </cell>
          <cell r="F74">
            <v>0</v>
          </cell>
          <cell r="G74">
            <v>0</v>
          </cell>
          <cell r="H74">
            <v>0</v>
          </cell>
          <cell r="I74">
            <v>1</v>
          </cell>
          <cell r="J74">
            <v>1</v>
          </cell>
          <cell r="K74">
            <v>1</v>
          </cell>
          <cell r="L74">
            <v>2</v>
          </cell>
          <cell r="M74">
            <v>2</v>
          </cell>
          <cell r="N74">
            <v>2</v>
          </cell>
          <cell r="O74">
            <v>2</v>
          </cell>
          <cell r="P74">
            <v>2</v>
          </cell>
        </row>
        <row r="75">
          <cell r="D75" t="str">
            <v>19245</v>
          </cell>
          <cell r="E75">
            <v>0</v>
          </cell>
          <cell r="F75">
            <v>0</v>
          </cell>
          <cell r="G75">
            <v>0</v>
          </cell>
          <cell r="H75">
            <v>1</v>
          </cell>
          <cell r="I75">
            <v>1</v>
          </cell>
          <cell r="J75">
            <v>1</v>
          </cell>
          <cell r="K75">
            <v>2</v>
          </cell>
          <cell r="L75">
            <v>2</v>
          </cell>
          <cell r="M75">
            <v>2</v>
          </cell>
          <cell r="N75">
            <v>3</v>
          </cell>
          <cell r="O75">
            <v>3</v>
          </cell>
          <cell r="P75">
            <v>3</v>
          </cell>
        </row>
        <row r="76">
          <cell r="D76" t="str">
            <v>SGROUND</v>
          </cell>
          <cell r="E76">
            <v>0</v>
          </cell>
          <cell r="F76">
            <v>0</v>
          </cell>
          <cell r="G76">
            <v>0</v>
          </cell>
          <cell r="H76">
            <v>0</v>
          </cell>
          <cell r="I76">
            <v>0</v>
          </cell>
          <cell r="J76">
            <v>0</v>
          </cell>
          <cell r="K76">
            <v>0</v>
          </cell>
          <cell r="L76">
            <v>0</v>
          </cell>
          <cell r="M76">
            <v>0</v>
          </cell>
          <cell r="N76">
            <v>0</v>
          </cell>
          <cell r="O76">
            <v>0</v>
          </cell>
          <cell r="P76">
            <v>3</v>
          </cell>
        </row>
        <row r="77">
          <cell r="D77" t="str">
            <v>PLC</v>
          </cell>
          <cell r="E77">
            <v>0</v>
          </cell>
          <cell r="F77">
            <v>0</v>
          </cell>
          <cell r="G77">
            <v>4</v>
          </cell>
          <cell r="H77">
            <v>4</v>
          </cell>
          <cell r="I77">
            <v>4</v>
          </cell>
          <cell r="J77">
            <v>4</v>
          </cell>
          <cell r="K77">
            <v>4</v>
          </cell>
          <cell r="L77">
            <v>4</v>
          </cell>
          <cell r="M77">
            <v>4</v>
          </cell>
          <cell r="N77">
            <v>4</v>
          </cell>
          <cell r="O77">
            <v>4</v>
          </cell>
          <cell r="P77">
            <v>4</v>
          </cell>
        </row>
        <row r="78">
          <cell r="D78" t="str">
            <v>PCT</v>
          </cell>
          <cell r="E78">
            <v>0</v>
          </cell>
          <cell r="F78">
            <v>0</v>
          </cell>
          <cell r="G78">
            <v>1</v>
          </cell>
          <cell r="H78">
            <v>2</v>
          </cell>
          <cell r="I78">
            <v>2</v>
          </cell>
          <cell r="J78">
            <v>3</v>
          </cell>
          <cell r="K78">
            <v>3</v>
          </cell>
          <cell r="L78">
            <v>3</v>
          </cell>
          <cell r="M78">
            <v>3</v>
          </cell>
          <cell r="N78">
            <v>3</v>
          </cell>
          <cell r="O78">
            <v>4</v>
          </cell>
          <cell r="P78">
            <v>5</v>
          </cell>
        </row>
        <row r="79">
          <cell r="D79" t="str">
            <v>RTU</v>
          </cell>
          <cell r="E79">
            <v>0</v>
          </cell>
          <cell r="F79">
            <v>0</v>
          </cell>
          <cell r="G79">
            <v>3</v>
          </cell>
          <cell r="H79">
            <v>3</v>
          </cell>
          <cell r="I79">
            <v>3</v>
          </cell>
          <cell r="J79">
            <v>6</v>
          </cell>
          <cell r="K79">
            <v>6</v>
          </cell>
          <cell r="L79">
            <v>6</v>
          </cell>
          <cell r="M79">
            <v>9</v>
          </cell>
          <cell r="N79">
            <v>9</v>
          </cell>
          <cell r="O79">
            <v>9</v>
          </cell>
          <cell r="P79">
            <v>12</v>
          </cell>
        </row>
        <row r="80">
          <cell r="D80" t="str">
            <v>TRNSF</v>
          </cell>
          <cell r="E80">
            <v>0</v>
          </cell>
          <cell r="F80">
            <v>3</v>
          </cell>
          <cell r="G80">
            <v>7</v>
          </cell>
          <cell r="H80">
            <v>10</v>
          </cell>
          <cell r="I80">
            <v>11</v>
          </cell>
          <cell r="J80">
            <v>14</v>
          </cell>
          <cell r="K80">
            <v>14</v>
          </cell>
          <cell r="L80">
            <v>17</v>
          </cell>
          <cell r="M80">
            <v>19</v>
          </cell>
          <cell r="N80">
            <v>19</v>
          </cell>
          <cell r="O80">
            <v>19</v>
          </cell>
          <cell r="P80">
            <v>19</v>
          </cell>
        </row>
        <row r="81">
          <cell r="D81" t="str">
            <v>WPOLE</v>
          </cell>
          <cell r="E81">
            <v>39</v>
          </cell>
          <cell r="F81">
            <v>131</v>
          </cell>
          <cell r="G81">
            <v>220</v>
          </cell>
          <cell r="H81">
            <v>257</v>
          </cell>
          <cell r="I81">
            <v>290</v>
          </cell>
          <cell r="J81">
            <v>315</v>
          </cell>
          <cell r="K81">
            <v>375</v>
          </cell>
          <cell r="L81">
            <v>397</v>
          </cell>
          <cell r="M81">
            <v>439</v>
          </cell>
          <cell r="N81">
            <v>439</v>
          </cell>
          <cell r="O81">
            <v>439</v>
          </cell>
          <cell r="P81">
            <v>439</v>
          </cell>
        </row>
        <row r="82">
          <cell r="D82" t="str">
            <v>ProtRP</v>
          </cell>
          <cell r="E82">
            <v>0</v>
          </cell>
          <cell r="F82">
            <v>0</v>
          </cell>
          <cell r="G82">
            <v>5</v>
          </cell>
          <cell r="H82">
            <v>10</v>
          </cell>
          <cell r="I82">
            <v>15</v>
          </cell>
          <cell r="J82">
            <v>20</v>
          </cell>
          <cell r="K82">
            <v>26</v>
          </cell>
          <cell r="L82">
            <v>26</v>
          </cell>
          <cell r="M82">
            <v>30</v>
          </cell>
          <cell r="N82">
            <v>34</v>
          </cell>
          <cell r="O82">
            <v>37</v>
          </cell>
          <cell r="P82">
            <v>39</v>
          </cell>
        </row>
        <row r="83">
          <cell r="D83" t="str">
            <v>PTONER</v>
          </cell>
          <cell r="E83">
            <v>0</v>
          </cell>
          <cell r="F83">
            <v>0</v>
          </cell>
          <cell r="G83">
            <v>0</v>
          </cell>
          <cell r="H83">
            <v>1</v>
          </cell>
          <cell r="I83">
            <v>2</v>
          </cell>
          <cell r="J83">
            <v>4</v>
          </cell>
          <cell r="K83">
            <v>5</v>
          </cell>
          <cell r="L83">
            <v>6</v>
          </cell>
          <cell r="M83">
            <v>8</v>
          </cell>
          <cell r="N83">
            <v>9</v>
          </cell>
          <cell r="O83">
            <v>9</v>
          </cell>
          <cell r="P83">
            <v>9</v>
          </cell>
        </row>
        <row r="84">
          <cell r="D84" t="str">
            <v>OCB</v>
          </cell>
          <cell r="E84">
            <v>0</v>
          </cell>
          <cell r="F84">
            <v>0</v>
          </cell>
          <cell r="G84">
            <v>0</v>
          </cell>
          <cell r="H84">
            <v>0</v>
          </cell>
          <cell r="I84">
            <v>1</v>
          </cell>
          <cell r="J84">
            <v>3</v>
          </cell>
          <cell r="K84">
            <v>5</v>
          </cell>
          <cell r="L84">
            <v>7</v>
          </cell>
          <cell r="M84">
            <v>9</v>
          </cell>
          <cell r="N84">
            <v>11</v>
          </cell>
          <cell r="O84">
            <v>11</v>
          </cell>
          <cell r="P84">
            <v>11</v>
          </cell>
        </row>
        <row r="85">
          <cell r="D85" t="str">
            <v>SHIELDW</v>
          </cell>
          <cell r="E85">
            <v>0</v>
          </cell>
          <cell r="F85">
            <v>0</v>
          </cell>
          <cell r="G85">
            <v>0</v>
          </cell>
          <cell r="H85">
            <v>0</v>
          </cell>
          <cell r="I85">
            <v>0</v>
          </cell>
          <cell r="J85">
            <v>1</v>
          </cell>
          <cell r="K85">
            <v>1</v>
          </cell>
          <cell r="L85">
            <v>1</v>
          </cell>
          <cell r="M85">
            <v>1</v>
          </cell>
          <cell r="N85">
            <v>1</v>
          </cell>
          <cell r="O85">
            <v>1</v>
          </cell>
          <cell r="P85">
            <v>1</v>
          </cell>
        </row>
        <row r="86">
          <cell r="D86" t="str">
            <v>SER</v>
          </cell>
          <cell r="E86">
            <v>0</v>
          </cell>
          <cell r="F86">
            <v>0</v>
          </cell>
          <cell r="G86">
            <v>2</v>
          </cell>
          <cell r="H86">
            <v>2</v>
          </cell>
          <cell r="I86">
            <v>2</v>
          </cell>
          <cell r="J86">
            <v>3</v>
          </cell>
          <cell r="K86">
            <v>3</v>
          </cell>
          <cell r="L86">
            <v>3</v>
          </cell>
          <cell r="M86">
            <v>3</v>
          </cell>
          <cell r="N86">
            <v>3</v>
          </cell>
          <cell r="O86">
            <v>3</v>
          </cell>
          <cell r="P86">
            <v>3</v>
          </cell>
        </row>
        <row r="87">
          <cell r="D87" t="str">
            <v>SERA</v>
          </cell>
          <cell r="E87">
            <v>0</v>
          </cell>
          <cell r="F87">
            <v>0</v>
          </cell>
          <cell r="G87">
            <v>2</v>
          </cell>
          <cell r="H87">
            <v>2</v>
          </cell>
          <cell r="I87">
            <v>2</v>
          </cell>
          <cell r="J87">
            <v>3</v>
          </cell>
          <cell r="K87">
            <v>3</v>
          </cell>
          <cell r="L87">
            <v>3</v>
          </cell>
          <cell r="M87">
            <v>5</v>
          </cell>
          <cell r="N87">
            <v>5</v>
          </cell>
          <cell r="O87">
            <v>5</v>
          </cell>
          <cell r="P87">
            <v>8</v>
          </cell>
        </row>
        <row r="88">
          <cell r="D88" t="str">
            <v>DFR</v>
          </cell>
          <cell r="E88">
            <v>0</v>
          </cell>
          <cell r="F88">
            <v>4</v>
          </cell>
          <cell r="G88">
            <v>4</v>
          </cell>
          <cell r="H88">
            <v>5</v>
          </cell>
          <cell r="I88">
            <v>7</v>
          </cell>
          <cell r="J88">
            <v>8</v>
          </cell>
          <cell r="K88">
            <v>8</v>
          </cell>
          <cell r="L88">
            <v>8</v>
          </cell>
          <cell r="M88">
            <v>8</v>
          </cell>
          <cell r="N88">
            <v>8</v>
          </cell>
          <cell r="O88">
            <v>8</v>
          </cell>
          <cell r="P88">
            <v>8</v>
          </cell>
        </row>
        <row r="89">
          <cell r="D89" t="str">
            <v>PCE</v>
          </cell>
          <cell r="E89">
            <v>6.0335260042024996E-2</v>
          </cell>
          <cell r="F89">
            <v>0.12169660454796634</v>
          </cell>
          <cell r="G89">
            <v>0.19962591676985905</v>
          </cell>
          <cell r="H89">
            <v>0.27882259541630883</v>
          </cell>
          <cell r="I89">
            <v>0.38258554189509308</v>
          </cell>
          <cell r="J89">
            <v>0.47937621541229408</v>
          </cell>
          <cell r="K89">
            <v>0.55650752375550394</v>
          </cell>
          <cell r="L89">
            <v>0.65955558661650904</v>
          </cell>
          <cell r="M89">
            <v>0.73077727849517082</v>
          </cell>
          <cell r="N89">
            <v>0.83028574781318498</v>
          </cell>
          <cell r="O89">
            <v>0.9265974608300146</v>
          </cell>
          <cell r="P89">
            <v>1</v>
          </cell>
        </row>
        <row r="90">
          <cell r="D90" t="str">
            <v>Trble</v>
          </cell>
          <cell r="E90">
            <v>3528</v>
          </cell>
          <cell r="F90">
            <v>6628</v>
          </cell>
          <cell r="G90">
            <v>10273</v>
          </cell>
          <cell r="H90">
            <v>12879</v>
          </cell>
          <cell r="I90">
            <v>16842</v>
          </cell>
          <cell r="J90">
            <v>23073</v>
          </cell>
          <cell r="K90">
            <v>29096</v>
          </cell>
          <cell r="L90">
            <v>34068</v>
          </cell>
          <cell r="M90">
            <v>38873</v>
          </cell>
          <cell r="N90">
            <v>41869</v>
          </cell>
          <cell r="O90">
            <v>45572</v>
          </cell>
          <cell r="P90">
            <v>49800</v>
          </cell>
        </row>
        <row r="91">
          <cell r="D91" t="str">
            <v>Locates</v>
          </cell>
          <cell r="E91">
            <v>4640</v>
          </cell>
          <cell r="F91">
            <v>8095</v>
          </cell>
          <cell r="G91">
            <v>12092</v>
          </cell>
          <cell r="H91">
            <v>19108</v>
          </cell>
          <cell r="I91">
            <v>29026</v>
          </cell>
          <cell r="J91">
            <v>40663</v>
          </cell>
          <cell r="K91">
            <v>51023</v>
          </cell>
          <cell r="L91">
            <v>60406</v>
          </cell>
          <cell r="M91">
            <v>69801</v>
          </cell>
          <cell r="N91">
            <v>78240</v>
          </cell>
          <cell r="O91">
            <v>85442</v>
          </cell>
          <cell r="P91">
            <v>89000</v>
          </cell>
        </row>
        <row r="92">
          <cell r="D92" t="str">
            <v>Dis-Con</v>
          </cell>
          <cell r="E92">
            <v>589</v>
          </cell>
          <cell r="F92">
            <v>1101</v>
          </cell>
          <cell r="G92">
            <v>1810</v>
          </cell>
          <cell r="H92">
            <v>2647</v>
          </cell>
          <cell r="I92">
            <v>3706</v>
          </cell>
          <cell r="J92">
            <v>5130</v>
          </cell>
          <cell r="K92">
            <v>6253</v>
          </cell>
          <cell r="L92">
            <v>7389</v>
          </cell>
          <cell r="M92">
            <v>8632</v>
          </cell>
          <cell r="N92">
            <v>9924</v>
          </cell>
          <cell r="O92">
            <v>10998</v>
          </cell>
          <cell r="P92">
            <v>11550</v>
          </cell>
        </row>
        <row r="93">
          <cell r="D93" t="str">
            <v>New Conn</v>
          </cell>
          <cell r="E93">
            <v>1302</v>
          </cell>
          <cell r="F93">
            <v>1786</v>
          </cell>
          <cell r="G93">
            <v>2713</v>
          </cell>
          <cell r="H93">
            <v>3983</v>
          </cell>
          <cell r="I93">
            <v>5182</v>
          </cell>
          <cell r="J93">
            <v>6749</v>
          </cell>
          <cell r="K93">
            <v>8474</v>
          </cell>
          <cell r="L93">
            <v>10144</v>
          </cell>
          <cell r="M93">
            <v>12175</v>
          </cell>
          <cell r="N93">
            <v>13224</v>
          </cell>
          <cell r="O93">
            <v>14025</v>
          </cell>
          <cell r="P93">
            <v>14500</v>
          </cell>
        </row>
        <row r="94">
          <cell r="D94" t="str">
            <v>Srv Upg</v>
          </cell>
          <cell r="E94">
            <v>303</v>
          </cell>
          <cell r="F94">
            <v>552</v>
          </cell>
          <cell r="G94">
            <v>710</v>
          </cell>
          <cell r="H94">
            <v>866</v>
          </cell>
          <cell r="I94">
            <v>1419</v>
          </cell>
          <cell r="J94">
            <v>1862</v>
          </cell>
          <cell r="K94">
            <v>2382</v>
          </cell>
          <cell r="L94">
            <v>2848</v>
          </cell>
          <cell r="M94">
            <v>3398</v>
          </cell>
          <cell r="N94">
            <v>3817</v>
          </cell>
          <cell r="O94">
            <v>4012</v>
          </cell>
          <cell r="P94">
            <v>4088</v>
          </cell>
        </row>
        <row r="95">
          <cell r="D95" t="str">
            <v>Unpl ER</v>
          </cell>
          <cell r="E95">
            <v>379</v>
          </cell>
          <cell r="F95">
            <v>663</v>
          </cell>
          <cell r="G95">
            <v>932</v>
          </cell>
          <cell r="H95">
            <v>1397</v>
          </cell>
          <cell r="I95">
            <v>1577</v>
          </cell>
          <cell r="J95">
            <v>2222</v>
          </cell>
          <cell r="K95">
            <v>2549</v>
          </cell>
          <cell r="L95">
            <v>3009</v>
          </cell>
          <cell r="M95">
            <v>3400</v>
          </cell>
          <cell r="N95">
            <v>3732</v>
          </cell>
          <cell r="O95">
            <v>3957</v>
          </cell>
          <cell r="P95">
            <v>4150</v>
          </cell>
        </row>
        <row r="96">
          <cell r="D96" t="str">
            <v>Storm</v>
          </cell>
          <cell r="E96">
            <v>2.8</v>
          </cell>
          <cell r="F96">
            <v>5.6</v>
          </cell>
          <cell r="G96">
            <v>8.4</v>
          </cell>
          <cell r="H96">
            <v>11.2</v>
          </cell>
          <cell r="I96">
            <v>14</v>
          </cell>
          <cell r="J96">
            <v>15.9</v>
          </cell>
          <cell r="K96">
            <v>17.8</v>
          </cell>
          <cell r="L96">
            <v>19.7</v>
          </cell>
          <cell r="M96">
            <v>21.6</v>
          </cell>
          <cell r="N96">
            <v>23.5</v>
          </cell>
          <cell r="O96">
            <v>25.4</v>
          </cell>
          <cell r="P96">
            <v>28.403006999999999</v>
          </cell>
        </row>
        <row r="99">
          <cell r="D99" t="str">
            <v>PECPM</v>
          </cell>
        </row>
        <row r="100">
          <cell r="D100" t="str">
            <v>PECPM</v>
          </cell>
          <cell r="E100">
            <v>0.68432252000000005</v>
          </cell>
          <cell r="F100">
            <v>1.3802828900000002</v>
          </cell>
          <cell r="G100">
            <v>2.2641571500000004</v>
          </cell>
          <cell r="H100">
            <v>3.1624058800000006</v>
          </cell>
          <cell r="I100">
            <v>4.3392852200000007</v>
          </cell>
          <cell r="J100">
            <v>5.4370850400000013</v>
          </cell>
          <cell r="K100">
            <v>6.3119083400000005</v>
          </cell>
          <cell r="L100">
            <v>7.480679470000001</v>
          </cell>
          <cell r="M100">
            <v>8.2884758999999999</v>
          </cell>
          <cell r="N100">
            <v>9.4171009600000009</v>
          </cell>
          <cell r="O100">
            <v>10.50946841</v>
          </cell>
          <cell r="P100">
            <v>11.34200001</v>
          </cell>
        </row>
        <row r="101">
          <cell r="D101" t="str">
            <v>PECDM</v>
          </cell>
          <cell r="E101">
            <v>0.68432252000000005</v>
          </cell>
          <cell r="F101">
            <v>1.3802828900000002</v>
          </cell>
          <cell r="G101">
            <v>2.2641571500000004</v>
          </cell>
          <cell r="H101">
            <v>3.1624058800000006</v>
          </cell>
          <cell r="I101">
            <v>4.3392852200000007</v>
          </cell>
          <cell r="J101">
            <v>5.4370850400000013</v>
          </cell>
          <cell r="K101">
            <v>6.3119083400000005</v>
          </cell>
          <cell r="L101">
            <v>7.480679470000001</v>
          </cell>
          <cell r="M101">
            <v>8.2884758999999999</v>
          </cell>
          <cell r="N101">
            <v>9.4171009600000009</v>
          </cell>
          <cell r="O101">
            <v>10.50946841</v>
          </cell>
          <cell r="P101">
            <v>11.34200001</v>
          </cell>
        </row>
        <row r="102">
          <cell r="E102">
            <v>0.68432252000000005</v>
          </cell>
          <cell r="F102">
            <v>1.3802828900000002</v>
          </cell>
          <cell r="G102">
            <v>2.2641571500000004</v>
          </cell>
          <cell r="H102">
            <v>3.1624058800000006</v>
          </cell>
          <cell r="I102">
            <v>4.3392852200000007</v>
          </cell>
          <cell r="J102">
            <v>5.4370850400000013</v>
          </cell>
          <cell r="K102">
            <v>6.3119083400000005</v>
          </cell>
          <cell r="L102">
            <v>7.480679470000001</v>
          </cell>
          <cell r="M102">
            <v>8.2884758999999999</v>
          </cell>
          <cell r="N102">
            <v>9.4171009600000009</v>
          </cell>
          <cell r="O102">
            <v>10.50946841</v>
          </cell>
          <cell r="P102">
            <v>11.34200001</v>
          </cell>
        </row>
        <row r="109">
          <cell r="D109" t="str">
            <v>Investment</v>
          </cell>
          <cell r="E109" t="str">
            <v>Jan</v>
          </cell>
          <cell r="F109" t="str">
            <v>Feb</v>
          </cell>
          <cell r="G109" t="str">
            <v>Mar</v>
          </cell>
          <cell r="H109" t="str">
            <v>Apr</v>
          </cell>
          <cell r="I109" t="str">
            <v>May</v>
          </cell>
          <cell r="J109" t="str">
            <v>Jun</v>
          </cell>
          <cell r="K109" t="str">
            <v>Jul</v>
          </cell>
          <cell r="L109" t="str">
            <v>Aug</v>
          </cell>
          <cell r="M109" t="str">
            <v>Sep</v>
          </cell>
          <cell r="N109" t="str">
            <v>Oct</v>
          </cell>
          <cell r="O109" t="str">
            <v>Nov</v>
          </cell>
          <cell r="P109" t="str">
            <v>Dec</v>
          </cell>
        </row>
        <row r="110">
          <cell r="D110" t="str">
            <v>DML13</v>
          </cell>
          <cell r="E110">
            <v>0</v>
          </cell>
          <cell r="F110">
            <v>0.39069653134651039</v>
          </cell>
          <cell r="G110">
            <v>1.325230681852217</v>
          </cell>
          <cell r="H110">
            <v>4.6648269407137368</v>
          </cell>
          <cell r="I110">
            <v>9.3763432374679265</v>
          </cell>
          <cell r="J110">
            <v>14.416832736883148</v>
          </cell>
          <cell r="K110">
            <v>18.693297614052398</v>
          </cell>
          <cell r="L110">
            <v>22.610534585846402</v>
          </cell>
          <cell r="M110">
            <v>26.772330404580298</v>
          </cell>
          <cell r="N110">
            <v>30.314278332521141</v>
          </cell>
          <cell r="O110">
            <v>31.198107842366916</v>
          </cell>
          <cell r="P110">
            <v>31.660986118151964</v>
          </cell>
        </row>
        <row r="111">
          <cell r="D111" t="str">
            <v>DML13</v>
          </cell>
          <cell r="E111">
            <v>0</v>
          </cell>
          <cell r="F111">
            <v>0.39056066444452908</v>
          </cell>
          <cell r="G111">
            <v>1.3247698254772362</v>
          </cell>
          <cell r="H111">
            <v>4.6632047210781291</v>
          </cell>
          <cell r="I111">
            <v>9.3730825617122502</v>
          </cell>
          <cell r="J111">
            <v>14.411819202737879</v>
          </cell>
          <cell r="K111">
            <v>18.68679691534928</v>
          </cell>
          <cell r="L111">
            <v>22.602671646096887</v>
          </cell>
          <cell r="M111">
            <v>26.763020177078776</v>
          </cell>
          <cell r="N111">
            <v>30.303736372835331</v>
          </cell>
          <cell r="O111">
            <v>31.187258526030234</v>
          </cell>
          <cell r="P111">
            <v>31.649975833308325</v>
          </cell>
        </row>
        <row r="112">
          <cell r="D112" t="str">
            <v>DCL18</v>
          </cell>
          <cell r="E112">
            <v>7.9397534895125252</v>
          </cell>
          <cell r="F112">
            <v>17.391840977027435</v>
          </cell>
          <cell r="G112">
            <v>32.019761199084996</v>
          </cell>
          <cell r="H112">
            <v>43.988059562586635</v>
          </cell>
          <cell r="I112">
            <v>51.797439431581708</v>
          </cell>
          <cell r="J112">
            <v>61.992656556046072</v>
          </cell>
          <cell r="K112">
            <v>63.609289450462413</v>
          </cell>
          <cell r="L112">
            <v>69.880260597351608</v>
          </cell>
          <cell r="M112">
            <v>76.529315243741408</v>
          </cell>
          <cell r="N112">
            <v>84.912339043013262</v>
          </cell>
          <cell r="O112">
            <v>91.261534362212927</v>
          </cell>
          <cell r="P112">
            <v>97.780215388085281</v>
          </cell>
        </row>
        <row r="113">
          <cell r="D113" t="str">
            <v>TCL02</v>
          </cell>
          <cell r="E113">
            <v>0</v>
          </cell>
          <cell r="F113">
            <v>3.3443010799479844</v>
          </cell>
          <cell r="G113">
            <v>7.5581204406824449</v>
          </cell>
          <cell r="H113">
            <v>10.768649477432509</v>
          </cell>
          <cell r="I113">
            <v>13.845406470984656</v>
          </cell>
          <cell r="J113">
            <v>16.788391421338883</v>
          </cell>
          <cell r="K113">
            <v>18.861858090906633</v>
          </cell>
          <cell r="L113">
            <v>22.005501106057739</v>
          </cell>
          <cell r="M113">
            <v>25.483574229203644</v>
          </cell>
          <cell r="N113">
            <v>27.423268855573472</v>
          </cell>
          <cell r="O113">
            <v>28.894761330750587</v>
          </cell>
          <cell r="P113">
            <v>29.831165633136024</v>
          </cell>
        </row>
        <row r="114">
          <cell r="D114" t="str">
            <v>TMF01</v>
          </cell>
          <cell r="E114">
            <v>5.6294234798468248E-2</v>
          </cell>
          <cell r="F114">
            <v>2.1210260316192873</v>
          </cell>
          <cell r="G114">
            <v>5.270998086884978</v>
          </cell>
          <cell r="H114">
            <v>8.70424273165656</v>
          </cell>
          <cell r="I114">
            <v>12.770656782323913</v>
          </cell>
          <cell r="J114">
            <v>16.86606236391248</v>
          </cell>
          <cell r="K114">
            <v>21.56663096958458</v>
          </cell>
          <cell r="L114">
            <v>26.575663834834888</v>
          </cell>
          <cell r="M114">
            <v>29.675787345186531</v>
          </cell>
          <cell r="N114">
            <v>31.814968267528325</v>
          </cell>
          <cell r="O114">
            <v>32.743823141703054</v>
          </cell>
          <cell r="P114">
            <v>32.743823141703054</v>
          </cell>
        </row>
        <row r="115">
          <cell r="D115" t="str">
            <v>TMF02</v>
          </cell>
          <cell r="E115">
            <v>0.54121462250508101</v>
          </cell>
          <cell r="F115">
            <v>3.5435036801759319</v>
          </cell>
          <cell r="G115">
            <v>6.3971645666749595</v>
          </cell>
          <cell r="H115">
            <v>7.7883242488432343</v>
          </cell>
          <cell r="I115">
            <v>8.0915257180337559</v>
          </cell>
          <cell r="J115">
            <v>8.0915257180337559</v>
          </cell>
          <cell r="K115">
            <v>8.0915257180337559</v>
          </cell>
          <cell r="L115">
            <v>8.1807026207368505</v>
          </cell>
          <cell r="M115">
            <v>8.1807026207368505</v>
          </cell>
          <cell r="N115">
            <v>8.2401538892055797</v>
          </cell>
          <cell r="O115">
            <v>8.3887820603774053</v>
          </cell>
          <cell r="P115">
            <v>8.5674331221259372</v>
          </cell>
        </row>
        <row r="116">
          <cell r="D116" t="str">
            <v>DMF01</v>
          </cell>
          <cell r="E116">
            <v>0.13396247785645446</v>
          </cell>
          <cell r="F116">
            <v>1.8342554660345303</v>
          </cell>
          <cell r="G116">
            <v>4.3074089033844585</v>
          </cell>
          <cell r="H116">
            <v>10.413006451842096</v>
          </cell>
          <cell r="I116">
            <v>18.399231093284573</v>
          </cell>
          <cell r="J116">
            <v>27.235602228816088</v>
          </cell>
          <cell r="K116">
            <v>36.046211349375206</v>
          </cell>
          <cell r="L116">
            <v>45.114440619658282</v>
          </cell>
          <cell r="M116">
            <v>54.904006309168416</v>
          </cell>
          <cell r="N116">
            <v>63.549738533904204</v>
          </cell>
          <cell r="O116">
            <v>69.557440425466737</v>
          </cell>
          <cell r="P116">
            <v>69.557440425466737</v>
          </cell>
        </row>
        <row r="117">
          <cell r="D117" t="str">
            <v>DMF02</v>
          </cell>
          <cell r="E117">
            <v>7.5893188133624507</v>
          </cell>
          <cell r="F117">
            <v>16.630745558523493</v>
          </cell>
          <cell r="G117">
            <v>29.31614126461308</v>
          </cell>
          <cell r="H117">
            <v>44.111203211240237</v>
          </cell>
          <cell r="I117">
            <v>59.111752129348332</v>
          </cell>
          <cell r="J117">
            <v>74.043805390296114</v>
          </cell>
          <cell r="K117">
            <v>90.304674400153928</v>
          </cell>
          <cell r="L117">
            <v>106.29156078137051</v>
          </cell>
          <cell r="M117">
            <v>126.40188572363779</v>
          </cell>
          <cell r="N117">
            <v>144.4436418196637</v>
          </cell>
          <cell r="O117">
            <v>163.43063798450189</v>
          </cell>
          <cell r="P117">
            <v>174.38994313015164</v>
          </cell>
        </row>
        <row r="118">
          <cell r="D118" t="str">
            <v>PEPM</v>
          </cell>
          <cell r="E118">
            <v>2.0874387231553797</v>
          </cell>
          <cell r="F118">
            <v>4.4720378653447277</v>
          </cell>
          <cell r="G118">
            <v>7.8878150149673081</v>
          </cell>
          <cell r="H118">
            <v>12.09927141086607</v>
          </cell>
          <cell r="I118">
            <v>17.555457205602313</v>
          </cell>
          <cell r="J118">
            <v>21.66379580075775</v>
          </cell>
          <cell r="K118">
            <v>25.191400024835083</v>
          </cell>
          <cell r="L118">
            <v>29.087929083328561</v>
          </cell>
          <cell r="M118">
            <v>33.335616057866872</v>
          </cell>
          <cell r="N118">
            <v>38.359473505567763</v>
          </cell>
          <cell r="O118">
            <v>43.442554014506371</v>
          </cell>
          <cell r="P118">
            <v>47.72681993863268</v>
          </cell>
        </row>
        <row r="119">
          <cell r="D119" t="str">
            <v>PCPM</v>
          </cell>
          <cell r="E119">
            <v>1.4507252753158124</v>
          </cell>
          <cell r="F119">
            <v>2.9766700843123415</v>
          </cell>
          <cell r="G119">
            <v>4.4291548808838428</v>
          </cell>
          <cell r="H119">
            <v>5.8055403831467833</v>
          </cell>
          <cell r="I119">
            <v>7.4418951509378148</v>
          </cell>
          <cell r="J119">
            <v>8.5785458821130902</v>
          </cell>
          <cell r="K119">
            <v>9.5651974262408554</v>
          </cell>
          <cell r="L119">
            <v>10.874721120787603</v>
          </cell>
          <cell r="M119">
            <v>12.138937143000351</v>
          </cell>
          <cell r="N119">
            <v>13.506085158670922</v>
          </cell>
          <cell r="O119">
            <v>15.019273438563705</v>
          </cell>
          <cell r="P119">
            <v>16.715451929048172</v>
          </cell>
        </row>
        <row r="120">
          <cell r="D120" t="str">
            <v>APM</v>
          </cell>
          <cell r="E120">
            <v>1.1609165440392579</v>
          </cell>
          <cell r="F120">
            <v>2.1928423609630427</v>
          </cell>
          <cell r="G120">
            <v>3.2247681778868276</v>
          </cell>
          <cell r="H120">
            <v>4.2566939948106128</v>
          </cell>
          <cell r="I120">
            <v>5.2886198117343977</v>
          </cell>
          <cell r="J120">
            <v>5.9335734473117627</v>
          </cell>
          <cell r="K120">
            <v>6.5785270828891287</v>
          </cell>
          <cell r="L120">
            <v>7.2234807184664938</v>
          </cell>
          <cell r="M120">
            <v>8.126415808274805</v>
          </cell>
          <cell r="N120">
            <v>9.0293508980831181</v>
          </cell>
          <cell r="O120">
            <v>9.9322859878914294</v>
          </cell>
          <cell r="P120">
            <v>10.835221077699741</v>
          </cell>
        </row>
        <row r="121">
          <cell r="D121" t="str">
            <v>MPM</v>
          </cell>
          <cell r="E121">
            <v>0.17364925007286822</v>
          </cell>
          <cell r="F121">
            <v>0.34258404086774003</v>
          </cell>
          <cell r="G121">
            <v>0.54452004660858677</v>
          </cell>
          <cell r="H121">
            <v>0.71895503989445442</v>
          </cell>
          <cell r="I121">
            <v>1.0324665818812164</v>
          </cell>
          <cell r="J121">
            <v>1.243831506178056</v>
          </cell>
          <cell r="K121">
            <v>1.4127662969729278</v>
          </cell>
          <cell r="L121">
            <v>1.6885621647357185</v>
          </cell>
          <cell r="M121">
            <v>1.9187849261445438</v>
          </cell>
          <cell r="N121">
            <v>2.1380072825713774</v>
          </cell>
          <cell r="O121">
            <v>2.3399432883122242</v>
          </cell>
          <cell r="P121">
            <v>2.5143782815980917</v>
          </cell>
        </row>
        <row r="122">
          <cell r="D122" t="str">
            <v>IPM</v>
          </cell>
          <cell r="E122">
            <v>0.16698753175872297</v>
          </cell>
          <cell r="F122">
            <v>0.36932075773970896</v>
          </cell>
          <cell r="G122">
            <v>0.5432661033217121</v>
          </cell>
          <cell r="H122">
            <v>0.7372499527147619</v>
          </cell>
          <cell r="I122">
            <v>1.2379342354379996</v>
          </cell>
          <cell r="J122">
            <v>2.5106575399923998</v>
          </cell>
          <cell r="K122">
            <v>2.6651210068692186</v>
          </cell>
          <cell r="L122">
            <v>3.1889052314857462</v>
          </cell>
          <cell r="M122">
            <v>3.3686951406793049</v>
          </cell>
          <cell r="N122">
            <v>3.6595317584924141</v>
          </cell>
          <cell r="O122">
            <v>3.8624216095792625</v>
          </cell>
          <cell r="P122">
            <v>5.4270947821584965</v>
          </cell>
        </row>
        <row r="123">
          <cell r="D123" t="str">
            <v>EPM</v>
          </cell>
          <cell r="E123">
            <v>2.2142546711206669E-2</v>
          </cell>
          <cell r="F123">
            <v>5.0363439578430855E-2</v>
          </cell>
          <cell r="G123">
            <v>7.9018500028227717E-2</v>
          </cell>
          <cell r="H123">
            <v>0.143709469831557</v>
          </cell>
          <cell r="I123">
            <v>0.27135473910792485</v>
          </cell>
          <cell r="J123">
            <v>0.36035909353532419</v>
          </cell>
          <cell r="K123">
            <v>0.4120250358614731</v>
          </cell>
          <cell r="L123">
            <v>0.48322851940339256</v>
          </cell>
          <cell r="M123">
            <v>0.55920784635361154</v>
          </cell>
          <cell r="N123">
            <v>0.5948095881245713</v>
          </cell>
          <cell r="O123">
            <v>0.62780632440009498</v>
          </cell>
          <cell r="P123">
            <v>0.65125137385901966</v>
          </cell>
        </row>
        <row r="124">
          <cell r="D124" t="str">
            <v>TPM</v>
          </cell>
          <cell r="E124">
            <v>0.42325367740234549</v>
          </cell>
          <cell r="F124">
            <v>0.82238224997371068</v>
          </cell>
          <cell r="G124">
            <v>1.1661649938151799</v>
          </cell>
          <cell r="H124">
            <v>1.4120281945191409</v>
          </cell>
          <cell r="I124">
            <v>1.6717278524055756</v>
          </cell>
          <cell r="J124">
            <v>1.9328466341055976</v>
          </cell>
          <cell r="K124">
            <v>2.2344104444928514</v>
          </cell>
          <cell r="L124">
            <v>2.6338937980176134</v>
          </cell>
          <cell r="M124">
            <v>2.9595827132358474</v>
          </cell>
          <cell r="N124">
            <v>3.3909963525663187</v>
          </cell>
          <cell r="O124">
            <v>3.9401972684245172</v>
          </cell>
          <cell r="P124">
            <v>4.2573714407612284</v>
          </cell>
        </row>
        <row r="125">
          <cell r="D125" t="str">
            <v>HVP</v>
          </cell>
          <cell r="E125">
            <v>0.17080313940776584</v>
          </cell>
          <cell r="F125">
            <v>0.33913485075336142</v>
          </cell>
          <cell r="G125">
            <v>0.59122051309472645</v>
          </cell>
          <cell r="H125">
            <v>0.7323665157564494</v>
          </cell>
          <cell r="I125">
            <v>0.98802201863206029</v>
          </cell>
          <cell r="J125">
            <v>1.2791013237321114</v>
          </cell>
          <cell r="K125">
            <v>1.5449171419744223</v>
          </cell>
          <cell r="L125">
            <v>1.8307789878321139</v>
          </cell>
          <cell r="M125">
            <v>2.0987916310185759</v>
          </cell>
          <cell r="N125">
            <v>2.3657058617329625</v>
          </cell>
          <cell r="O125">
            <v>2.6147708897761195</v>
          </cell>
          <cell r="P125">
            <v>2.8284121155948365</v>
          </cell>
        </row>
        <row r="126">
          <cell r="D126" t="str">
            <v>TMP-AT</v>
          </cell>
          <cell r="E126">
            <v>0</v>
          </cell>
          <cell r="F126">
            <v>0</v>
          </cell>
          <cell r="G126">
            <v>0</v>
          </cell>
          <cell r="H126">
            <v>0</v>
          </cell>
          <cell r="I126">
            <v>0</v>
          </cell>
          <cell r="J126">
            <v>3.6635524291600028</v>
          </cell>
          <cell r="K126">
            <v>3.6635524291600028</v>
          </cell>
          <cell r="L126">
            <v>3.6635524291600028</v>
          </cell>
          <cell r="M126">
            <v>7.3271048583200056</v>
          </cell>
          <cell r="N126">
            <v>10.990657287480008</v>
          </cell>
          <cell r="O126">
            <v>10.990657287480008</v>
          </cell>
          <cell r="P126">
            <v>14.654209716640011</v>
          </cell>
        </row>
        <row r="127">
          <cell r="D127" t="str">
            <v>TMP-DHY</v>
          </cell>
          <cell r="E127">
            <v>0</v>
          </cell>
          <cell r="F127">
            <v>0</v>
          </cell>
          <cell r="G127">
            <v>0.11205457835006864</v>
          </cell>
          <cell r="H127">
            <v>0.22410915670013729</v>
          </cell>
          <cell r="I127">
            <v>0.22410915670013729</v>
          </cell>
          <cell r="J127">
            <v>0.22410915670013729</v>
          </cell>
          <cell r="K127">
            <v>0.33616373505020591</v>
          </cell>
          <cell r="L127">
            <v>0.44821831340027457</v>
          </cell>
          <cell r="M127">
            <v>0.44821831340027457</v>
          </cell>
          <cell r="N127">
            <v>0.56027289175034323</v>
          </cell>
          <cell r="O127">
            <v>0.56027289175034323</v>
          </cell>
          <cell r="P127">
            <v>0.67232747010041183</v>
          </cell>
        </row>
        <row r="128">
          <cell r="D128" t="str">
            <v>TMP-LK</v>
          </cell>
          <cell r="E128">
            <v>0</v>
          </cell>
          <cell r="F128">
            <v>0</v>
          </cell>
          <cell r="G128">
            <v>0</v>
          </cell>
          <cell r="H128">
            <v>0</v>
          </cell>
          <cell r="I128">
            <v>1.1012260286127435</v>
          </cell>
          <cell r="J128">
            <v>1.1012260286127435</v>
          </cell>
          <cell r="K128">
            <v>2.2024520572254871</v>
          </cell>
          <cell r="L128">
            <v>2.2024520572254871</v>
          </cell>
          <cell r="M128">
            <v>3.3036780858382304</v>
          </cell>
          <cell r="N128">
            <v>3.3036780858382304</v>
          </cell>
          <cell r="O128">
            <v>3.3036780858382304</v>
          </cell>
          <cell r="P128">
            <v>4.4049041144509742</v>
          </cell>
        </row>
        <row r="129">
          <cell r="D129" t="str">
            <v>TMP-MLR</v>
          </cell>
          <cell r="E129">
            <v>0</v>
          </cell>
          <cell r="F129">
            <v>0</v>
          </cell>
          <cell r="G129">
            <v>0</v>
          </cell>
          <cell r="H129">
            <v>1.1180869056058571</v>
          </cell>
          <cell r="I129">
            <v>1.1180869056058571</v>
          </cell>
          <cell r="J129">
            <v>1.1180869056058571</v>
          </cell>
          <cell r="K129">
            <v>1.1180869056058571</v>
          </cell>
          <cell r="L129">
            <v>2.2361738112117142</v>
          </cell>
          <cell r="M129">
            <v>2.2361738112117142</v>
          </cell>
          <cell r="N129">
            <v>3.3542607168175715</v>
          </cell>
          <cell r="O129">
            <v>4.4723476224234284</v>
          </cell>
          <cell r="P129">
            <v>4.4723476224234284</v>
          </cell>
        </row>
        <row r="130">
          <cell r="D130" t="str">
            <v>TMP-RAD</v>
          </cell>
          <cell r="E130">
            <v>0</v>
          </cell>
          <cell r="F130">
            <v>0</v>
          </cell>
          <cell r="G130">
            <v>0</v>
          </cell>
          <cell r="H130">
            <v>0</v>
          </cell>
          <cell r="I130">
            <v>1.2392744589938625</v>
          </cell>
          <cell r="J130">
            <v>1.2392744589938625</v>
          </cell>
          <cell r="K130">
            <v>1.2392744589938625</v>
          </cell>
          <cell r="L130">
            <v>1.2392744589938625</v>
          </cell>
          <cell r="M130">
            <v>1.2392744589938625</v>
          </cell>
          <cell r="N130">
            <v>2.4785489179877249</v>
          </cell>
          <cell r="O130">
            <v>2.4785489179877249</v>
          </cell>
          <cell r="P130">
            <v>2.4785489179877249</v>
          </cell>
        </row>
        <row r="131">
          <cell r="D131" t="str">
            <v>TMP-TCPR</v>
          </cell>
          <cell r="E131">
            <v>0</v>
          </cell>
          <cell r="F131">
            <v>0</v>
          </cell>
          <cell r="G131">
            <v>0.52690240603480554</v>
          </cell>
          <cell r="H131">
            <v>0.52690240603480554</v>
          </cell>
          <cell r="I131">
            <v>0.52690240603480554</v>
          </cell>
          <cell r="J131">
            <v>1.0538048120696111</v>
          </cell>
          <cell r="K131">
            <v>1.5807072181044166</v>
          </cell>
          <cell r="L131">
            <v>1.5807072181044166</v>
          </cell>
          <cell r="M131">
            <v>2.6345120301740277</v>
          </cell>
          <cell r="N131">
            <v>3.1614144362088332</v>
          </cell>
          <cell r="O131">
            <v>3.6883168422436388</v>
          </cell>
          <cell r="P131">
            <v>4.2152192482784443</v>
          </cell>
        </row>
        <row r="132">
          <cell r="D132" t="str">
            <v>TMP-ULTC</v>
          </cell>
          <cell r="E132">
            <v>0</v>
          </cell>
          <cell r="F132">
            <v>0.12055527050076349</v>
          </cell>
          <cell r="G132">
            <v>0.24111054100152698</v>
          </cell>
          <cell r="H132">
            <v>0.48222108200305397</v>
          </cell>
          <cell r="I132">
            <v>0.72333162300458098</v>
          </cell>
          <cell r="J132">
            <v>1.2055527050076349</v>
          </cell>
          <cell r="K132">
            <v>1.446663246009162</v>
          </cell>
          <cell r="L132">
            <v>1.6877737870106888</v>
          </cell>
          <cell r="M132">
            <v>2.1699948690137427</v>
          </cell>
          <cell r="N132">
            <v>2.6522159510167969</v>
          </cell>
          <cell r="O132">
            <v>3.134437033019851</v>
          </cell>
          <cell r="P132">
            <v>3.6166581150229047</v>
          </cell>
        </row>
        <row r="133">
          <cell r="D133" t="str">
            <v>GMPP</v>
          </cell>
          <cell r="E133">
            <v>0</v>
          </cell>
          <cell r="F133">
            <v>0.24191693077076287</v>
          </cell>
          <cell r="G133">
            <v>0.24191693077076287</v>
          </cell>
          <cell r="H133">
            <v>0.48383386154152574</v>
          </cell>
          <cell r="I133">
            <v>0.96766772308305149</v>
          </cell>
          <cell r="J133">
            <v>1.4515015846245771</v>
          </cell>
          <cell r="K133">
            <v>2.1772523769368659</v>
          </cell>
          <cell r="L133">
            <v>2.9030031692491542</v>
          </cell>
          <cell r="M133">
            <v>3.3868370307906801</v>
          </cell>
          <cell r="N133">
            <v>4.5964216846444943</v>
          </cell>
          <cell r="O133">
            <v>5.3221724769567835</v>
          </cell>
          <cell r="P133">
            <v>5.564089407727546</v>
          </cell>
        </row>
        <row r="134">
          <cell r="D134" t="str">
            <v>BMPP</v>
          </cell>
          <cell r="E134">
            <v>0</v>
          </cell>
          <cell r="F134">
            <v>7.3405032337877485E-2</v>
          </cell>
          <cell r="G134">
            <v>0.29362012935150994</v>
          </cell>
          <cell r="H134">
            <v>0.51383522636514245</v>
          </cell>
          <cell r="I134">
            <v>0.88086038805452982</v>
          </cell>
          <cell r="J134">
            <v>1.1010754850681623</v>
          </cell>
          <cell r="K134">
            <v>1.3212905820817946</v>
          </cell>
          <cell r="L134">
            <v>1.6149107114333048</v>
          </cell>
          <cell r="M134">
            <v>1.9085308407848145</v>
          </cell>
          <cell r="N134">
            <v>2.3489610348120795</v>
          </cell>
          <cell r="O134">
            <v>2.4957710994878344</v>
          </cell>
          <cell r="P134">
            <v>2.5691761318257118</v>
          </cell>
        </row>
        <row r="135">
          <cell r="D135" t="str">
            <v>EPR</v>
          </cell>
          <cell r="E135">
            <v>3.6874737983939823E-2</v>
          </cell>
          <cell r="F135">
            <v>9.8332634623839538E-2</v>
          </cell>
          <cell r="G135">
            <v>0.18437368991969913</v>
          </cell>
          <cell r="H135">
            <v>0.33187264185545845</v>
          </cell>
          <cell r="I135">
            <v>0.5408294904311175</v>
          </cell>
          <cell r="J135">
            <v>0.74978633900677649</v>
          </cell>
          <cell r="K135">
            <v>1.0693674015342549</v>
          </cell>
          <cell r="L135">
            <v>1.3889484640617336</v>
          </cell>
          <cell r="M135">
            <v>1.7699874232291117</v>
          </cell>
          <cell r="N135">
            <v>2.2001926997084098</v>
          </cell>
          <cell r="O135">
            <v>2.6549811348436676</v>
          </cell>
          <cell r="P135">
            <v>3.0728948319949856</v>
          </cell>
        </row>
        <row r="136">
          <cell r="D136" t="str">
            <v>EMPP</v>
          </cell>
          <cell r="E136">
            <v>0</v>
          </cell>
          <cell r="F136">
            <v>0</v>
          </cell>
          <cell r="G136">
            <v>5.8310532934518475E-2</v>
          </cell>
          <cell r="H136">
            <v>0.2332421317380739</v>
          </cell>
          <cell r="I136">
            <v>0.58310532934518478</v>
          </cell>
          <cell r="J136">
            <v>0.81634746108325862</v>
          </cell>
          <cell r="K136">
            <v>0.9329685269522956</v>
          </cell>
          <cell r="L136">
            <v>1.1662106586903696</v>
          </cell>
          <cell r="M136">
            <v>1.3994527904284433</v>
          </cell>
          <cell r="N136">
            <v>1.5743843892319989</v>
          </cell>
          <cell r="O136">
            <v>1.6910054551010358</v>
          </cell>
          <cell r="P136">
            <v>1.7493159880355542</v>
          </cell>
        </row>
        <row r="137">
          <cell r="D137" t="str">
            <v>GRND</v>
          </cell>
          <cell r="E137">
            <v>0</v>
          </cell>
          <cell r="F137">
            <v>0</v>
          </cell>
          <cell r="G137">
            <v>0</v>
          </cell>
          <cell r="H137">
            <v>0</v>
          </cell>
          <cell r="I137">
            <v>0.32572148736697065</v>
          </cell>
          <cell r="J137">
            <v>0.73287334657568393</v>
          </cell>
          <cell r="K137">
            <v>1.0585948339426545</v>
          </cell>
          <cell r="L137">
            <v>1.4657466931513679</v>
          </cell>
          <cell r="M137">
            <v>1.6286074368348533</v>
          </cell>
          <cell r="N137">
            <v>1.7100378086765959</v>
          </cell>
          <cell r="O137">
            <v>1.7914681805183386</v>
          </cell>
          <cell r="P137">
            <v>1.7914681805183386</v>
          </cell>
        </row>
        <row r="138">
          <cell r="D138" t="str">
            <v>WLC</v>
          </cell>
          <cell r="E138">
            <v>0</v>
          </cell>
          <cell r="F138">
            <v>0</v>
          </cell>
          <cell r="G138">
            <v>0.11929070472627995</v>
          </cell>
          <cell r="H138">
            <v>0.11929070472627995</v>
          </cell>
          <cell r="I138">
            <v>0.35787211417883985</v>
          </cell>
          <cell r="J138">
            <v>0.4771628189051198</v>
          </cell>
          <cell r="K138">
            <v>0.7157442283576797</v>
          </cell>
          <cell r="L138">
            <v>0.83503493308395971</v>
          </cell>
          <cell r="M138">
            <v>1.1929070472627994</v>
          </cell>
          <cell r="N138">
            <v>1.4314884567153594</v>
          </cell>
          <cell r="O138">
            <v>1.6700698661679194</v>
          </cell>
          <cell r="P138">
            <v>1.7893605708941993</v>
          </cell>
        </row>
        <row r="139">
          <cell r="D139" t="str">
            <v>OPI</v>
          </cell>
          <cell r="E139">
            <v>7.326577955913971E-2</v>
          </cell>
          <cell r="F139">
            <v>0.17149619511620851</v>
          </cell>
          <cell r="G139">
            <v>0.27189744858614068</v>
          </cell>
          <cell r="H139">
            <v>0.3571028366660291</v>
          </cell>
          <cell r="I139">
            <v>0.45967492804882465</v>
          </cell>
          <cell r="J139">
            <v>0.57418662795236897</v>
          </cell>
          <cell r="K139">
            <v>0.67024620559657433</v>
          </cell>
          <cell r="L139">
            <v>0.77933081071796018</v>
          </cell>
          <cell r="M139">
            <v>0.87756122627502897</v>
          </cell>
          <cell r="N139">
            <v>1.0034698252211061</v>
          </cell>
          <cell r="O139">
            <v>1.1657399592076452</v>
          </cell>
          <cell r="P139">
            <v>1.3025027477180393</v>
          </cell>
        </row>
        <row r="140">
          <cell r="D140" t="str">
            <v>PECPM</v>
          </cell>
          <cell r="E140">
            <v>1.2053472552214739</v>
          </cell>
          <cell r="F140">
            <v>2.431069952940891</v>
          </cell>
          <cell r="G140">
            <v>3.9875939523916246</v>
          </cell>
          <cell r="H140">
            <v>5.5696871345848749</v>
          </cell>
          <cell r="I140">
            <v>7.6423890106501737</v>
          </cell>
          <cell r="J140">
            <v>9.576058455553035</v>
          </cell>
          <cell r="K140">
            <v>11.117001234270047</v>
          </cell>
          <cell r="L140">
            <v>13.175320445042679</v>
          </cell>
          <cell r="M140">
            <v>14.598005753575549</v>
          </cell>
          <cell r="N140">
            <v>16.585610193325909</v>
          </cell>
          <cell r="O140">
            <v>18.509691194700327</v>
          </cell>
          <cell r="P140">
            <v>19.975924017591545</v>
          </cell>
        </row>
        <row r="141">
          <cell r="D141" t="str">
            <v>PCCPM</v>
          </cell>
          <cell r="E141">
            <v>0.21006165754063277</v>
          </cell>
          <cell r="F141">
            <v>0.44883022272781625</v>
          </cell>
          <cell r="G141">
            <v>0.78921212767977433</v>
          </cell>
          <cell r="H141">
            <v>1.1774388787093168</v>
          </cell>
          <cell r="I141">
            <v>1.654520343882945</v>
          </cell>
          <cell r="J141">
            <v>2.0946929277967219</v>
          </cell>
          <cell r="K141">
            <v>2.4168482247191241</v>
          </cell>
          <cell r="L141">
            <v>2.8274025705848729</v>
          </cell>
          <cell r="M141">
            <v>3.231577603640277</v>
          </cell>
          <cell r="N141">
            <v>3.6995457647991268</v>
          </cell>
          <cell r="O141">
            <v>4.1542996351365487</v>
          </cell>
          <cell r="P141">
            <v>4.5566520073889976</v>
          </cell>
        </row>
        <row r="142">
          <cell r="D142" t="str">
            <v>ACPM</v>
          </cell>
          <cell r="E142">
            <v>0.56522831430687381</v>
          </cell>
          <cell r="F142">
            <v>1.1425077783207584</v>
          </cell>
          <cell r="G142">
            <v>1.5293202908677401</v>
          </cell>
          <cell r="H142">
            <v>1.7400684455001003</v>
          </cell>
          <cell r="I142">
            <v>2.0545740598050171</v>
          </cell>
          <cell r="J142">
            <v>2.2870730700061284</v>
          </cell>
          <cell r="K142">
            <v>2.5401472138533556</v>
          </cell>
          <cell r="L142">
            <v>2.8605314377714484</v>
          </cell>
          <cell r="M142">
            <v>3.0324807689568472</v>
          </cell>
          <cell r="N142">
            <v>3.2908456614559327</v>
          </cell>
          <cell r="O142">
            <v>3.4610314097573784</v>
          </cell>
          <cell r="P142">
            <v>3.8210962485644093</v>
          </cell>
        </row>
        <row r="143">
          <cell r="D143" t="str">
            <v>ICPM</v>
          </cell>
          <cell r="E143">
            <v>8.6587347710436496E-2</v>
          </cell>
          <cell r="F143">
            <v>0.19722673645154978</v>
          </cell>
          <cell r="G143">
            <v>0.24813688996648237</v>
          </cell>
          <cell r="H143">
            <v>0.31628433955339996</v>
          </cell>
          <cell r="I143">
            <v>0.48585122881967141</v>
          </cell>
          <cell r="J143">
            <v>0.57764985208675457</v>
          </cell>
          <cell r="K143">
            <v>0.67385801620946173</v>
          </cell>
          <cell r="L143">
            <v>0.69750918988962729</v>
          </cell>
          <cell r="M143">
            <v>0.74801847605404859</v>
          </cell>
          <cell r="N143">
            <v>0.85304572188800398</v>
          </cell>
          <cell r="O143">
            <v>0.98773715165979403</v>
          </cell>
          <cell r="P143">
            <v>1.0021683762782001</v>
          </cell>
        </row>
        <row r="144">
          <cell r="D144" t="str">
            <v>TCPM</v>
          </cell>
          <cell r="E144">
            <v>0.12079237658347915</v>
          </cell>
          <cell r="F144">
            <v>0.22775356500854466</v>
          </cell>
          <cell r="G144">
            <v>0.33379267422304926</v>
          </cell>
          <cell r="H144">
            <v>0.44444217949035841</v>
          </cell>
          <cell r="I144">
            <v>0.58736445712729934</v>
          </cell>
          <cell r="J144">
            <v>0.69709188318404758</v>
          </cell>
          <cell r="K144">
            <v>0.79114396266126041</v>
          </cell>
          <cell r="L144">
            <v>0.92023505213978773</v>
          </cell>
          <cell r="M144">
            <v>1.0511703000394368</v>
          </cell>
          <cell r="N144">
            <v>1.2291315876776925</v>
          </cell>
          <cell r="O144">
            <v>1.3674434692618289</v>
          </cell>
          <cell r="P144">
            <v>1.4753267368974552</v>
          </cell>
        </row>
        <row r="145">
          <cell r="D145" t="str">
            <v>HVCPM</v>
          </cell>
          <cell r="E145">
            <v>0.12255359666291031</v>
          </cell>
          <cell r="F145">
            <v>0.25213255873961804</v>
          </cell>
          <cell r="G145">
            <v>0.52221882909227391</v>
          </cell>
          <cell r="H145">
            <v>0.68302163745252564</v>
          </cell>
          <cell r="I145">
            <v>0.81338119568632195</v>
          </cell>
          <cell r="J145">
            <v>0.97184221557530792</v>
          </cell>
          <cell r="K145">
            <v>1.124058466207585</v>
          </cell>
          <cell r="L145">
            <v>1.4589342175985949</v>
          </cell>
          <cell r="M145">
            <v>1.6415937183573273</v>
          </cell>
          <cell r="N145">
            <v>1.828156199901503</v>
          </cell>
          <cell r="O145">
            <v>1.9639799312349195</v>
          </cell>
          <cell r="P145">
            <v>2.1076096241392221</v>
          </cell>
        </row>
        <row r="146">
          <cell r="D146" t="str">
            <v>DSPM</v>
          </cell>
          <cell r="E146">
            <v>0.71710433910179094</v>
          </cell>
          <cell r="F146">
            <v>1.7208660682558401</v>
          </cell>
          <cell r="G146">
            <v>3.0887103346145262</v>
          </cell>
          <cell r="H146">
            <v>4.3795903177919788</v>
          </cell>
          <cell r="I146">
            <v>6.3908006878692385</v>
          </cell>
          <cell r="J146">
            <v>8.3775852674758067</v>
          </cell>
          <cell r="K146">
            <v>10.352848247803747</v>
          </cell>
          <cell r="L146">
            <v>12.342398011237186</v>
          </cell>
          <cell r="M146">
            <v>14.024090641945692</v>
          </cell>
          <cell r="N146">
            <v>15.833903456632539</v>
          </cell>
          <cell r="O146">
            <v>17.709619819193136</v>
          </cell>
          <cell r="P146">
            <v>19.356286788094614</v>
          </cell>
        </row>
        <row r="147">
          <cell r="D147" t="str">
            <v>DTPP</v>
          </cell>
          <cell r="E147">
            <v>0.20467900321283475</v>
          </cell>
          <cell r="F147">
            <v>0.61403700963850427</v>
          </cell>
          <cell r="G147">
            <v>1.2280740192770085</v>
          </cell>
          <cell r="H147">
            <v>1.637432025702678</v>
          </cell>
          <cell r="I147">
            <v>2.2514690353411821</v>
          </cell>
          <cell r="J147">
            <v>2.8655060449796865</v>
          </cell>
          <cell r="K147">
            <v>3.6842220578310254</v>
          </cell>
          <cell r="L147">
            <v>4.5029380706823643</v>
          </cell>
          <cell r="M147">
            <v>5.1169750803208691</v>
          </cell>
          <cell r="N147">
            <v>5.935691093172208</v>
          </cell>
          <cell r="O147">
            <v>6.7544071060235469</v>
          </cell>
          <cell r="P147">
            <v>7.1637651124492159</v>
          </cell>
        </row>
        <row r="148">
          <cell r="D148" t="str">
            <v>DSCPM</v>
          </cell>
          <cell r="E148">
            <v>0.78270890575057062</v>
          </cell>
          <cell r="F148">
            <v>1.3645356552445247</v>
          </cell>
          <cell r="G148">
            <v>2.1303637075281525</v>
          </cell>
          <cell r="H148">
            <v>3.0025411366535191</v>
          </cell>
          <cell r="I148">
            <v>4.145937611481096</v>
          </cell>
          <cell r="J148">
            <v>5.144158746492967</v>
          </cell>
          <cell r="K148">
            <v>6.1530710887005675</v>
          </cell>
          <cell r="L148">
            <v>7.3848106966718108</v>
          </cell>
          <cell r="M148">
            <v>8.7656645102677135</v>
          </cell>
          <cell r="N148">
            <v>10.206726701229044</v>
          </cell>
          <cell r="O148">
            <v>11.837979841251261</v>
          </cell>
          <cell r="P148">
            <v>12.941987657989305</v>
          </cell>
        </row>
        <row r="149">
          <cell r="D149" t="str">
            <v>DOMO</v>
          </cell>
          <cell r="E149">
            <v>1.9871747884741237E-2</v>
          </cell>
          <cell r="F149">
            <v>4.9679369711853091E-2</v>
          </cell>
          <cell r="G149">
            <v>7.9486991538964949E-2</v>
          </cell>
          <cell r="H149">
            <v>0.10929461336607681</v>
          </cell>
          <cell r="I149">
            <v>0.13910223519318865</v>
          </cell>
          <cell r="J149">
            <v>0.16890985702030051</v>
          </cell>
          <cell r="K149">
            <v>0.19871747884741237</v>
          </cell>
          <cell r="L149">
            <v>0.22852510067452422</v>
          </cell>
          <cell r="M149">
            <v>0.25833272250163608</v>
          </cell>
          <cell r="N149">
            <v>0.28814034432874797</v>
          </cell>
          <cell r="O149">
            <v>0.3179479661558598</v>
          </cell>
          <cell r="P149">
            <v>0.34775558798297163</v>
          </cell>
        </row>
        <row r="150">
          <cell r="D150" t="str">
            <v>BCCP</v>
          </cell>
          <cell r="E150">
            <v>0.26661605533206928</v>
          </cell>
          <cell r="F150">
            <v>1.0664642213282771</v>
          </cell>
          <cell r="G150">
            <v>1.3330802766603465</v>
          </cell>
          <cell r="H150">
            <v>1.8663123873244849</v>
          </cell>
          <cell r="I150">
            <v>2.6661605533206929</v>
          </cell>
          <cell r="J150">
            <v>3.1993926639848311</v>
          </cell>
          <cell r="K150">
            <v>3.4660087193169007</v>
          </cell>
          <cell r="L150">
            <v>3.7326247746489698</v>
          </cell>
          <cell r="M150">
            <v>3.9992408299810394</v>
          </cell>
          <cell r="N150">
            <v>4.2658568853131085</v>
          </cell>
          <cell r="O150">
            <v>4.7990889959772467</v>
          </cell>
          <cell r="P150">
            <v>5.0657050513093163</v>
          </cell>
        </row>
        <row r="151">
          <cell r="D151" t="str">
            <v>BCTP</v>
          </cell>
          <cell r="E151">
            <v>0.14240888687425321</v>
          </cell>
          <cell r="F151">
            <v>0.28481777374850642</v>
          </cell>
          <cell r="G151">
            <v>0.56963554749701284</v>
          </cell>
          <cell r="H151">
            <v>0.71204443437126608</v>
          </cell>
          <cell r="I151">
            <v>0.8544533212455192</v>
          </cell>
          <cell r="J151">
            <v>0.99686220811977244</v>
          </cell>
          <cell r="K151">
            <v>0.99686220811977244</v>
          </cell>
          <cell r="L151">
            <v>0.99686220811977244</v>
          </cell>
          <cell r="M151">
            <v>1.1392710949940257</v>
          </cell>
          <cell r="N151">
            <v>1.2816799818682789</v>
          </cell>
          <cell r="O151">
            <v>1.4240888687425322</v>
          </cell>
          <cell r="P151">
            <v>1.8513155293652916</v>
          </cell>
        </row>
        <row r="152">
          <cell r="D152" t="str">
            <v>ICP</v>
          </cell>
          <cell r="E152">
            <v>1.055772438221819</v>
          </cell>
          <cell r="F152">
            <v>1.9300839886242629</v>
          </cell>
          <cell r="G152">
            <v>2.7219133172906269</v>
          </cell>
          <cell r="H152">
            <v>3.3322817581376163</v>
          </cell>
          <cell r="I152">
            <v>3.9756430876790372</v>
          </cell>
          <cell r="J152">
            <v>4.4787846402691232</v>
          </cell>
          <cell r="K152">
            <v>4.9324368598175603</v>
          </cell>
          <cell r="L152">
            <v>5.4273301902340378</v>
          </cell>
          <cell r="M152">
            <v>6.3181381849836979</v>
          </cell>
          <cell r="N152">
            <v>7.291428401469437</v>
          </cell>
          <cell r="O152">
            <v>8.3719455062120804</v>
          </cell>
          <cell r="P152">
            <v>8.9658175027118538</v>
          </cell>
        </row>
        <row r="153">
          <cell r="D153" t="str">
            <v>TCP</v>
          </cell>
          <cell r="E153">
            <v>0</v>
          </cell>
          <cell r="F153">
            <v>0</v>
          </cell>
          <cell r="G153">
            <v>0</v>
          </cell>
          <cell r="H153">
            <v>0</v>
          </cell>
          <cell r="I153">
            <v>0</v>
          </cell>
          <cell r="J153">
            <v>0.41830993034392122</v>
          </cell>
          <cell r="K153">
            <v>0.41830993034392122</v>
          </cell>
          <cell r="L153">
            <v>0.41830993034392122</v>
          </cell>
          <cell r="M153">
            <v>0.83661986068784244</v>
          </cell>
          <cell r="N153">
            <v>0.83661986068784244</v>
          </cell>
          <cell r="O153">
            <v>1.2549297910317636</v>
          </cell>
          <cell r="P153">
            <v>1.6732397213756849</v>
          </cell>
        </row>
        <row r="154">
          <cell r="D154" t="str">
            <v>SCP</v>
          </cell>
          <cell r="E154">
            <v>0</v>
          </cell>
          <cell r="F154">
            <v>0</v>
          </cell>
          <cell r="G154">
            <v>0</v>
          </cell>
          <cell r="H154">
            <v>0.23695232794986909</v>
          </cell>
          <cell r="I154">
            <v>0.47390465589973818</v>
          </cell>
          <cell r="J154">
            <v>1.1847616397493455</v>
          </cell>
          <cell r="K154">
            <v>2.1325709515488218</v>
          </cell>
          <cell r="L154">
            <v>3.0803802633482982</v>
          </cell>
          <cell r="M154">
            <v>4.0281895751477741</v>
          </cell>
          <cell r="N154">
            <v>5.21295121489712</v>
          </cell>
          <cell r="O154">
            <v>6.3977128546464659</v>
          </cell>
          <cell r="P154">
            <v>7.1085698384960727</v>
          </cell>
        </row>
        <row r="155">
          <cell r="D155" t="str">
            <v>BRC</v>
          </cell>
          <cell r="E155">
            <v>0</v>
          </cell>
          <cell r="F155">
            <v>0</v>
          </cell>
          <cell r="G155">
            <v>0</v>
          </cell>
          <cell r="H155">
            <v>0</v>
          </cell>
          <cell r="I155">
            <v>0</v>
          </cell>
          <cell r="J155">
            <v>0</v>
          </cell>
          <cell r="K155">
            <v>0.6270138631814185</v>
          </cell>
          <cell r="L155">
            <v>0.6270138631814185</v>
          </cell>
          <cell r="M155">
            <v>1.254027726362837</v>
          </cell>
          <cell r="N155">
            <v>1.8810415895442554</v>
          </cell>
          <cell r="O155">
            <v>1.8810415895442554</v>
          </cell>
          <cell r="P155">
            <v>2.508055452725674</v>
          </cell>
        </row>
        <row r="156">
          <cell r="D156" t="str">
            <v>TRM</v>
          </cell>
          <cell r="E156">
            <v>0</v>
          </cell>
          <cell r="F156">
            <v>0</v>
          </cell>
          <cell r="G156">
            <v>0.29675143507880247</v>
          </cell>
          <cell r="H156">
            <v>0.59350287015760494</v>
          </cell>
          <cell r="I156">
            <v>0.89025430523640736</v>
          </cell>
          <cell r="J156">
            <v>1.2611935990849104</v>
          </cell>
          <cell r="K156">
            <v>1.5579450341637129</v>
          </cell>
          <cell r="L156">
            <v>1.8546964692425154</v>
          </cell>
          <cell r="M156">
            <v>2.2256357630910184</v>
          </cell>
          <cell r="N156">
            <v>2.5965750569395216</v>
          </cell>
          <cell r="O156">
            <v>2.9675143507880244</v>
          </cell>
          <cell r="P156">
            <v>2.9675143507880244</v>
          </cell>
        </row>
        <row r="157">
          <cell r="D157" t="str">
            <v>HVIT</v>
          </cell>
          <cell r="E157">
            <v>0</v>
          </cell>
          <cell r="F157">
            <v>0.2728521057501801</v>
          </cell>
          <cell r="G157">
            <v>0.90950701916726706</v>
          </cell>
          <cell r="H157">
            <v>1.1823591249174472</v>
          </cell>
          <cell r="I157">
            <v>2.0009154421679876</v>
          </cell>
          <cell r="J157">
            <v>2.2737675479181676</v>
          </cell>
          <cell r="K157">
            <v>2.2737675479181676</v>
          </cell>
          <cell r="L157">
            <v>2.5466196536683476</v>
          </cell>
          <cell r="M157">
            <v>3.6380280766690682</v>
          </cell>
          <cell r="N157">
            <v>5.0022886054199684</v>
          </cell>
          <cell r="O157">
            <v>5.820844922670509</v>
          </cell>
          <cell r="P157">
            <v>6.0936970284206895</v>
          </cell>
        </row>
        <row r="158">
          <cell r="D158" t="str">
            <v>HPAS</v>
          </cell>
          <cell r="E158">
            <v>0</v>
          </cell>
          <cell r="F158">
            <v>0</v>
          </cell>
          <cell r="G158">
            <v>0</v>
          </cell>
          <cell r="H158">
            <v>0</v>
          </cell>
          <cell r="I158">
            <v>0</v>
          </cell>
          <cell r="J158">
            <v>0.7432836607797656</v>
          </cell>
          <cell r="K158">
            <v>0.7432836607797656</v>
          </cell>
          <cell r="L158">
            <v>0.7432836607797656</v>
          </cell>
          <cell r="M158">
            <v>1.4865673215595312</v>
          </cell>
          <cell r="N158">
            <v>1.4865673215595312</v>
          </cell>
          <cell r="O158">
            <v>1.4865673215595312</v>
          </cell>
          <cell r="P158">
            <v>2.2298509823392969</v>
          </cell>
        </row>
        <row r="159">
          <cell r="D159" t="str">
            <v>SACP</v>
          </cell>
          <cell r="E159">
            <v>0</v>
          </cell>
          <cell r="F159">
            <v>0</v>
          </cell>
          <cell r="G159">
            <v>0</v>
          </cell>
          <cell r="H159">
            <v>0</v>
          </cell>
          <cell r="I159">
            <v>0</v>
          </cell>
          <cell r="J159">
            <v>0</v>
          </cell>
          <cell r="K159">
            <v>0</v>
          </cell>
          <cell r="L159">
            <v>0</v>
          </cell>
          <cell r="M159">
            <v>0.17563413534493519</v>
          </cell>
          <cell r="N159">
            <v>0.35126827068987038</v>
          </cell>
          <cell r="O159">
            <v>0.35126827068987038</v>
          </cell>
          <cell r="P159">
            <v>0.52690240603480554</v>
          </cell>
        </row>
        <row r="160">
          <cell r="D160" t="str">
            <v>CBL</v>
          </cell>
          <cell r="E160">
            <v>0</v>
          </cell>
          <cell r="F160">
            <v>0</v>
          </cell>
          <cell r="G160">
            <v>0</v>
          </cell>
          <cell r="H160">
            <v>0.15455803910354293</v>
          </cell>
          <cell r="I160">
            <v>0.2318370586553144</v>
          </cell>
          <cell r="J160">
            <v>0.4636741173106288</v>
          </cell>
          <cell r="K160">
            <v>0.4636741173106288</v>
          </cell>
          <cell r="L160">
            <v>0.4636741173106288</v>
          </cell>
          <cell r="M160">
            <v>0.69551117596594314</v>
          </cell>
          <cell r="N160">
            <v>0.92734823462125759</v>
          </cell>
          <cell r="O160">
            <v>1.159185293276572</v>
          </cell>
          <cell r="P160">
            <v>1.159185293276572</v>
          </cell>
        </row>
        <row r="161">
          <cell r="D161" t="str">
            <v>DSR</v>
          </cell>
          <cell r="E161">
            <v>0.9587088382064467</v>
          </cell>
          <cell r="F161">
            <v>1.9174176764128934</v>
          </cell>
          <cell r="G161">
            <v>2.8761265146193402</v>
          </cell>
          <cell r="H161">
            <v>4.3141897719290103</v>
          </cell>
          <cell r="I161">
            <v>6.2316074483419035</v>
          </cell>
          <cell r="J161">
            <v>7.6696707056515736</v>
          </cell>
          <cell r="K161">
            <v>10.066442801167691</v>
          </cell>
          <cell r="L161">
            <v>11.504506058477361</v>
          </cell>
          <cell r="M161">
            <v>13.421923734890253</v>
          </cell>
          <cell r="N161">
            <v>14.859986992199923</v>
          </cell>
          <cell r="O161">
            <v>17.256759087716041</v>
          </cell>
          <cell r="P161">
            <v>18.69482234502571</v>
          </cell>
        </row>
        <row r="162">
          <cell r="D162" t="str">
            <v>MUS</v>
          </cell>
          <cell r="E162">
            <v>0</v>
          </cell>
          <cell r="F162">
            <v>0</v>
          </cell>
          <cell r="G162">
            <v>0</v>
          </cell>
          <cell r="H162">
            <v>0</v>
          </cell>
          <cell r="I162">
            <v>0</v>
          </cell>
          <cell r="J162">
            <v>0</v>
          </cell>
          <cell r="K162">
            <v>0</v>
          </cell>
          <cell r="L162">
            <v>1.7802585427393891</v>
          </cell>
          <cell r="M162">
            <v>1.7802585427393891</v>
          </cell>
          <cell r="N162">
            <v>3.5605170854787782</v>
          </cell>
          <cell r="O162">
            <v>3.5605170854787782</v>
          </cell>
          <cell r="P162">
            <v>5.3407756282181671</v>
          </cell>
        </row>
        <row r="163">
          <cell r="D163" t="str">
            <v>17204</v>
          </cell>
          <cell r="E163">
            <v>0</v>
          </cell>
          <cell r="F163">
            <v>0</v>
          </cell>
          <cell r="G163">
            <v>0</v>
          </cell>
          <cell r="H163">
            <v>3.4438341258434888</v>
          </cell>
          <cell r="I163">
            <v>3.4438341258434888</v>
          </cell>
          <cell r="J163">
            <v>6.8876682516869776</v>
          </cell>
          <cell r="K163">
            <v>6.8876682516869776</v>
          </cell>
          <cell r="L163">
            <v>6.8876682516869776</v>
          </cell>
          <cell r="M163">
            <v>6.8876682516869776</v>
          </cell>
          <cell r="N163">
            <v>6.8876682516869776</v>
          </cell>
          <cell r="O163">
            <v>6.8876682516869776</v>
          </cell>
          <cell r="P163">
            <v>10.331502377530466</v>
          </cell>
        </row>
        <row r="164">
          <cell r="D164" t="str">
            <v>17219</v>
          </cell>
          <cell r="E164">
            <v>3.0454959068811758</v>
          </cell>
          <cell r="F164">
            <v>3.0454959068811758</v>
          </cell>
          <cell r="G164">
            <v>3.0454959068811758</v>
          </cell>
          <cell r="H164">
            <v>3.0454959068811758</v>
          </cell>
          <cell r="I164">
            <v>3.0454959068811758</v>
          </cell>
          <cell r="J164">
            <v>3.0454959068811758</v>
          </cell>
          <cell r="K164">
            <v>3.0454959068811758</v>
          </cell>
          <cell r="L164">
            <v>6.0909918137623515</v>
          </cell>
          <cell r="M164">
            <v>6.0909918137623515</v>
          </cell>
          <cell r="N164">
            <v>6.0909918137623515</v>
          </cell>
          <cell r="O164">
            <v>6.0909918137623515</v>
          </cell>
          <cell r="P164">
            <v>6.0909918137623515</v>
          </cell>
        </row>
        <row r="165">
          <cell r="D165" t="str">
            <v>17238</v>
          </cell>
          <cell r="E165">
            <v>0</v>
          </cell>
          <cell r="F165">
            <v>0</v>
          </cell>
          <cell r="G165">
            <v>2.9928056662776954</v>
          </cell>
          <cell r="H165">
            <v>5.9856113325553908</v>
          </cell>
          <cell r="I165">
            <v>5.9856113325553908</v>
          </cell>
          <cell r="J165">
            <v>5.9856113325553908</v>
          </cell>
          <cell r="K165">
            <v>5.9856113325553908</v>
          </cell>
          <cell r="L165">
            <v>5.9856113325553908</v>
          </cell>
          <cell r="M165">
            <v>5.9856113325553908</v>
          </cell>
          <cell r="N165">
            <v>5.9856113325553908</v>
          </cell>
          <cell r="O165">
            <v>5.9856113325553908</v>
          </cell>
          <cell r="P165">
            <v>5.9856113325553908</v>
          </cell>
        </row>
        <row r="166">
          <cell r="D166" t="str">
            <v>17350</v>
          </cell>
          <cell r="E166">
            <v>0</v>
          </cell>
          <cell r="F166">
            <v>0</v>
          </cell>
          <cell r="G166">
            <v>0</v>
          </cell>
          <cell r="H166">
            <v>0</v>
          </cell>
          <cell r="I166">
            <v>4.933914130109919</v>
          </cell>
          <cell r="J166">
            <v>4.933914130109919</v>
          </cell>
          <cell r="K166">
            <v>4.933914130109919</v>
          </cell>
          <cell r="L166">
            <v>9.8678282602198379</v>
          </cell>
          <cell r="M166">
            <v>9.8678282602198379</v>
          </cell>
          <cell r="N166">
            <v>9.8678282602198379</v>
          </cell>
          <cell r="O166">
            <v>9.8678282602198379</v>
          </cell>
          <cell r="P166">
            <v>9.8678282602198379</v>
          </cell>
        </row>
        <row r="167">
          <cell r="D167" t="str">
            <v>17677</v>
          </cell>
          <cell r="E167">
            <v>0</v>
          </cell>
          <cell r="F167">
            <v>0</v>
          </cell>
          <cell r="G167">
            <v>0</v>
          </cell>
          <cell r="H167">
            <v>0</v>
          </cell>
          <cell r="I167">
            <v>0</v>
          </cell>
          <cell r="J167">
            <v>0</v>
          </cell>
          <cell r="K167">
            <v>0</v>
          </cell>
          <cell r="L167">
            <v>6.8033638667214085</v>
          </cell>
          <cell r="M167">
            <v>6.8033638667214085</v>
          </cell>
          <cell r="N167">
            <v>6.8033638667214085</v>
          </cell>
          <cell r="O167">
            <v>6.8033638667214085</v>
          </cell>
          <cell r="P167">
            <v>6.8033638667214085</v>
          </cell>
        </row>
        <row r="168">
          <cell r="D168" t="str">
            <v>17757</v>
          </cell>
          <cell r="E168">
            <v>0</v>
          </cell>
          <cell r="F168">
            <v>0</v>
          </cell>
          <cell r="G168">
            <v>0</v>
          </cell>
          <cell r="H168">
            <v>0</v>
          </cell>
          <cell r="I168">
            <v>0</v>
          </cell>
          <cell r="J168">
            <v>1.1233559296662052</v>
          </cell>
          <cell r="K168">
            <v>1.1233559296662052</v>
          </cell>
          <cell r="L168">
            <v>1.1233559296662052</v>
          </cell>
          <cell r="M168">
            <v>1.1233559296662052</v>
          </cell>
          <cell r="N168">
            <v>1.1233559296662052</v>
          </cell>
          <cell r="O168">
            <v>1.1233559296662052</v>
          </cell>
          <cell r="P168">
            <v>1.1233559296662052</v>
          </cell>
        </row>
        <row r="169">
          <cell r="D169" t="str">
            <v>18538</v>
          </cell>
          <cell r="E169">
            <v>0</v>
          </cell>
          <cell r="F169">
            <v>0</v>
          </cell>
          <cell r="G169">
            <v>0</v>
          </cell>
          <cell r="H169">
            <v>0</v>
          </cell>
          <cell r="I169">
            <v>2.291674197980714</v>
          </cell>
          <cell r="J169">
            <v>4.5833483959614281</v>
          </cell>
          <cell r="K169">
            <v>4.5833483959614281</v>
          </cell>
          <cell r="L169">
            <v>4.5833483959614281</v>
          </cell>
          <cell r="M169">
            <v>6.8750225939421421</v>
          </cell>
          <cell r="N169">
            <v>6.8750225939421421</v>
          </cell>
          <cell r="O169">
            <v>6.8750225939421421</v>
          </cell>
          <cell r="P169">
            <v>6.8750225939421421</v>
          </cell>
        </row>
        <row r="170">
          <cell r="D170" t="str">
            <v>18884</v>
          </cell>
          <cell r="E170">
            <v>0</v>
          </cell>
          <cell r="F170">
            <v>0</v>
          </cell>
          <cell r="G170">
            <v>0</v>
          </cell>
          <cell r="H170">
            <v>0</v>
          </cell>
          <cell r="I170">
            <v>16.923051477025883</v>
          </cell>
          <cell r="J170">
            <v>16.923051477025883</v>
          </cell>
          <cell r="K170">
            <v>16.923051477025883</v>
          </cell>
          <cell r="L170">
            <v>33.846102954051766</v>
          </cell>
          <cell r="M170">
            <v>33.846102954051766</v>
          </cell>
          <cell r="N170">
            <v>33.846102954051766</v>
          </cell>
          <cell r="O170">
            <v>33.846102954051766</v>
          </cell>
          <cell r="P170">
            <v>33.846102954051766</v>
          </cell>
        </row>
        <row r="171">
          <cell r="D171" t="str">
            <v>19245</v>
          </cell>
          <cell r="E171">
            <v>0</v>
          </cell>
          <cell r="F171">
            <v>0</v>
          </cell>
          <cell r="G171">
            <v>0</v>
          </cell>
          <cell r="H171">
            <v>7.3977097807286691</v>
          </cell>
          <cell r="I171">
            <v>7.3977097807286691</v>
          </cell>
          <cell r="J171">
            <v>7.3977097807286691</v>
          </cell>
          <cell r="K171">
            <v>14.795419561457338</v>
          </cell>
          <cell r="L171">
            <v>14.795419561457338</v>
          </cell>
          <cell r="M171">
            <v>14.795419561457338</v>
          </cell>
          <cell r="N171">
            <v>22.193129342186008</v>
          </cell>
          <cell r="O171">
            <v>22.193129342186008</v>
          </cell>
          <cell r="P171">
            <v>22.193129342186008</v>
          </cell>
        </row>
        <row r="172">
          <cell r="D172" t="str">
            <v>SGROUND</v>
          </cell>
          <cell r="E172">
            <v>0</v>
          </cell>
          <cell r="F172">
            <v>0</v>
          </cell>
          <cell r="G172">
            <v>0</v>
          </cell>
          <cell r="H172">
            <v>0</v>
          </cell>
          <cell r="I172">
            <v>0</v>
          </cell>
          <cell r="J172">
            <v>0</v>
          </cell>
          <cell r="K172">
            <v>0</v>
          </cell>
          <cell r="L172">
            <v>0</v>
          </cell>
          <cell r="M172">
            <v>0</v>
          </cell>
          <cell r="N172">
            <v>0</v>
          </cell>
          <cell r="O172">
            <v>0</v>
          </cell>
          <cell r="P172">
            <v>5.6146720387068871</v>
          </cell>
        </row>
        <row r="173">
          <cell r="D173" t="str">
            <v>PLC</v>
          </cell>
          <cell r="E173">
            <v>0</v>
          </cell>
          <cell r="F173">
            <v>0</v>
          </cell>
          <cell r="G173">
            <v>11.629789906000227</v>
          </cell>
          <cell r="H173">
            <v>11.629789906000227</v>
          </cell>
          <cell r="I173">
            <v>11.629789906000227</v>
          </cell>
          <cell r="J173">
            <v>11.629789906000227</v>
          </cell>
          <cell r="K173">
            <v>11.629789906000227</v>
          </cell>
          <cell r="L173">
            <v>11.629789906000227</v>
          </cell>
          <cell r="M173">
            <v>11.629789906000227</v>
          </cell>
          <cell r="N173">
            <v>11.629789906000227</v>
          </cell>
          <cell r="O173">
            <v>11.629789906000227</v>
          </cell>
          <cell r="P173">
            <v>11.629789906000227</v>
          </cell>
        </row>
        <row r="174">
          <cell r="D174" t="str">
            <v>PCT</v>
          </cell>
          <cell r="E174">
            <v>0</v>
          </cell>
          <cell r="F174">
            <v>0</v>
          </cell>
          <cell r="G174">
            <v>8.9855828715551596</v>
          </cell>
          <cell r="H174">
            <v>17.971165743110319</v>
          </cell>
          <cell r="I174">
            <v>17.971165743110319</v>
          </cell>
          <cell r="J174">
            <v>26.956748614665479</v>
          </cell>
          <cell r="K174">
            <v>26.956748614665479</v>
          </cell>
          <cell r="L174">
            <v>26.956748614665479</v>
          </cell>
          <cell r="M174">
            <v>26.956748614665479</v>
          </cell>
          <cell r="N174">
            <v>26.956748614665479</v>
          </cell>
          <cell r="O174">
            <v>35.942331486220638</v>
          </cell>
          <cell r="P174">
            <v>44.927914357775798</v>
          </cell>
        </row>
        <row r="175">
          <cell r="D175" t="str">
            <v>RTU</v>
          </cell>
          <cell r="E175">
            <v>0</v>
          </cell>
          <cell r="F175">
            <v>0</v>
          </cell>
          <cell r="G175">
            <v>4.1504102523361626</v>
          </cell>
          <cell r="H175">
            <v>4.1504102523361626</v>
          </cell>
          <cell r="I175">
            <v>4.1504102523361626</v>
          </cell>
          <cell r="J175">
            <v>8.3008205046723251</v>
          </cell>
          <cell r="K175">
            <v>8.3008205046723251</v>
          </cell>
          <cell r="L175">
            <v>8.3008205046723251</v>
          </cell>
          <cell r="M175">
            <v>12.451230757008489</v>
          </cell>
          <cell r="N175">
            <v>12.451230757008489</v>
          </cell>
          <cell r="O175">
            <v>12.451230757008489</v>
          </cell>
          <cell r="P175">
            <v>16.60164100934465</v>
          </cell>
        </row>
        <row r="176">
          <cell r="D176" t="str">
            <v>TRNSF</v>
          </cell>
          <cell r="E176">
            <v>0</v>
          </cell>
          <cell r="F176">
            <v>4.154098569178406</v>
          </cell>
          <cell r="G176">
            <v>9.692896661416281</v>
          </cell>
          <cell r="H176">
            <v>13.846995230594688</v>
          </cell>
          <cell r="I176">
            <v>15.231694753654157</v>
          </cell>
          <cell r="J176">
            <v>19.385793322832562</v>
          </cell>
          <cell r="K176">
            <v>19.385793322832562</v>
          </cell>
          <cell r="L176">
            <v>23.539891892010967</v>
          </cell>
          <cell r="M176">
            <v>26.309290938129905</v>
          </cell>
          <cell r="N176">
            <v>26.309290938129905</v>
          </cell>
          <cell r="O176">
            <v>26.309290938129905</v>
          </cell>
          <cell r="P176">
            <v>26.309290938129905</v>
          </cell>
        </row>
        <row r="177">
          <cell r="D177" t="str">
            <v>WPOLE</v>
          </cell>
          <cell r="E177">
            <v>2.6194371002883843</v>
          </cell>
          <cell r="F177">
            <v>8.79862205481483</v>
          </cell>
          <cell r="G177">
            <v>14.776311847780629</v>
          </cell>
          <cell r="H177">
            <v>17.261418840361916</v>
          </cell>
          <cell r="I177">
            <v>19.477865617529012</v>
          </cell>
          <cell r="J177">
            <v>21.156991963867721</v>
          </cell>
          <cell r="K177">
            <v>25.18689519508062</v>
          </cell>
          <cell r="L177">
            <v>26.664526379858682</v>
          </cell>
          <cell r="M177">
            <v>29.485458641707712</v>
          </cell>
          <cell r="N177">
            <v>29.485458641707712</v>
          </cell>
          <cell r="O177">
            <v>29.485458641707712</v>
          </cell>
          <cell r="P177">
            <v>29.485458641707712</v>
          </cell>
        </row>
        <row r="178">
          <cell r="D178" t="str">
            <v>ProtRP</v>
          </cell>
          <cell r="E178">
            <v>0</v>
          </cell>
          <cell r="F178">
            <v>0</v>
          </cell>
          <cell r="G178">
            <v>1.3823757483456742</v>
          </cell>
          <cell r="H178">
            <v>2.7647514966913485</v>
          </cell>
          <cell r="I178">
            <v>4.1471272450370229</v>
          </cell>
          <cell r="J178">
            <v>5.5295029933826969</v>
          </cell>
          <cell r="K178">
            <v>7.1883538913975054</v>
          </cell>
          <cell r="L178">
            <v>7.1883538913975054</v>
          </cell>
          <cell r="M178">
            <v>8.2942544900740458</v>
          </cell>
          <cell r="N178">
            <v>9.4001550887505836</v>
          </cell>
          <cell r="O178">
            <v>10.22958053775799</v>
          </cell>
          <cell r="P178">
            <v>10.782530837096258</v>
          </cell>
        </row>
        <row r="179">
          <cell r="D179" t="str">
            <v>PTONER</v>
          </cell>
          <cell r="E179">
            <v>0</v>
          </cell>
          <cell r="F179">
            <v>0</v>
          </cell>
          <cell r="G179">
            <v>0</v>
          </cell>
          <cell r="H179">
            <v>0.70698593947514565</v>
          </cell>
          <cell r="I179">
            <v>1.4139718789502913</v>
          </cell>
          <cell r="J179">
            <v>2.8279437579005826</v>
          </cell>
          <cell r="K179">
            <v>3.5349296973757283</v>
          </cell>
          <cell r="L179">
            <v>4.2419156368508739</v>
          </cell>
          <cell r="M179">
            <v>5.6558875158011652</v>
          </cell>
          <cell r="N179">
            <v>6.3628734552763113</v>
          </cell>
          <cell r="O179">
            <v>6.3628734552763113</v>
          </cell>
          <cell r="P179">
            <v>6.3628734552763113</v>
          </cell>
        </row>
        <row r="180">
          <cell r="D180" t="str">
            <v>OCB</v>
          </cell>
          <cell r="E180">
            <v>0</v>
          </cell>
          <cell r="F180">
            <v>0</v>
          </cell>
          <cell r="G180">
            <v>0</v>
          </cell>
          <cell r="H180">
            <v>0</v>
          </cell>
          <cell r="I180">
            <v>1.1614845037756329</v>
          </cell>
          <cell r="J180">
            <v>3.4844535113268988</v>
          </cell>
          <cell r="K180">
            <v>5.8074225188781643</v>
          </cell>
          <cell r="L180">
            <v>8.1303915264294311</v>
          </cell>
          <cell r="M180">
            <v>10.453360533980696</v>
          </cell>
          <cell r="N180">
            <v>12.776329541531963</v>
          </cell>
          <cell r="O180">
            <v>12.776329541531963</v>
          </cell>
          <cell r="P180">
            <v>12.776329541531963</v>
          </cell>
        </row>
        <row r="181">
          <cell r="D181" t="str">
            <v>SHIELDW</v>
          </cell>
          <cell r="E181">
            <v>0</v>
          </cell>
          <cell r="F181">
            <v>0</v>
          </cell>
          <cell r="G181">
            <v>0</v>
          </cell>
          <cell r="H181">
            <v>0</v>
          </cell>
          <cell r="I181">
            <v>0</v>
          </cell>
          <cell r="J181">
            <v>4.2594790503853677</v>
          </cell>
          <cell r="K181">
            <v>4.2594790503853677</v>
          </cell>
          <cell r="L181">
            <v>4.2594790503853677</v>
          </cell>
          <cell r="M181">
            <v>4.2594790503853677</v>
          </cell>
          <cell r="N181">
            <v>4.2594790503853677</v>
          </cell>
          <cell r="O181">
            <v>4.2594790503853677</v>
          </cell>
          <cell r="P181">
            <v>4.2594790503853677</v>
          </cell>
        </row>
        <row r="182">
          <cell r="D182" t="str">
            <v>SER</v>
          </cell>
          <cell r="E182">
            <v>0</v>
          </cell>
          <cell r="F182">
            <v>0</v>
          </cell>
          <cell r="G182">
            <v>0.74890395311080349</v>
          </cell>
          <cell r="H182">
            <v>0.74890395311080349</v>
          </cell>
          <cell r="I182">
            <v>0.74890395311080349</v>
          </cell>
          <cell r="J182">
            <v>1.1233559296662052</v>
          </cell>
          <cell r="K182">
            <v>1.1233559296662052</v>
          </cell>
          <cell r="L182">
            <v>1.1233559296662052</v>
          </cell>
          <cell r="M182">
            <v>1.1233559296662052</v>
          </cell>
          <cell r="N182">
            <v>1.1233559296662052</v>
          </cell>
          <cell r="O182">
            <v>1.1233559296662052</v>
          </cell>
          <cell r="P182">
            <v>1.1233559296662052</v>
          </cell>
        </row>
        <row r="183">
          <cell r="D183" t="str">
            <v>SERA</v>
          </cell>
          <cell r="E183">
            <v>0</v>
          </cell>
          <cell r="F183">
            <v>0</v>
          </cell>
          <cell r="G183">
            <v>0.28083898241655131</v>
          </cell>
          <cell r="H183">
            <v>0.28083898241655131</v>
          </cell>
          <cell r="I183">
            <v>0.28083898241655131</v>
          </cell>
          <cell r="J183">
            <v>0.42125847362482693</v>
          </cell>
          <cell r="K183">
            <v>0.42125847362482693</v>
          </cell>
          <cell r="L183">
            <v>0.42125847362482693</v>
          </cell>
          <cell r="M183">
            <v>0.7020974560413783</v>
          </cell>
          <cell r="N183">
            <v>0.7020974560413783</v>
          </cell>
          <cell r="O183">
            <v>0.7020974560413783</v>
          </cell>
          <cell r="P183">
            <v>1.1233559296662052</v>
          </cell>
        </row>
        <row r="184">
          <cell r="D184" t="str">
            <v>DFR</v>
          </cell>
          <cell r="E184">
            <v>0</v>
          </cell>
          <cell r="F184">
            <v>0.56167796483310262</v>
          </cell>
          <cell r="G184">
            <v>0.56167796483310262</v>
          </cell>
          <cell r="H184">
            <v>0.7020974560413783</v>
          </cell>
          <cell r="I184">
            <v>0.98293643845792955</v>
          </cell>
          <cell r="J184">
            <v>1.1233559296662052</v>
          </cell>
          <cell r="K184">
            <v>1.1233559296662052</v>
          </cell>
          <cell r="L184">
            <v>1.1233559296662052</v>
          </cell>
          <cell r="M184">
            <v>1.1233559296662052</v>
          </cell>
          <cell r="N184">
            <v>1.1233559296662052</v>
          </cell>
          <cell r="O184">
            <v>1.1233559296662052</v>
          </cell>
          <cell r="P184">
            <v>1.1233559296662052</v>
          </cell>
        </row>
        <row r="185">
          <cell r="D185" t="str">
            <v>PCE</v>
          </cell>
        </row>
        <row r="186">
          <cell r="D186" t="str">
            <v>Trble</v>
          </cell>
        </row>
        <row r="187">
          <cell r="D187" t="str">
            <v>Locates</v>
          </cell>
        </row>
        <row r="188">
          <cell r="D188" t="str">
            <v>Dis-Con</v>
          </cell>
        </row>
        <row r="189">
          <cell r="D189" t="str">
            <v>New Conn</v>
          </cell>
        </row>
        <row r="190">
          <cell r="D190" t="str">
            <v>Srv Upg</v>
          </cell>
        </row>
        <row r="191">
          <cell r="D191" t="str">
            <v>Unpl ER</v>
          </cell>
        </row>
        <row r="192">
          <cell r="D192" t="str">
            <v>Storm</v>
          </cell>
        </row>
      </sheetData>
      <sheetData sheetId="2">
        <row r="15">
          <cell r="D15" t="str">
            <v>DML13</v>
          </cell>
          <cell r="F15">
            <v>339060</v>
          </cell>
          <cell r="I15">
            <v>339060</v>
          </cell>
          <cell r="L15">
            <v>339060</v>
          </cell>
          <cell r="O15">
            <v>339060</v>
          </cell>
          <cell r="R15">
            <v>339060</v>
          </cell>
          <cell r="U15">
            <v>339060</v>
          </cell>
          <cell r="X15">
            <v>339060</v>
          </cell>
          <cell r="AA15">
            <v>339060</v>
          </cell>
          <cell r="AD15">
            <v>339060</v>
          </cell>
          <cell r="AG15">
            <v>339060</v>
          </cell>
          <cell r="AJ15">
            <v>339060</v>
          </cell>
          <cell r="AM15">
            <v>339060</v>
          </cell>
          <cell r="AO15">
            <v>339060</v>
          </cell>
        </row>
        <row r="16">
          <cell r="D16" t="str">
            <v>DCL18</v>
          </cell>
          <cell r="F16">
            <v>7500</v>
          </cell>
          <cell r="I16">
            <v>7500</v>
          </cell>
          <cell r="L16">
            <v>7500</v>
          </cell>
          <cell r="O16">
            <v>7500</v>
          </cell>
          <cell r="R16">
            <v>7500</v>
          </cell>
          <cell r="U16">
            <v>7500</v>
          </cell>
          <cell r="X16">
            <v>7500</v>
          </cell>
          <cell r="AA16">
            <v>7500</v>
          </cell>
          <cell r="AD16">
            <v>7500</v>
          </cell>
          <cell r="AG16">
            <v>7500</v>
          </cell>
          <cell r="AJ16">
            <v>7500</v>
          </cell>
          <cell r="AM16">
            <v>7500</v>
          </cell>
          <cell r="AO16">
            <v>7500</v>
          </cell>
        </row>
        <row r="17">
          <cell r="D17" t="str">
            <v>TCL02</v>
          </cell>
          <cell r="F17">
            <v>446</v>
          </cell>
          <cell r="I17">
            <v>446</v>
          </cell>
          <cell r="L17">
            <v>446</v>
          </cell>
          <cell r="O17">
            <v>446</v>
          </cell>
          <cell r="R17">
            <v>446</v>
          </cell>
          <cell r="U17">
            <v>446</v>
          </cell>
          <cell r="X17">
            <v>446</v>
          </cell>
          <cell r="AA17">
            <v>446</v>
          </cell>
          <cell r="AD17">
            <v>446</v>
          </cell>
          <cell r="AG17">
            <v>446</v>
          </cell>
          <cell r="AJ17">
            <v>446</v>
          </cell>
          <cell r="AM17">
            <v>446</v>
          </cell>
          <cell r="AO17">
            <v>446</v>
          </cell>
        </row>
        <row r="18">
          <cell r="D18" t="str">
            <v>TMF01</v>
          </cell>
          <cell r="F18">
            <v>11633.1</v>
          </cell>
          <cell r="I18">
            <v>11633.1</v>
          </cell>
          <cell r="L18">
            <v>11633.1</v>
          </cell>
          <cell r="O18">
            <v>11633.1</v>
          </cell>
          <cell r="R18">
            <v>11633.1</v>
          </cell>
          <cell r="U18">
            <v>11633.1</v>
          </cell>
          <cell r="X18">
            <v>11633.1</v>
          </cell>
          <cell r="AA18">
            <v>11633.1</v>
          </cell>
          <cell r="AD18">
            <v>11633.1</v>
          </cell>
          <cell r="AG18">
            <v>11633.1</v>
          </cell>
          <cell r="AJ18">
            <v>11633.1</v>
          </cell>
          <cell r="AM18">
            <v>11633.1</v>
          </cell>
          <cell r="AO18">
            <v>11633.1</v>
          </cell>
        </row>
        <row r="19">
          <cell r="D19" t="str">
            <v>TMF02</v>
          </cell>
          <cell r="F19">
            <v>2882.17</v>
          </cell>
          <cell r="I19">
            <v>2882.17</v>
          </cell>
          <cell r="L19">
            <v>2882.17</v>
          </cell>
          <cell r="O19">
            <v>2882.17</v>
          </cell>
          <cell r="R19">
            <v>2882.17</v>
          </cell>
          <cell r="U19">
            <v>2882.17</v>
          </cell>
          <cell r="X19">
            <v>2882.17</v>
          </cell>
          <cell r="AA19">
            <v>2882.17</v>
          </cell>
          <cell r="AD19">
            <v>2882.17</v>
          </cell>
          <cell r="AG19">
            <v>2882.17</v>
          </cell>
          <cell r="AJ19">
            <v>2882.17</v>
          </cell>
          <cell r="AM19">
            <v>2882.17</v>
          </cell>
          <cell r="AO19">
            <v>2882.17</v>
          </cell>
        </row>
        <row r="20">
          <cell r="D20" t="str">
            <v>DMF01</v>
          </cell>
          <cell r="F20">
            <v>13500</v>
          </cell>
          <cell r="I20">
            <v>13500</v>
          </cell>
          <cell r="L20">
            <v>13500</v>
          </cell>
          <cell r="O20">
            <v>13500</v>
          </cell>
          <cell r="R20">
            <v>13500</v>
          </cell>
          <cell r="U20">
            <v>13500</v>
          </cell>
          <cell r="X20">
            <v>13500</v>
          </cell>
          <cell r="AA20">
            <v>13500</v>
          </cell>
          <cell r="AD20">
            <v>13500</v>
          </cell>
          <cell r="AG20">
            <v>13500</v>
          </cell>
          <cell r="AJ20">
            <v>13500</v>
          </cell>
          <cell r="AM20">
            <v>13500</v>
          </cell>
          <cell r="AO20">
            <v>13500</v>
          </cell>
        </row>
        <row r="21">
          <cell r="D21" t="str">
            <v>DMF02</v>
          </cell>
          <cell r="F21">
            <v>12730</v>
          </cell>
          <cell r="I21">
            <v>12730</v>
          </cell>
          <cell r="L21">
            <v>12730</v>
          </cell>
          <cell r="O21">
            <v>12730</v>
          </cell>
          <cell r="R21">
            <v>12730</v>
          </cell>
          <cell r="U21">
            <v>12730</v>
          </cell>
          <cell r="X21">
            <v>12730</v>
          </cell>
          <cell r="AA21">
            <v>12730</v>
          </cell>
          <cell r="AD21">
            <v>12730</v>
          </cell>
          <cell r="AG21">
            <v>12730</v>
          </cell>
          <cell r="AJ21">
            <v>12730</v>
          </cell>
          <cell r="AM21">
            <v>12730</v>
          </cell>
          <cell r="AO21">
            <v>12730</v>
          </cell>
        </row>
        <row r="22">
          <cell r="D22" t="str">
            <v>PEPM</v>
          </cell>
          <cell r="F22">
            <v>137000</v>
          </cell>
          <cell r="I22">
            <v>137000</v>
          </cell>
          <cell r="L22">
            <v>137000</v>
          </cell>
          <cell r="O22">
            <v>137000</v>
          </cell>
          <cell r="R22">
            <v>137000</v>
          </cell>
          <cell r="U22">
            <v>137000</v>
          </cell>
          <cell r="X22">
            <v>137000</v>
          </cell>
          <cell r="AA22">
            <v>137000</v>
          </cell>
          <cell r="AD22">
            <v>137000</v>
          </cell>
          <cell r="AG22">
            <v>137000</v>
          </cell>
          <cell r="AJ22">
            <v>137000</v>
          </cell>
          <cell r="AM22">
            <v>137000</v>
          </cell>
          <cell r="AO22">
            <v>137000</v>
          </cell>
        </row>
        <row r="23">
          <cell r="D23" t="str">
            <v>PCPM</v>
          </cell>
          <cell r="F23">
            <v>38000</v>
          </cell>
          <cell r="I23">
            <v>38000</v>
          </cell>
          <cell r="L23">
            <v>38000</v>
          </cell>
          <cell r="O23">
            <v>38000</v>
          </cell>
          <cell r="R23">
            <v>38000</v>
          </cell>
          <cell r="U23">
            <v>38000</v>
          </cell>
          <cell r="X23">
            <v>38000</v>
          </cell>
          <cell r="AA23">
            <v>38000</v>
          </cell>
          <cell r="AD23">
            <v>38000</v>
          </cell>
          <cell r="AG23">
            <v>38000</v>
          </cell>
          <cell r="AJ23">
            <v>38000</v>
          </cell>
          <cell r="AM23">
            <v>38000</v>
          </cell>
          <cell r="AO23">
            <v>38000</v>
          </cell>
        </row>
        <row r="24">
          <cell r="D24" t="str">
            <v>APM</v>
          </cell>
          <cell r="F24">
            <v>42000</v>
          </cell>
          <cell r="I24">
            <v>42000</v>
          </cell>
          <cell r="L24">
            <v>42000</v>
          </cell>
          <cell r="O24">
            <v>42000</v>
          </cell>
          <cell r="R24">
            <v>42000</v>
          </cell>
          <cell r="U24">
            <v>42000</v>
          </cell>
          <cell r="X24">
            <v>42000</v>
          </cell>
          <cell r="AA24">
            <v>42000</v>
          </cell>
          <cell r="AD24">
            <v>42000</v>
          </cell>
          <cell r="AG24">
            <v>42000</v>
          </cell>
          <cell r="AJ24">
            <v>42000</v>
          </cell>
          <cell r="AM24">
            <v>42000</v>
          </cell>
          <cell r="AO24">
            <v>42000</v>
          </cell>
        </row>
        <row r="25">
          <cell r="D25" t="str">
            <v>MPM</v>
          </cell>
          <cell r="F25">
            <v>3200</v>
          </cell>
          <cell r="I25">
            <v>3200</v>
          </cell>
          <cell r="L25">
            <v>3200</v>
          </cell>
          <cell r="O25">
            <v>3200</v>
          </cell>
          <cell r="R25">
            <v>3200</v>
          </cell>
          <cell r="U25">
            <v>3200</v>
          </cell>
          <cell r="X25">
            <v>3200</v>
          </cell>
          <cell r="AA25">
            <v>3200</v>
          </cell>
          <cell r="AD25">
            <v>3200</v>
          </cell>
          <cell r="AG25">
            <v>3200</v>
          </cell>
          <cell r="AJ25">
            <v>3200</v>
          </cell>
          <cell r="AM25">
            <v>3200</v>
          </cell>
          <cell r="AO25">
            <v>3200</v>
          </cell>
        </row>
        <row r="26">
          <cell r="D26" t="str">
            <v>IPM</v>
          </cell>
          <cell r="F26">
            <v>19500</v>
          </cell>
          <cell r="I26">
            <v>19500</v>
          </cell>
          <cell r="L26">
            <v>19500</v>
          </cell>
          <cell r="O26">
            <v>19500</v>
          </cell>
          <cell r="R26">
            <v>19500</v>
          </cell>
          <cell r="U26">
            <v>19500</v>
          </cell>
          <cell r="X26">
            <v>19500</v>
          </cell>
          <cell r="AA26">
            <v>19500</v>
          </cell>
          <cell r="AD26">
            <v>19500</v>
          </cell>
          <cell r="AG26">
            <v>19500</v>
          </cell>
          <cell r="AJ26">
            <v>19500</v>
          </cell>
          <cell r="AM26">
            <v>19500</v>
          </cell>
          <cell r="AO26">
            <v>19500</v>
          </cell>
        </row>
        <row r="27">
          <cell r="D27" t="str">
            <v>EPM</v>
          </cell>
          <cell r="F27">
            <v>1500</v>
          </cell>
          <cell r="I27">
            <v>1500</v>
          </cell>
          <cell r="L27">
            <v>1500</v>
          </cell>
          <cell r="O27">
            <v>1500</v>
          </cell>
          <cell r="R27">
            <v>1500</v>
          </cell>
          <cell r="U27">
            <v>1500</v>
          </cell>
          <cell r="X27">
            <v>1500</v>
          </cell>
          <cell r="AA27">
            <v>1500</v>
          </cell>
          <cell r="AD27">
            <v>1500</v>
          </cell>
          <cell r="AG27">
            <v>1500</v>
          </cell>
          <cell r="AJ27">
            <v>1500</v>
          </cell>
          <cell r="AM27">
            <v>1500</v>
          </cell>
          <cell r="AO27">
            <v>1500</v>
          </cell>
        </row>
        <row r="28">
          <cell r="D28" t="str">
            <v>TPM</v>
          </cell>
          <cell r="F28">
            <v>12000</v>
          </cell>
          <cell r="I28">
            <v>12000</v>
          </cell>
          <cell r="L28">
            <v>12000</v>
          </cell>
          <cell r="O28">
            <v>12000</v>
          </cell>
          <cell r="R28">
            <v>12000</v>
          </cell>
          <cell r="U28">
            <v>12000</v>
          </cell>
          <cell r="X28">
            <v>12000</v>
          </cell>
          <cell r="AA28">
            <v>12000</v>
          </cell>
          <cell r="AD28">
            <v>12000</v>
          </cell>
          <cell r="AG28">
            <v>12000</v>
          </cell>
          <cell r="AJ28">
            <v>12000</v>
          </cell>
          <cell r="AM28">
            <v>12000</v>
          </cell>
          <cell r="AO28">
            <v>12000</v>
          </cell>
        </row>
        <row r="29">
          <cell r="D29" t="str">
            <v>HVP</v>
          </cell>
          <cell r="F29">
            <v>10300</v>
          </cell>
          <cell r="I29">
            <v>10300</v>
          </cell>
          <cell r="L29">
            <v>10300</v>
          </cell>
          <cell r="O29">
            <v>10300</v>
          </cell>
          <cell r="R29">
            <v>10300</v>
          </cell>
          <cell r="U29">
            <v>10300</v>
          </cell>
          <cell r="X29">
            <v>10300</v>
          </cell>
          <cell r="AA29">
            <v>10300</v>
          </cell>
          <cell r="AD29">
            <v>10300</v>
          </cell>
          <cell r="AG29">
            <v>10300</v>
          </cell>
          <cell r="AJ29">
            <v>10300</v>
          </cell>
          <cell r="AM29">
            <v>10300</v>
          </cell>
          <cell r="AO29">
            <v>10300</v>
          </cell>
        </row>
        <row r="30">
          <cell r="D30" t="str">
            <v>TMP-AT</v>
          </cell>
          <cell r="F30">
            <v>4</v>
          </cell>
          <cell r="I30">
            <v>4</v>
          </cell>
          <cell r="L30">
            <v>4</v>
          </cell>
          <cell r="O30">
            <v>4</v>
          </cell>
          <cell r="R30">
            <v>4</v>
          </cell>
          <cell r="U30">
            <v>4</v>
          </cell>
          <cell r="X30">
            <v>4</v>
          </cell>
          <cell r="AA30">
            <v>4</v>
          </cell>
          <cell r="AD30">
            <v>4</v>
          </cell>
          <cell r="AG30">
            <v>4</v>
          </cell>
          <cell r="AJ30">
            <v>4</v>
          </cell>
          <cell r="AM30">
            <v>4</v>
          </cell>
          <cell r="AO30">
            <v>4</v>
          </cell>
        </row>
        <row r="31">
          <cell r="D31" t="str">
            <v>TMP-DHY</v>
          </cell>
          <cell r="F31">
            <v>6</v>
          </cell>
          <cell r="I31">
            <v>6</v>
          </cell>
          <cell r="L31">
            <v>6</v>
          </cell>
          <cell r="O31">
            <v>6</v>
          </cell>
          <cell r="R31">
            <v>6</v>
          </cell>
          <cell r="U31">
            <v>6</v>
          </cell>
          <cell r="X31">
            <v>6</v>
          </cell>
          <cell r="AA31">
            <v>6</v>
          </cell>
          <cell r="AD31">
            <v>6</v>
          </cell>
          <cell r="AG31">
            <v>6</v>
          </cell>
          <cell r="AJ31">
            <v>6</v>
          </cell>
          <cell r="AM31">
            <v>6</v>
          </cell>
          <cell r="AO31">
            <v>6</v>
          </cell>
        </row>
        <row r="32">
          <cell r="D32" t="str">
            <v>TMP-LK</v>
          </cell>
          <cell r="F32">
            <v>4</v>
          </cell>
          <cell r="I32">
            <v>4</v>
          </cell>
          <cell r="L32">
            <v>4</v>
          </cell>
          <cell r="O32">
            <v>4</v>
          </cell>
          <cell r="R32">
            <v>4</v>
          </cell>
          <cell r="U32">
            <v>4</v>
          </cell>
          <cell r="X32">
            <v>4</v>
          </cell>
          <cell r="AA32">
            <v>4</v>
          </cell>
          <cell r="AD32">
            <v>4</v>
          </cell>
          <cell r="AG32">
            <v>4</v>
          </cell>
          <cell r="AJ32">
            <v>4</v>
          </cell>
          <cell r="AM32">
            <v>4</v>
          </cell>
          <cell r="AO32">
            <v>4</v>
          </cell>
        </row>
        <row r="33">
          <cell r="D33" t="str">
            <v>TMP-MLR</v>
          </cell>
          <cell r="F33">
            <v>4</v>
          </cell>
          <cell r="I33">
            <v>4</v>
          </cell>
          <cell r="L33">
            <v>4</v>
          </cell>
          <cell r="O33">
            <v>4</v>
          </cell>
          <cell r="R33">
            <v>4</v>
          </cell>
          <cell r="U33">
            <v>4</v>
          </cell>
          <cell r="X33">
            <v>4</v>
          </cell>
          <cell r="AA33">
            <v>4</v>
          </cell>
          <cell r="AD33">
            <v>4</v>
          </cell>
          <cell r="AG33">
            <v>4</v>
          </cell>
          <cell r="AJ33">
            <v>4</v>
          </cell>
          <cell r="AM33">
            <v>4</v>
          </cell>
          <cell r="AO33">
            <v>4</v>
          </cell>
        </row>
        <row r="34">
          <cell r="D34" t="str">
            <v>TMP-RAD</v>
          </cell>
          <cell r="F34">
            <v>2</v>
          </cell>
          <cell r="I34">
            <v>2</v>
          </cell>
          <cell r="L34">
            <v>2</v>
          </cell>
          <cell r="O34">
            <v>2</v>
          </cell>
          <cell r="R34">
            <v>2</v>
          </cell>
          <cell r="U34">
            <v>2</v>
          </cell>
          <cell r="X34">
            <v>2</v>
          </cell>
          <cell r="AA34">
            <v>2</v>
          </cell>
          <cell r="AD34">
            <v>2</v>
          </cell>
          <cell r="AG34">
            <v>2</v>
          </cell>
          <cell r="AJ34">
            <v>2</v>
          </cell>
          <cell r="AM34">
            <v>2</v>
          </cell>
          <cell r="AO34">
            <v>2</v>
          </cell>
        </row>
        <row r="35">
          <cell r="D35" t="str">
            <v>TMP-TCPR</v>
          </cell>
          <cell r="F35">
            <v>8</v>
          </cell>
          <cell r="I35">
            <v>8</v>
          </cell>
          <cell r="L35">
            <v>8</v>
          </cell>
          <cell r="O35">
            <v>8</v>
          </cell>
          <cell r="R35">
            <v>8</v>
          </cell>
          <cell r="U35">
            <v>8</v>
          </cell>
          <cell r="X35">
            <v>8</v>
          </cell>
          <cell r="AA35">
            <v>8</v>
          </cell>
          <cell r="AD35">
            <v>8</v>
          </cell>
          <cell r="AG35">
            <v>8</v>
          </cell>
          <cell r="AJ35">
            <v>8</v>
          </cell>
          <cell r="AM35">
            <v>8</v>
          </cell>
          <cell r="AO35">
            <v>8</v>
          </cell>
        </row>
        <row r="36">
          <cell r="D36" t="str">
            <v>TMP-ULTC</v>
          </cell>
          <cell r="F36">
            <v>30</v>
          </cell>
          <cell r="I36">
            <v>30</v>
          </cell>
          <cell r="L36">
            <v>30</v>
          </cell>
          <cell r="O36">
            <v>30</v>
          </cell>
          <cell r="R36">
            <v>30</v>
          </cell>
          <cell r="U36">
            <v>30</v>
          </cell>
          <cell r="X36">
            <v>30</v>
          </cell>
          <cell r="AA36">
            <v>30</v>
          </cell>
          <cell r="AD36">
            <v>30</v>
          </cell>
          <cell r="AG36">
            <v>30</v>
          </cell>
          <cell r="AJ36">
            <v>30</v>
          </cell>
          <cell r="AM36">
            <v>30</v>
          </cell>
          <cell r="AO36">
            <v>30</v>
          </cell>
        </row>
        <row r="37">
          <cell r="D37" t="str">
            <v>GMPP</v>
          </cell>
          <cell r="F37">
            <v>23</v>
          </cell>
          <cell r="I37">
            <v>23</v>
          </cell>
          <cell r="L37">
            <v>23</v>
          </cell>
          <cell r="O37">
            <v>23</v>
          </cell>
          <cell r="R37">
            <v>23</v>
          </cell>
          <cell r="U37">
            <v>23</v>
          </cell>
          <cell r="X37">
            <v>23</v>
          </cell>
          <cell r="AA37">
            <v>23</v>
          </cell>
          <cell r="AD37">
            <v>23</v>
          </cell>
          <cell r="AG37">
            <v>23</v>
          </cell>
          <cell r="AJ37">
            <v>23</v>
          </cell>
          <cell r="AM37">
            <v>23</v>
          </cell>
          <cell r="AO37">
            <v>23</v>
          </cell>
        </row>
        <row r="38">
          <cell r="D38" t="str">
            <v>BMPP</v>
          </cell>
          <cell r="F38">
            <v>35</v>
          </cell>
          <cell r="I38">
            <v>35</v>
          </cell>
          <cell r="L38">
            <v>35</v>
          </cell>
          <cell r="O38">
            <v>35</v>
          </cell>
          <cell r="R38">
            <v>35</v>
          </cell>
          <cell r="U38">
            <v>35</v>
          </cell>
          <cell r="X38">
            <v>35</v>
          </cell>
          <cell r="AA38">
            <v>35</v>
          </cell>
          <cell r="AD38">
            <v>35</v>
          </cell>
          <cell r="AG38">
            <v>35</v>
          </cell>
          <cell r="AJ38">
            <v>35</v>
          </cell>
          <cell r="AM38">
            <v>35</v>
          </cell>
          <cell r="AO38">
            <v>35</v>
          </cell>
        </row>
        <row r="39">
          <cell r="D39" t="str">
            <v>EPR</v>
          </cell>
          <cell r="F39">
            <v>250</v>
          </cell>
          <cell r="I39">
            <v>250</v>
          </cell>
          <cell r="L39">
            <v>250</v>
          </cell>
          <cell r="O39">
            <v>250</v>
          </cell>
          <cell r="R39">
            <v>250</v>
          </cell>
          <cell r="U39">
            <v>250</v>
          </cell>
          <cell r="X39">
            <v>250</v>
          </cell>
          <cell r="AA39">
            <v>250</v>
          </cell>
          <cell r="AD39">
            <v>250</v>
          </cell>
          <cell r="AG39">
            <v>250</v>
          </cell>
          <cell r="AJ39">
            <v>250</v>
          </cell>
          <cell r="AM39">
            <v>250</v>
          </cell>
          <cell r="AO39">
            <v>250</v>
          </cell>
        </row>
        <row r="40">
          <cell r="D40" t="str">
            <v>EMPP</v>
          </cell>
          <cell r="F40">
            <v>30</v>
          </cell>
          <cell r="I40">
            <v>30</v>
          </cell>
          <cell r="L40">
            <v>30</v>
          </cell>
          <cell r="O40">
            <v>30</v>
          </cell>
          <cell r="R40">
            <v>30</v>
          </cell>
          <cell r="U40">
            <v>30</v>
          </cell>
          <cell r="X40">
            <v>30</v>
          </cell>
          <cell r="AA40">
            <v>30</v>
          </cell>
          <cell r="AD40">
            <v>30</v>
          </cell>
          <cell r="AG40">
            <v>30</v>
          </cell>
          <cell r="AJ40">
            <v>30</v>
          </cell>
          <cell r="AM40">
            <v>30</v>
          </cell>
          <cell r="AO40">
            <v>30</v>
          </cell>
        </row>
        <row r="41">
          <cell r="D41" t="str">
            <v>GRND</v>
          </cell>
          <cell r="F41">
            <v>22</v>
          </cell>
          <cell r="I41">
            <v>22</v>
          </cell>
          <cell r="L41">
            <v>22</v>
          </cell>
          <cell r="O41">
            <v>22</v>
          </cell>
          <cell r="R41">
            <v>22</v>
          </cell>
          <cell r="U41">
            <v>22</v>
          </cell>
          <cell r="X41">
            <v>22</v>
          </cell>
          <cell r="AA41">
            <v>22</v>
          </cell>
          <cell r="AD41">
            <v>22</v>
          </cell>
          <cell r="AG41">
            <v>22</v>
          </cell>
          <cell r="AJ41">
            <v>22</v>
          </cell>
          <cell r="AM41">
            <v>22</v>
          </cell>
          <cell r="AO41">
            <v>22</v>
          </cell>
        </row>
        <row r="42">
          <cell r="D42" t="str">
            <v>WLC</v>
          </cell>
          <cell r="F42">
            <v>15</v>
          </cell>
          <cell r="I42">
            <v>15</v>
          </cell>
          <cell r="L42">
            <v>15</v>
          </cell>
          <cell r="O42">
            <v>15</v>
          </cell>
          <cell r="R42">
            <v>15</v>
          </cell>
          <cell r="U42">
            <v>15</v>
          </cell>
          <cell r="X42">
            <v>15</v>
          </cell>
          <cell r="AA42">
            <v>15</v>
          </cell>
          <cell r="AD42">
            <v>15</v>
          </cell>
          <cell r="AG42">
            <v>15</v>
          </cell>
          <cell r="AJ42">
            <v>15</v>
          </cell>
          <cell r="AM42">
            <v>15</v>
          </cell>
          <cell r="AO42">
            <v>15</v>
          </cell>
        </row>
        <row r="43">
          <cell r="D43" t="str">
            <v>OPI</v>
          </cell>
          <cell r="F43">
            <v>2400</v>
          </cell>
          <cell r="I43">
            <v>2400</v>
          </cell>
          <cell r="L43">
            <v>2400</v>
          </cell>
          <cell r="O43">
            <v>2400</v>
          </cell>
          <cell r="R43">
            <v>2400</v>
          </cell>
          <cell r="U43">
            <v>2400</v>
          </cell>
          <cell r="X43">
            <v>2400</v>
          </cell>
          <cell r="AA43">
            <v>2400</v>
          </cell>
          <cell r="AD43">
            <v>2400</v>
          </cell>
          <cell r="AG43">
            <v>2400</v>
          </cell>
          <cell r="AJ43">
            <v>2400</v>
          </cell>
          <cell r="AM43">
            <v>2400</v>
          </cell>
          <cell r="AO43">
            <v>2400</v>
          </cell>
        </row>
        <row r="44">
          <cell r="D44" t="str">
            <v>PECPM</v>
          </cell>
          <cell r="F44">
            <v>50000</v>
          </cell>
          <cell r="I44">
            <v>50000</v>
          </cell>
          <cell r="L44">
            <v>50000</v>
          </cell>
          <cell r="O44">
            <v>50000</v>
          </cell>
          <cell r="R44">
            <v>50000</v>
          </cell>
          <cell r="U44">
            <v>50000</v>
          </cell>
          <cell r="X44">
            <v>50000</v>
          </cell>
          <cell r="AA44">
            <v>50000</v>
          </cell>
          <cell r="AD44">
            <v>50000</v>
          </cell>
          <cell r="AG44">
            <v>50000</v>
          </cell>
          <cell r="AJ44">
            <v>50000</v>
          </cell>
          <cell r="AM44">
            <v>50000</v>
          </cell>
          <cell r="AO44">
            <v>50000</v>
          </cell>
        </row>
        <row r="45">
          <cell r="D45" t="str">
            <v>PCCPM</v>
          </cell>
          <cell r="F45">
            <v>10000</v>
          </cell>
          <cell r="I45">
            <v>10000</v>
          </cell>
          <cell r="L45">
            <v>10000</v>
          </cell>
          <cell r="O45">
            <v>10000</v>
          </cell>
          <cell r="R45">
            <v>10000</v>
          </cell>
          <cell r="U45">
            <v>10000</v>
          </cell>
          <cell r="X45">
            <v>10000</v>
          </cell>
          <cell r="AA45">
            <v>10000</v>
          </cell>
          <cell r="AD45">
            <v>10000</v>
          </cell>
          <cell r="AG45">
            <v>10000</v>
          </cell>
          <cell r="AJ45">
            <v>10000</v>
          </cell>
          <cell r="AM45">
            <v>10000</v>
          </cell>
          <cell r="AO45">
            <v>10000</v>
          </cell>
        </row>
        <row r="46">
          <cell r="D46" t="str">
            <v>ACPM</v>
          </cell>
          <cell r="F46">
            <v>13000</v>
          </cell>
          <cell r="I46">
            <v>13000</v>
          </cell>
          <cell r="L46">
            <v>13000</v>
          </cell>
          <cell r="O46">
            <v>13000</v>
          </cell>
          <cell r="R46">
            <v>13000</v>
          </cell>
          <cell r="U46">
            <v>13000</v>
          </cell>
          <cell r="X46">
            <v>13000</v>
          </cell>
          <cell r="AA46">
            <v>13000</v>
          </cell>
          <cell r="AD46">
            <v>13000</v>
          </cell>
          <cell r="AG46">
            <v>13000</v>
          </cell>
          <cell r="AJ46">
            <v>13000</v>
          </cell>
          <cell r="AM46">
            <v>13000</v>
          </cell>
          <cell r="AO46">
            <v>13000</v>
          </cell>
        </row>
        <row r="47">
          <cell r="D47" t="str">
            <v>ICPM</v>
          </cell>
          <cell r="F47">
            <v>2500</v>
          </cell>
          <cell r="I47">
            <v>2500</v>
          </cell>
          <cell r="L47">
            <v>2500</v>
          </cell>
          <cell r="O47">
            <v>2500</v>
          </cell>
          <cell r="R47">
            <v>2500</v>
          </cell>
          <cell r="U47">
            <v>2500</v>
          </cell>
          <cell r="X47">
            <v>2500</v>
          </cell>
          <cell r="AA47">
            <v>2500</v>
          </cell>
          <cell r="AD47">
            <v>2500</v>
          </cell>
          <cell r="AG47">
            <v>2500</v>
          </cell>
          <cell r="AJ47">
            <v>2500</v>
          </cell>
          <cell r="AM47">
            <v>2500</v>
          </cell>
          <cell r="AO47">
            <v>2500</v>
          </cell>
        </row>
        <row r="48">
          <cell r="D48" t="str">
            <v>TCPM</v>
          </cell>
          <cell r="F48">
            <v>1600</v>
          </cell>
          <cell r="I48">
            <v>1600</v>
          </cell>
          <cell r="L48">
            <v>1600</v>
          </cell>
          <cell r="O48">
            <v>1600</v>
          </cell>
          <cell r="R48">
            <v>1600</v>
          </cell>
          <cell r="U48">
            <v>1600</v>
          </cell>
          <cell r="X48">
            <v>1600</v>
          </cell>
          <cell r="AA48">
            <v>1600</v>
          </cell>
          <cell r="AD48">
            <v>1600</v>
          </cell>
          <cell r="AG48">
            <v>1600</v>
          </cell>
          <cell r="AJ48">
            <v>1600</v>
          </cell>
          <cell r="AM48">
            <v>1600</v>
          </cell>
          <cell r="AO48">
            <v>1600</v>
          </cell>
        </row>
        <row r="49">
          <cell r="D49" t="str">
            <v>HVCPM</v>
          </cell>
          <cell r="F49">
            <v>2700</v>
          </cell>
          <cell r="I49">
            <v>2700</v>
          </cell>
          <cell r="L49">
            <v>2700</v>
          </cell>
          <cell r="O49">
            <v>2700</v>
          </cell>
          <cell r="R49">
            <v>2700</v>
          </cell>
          <cell r="U49">
            <v>2700</v>
          </cell>
          <cell r="X49">
            <v>2700</v>
          </cell>
          <cell r="AA49">
            <v>2700</v>
          </cell>
          <cell r="AD49">
            <v>2700</v>
          </cell>
          <cell r="AG49">
            <v>2700</v>
          </cell>
          <cell r="AJ49">
            <v>2700</v>
          </cell>
          <cell r="AM49">
            <v>2700</v>
          </cell>
          <cell r="AO49">
            <v>2700</v>
          </cell>
        </row>
        <row r="50">
          <cell r="D50" t="str">
            <v>DSPM</v>
          </cell>
          <cell r="F50">
            <v>42000</v>
          </cell>
          <cell r="I50">
            <v>42000</v>
          </cell>
          <cell r="L50">
            <v>42000</v>
          </cell>
          <cell r="O50">
            <v>42000</v>
          </cell>
          <cell r="R50">
            <v>42000</v>
          </cell>
          <cell r="U50">
            <v>42000</v>
          </cell>
          <cell r="X50">
            <v>42000</v>
          </cell>
          <cell r="AA50">
            <v>42000</v>
          </cell>
          <cell r="AD50">
            <v>42000</v>
          </cell>
          <cell r="AG50">
            <v>42000</v>
          </cell>
          <cell r="AJ50">
            <v>42000</v>
          </cell>
          <cell r="AM50">
            <v>42000</v>
          </cell>
          <cell r="AO50">
            <v>42000</v>
          </cell>
        </row>
        <row r="51">
          <cell r="D51" t="str">
            <v>DTPP</v>
          </cell>
          <cell r="F51">
            <v>35</v>
          </cell>
          <cell r="I51">
            <v>35</v>
          </cell>
          <cell r="L51">
            <v>35</v>
          </cell>
          <cell r="O51">
            <v>35</v>
          </cell>
          <cell r="R51">
            <v>35</v>
          </cell>
          <cell r="U51">
            <v>35</v>
          </cell>
          <cell r="X51">
            <v>35</v>
          </cell>
          <cell r="AA51">
            <v>35</v>
          </cell>
          <cell r="AD51">
            <v>35</v>
          </cell>
          <cell r="AG51">
            <v>35</v>
          </cell>
          <cell r="AJ51">
            <v>35</v>
          </cell>
          <cell r="AM51">
            <v>35</v>
          </cell>
          <cell r="AO51">
            <v>35</v>
          </cell>
        </row>
        <row r="52">
          <cell r="D52" t="str">
            <v>DSCPM</v>
          </cell>
          <cell r="F52">
            <v>23000</v>
          </cell>
          <cell r="I52">
            <v>23000</v>
          </cell>
          <cell r="L52">
            <v>23000</v>
          </cell>
          <cell r="O52">
            <v>23000</v>
          </cell>
          <cell r="R52">
            <v>23000</v>
          </cell>
          <cell r="U52">
            <v>23000</v>
          </cell>
          <cell r="X52">
            <v>23000</v>
          </cell>
          <cell r="AA52">
            <v>23000</v>
          </cell>
          <cell r="AD52">
            <v>23000</v>
          </cell>
          <cell r="AG52">
            <v>23000</v>
          </cell>
          <cell r="AJ52">
            <v>23000</v>
          </cell>
          <cell r="AM52">
            <v>23000</v>
          </cell>
          <cell r="AO52">
            <v>23000</v>
          </cell>
        </row>
        <row r="53">
          <cell r="D53" t="str">
            <v>DOMO</v>
          </cell>
          <cell r="F53">
            <v>70</v>
          </cell>
          <cell r="I53">
            <v>70</v>
          </cell>
          <cell r="L53">
            <v>70</v>
          </cell>
          <cell r="O53">
            <v>70</v>
          </cell>
          <cell r="R53">
            <v>70</v>
          </cell>
          <cell r="U53">
            <v>70</v>
          </cell>
          <cell r="X53">
            <v>70</v>
          </cell>
          <cell r="AA53">
            <v>70</v>
          </cell>
          <cell r="AD53">
            <v>70</v>
          </cell>
          <cell r="AG53">
            <v>70</v>
          </cell>
          <cell r="AJ53">
            <v>70</v>
          </cell>
          <cell r="AM53">
            <v>70</v>
          </cell>
          <cell r="AO53">
            <v>70</v>
          </cell>
        </row>
        <row r="54">
          <cell r="D54" t="str">
            <v>BCCP</v>
          </cell>
          <cell r="F54">
            <v>19</v>
          </cell>
          <cell r="I54">
            <v>19</v>
          </cell>
          <cell r="L54">
            <v>19</v>
          </cell>
          <cell r="O54">
            <v>19</v>
          </cell>
          <cell r="R54">
            <v>19</v>
          </cell>
          <cell r="U54">
            <v>19</v>
          </cell>
          <cell r="X54">
            <v>19</v>
          </cell>
          <cell r="AA54">
            <v>19</v>
          </cell>
          <cell r="AD54">
            <v>19</v>
          </cell>
          <cell r="AG54">
            <v>19</v>
          </cell>
          <cell r="AJ54">
            <v>19</v>
          </cell>
          <cell r="AM54">
            <v>19</v>
          </cell>
          <cell r="AO54">
            <v>19</v>
          </cell>
        </row>
        <row r="55">
          <cell r="D55" t="str">
            <v>BCTP</v>
          </cell>
          <cell r="F55">
            <v>13</v>
          </cell>
          <cell r="I55">
            <v>13</v>
          </cell>
          <cell r="L55">
            <v>13</v>
          </cell>
          <cell r="O55">
            <v>13</v>
          </cell>
          <cell r="R55">
            <v>13</v>
          </cell>
          <cell r="U55">
            <v>13</v>
          </cell>
          <cell r="X55">
            <v>13</v>
          </cell>
          <cell r="AA55">
            <v>13</v>
          </cell>
          <cell r="AD55">
            <v>13</v>
          </cell>
          <cell r="AG55">
            <v>13</v>
          </cell>
          <cell r="AJ55">
            <v>13</v>
          </cell>
          <cell r="AM55">
            <v>13</v>
          </cell>
          <cell r="AO55">
            <v>13</v>
          </cell>
        </row>
        <row r="56">
          <cell r="D56" t="str">
            <v>ICP</v>
          </cell>
          <cell r="F56">
            <v>1087</v>
          </cell>
          <cell r="I56">
            <v>1087</v>
          </cell>
          <cell r="L56">
            <v>1087</v>
          </cell>
          <cell r="O56">
            <v>1087</v>
          </cell>
          <cell r="R56">
            <v>1087</v>
          </cell>
          <cell r="U56">
            <v>1087</v>
          </cell>
          <cell r="X56">
            <v>1087</v>
          </cell>
          <cell r="AA56">
            <v>1087</v>
          </cell>
          <cell r="AD56">
            <v>1087</v>
          </cell>
          <cell r="AG56">
            <v>1087</v>
          </cell>
          <cell r="AJ56">
            <v>1087</v>
          </cell>
          <cell r="AM56">
            <v>1087</v>
          </cell>
          <cell r="AO56">
            <v>1087</v>
          </cell>
        </row>
        <row r="57">
          <cell r="D57" t="str">
            <v>TCP</v>
          </cell>
          <cell r="F57">
            <v>4</v>
          </cell>
          <cell r="I57">
            <v>4</v>
          </cell>
          <cell r="L57">
            <v>4</v>
          </cell>
          <cell r="O57">
            <v>4</v>
          </cell>
          <cell r="R57">
            <v>4</v>
          </cell>
          <cell r="U57">
            <v>4</v>
          </cell>
          <cell r="X57">
            <v>4</v>
          </cell>
          <cell r="AA57">
            <v>4</v>
          </cell>
          <cell r="AD57">
            <v>4</v>
          </cell>
          <cell r="AG57">
            <v>4</v>
          </cell>
          <cell r="AJ57">
            <v>4</v>
          </cell>
          <cell r="AM57">
            <v>4</v>
          </cell>
          <cell r="AO57">
            <v>4</v>
          </cell>
        </row>
        <row r="58">
          <cell r="D58" t="str">
            <v>SCP</v>
          </cell>
          <cell r="F58">
            <v>30</v>
          </cell>
          <cell r="I58">
            <v>30</v>
          </cell>
          <cell r="L58">
            <v>30</v>
          </cell>
          <cell r="O58">
            <v>30</v>
          </cell>
          <cell r="R58">
            <v>30</v>
          </cell>
          <cell r="U58">
            <v>30</v>
          </cell>
          <cell r="X58">
            <v>30</v>
          </cell>
          <cell r="AA58">
            <v>30</v>
          </cell>
          <cell r="AD58">
            <v>30</v>
          </cell>
          <cell r="AG58">
            <v>30</v>
          </cell>
          <cell r="AJ58">
            <v>30</v>
          </cell>
          <cell r="AM58">
            <v>30</v>
          </cell>
          <cell r="AO58">
            <v>30</v>
          </cell>
        </row>
        <row r="59">
          <cell r="D59" t="str">
            <v>BRC</v>
          </cell>
          <cell r="F59">
            <v>4</v>
          </cell>
          <cell r="I59">
            <v>4</v>
          </cell>
          <cell r="L59">
            <v>4</v>
          </cell>
          <cell r="O59">
            <v>4</v>
          </cell>
          <cell r="R59">
            <v>4</v>
          </cell>
          <cell r="U59">
            <v>4</v>
          </cell>
          <cell r="X59">
            <v>4</v>
          </cell>
          <cell r="AA59">
            <v>4</v>
          </cell>
          <cell r="AD59">
            <v>4</v>
          </cell>
          <cell r="AG59">
            <v>4</v>
          </cell>
          <cell r="AJ59">
            <v>4</v>
          </cell>
          <cell r="AM59">
            <v>4</v>
          </cell>
          <cell r="AO59">
            <v>4</v>
          </cell>
        </row>
        <row r="60">
          <cell r="D60" t="str">
            <v>TRM</v>
          </cell>
          <cell r="F60">
            <v>120</v>
          </cell>
          <cell r="I60">
            <v>120</v>
          </cell>
          <cell r="L60">
            <v>120</v>
          </cell>
          <cell r="O60">
            <v>120</v>
          </cell>
          <cell r="R60">
            <v>120</v>
          </cell>
          <cell r="U60">
            <v>120</v>
          </cell>
          <cell r="X60">
            <v>120</v>
          </cell>
          <cell r="AA60">
            <v>120</v>
          </cell>
          <cell r="AD60">
            <v>120</v>
          </cell>
          <cell r="AG60">
            <v>120</v>
          </cell>
          <cell r="AJ60">
            <v>120</v>
          </cell>
          <cell r="AM60">
            <v>120</v>
          </cell>
          <cell r="AO60">
            <v>120</v>
          </cell>
        </row>
        <row r="61">
          <cell r="D61" t="str">
            <v>HVIT</v>
          </cell>
          <cell r="F61">
            <v>67</v>
          </cell>
          <cell r="I61">
            <v>67</v>
          </cell>
          <cell r="L61">
            <v>67</v>
          </cell>
          <cell r="O61">
            <v>67</v>
          </cell>
          <cell r="R61">
            <v>67</v>
          </cell>
          <cell r="U61">
            <v>67</v>
          </cell>
          <cell r="X61">
            <v>67</v>
          </cell>
          <cell r="AA61">
            <v>67</v>
          </cell>
          <cell r="AD61">
            <v>67</v>
          </cell>
          <cell r="AG61">
            <v>67</v>
          </cell>
          <cell r="AJ61">
            <v>67</v>
          </cell>
          <cell r="AM61">
            <v>67</v>
          </cell>
          <cell r="AO61">
            <v>67</v>
          </cell>
        </row>
        <row r="62">
          <cell r="D62" t="str">
            <v>HPAS</v>
          </cell>
          <cell r="F62">
            <v>3</v>
          </cell>
          <cell r="I62">
            <v>3</v>
          </cell>
          <cell r="L62">
            <v>3</v>
          </cell>
          <cell r="O62">
            <v>3</v>
          </cell>
          <cell r="R62">
            <v>3</v>
          </cell>
          <cell r="U62">
            <v>3</v>
          </cell>
          <cell r="X62">
            <v>3</v>
          </cell>
          <cell r="AA62">
            <v>3</v>
          </cell>
          <cell r="AD62">
            <v>3</v>
          </cell>
          <cell r="AG62">
            <v>3</v>
          </cell>
          <cell r="AJ62">
            <v>3</v>
          </cell>
          <cell r="AM62">
            <v>3</v>
          </cell>
          <cell r="AO62">
            <v>3</v>
          </cell>
        </row>
        <row r="63">
          <cell r="D63" t="str">
            <v>SACP</v>
          </cell>
          <cell r="F63">
            <v>3</v>
          </cell>
          <cell r="I63">
            <v>3</v>
          </cell>
          <cell r="L63">
            <v>3</v>
          </cell>
          <cell r="O63">
            <v>3</v>
          </cell>
          <cell r="R63">
            <v>3</v>
          </cell>
          <cell r="U63">
            <v>3</v>
          </cell>
          <cell r="X63">
            <v>3</v>
          </cell>
          <cell r="AA63">
            <v>3</v>
          </cell>
          <cell r="AD63">
            <v>3</v>
          </cell>
          <cell r="AG63">
            <v>3</v>
          </cell>
          <cell r="AJ63">
            <v>3</v>
          </cell>
          <cell r="AM63">
            <v>3</v>
          </cell>
          <cell r="AO63">
            <v>3</v>
          </cell>
        </row>
        <row r="64">
          <cell r="D64" t="str">
            <v>CBL</v>
          </cell>
          <cell r="F64">
            <v>15</v>
          </cell>
          <cell r="I64">
            <v>15</v>
          </cell>
          <cell r="L64">
            <v>15</v>
          </cell>
          <cell r="O64">
            <v>15</v>
          </cell>
          <cell r="R64">
            <v>15</v>
          </cell>
          <cell r="U64">
            <v>15</v>
          </cell>
          <cell r="X64">
            <v>15</v>
          </cell>
          <cell r="AA64">
            <v>15</v>
          </cell>
          <cell r="AD64">
            <v>15</v>
          </cell>
          <cell r="AG64">
            <v>15</v>
          </cell>
          <cell r="AJ64">
            <v>15</v>
          </cell>
          <cell r="AM64">
            <v>15</v>
          </cell>
          <cell r="AO64">
            <v>15</v>
          </cell>
        </row>
        <row r="65">
          <cell r="D65" t="str">
            <v>DSR</v>
          </cell>
          <cell r="F65">
            <v>39</v>
          </cell>
          <cell r="I65">
            <v>39</v>
          </cell>
          <cell r="L65">
            <v>39</v>
          </cell>
          <cell r="O65">
            <v>39</v>
          </cell>
          <cell r="R65">
            <v>39</v>
          </cell>
          <cell r="U65">
            <v>39</v>
          </cell>
          <cell r="X65">
            <v>39</v>
          </cell>
          <cell r="AA65">
            <v>39</v>
          </cell>
          <cell r="AD65">
            <v>39</v>
          </cell>
          <cell r="AG65">
            <v>39</v>
          </cell>
          <cell r="AJ65">
            <v>39</v>
          </cell>
          <cell r="AM65">
            <v>39</v>
          </cell>
          <cell r="AO65">
            <v>39</v>
          </cell>
        </row>
        <row r="66">
          <cell r="D66" t="str">
            <v>MUS</v>
          </cell>
          <cell r="F66">
            <v>3</v>
          </cell>
          <cell r="I66">
            <v>3</v>
          </cell>
          <cell r="L66">
            <v>3</v>
          </cell>
          <cell r="O66">
            <v>3</v>
          </cell>
          <cell r="R66">
            <v>3</v>
          </cell>
          <cell r="U66">
            <v>3</v>
          </cell>
          <cell r="X66">
            <v>3</v>
          </cell>
          <cell r="AA66">
            <v>3</v>
          </cell>
          <cell r="AD66">
            <v>3</v>
          </cell>
          <cell r="AG66">
            <v>3</v>
          </cell>
          <cell r="AJ66">
            <v>3</v>
          </cell>
          <cell r="AM66">
            <v>3</v>
          </cell>
          <cell r="AO66">
            <v>3</v>
          </cell>
        </row>
        <row r="67">
          <cell r="D67" t="str">
            <v>17204</v>
          </cell>
          <cell r="F67">
            <v>3</v>
          </cell>
          <cell r="I67">
            <v>3</v>
          </cell>
          <cell r="L67">
            <v>3</v>
          </cell>
          <cell r="O67">
            <v>3</v>
          </cell>
          <cell r="R67">
            <v>3</v>
          </cell>
          <cell r="U67">
            <v>3</v>
          </cell>
          <cell r="X67">
            <v>3</v>
          </cell>
          <cell r="AA67">
            <v>3</v>
          </cell>
          <cell r="AD67">
            <v>3</v>
          </cell>
          <cell r="AG67">
            <v>3</v>
          </cell>
          <cell r="AJ67">
            <v>3</v>
          </cell>
          <cell r="AM67">
            <v>3</v>
          </cell>
          <cell r="AO67">
            <v>3</v>
          </cell>
        </row>
        <row r="68">
          <cell r="D68" t="str">
            <v>17219</v>
          </cell>
          <cell r="F68">
            <v>2</v>
          </cell>
          <cell r="I68">
            <v>2</v>
          </cell>
          <cell r="L68">
            <v>2</v>
          </cell>
          <cell r="O68">
            <v>2</v>
          </cell>
          <cell r="R68">
            <v>2</v>
          </cell>
          <cell r="U68">
            <v>2</v>
          </cell>
          <cell r="X68">
            <v>2</v>
          </cell>
          <cell r="AA68">
            <v>2</v>
          </cell>
          <cell r="AD68">
            <v>2</v>
          </cell>
          <cell r="AG68">
            <v>2</v>
          </cell>
          <cell r="AJ68">
            <v>2</v>
          </cell>
          <cell r="AM68">
            <v>2</v>
          </cell>
          <cell r="AO68">
            <v>2</v>
          </cell>
        </row>
        <row r="69">
          <cell r="D69" t="str">
            <v>17238</v>
          </cell>
          <cell r="F69">
            <v>2</v>
          </cell>
          <cell r="I69">
            <v>2</v>
          </cell>
          <cell r="L69">
            <v>2</v>
          </cell>
          <cell r="O69">
            <v>2</v>
          </cell>
          <cell r="R69">
            <v>2</v>
          </cell>
          <cell r="U69">
            <v>2</v>
          </cell>
          <cell r="X69">
            <v>2</v>
          </cell>
          <cell r="AA69">
            <v>2</v>
          </cell>
          <cell r="AD69">
            <v>2</v>
          </cell>
          <cell r="AG69">
            <v>2</v>
          </cell>
          <cell r="AJ69">
            <v>2</v>
          </cell>
          <cell r="AM69">
            <v>2</v>
          </cell>
          <cell r="AO69">
            <v>2</v>
          </cell>
        </row>
        <row r="70">
          <cell r="D70" t="str">
            <v>17350</v>
          </cell>
          <cell r="F70">
            <v>2</v>
          </cell>
          <cell r="I70">
            <v>2</v>
          </cell>
          <cell r="L70">
            <v>2</v>
          </cell>
          <cell r="O70">
            <v>2</v>
          </cell>
          <cell r="R70">
            <v>2</v>
          </cell>
          <cell r="U70">
            <v>2</v>
          </cell>
          <cell r="X70">
            <v>2</v>
          </cell>
          <cell r="AA70">
            <v>2</v>
          </cell>
          <cell r="AD70">
            <v>2</v>
          </cell>
          <cell r="AG70">
            <v>2</v>
          </cell>
          <cell r="AJ70">
            <v>2</v>
          </cell>
          <cell r="AM70">
            <v>2</v>
          </cell>
          <cell r="AO70">
            <v>2</v>
          </cell>
        </row>
        <row r="71">
          <cell r="D71" t="str">
            <v>17677</v>
          </cell>
          <cell r="F71">
            <v>1</v>
          </cell>
          <cell r="I71">
            <v>1</v>
          </cell>
          <cell r="L71">
            <v>1</v>
          </cell>
          <cell r="O71">
            <v>1</v>
          </cell>
          <cell r="R71">
            <v>1</v>
          </cell>
          <cell r="U71">
            <v>1</v>
          </cell>
          <cell r="X71">
            <v>1</v>
          </cell>
          <cell r="AA71">
            <v>1</v>
          </cell>
          <cell r="AD71">
            <v>1</v>
          </cell>
          <cell r="AG71">
            <v>1</v>
          </cell>
          <cell r="AJ71">
            <v>1</v>
          </cell>
          <cell r="AM71">
            <v>1</v>
          </cell>
          <cell r="AO71">
            <v>1</v>
          </cell>
        </row>
        <row r="72">
          <cell r="D72" t="str">
            <v>17757</v>
          </cell>
          <cell r="F72">
            <v>1</v>
          </cell>
          <cell r="I72">
            <v>1</v>
          </cell>
          <cell r="L72">
            <v>1</v>
          </cell>
          <cell r="O72">
            <v>1</v>
          </cell>
          <cell r="R72">
            <v>1</v>
          </cell>
          <cell r="U72">
            <v>1</v>
          </cell>
          <cell r="X72">
            <v>1</v>
          </cell>
          <cell r="AA72">
            <v>1</v>
          </cell>
          <cell r="AD72">
            <v>1</v>
          </cell>
          <cell r="AG72">
            <v>1</v>
          </cell>
          <cell r="AJ72">
            <v>1</v>
          </cell>
          <cell r="AM72">
            <v>1</v>
          </cell>
          <cell r="AO72">
            <v>1</v>
          </cell>
        </row>
        <row r="73">
          <cell r="D73" t="str">
            <v>18538</v>
          </cell>
          <cell r="F73">
            <v>3</v>
          </cell>
          <cell r="I73">
            <v>3</v>
          </cell>
          <cell r="L73">
            <v>3</v>
          </cell>
          <cell r="O73">
            <v>3</v>
          </cell>
          <cell r="R73">
            <v>3</v>
          </cell>
          <cell r="U73">
            <v>3</v>
          </cell>
          <cell r="X73">
            <v>3</v>
          </cell>
          <cell r="AA73">
            <v>3</v>
          </cell>
          <cell r="AD73">
            <v>3</v>
          </cell>
          <cell r="AG73">
            <v>3</v>
          </cell>
          <cell r="AJ73">
            <v>3</v>
          </cell>
          <cell r="AM73">
            <v>3</v>
          </cell>
          <cell r="AO73">
            <v>3</v>
          </cell>
        </row>
        <row r="74">
          <cell r="D74" t="str">
            <v>18884</v>
          </cell>
          <cell r="F74">
            <v>2</v>
          </cell>
          <cell r="I74">
            <v>2</v>
          </cell>
          <cell r="L74">
            <v>2</v>
          </cell>
          <cell r="O74">
            <v>2</v>
          </cell>
          <cell r="R74">
            <v>2</v>
          </cell>
          <cell r="U74">
            <v>2</v>
          </cell>
          <cell r="X74">
            <v>2</v>
          </cell>
          <cell r="AA74">
            <v>2</v>
          </cell>
          <cell r="AD74">
            <v>2</v>
          </cell>
          <cell r="AG74">
            <v>2</v>
          </cell>
          <cell r="AJ74">
            <v>2</v>
          </cell>
          <cell r="AM74">
            <v>2</v>
          </cell>
          <cell r="AO74">
            <v>2</v>
          </cell>
        </row>
        <row r="75">
          <cell r="D75" t="str">
            <v>19245</v>
          </cell>
          <cell r="F75">
            <v>3</v>
          </cell>
          <cell r="I75">
            <v>3</v>
          </cell>
          <cell r="L75">
            <v>3</v>
          </cell>
          <cell r="O75">
            <v>3</v>
          </cell>
          <cell r="R75">
            <v>3</v>
          </cell>
          <cell r="U75">
            <v>3</v>
          </cell>
          <cell r="X75">
            <v>3</v>
          </cell>
          <cell r="AA75">
            <v>3</v>
          </cell>
          <cell r="AD75">
            <v>3</v>
          </cell>
          <cell r="AG75">
            <v>3</v>
          </cell>
          <cell r="AJ75">
            <v>3</v>
          </cell>
          <cell r="AM75">
            <v>3</v>
          </cell>
          <cell r="AO75">
            <v>3</v>
          </cell>
        </row>
        <row r="76">
          <cell r="D76" t="str">
            <v>SGROUND</v>
          </cell>
          <cell r="F76">
            <v>3</v>
          </cell>
          <cell r="I76">
            <v>3</v>
          </cell>
          <cell r="L76">
            <v>3</v>
          </cell>
          <cell r="O76">
            <v>3</v>
          </cell>
          <cell r="R76">
            <v>3</v>
          </cell>
          <cell r="U76">
            <v>3</v>
          </cell>
          <cell r="X76">
            <v>3</v>
          </cell>
          <cell r="AA76">
            <v>3</v>
          </cell>
          <cell r="AD76">
            <v>3</v>
          </cell>
          <cell r="AG76">
            <v>3</v>
          </cell>
          <cell r="AJ76">
            <v>3</v>
          </cell>
          <cell r="AM76">
            <v>3</v>
          </cell>
          <cell r="AO76">
            <v>3</v>
          </cell>
        </row>
        <row r="77">
          <cell r="D77" t="str">
            <v>PLC</v>
          </cell>
          <cell r="F77">
            <v>4</v>
          </cell>
          <cell r="I77">
            <v>4</v>
          </cell>
          <cell r="L77">
            <v>4</v>
          </cell>
          <cell r="O77">
            <v>4</v>
          </cell>
          <cell r="R77">
            <v>4</v>
          </cell>
          <cell r="U77">
            <v>4</v>
          </cell>
          <cell r="X77">
            <v>4</v>
          </cell>
          <cell r="AA77">
            <v>4</v>
          </cell>
          <cell r="AD77">
            <v>4</v>
          </cell>
          <cell r="AG77">
            <v>4</v>
          </cell>
          <cell r="AJ77">
            <v>4</v>
          </cell>
          <cell r="AM77">
            <v>4</v>
          </cell>
          <cell r="AO77">
            <v>4</v>
          </cell>
        </row>
        <row r="78">
          <cell r="D78" t="str">
            <v>PCT</v>
          </cell>
          <cell r="F78">
            <v>5</v>
          </cell>
          <cell r="I78">
            <v>5</v>
          </cell>
          <cell r="L78">
            <v>5</v>
          </cell>
          <cell r="O78">
            <v>5</v>
          </cell>
          <cell r="R78">
            <v>5</v>
          </cell>
          <cell r="U78">
            <v>5</v>
          </cell>
          <cell r="X78">
            <v>5</v>
          </cell>
          <cell r="AA78">
            <v>5</v>
          </cell>
          <cell r="AD78">
            <v>5</v>
          </cell>
          <cell r="AG78">
            <v>5</v>
          </cell>
          <cell r="AJ78">
            <v>5</v>
          </cell>
          <cell r="AM78">
            <v>5</v>
          </cell>
          <cell r="AO78">
            <v>5</v>
          </cell>
        </row>
        <row r="79">
          <cell r="D79" t="str">
            <v>RTU</v>
          </cell>
          <cell r="F79">
            <v>12</v>
          </cell>
          <cell r="I79">
            <v>12</v>
          </cell>
          <cell r="L79">
            <v>12</v>
          </cell>
          <cell r="O79">
            <v>12</v>
          </cell>
          <cell r="R79">
            <v>12</v>
          </cell>
          <cell r="U79">
            <v>12</v>
          </cell>
          <cell r="X79">
            <v>12</v>
          </cell>
          <cell r="AA79">
            <v>12</v>
          </cell>
          <cell r="AD79">
            <v>12</v>
          </cell>
          <cell r="AG79">
            <v>12</v>
          </cell>
          <cell r="AJ79">
            <v>12</v>
          </cell>
          <cell r="AM79">
            <v>12</v>
          </cell>
          <cell r="AO79">
            <v>12</v>
          </cell>
        </row>
        <row r="80">
          <cell r="D80" t="str">
            <v>TRNSF</v>
          </cell>
          <cell r="F80">
            <v>19</v>
          </cell>
          <cell r="I80">
            <v>19</v>
          </cell>
          <cell r="L80">
            <v>19</v>
          </cell>
          <cell r="O80">
            <v>19</v>
          </cell>
          <cell r="R80">
            <v>19</v>
          </cell>
          <cell r="U80">
            <v>19</v>
          </cell>
          <cell r="X80">
            <v>19</v>
          </cell>
          <cell r="AA80">
            <v>19</v>
          </cell>
          <cell r="AD80">
            <v>19</v>
          </cell>
          <cell r="AG80">
            <v>19</v>
          </cell>
          <cell r="AJ80">
            <v>19</v>
          </cell>
          <cell r="AM80">
            <v>19</v>
          </cell>
          <cell r="AO80">
            <v>19</v>
          </cell>
        </row>
        <row r="81">
          <cell r="D81" t="str">
            <v>WPOLE</v>
          </cell>
          <cell r="F81">
            <v>439</v>
          </cell>
          <cell r="I81">
            <v>439</v>
          </cell>
          <cell r="L81">
            <v>439</v>
          </cell>
          <cell r="O81">
            <v>439</v>
          </cell>
          <cell r="R81">
            <v>439</v>
          </cell>
          <cell r="U81">
            <v>439</v>
          </cell>
          <cell r="X81">
            <v>439</v>
          </cell>
          <cell r="AA81">
            <v>439</v>
          </cell>
          <cell r="AD81">
            <v>439</v>
          </cell>
          <cell r="AG81">
            <v>439</v>
          </cell>
          <cell r="AJ81">
            <v>439</v>
          </cell>
          <cell r="AM81">
            <v>439</v>
          </cell>
          <cell r="AO81">
            <v>439</v>
          </cell>
        </row>
        <row r="82">
          <cell r="D82" t="str">
            <v>ProtRP</v>
          </cell>
          <cell r="F82">
            <v>39</v>
          </cell>
          <cell r="I82">
            <v>39</v>
          </cell>
          <cell r="L82">
            <v>39</v>
          </cell>
          <cell r="O82">
            <v>39</v>
          </cell>
          <cell r="R82">
            <v>39</v>
          </cell>
          <cell r="U82">
            <v>39</v>
          </cell>
          <cell r="X82">
            <v>39</v>
          </cell>
          <cell r="AA82">
            <v>39</v>
          </cell>
          <cell r="AD82">
            <v>39</v>
          </cell>
          <cell r="AG82">
            <v>39</v>
          </cell>
          <cell r="AJ82">
            <v>39</v>
          </cell>
          <cell r="AM82">
            <v>39</v>
          </cell>
          <cell r="AO82">
            <v>39</v>
          </cell>
        </row>
        <row r="83">
          <cell r="D83" t="str">
            <v>PTONER</v>
          </cell>
          <cell r="F83">
            <v>9</v>
          </cell>
          <cell r="I83">
            <v>9</v>
          </cell>
          <cell r="L83">
            <v>9</v>
          </cell>
          <cell r="O83">
            <v>9</v>
          </cell>
          <cell r="R83">
            <v>9</v>
          </cell>
          <cell r="U83">
            <v>9</v>
          </cell>
          <cell r="X83">
            <v>9</v>
          </cell>
          <cell r="AA83">
            <v>9</v>
          </cell>
          <cell r="AD83">
            <v>9</v>
          </cell>
          <cell r="AG83">
            <v>9</v>
          </cell>
          <cell r="AJ83">
            <v>9</v>
          </cell>
          <cell r="AM83">
            <v>9</v>
          </cell>
          <cell r="AO83">
            <v>9</v>
          </cell>
        </row>
        <row r="84">
          <cell r="D84" t="str">
            <v>OCB</v>
          </cell>
          <cell r="F84">
            <v>11</v>
          </cell>
          <cell r="I84">
            <v>11</v>
          </cell>
          <cell r="L84">
            <v>11</v>
          </cell>
          <cell r="O84">
            <v>11</v>
          </cell>
          <cell r="R84">
            <v>11</v>
          </cell>
          <cell r="U84">
            <v>11</v>
          </cell>
          <cell r="X84">
            <v>11</v>
          </cell>
          <cell r="AA84">
            <v>11</v>
          </cell>
          <cell r="AD84">
            <v>11</v>
          </cell>
          <cell r="AG84">
            <v>11</v>
          </cell>
          <cell r="AJ84">
            <v>11</v>
          </cell>
          <cell r="AM84">
            <v>11</v>
          </cell>
          <cell r="AO84">
            <v>11</v>
          </cell>
        </row>
        <row r="85">
          <cell r="D85" t="str">
            <v>SHIELDW</v>
          </cell>
          <cell r="F85">
            <v>1</v>
          </cell>
          <cell r="I85">
            <v>1</v>
          </cell>
          <cell r="L85">
            <v>1</v>
          </cell>
          <cell r="O85">
            <v>1</v>
          </cell>
          <cell r="R85">
            <v>1</v>
          </cell>
          <cell r="U85">
            <v>1</v>
          </cell>
          <cell r="X85">
            <v>1</v>
          </cell>
          <cell r="AA85">
            <v>1</v>
          </cell>
          <cell r="AD85">
            <v>1</v>
          </cell>
          <cell r="AG85">
            <v>1</v>
          </cell>
          <cell r="AJ85">
            <v>1</v>
          </cell>
          <cell r="AM85">
            <v>1</v>
          </cell>
          <cell r="AO85">
            <v>1</v>
          </cell>
        </row>
        <row r="86">
          <cell r="D86" t="str">
            <v>SER</v>
          </cell>
          <cell r="F86">
            <v>3</v>
          </cell>
          <cell r="I86">
            <v>3</v>
          </cell>
          <cell r="L86">
            <v>3</v>
          </cell>
          <cell r="O86">
            <v>3</v>
          </cell>
          <cell r="R86">
            <v>3</v>
          </cell>
          <cell r="U86">
            <v>3</v>
          </cell>
          <cell r="X86">
            <v>3</v>
          </cell>
          <cell r="AA86">
            <v>3</v>
          </cell>
          <cell r="AD86">
            <v>3</v>
          </cell>
          <cell r="AG86">
            <v>3</v>
          </cell>
          <cell r="AJ86">
            <v>3</v>
          </cell>
          <cell r="AM86">
            <v>3</v>
          </cell>
          <cell r="AO86">
            <v>3</v>
          </cell>
        </row>
        <row r="87">
          <cell r="D87" t="str">
            <v>SERA</v>
          </cell>
          <cell r="F87">
            <v>8</v>
          </cell>
          <cell r="I87">
            <v>8</v>
          </cell>
          <cell r="L87">
            <v>8</v>
          </cell>
          <cell r="O87">
            <v>8</v>
          </cell>
          <cell r="R87">
            <v>8</v>
          </cell>
          <cell r="U87">
            <v>8</v>
          </cell>
          <cell r="X87">
            <v>8</v>
          </cell>
          <cell r="AA87">
            <v>8</v>
          </cell>
          <cell r="AD87">
            <v>8</v>
          </cell>
          <cell r="AG87">
            <v>8</v>
          </cell>
          <cell r="AJ87">
            <v>8</v>
          </cell>
          <cell r="AM87">
            <v>8</v>
          </cell>
          <cell r="AO87">
            <v>8</v>
          </cell>
        </row>
        <row r="88">
          <cell r="D88" t="str">
            <v>DFR</v>
          </cell>
          <cell r="F88">
            <v>8</v>
          </cell>
          <cell r="I88">
            <v>8</v>
          </cell>
          <cell r="L88">
            <v>8</v>
          </cell>
          <cell r="O88">
            <v>8</v>
          </cell>
          <cell r="R88">
            <v>8</v>
          </cell>
          <cell r="U88">
            <v>8</v>
          </cell>
          <cell r="X88">
            <v>8</v>
          </cell>
          <cell r="AA88">
            <v>8</v>
          </cell>
          <cell r="AD88">
            <v>8</v>
          </cell>
          <cell r="AG88">
            <v>8</v>
          </cell>
          <cell r="AJ88">
            <v>8</v>
          </cell>
          <cell r="AM88">
            <v>8</v>
          </cell>
          <cell r="AO88">
            <v>8</v>
          </cell>
        </row>
        <row r="89">
          <cell r="D89" t="str">
            <v>PCE</v>
          </cell>
          <cell r="F89">
            <v>1</v>
          </cell>
          <cell r="I89">
            <v>1</v>
          </cell>
          <cell r="L89">
            <v>1</v>
          </cell>
          <cell r="O89">
            <v>1</v>
          </cell>
          <cell r="R89">
            <v>1</v>
          </cell>
          <cell r="U89">
            <v>1</v>
          </cell>
          <cell r="X89">
            <v>1</v>
          </cell>
          <cell r="AA89">
            <v>1</v>
          </cell>
          <cell r="AD89">
            <v>1</v>
          </cell>
          <cell r="AG89">
            <v>1</v>
          </cell>
          <cell r="AJ89">
            <v>1</v>
          </cell>
          <cell r="AM89">
            <v>1</v>
          </cell>
          <cell r="AO89">
            <v>1</v>
          </cell>
        </row>
        <row r="90">
          <cell r="D90" t="str">
            <v>Trble</v>
          </cell>
          <cell r="F90">
            <v>49800</v>
          </cell>
          <cell r="I90">
            <v>49800</v>
          </cell>
          <cell r="L90">
            <v>49800</v>
          </cell>
          <cell r="O90">
            <v>49800</v>
          </cell>
          <cell r="R90">
            <v>49800</v>
          </cell>
          <cell r="U90">
            <v>49800</v>
          </cell>
          <cell r="X90">
            <v>49800</v>
          </cell>
          <cell r="AA90">
            <v>49800</v>
          </cell>
          <cell r="AD90">
            <v>49800</v>
          </cell>
          <cell r="AG90">
            <v>49800</v>
          </cell>
          <cell r="AJ90">
            <v>49800</v>
          </cell>
          <cell r="AM90">
            <v>49800</v>
          </cell>
          <cell r="AO90">
            <v>49800</v>
          </cell>
        </row>
        <row r="91">
          <cell r="D91" t="str">
            <v>Locates</v>
          </cell>
          <cell r="F91">
            <v>89000</v>
          </cell>
          <cell r="I91">
            <v>89000</v>
          </cell>
          <cell r="L91">
            <v>89000</v>
          </cell>
          <cell r="O91">
            <v>89000</v>
          </cell>
          <cell r="R91">
            <v>89000</v>
          </cell>
          <cell r="U91">
            <v>89000</v>
          </cell>
          <cell r="X91">
            <v>89000</v>
          </cell>
          <cell r="AA91">
            <v>89000</v>
          </cell>
          <cell r="AD91">
            <v>89000</v>
          </cell>
          <cell r="AG91">
            <v>89000</v>
          </cell>
          <cell r="AJ91">
            <v>89000</v>
          </cell>
          <cell r="AM91">
            <v>89000</v>
          </cell>
          <cell r="AO91">
            <v>89000</v>
          </cell>
        </row>
        <row r="92">
          <cell r="D92" t="str">
            <v>Dis-Con</v>
          </cell>
          <cell r="F92">
            <v>11550</v>
          </cell>
          <cell r="I92">
            <v>11550</v>
          </cell>
          <cell r="L92">
            <v>11550</v>
          </cell>
          <cell r="O92">
            <v>11550</v>
          </cell>
          <cell r="R92">
            <v>11550</v>
          </cell>
          <cell r="U92">
            <v>11550</v>
          </cell>
          <cell r="X92">
            <v>11550</v>
          </cell>
          <cell r="AA92">
            <v>11550</v>
          </cell>
          <cell r="AD92">
            <v>11550</v>
          </cell>
          <cell r="AG92">
            <v>11550</v>
          </cell>
          <cell r="AJ92">
            <v>11550</v>
          </cell>
          <cell r="AM92">
            <v>11550</v>
          </cell>
          <cell r="AO92">
            <v>11550</v>
          </cell>
        </row>
        <row r="93">
          <cell r="D93" t="str">
            <v>New Conn</v>
          </cell>
          <cell r="F93">
            <v>14500</v>
          </cell>
          <cell r="I93">
            <v>14500</v>
          </cell>
          <cell r="L93">
            <v>14500</v>
          </cell>
          <cell r="O93">
            <v>14500</v>
          </cell>
          <cell r="R93">
            <v>14500</v>
          </cell>
          <cell r="U93">
            <v>14500</v>
          </cell>
          <cell r="X93">
            <v>14500</v>
          </cell>
          <cell r="AA93">
            <v>14500</v>
          </cell>
          <cell r="AD93">
            <v>14500</v>
          </cell>
          <cell r="AG93">
            <v>14500</v>
          </cell>
          <cell r="AJ93">
            <v>14500</v>
          </cell>
          <cell r="AM93">
            <v>14500</v>
          </cell>
          <cell r="AO93">
            <v>14500</v>
          </cell>
        </row>
        <row r="94">
          <cell r="D94" t="str">
            <v>Srv Upg</v>
          </cell>
          <cell r="F94">
            <v>4088</v>
          </cell>
          <cell r="I94">
            <v>4088</v>
          </cell>
          <cell r="L94">
            <v>4088</v>
          </cell>
          <cell r="O94">
            <v>4088</v>
          </cell>
          <cell r="R94">
            <v>4088</v>
          </cell>
          <cell r="U94">
            <v>4088</v>
          </cell>
          <cell r="X94">
            <v>4088</v>
          </cell>
          <cell r="AA94">
            <v>4088</v>
          </cell>
          <cell r="AD94">
            <v>4088</v>
          </cell>
          <cell r="AG94">
            <v>4088</v>
          </cell>
          <cell r="AJ94">
            <v>4088</v>
          </cell>
          <cell r="AM94">
            <v>4088</v>
          </cell>
          <cell r="AO94">
            <v>4088</v>
          </cell>
        </row>
        <row r="95">
          <cell r="D95" t="str">
            <v>Unpl ER</v>
          </cell>
          <cell r="F95">
            <v>4150</v>
          </cell>
          <cell r="I95">
            <v>4150</v>
          </cell>
          <cell r="L95">
            <v>4150</v>
          </cell>
          <cell r="O95">
            <v>4150</v>
          </cell>
          <cell r="R95">
            <v>4150</v>
          </cell>
          <cell r="U95">
            <v>4150</v>
          </cell>
          <cell r="X95">
            <v>4150</v>
          </cell>
          <cell r="AA95">
            <v>4150</v>
          </cell>
          <cell r="AD95">
            <v>4150</v>
          </cell>
          <cell r="AG95">
            <v>4150</v>
          </cell>
          <cell r="AJ95">
            <v>4150</v>
          </cell>
          <cell r="AM95">
            <v>4150</v>
          </cell>
          <cell r="AO95">
            <v>4150</v>
          </cell>
        </row>
        <row r="96">
          <cell r="D96" t="str">
            <v>Storm</v>
          </cell>
          <cell r="F96">
            <v>28.403006999999999</v>
          </cell>
          <cell r="I96">
            <v>28.403006999999999</v>
          </cell>
          <cell r="L96">
            <v>28.403006999999999</v>
          </cell>
          <cell r="O96">
            <v>28.403006999999999</v>
          </cell>
          <cell r="R96">
            <v>28.403006999999999</v>
          </cell>
          <cell r="U96">
            <v>28.403006999999999</v>
          </cell>
          <cell r="X96">
            <v>28.403006999999999</v>
          </cell>
          <cell r="AA96">
            <v>28.403006999999999</v>
          </cell>
          <cell r="AD96">
            <v>28.403006999999999</v>
          </cell>
          <cell r="AG96">
            <v>28.403006999999999</v>
          </cell>
          <cell r="AJ96">
            <v>28.403006999999999</v>
          </cell>
          <cell r="AM96">
            <v>28.403006999999999</v>
          </cell>
          <cell r="AO96">
            <v>28.403006999999999</v>
          </cell>
        </row>
        <row r="111">
          <cell r="D111" t="str">
            <v>DML13</v>
          </cell>
          <cell r="F111">
            <v>31.649975833308325</v>
          </cell>
          <cell r="H111">
            <v>0</v>
          </cell>
          <cell r="I111">
            <v>31.649975833308325</v>
          </cell>
          <cell r="K111">
            <v>0</v>
          </cell>
          <cell r="L111">
            <v>31.649975833308325</v>
          </cell>
          <cell r="N111">
            <v>0</v>
          </cell>
          <cell r="O111">
            <v>31.649975833308325</v>
          </cell>
          <cell r="Q111">
            <v>0</v>
          </cell>
          <cell r="R111">
            <v>31.649975833308325</v>
          </cell>
          <cell r="T111">
            <v>0</v>
          </cell>
          <cell r="U111">
            <v>31.649975833308325</v>
          </cell>
          <cell r="W111">
            <v>0</v>
          </cell>
          <cell r="X111">
            <v>31.649975833308325</v>
          </cell>
          <cell r="Z111">
            <v>0</v>
          </cell>
          <cell r="AA111">
            <v>31.649975833308325</v>
          </cell>
          <cell r="AC111">
            <v>0</v>
          </cell>
          <cell r="AD111">
            <v>31.649975833308325</v>
          </cell>
          <cell r="AF111">
            <v>0</v>
          </cell>
          <cell r="AG111">
            <v>31.649975833308325</v>
          </cell>
          <cell r="AI111">
            <v>0</v>
          </cell>
          <cell r="AJ111">
            <v>31.649975833308325</v>
          </cell>
          <cell r="AL111">
            <v>0</v>
          </cell>
          <cell r="AM111">
            <v>31.649975833308325</v>
          </cell>
          <cell r="AO111">
            <v>31.649975833308325</v>
          </cell>
        </row>
        <row r="112">
          <cell r="D112" t="str">
            <v>DCL18</v>
          </cell>
          <cell r="F112">
            <v>97.780215388085281</v>
          </cell>
          <cell r="H112">
            <v>0</v>
          </cell>
          <cell r="I112">
            <v>97.780215388085281</v>
          </cell>
          <cell r="K112">
            <v>0</v>
          </cell>
          <cell r="L112">
            <v>97.780215388085281</v>
          </cell>
          <cell r="N112">
            <v>0</v>
          </cell>
          <cell r="O112">
            <v>97.780215388085281</v>
          </cell>
          <cell r="Q112">
            <v>0</v>
          </cell>
          <cell r="R112">
            <v>97.780215388085281</v>
          </cell>
          <cell r="T112">
            <v>0</v>
          </cell>
          <cell r="U112">
            <v>97.780215388085281</v>
          </cell>
          <cell r="W112">
            <v>0</v>
          </cell>
          <cell r="X112">
            <v>97.780215388085281</v>
          </cell>
          <cell r="Z112">
            <v>0</v>
          </cell>
          <cell r="AA112">
            <v>97.780215388085281</v>
          </cell>
          <cell r="AC112">
            <v>0</v>
          </cell>
          <cell r="AD112">
            <v>97.780215388085281</v>
          </cell>
          <cell r="AF112">
            <v>0</v>
          </cell>
          <cell r="AG112">
            <v>97.780215388085281</v>
          </cell>
          <cell r="AI112">
            <v>0</v>
          </cell>
          <cell r="AJ112">
            <v>97.780215388085281</v>
          </cell>
          <cell r="AL112">
            <v>0</v>
          </cell>
          <cell r="AM112">
            <v>97.780215388085281</v>
          </cell>
          <cell r="AO112">
            <v>97.780215388085281</v>
          </cell>
        </row>
        <row r="113">
          <cell r="D113" t="str">
            <v>TCL02</v>
          </cell>
          <cell r="F113">
            <v>29.831165633136024</v>
          </cell>
          <cell r="H113">
            <v>0</v>
          </cell>
          <cell r="I113">
            <v>29.831165633136024</v>
          </cell>
          <cell r="K113">
            <v>0</v>
          </cell>
          <cell r="L113">
            <v>29.831165633136024</v>
          </cell>
          <cell r="N113">
            <v>0</v>
          </cell>
          <cell r="O113">
            <v>29.831165633136024</v>
          </cell>
          <cell r="Q113">
            <v>0</v>
          </cell>
          <cell r="R113">
            <v>29.831165633136024</v>
          </cell>
          <cell r="T113">
            <v>0</v>
          </cell>
          <cell r="U113">
            <v>29.831165633136024</v>
          </cell>
          <cell r="W113">
            <v>0</v>
          </cell>
          <cell r="X113">
            <v>29.831165633136024</v>
          </cell>
          <cell r="Z113">
            <v>0</v>
          </cell>
          <cell r="AA113">
            <v>29.831165633136024</v>
          </cell>
          <cell r="AC113">
            <v>0</v>
          </cell>
          <cell r="AD113">
            <v>29.831165633136024</v>
          </cell>
          <cell r="AF113">
            <v>0</v>
          </cell>
          <cell r="AG113">
            <v>29.831165633136024</v>
          </cell>
          <cell r="AI113">
            <v>0</v>
          </cell>
          <cell r="AJ113">
            <v>29.831165633136024</v>
          </cell>
          <cell r="AL113">
            <v>0</v>
          </cell>
          <cell r="AM113">
            <v>29.831165633136024</v>
          </cell>
          <cell r="AO113">
            <v>29.831165633136024</v>
          </cell>
        </row>
        <row r="114">
          <cell r="D114" t="str">
            <v>TMF01</v>
          </cell>
          <cell r="F114">
            <v>32.743823141703054</v>
          </cell>
          <cell r="H114">
            <v>0</v>
          </cell>
          <cell r="I114">
            <v>32.743823141703054</v>
          </cell>
          <cell r="K114">
            <v>0</v>
          </cell>
          <cell r="L114">
            <v>32.743823141703054</v>
          </cell>
          <cell r="N114">
            <v>0</v>
          </cell>
          <cell r="O114">
            <v>32.743823141703054</v>
          </cell>
          <cell r="Q114">
            <v>0</v>
          </cell>
          <cell r="R114">
            <v>32.743823141703054</v>
          </cell>
          <cell r="T114">
            <v>0</v>
          </cell>
          <cell r="U114">
            <v>32.743823141703054</v>
          </cell>
          <cell r="W114">
            <v>0</v>
          </cell>
          <cell r="X114">
            <v>32.743823141703054</v>
          </cell>
          <cell r="Z114">
            <v>0</v>
          </cell>
          <cell r="AA114">
            <v>32.743823141703054</v>
          </cell>
          <cell r="AC114">
            <v>0</v>
          </cell>
          <cell r="AD114">
            <v>32.743823141703054</v>
          </cell>
          <cell r="AF114">
            <v>0</v>
          </cell>
          <cell r="AG114">
            <v>32.743823141703054</v>
          </cell>
          <cell r="AI114">
            <v>0</v>
          </cell>
          <cell r="AJ114">
            <v>32.743823141703054</v>
          </cell>
          <cell r="AL114">
            <v>0</v>
          </cell>
          <cell r="AM114">
            <v>32.743823141703054</v>
          </cell>
          <cell r="AO114">
            <v>32.743823141703054</v>
          </cell>
        </row>
        <row r="115">
          <cell r="D115" t="str">
            <v>TMF02</v>
          </cell>
          <cell r="F115">
            <v>8.5674331221259372</v>
          </cell>
          <cell r="H115">
            <v>0</v>
          </cell>
          <cell r="I115">
            <v>8.5674331221259372</v>
          </cell>
          <cell r="K115">
            <v>0</v>
          </cell>
          <cell r="L115">
            <v>8.5674331221259372</v>
          </cell>
          <cell r="N115">
            <v>0</v>
          </cell>
          <cell r="O115">
            <v>8.5674331221259372</v>
          </cell>
          <cell r="Q115">
            <v>0</v>
          </cell>
          <cell r="R115">
            <v>8.5674331221259372</v>
          </cell>
          <cell r="T115">
            <v>0</v>
          </cell>
          <cell r="U115">
            <v>8.5674331221259372</v>
          </cell>
          <cell r="W115">
            <v>0</v>
          </cell>
          <cell r="X115">
            <v>8.5674331221259372</v>
          </cell>
          <cell r="Z115">
            <v>0</v>
          </cell>
          <cell r="AA115">
            <v>8.5674331221259372</v>
          </cell>
          <cell r="AC115">
            <v>0</v>
          </cell>
          <cell r="AD115">
            <v>8.5674331221259372</v>
          </cell>
          <cell r="AF115">
            <v>0</v>
          </cell>
          <cell r="AG115">
            <v>8.5674331221259372</v>
          </cell>
          <cell r="AI115">
            <v>0</v>
          </cell>
          <cell r="AJ115">
            <v>8.5674331221259372</v>
          </cell>
          <cell r="AL115">
            <v>0</v>
          </cell>
          <cell r="AM115">
            <v>8.5674331221259372</v>
          </cell>
          <cell r="AO115">
            <v>8.5674331221259372</v>
          </cell>
        </row>
        <row r="116">
          <cell r="D116" t="str">
            <v>DMF01</v>
          </cell>
          <cell r="F116">
            <v>69.557440425466737</v>
          </cell>
          <cell r="H116">
            <v>0</v>
          </cell>
          <cell r="I116">
            <v>69.557440425466737</v>
          </cell>
          <cell r="K116">
            <v>0</v>
          </cell>
          <cell r="L116">
            <v>69.557440425466737</v>
          </cell>
          <cell r="N116">
            <v>0</v>
          </cell>
          <cell r="O116">
            <v>69.557440425466737</v>
          </cell>
          <cell r="Q116">
            <v>0</v>
          </cell>
          <cell r="R116">
            <v>69.557440425466737</v>
          </cell>
          <cell r="T116">
            <v>0</v>
          </cell>
          <cell r="U116">
            <v>69.557440425466737</v>
          </cell>
          <cell r="W116">
            <v>0</v>
          </cell>
          <cell r="X116">
            <v>69.557440425466737</v>
          </cell>
          <cell r="Z116">
            <v>0</v>
          </cell>
          <cell r="AA116">
            <v>69.557440425466737</v>
          </cell>
          <cell r="AC116">
            <v>0</v>
          </cell>
          <cell r="AD116">
            <v>69.557440425466737</v>
          </cell>
          <cell r="AF116">
            <v>0</v>
          </cell>
          <cell r="AG116">
            <v>69.557440425466737</v>
          </cell>
          <cell r="AI116">
            <v>0</v>
          </cell>
          <cell r="AJ116">
            <v>69.557440425466737</v>
          </cell>
          <cell r="AL116">
            <v>0</v>
          </cell>
          <cell r="AM116">
            <v>69.557440425466737</v>
          </cell>
          <cell r="AO116">
            <v>69.557440425466737</v>
          </cell>
        </row>
        <row r="117">
          <cell r="D117" t="str">
            <v>DMF02</v>
          </cell>
          <cell r="F117">
            <v>174.38994313015164</v>
          </cell>
          <cell r="H117">
            <v>0</v>
          </cell>
          <cell r="I117">
            <v>174.38994313015164</v>
          </cell>
          <cell r="K117">
            <v>0</v>
          </cell>
          <cell r="L117">
            <v>174.38994313015164</v>
          </cell>
          <cell r="N117">
            <v>0</v>
          </cell>
          <cell r="O117">
            <v>174.38994313015164</v>
          </cell>
          <cell r="Q117">
            <v>0</v>
          </cell>
          <cell r="R117">
            <v>174.38994313015164</v>
          </cell>
          <cell r="T117">
            <v>0</v>
          </cell>
          <cell r="U117">
            <v>174.38994313015164</v>
          </cell>
          <cell r="W117">
            <v>0</v>
          </cell>
          <cell r="X117">
            <v>174.38994313015164</v>
          </cell>
          <cell r="Z117">
            <v>0</v>
          </cell>
          <cell r="AA117">
            <v>174.38994313015164</v>
          </cell>
          <cell r="AC117">
            <v>0</v>
          </cell>
          <cell r="AD117">
            <v>174.38994313015164</v>
          </cell>
          <cell r="AF117">
            <v>0</v>
          </cell>
          <cell r="AG117">
            <v>174.38994313015164</v>
          </cell>
          <cell r="AI117">
            <v>0</v>
          </cell>
          <cell r="AJ117">
            <v>174.38994313015164</v>
          </cell>
          <cell r="AL117">
            <v>0</v>
          </cell>
          <cell r="AM117">
            <v>174.38994313015164</v>
          </cell>
          <cell r="AO117">
            <v>174.38994313015164</v>
          </cell>
        </row>
        <row r="118">
          <cell r="D118" t="str">
            <v>PEPM</v>
          </cell>
          <cell r="F118">
            <v>47.72681993863268</v>
          </cell>
          <cell r="H118">
            <v>0</v>
          </cell>
          <cell r="I118">
            <v>47.72681993863268</v>
          </cell>
          <cell r="K118">
            <v>0</v>
          </cell>
          <cell r="L118">
            <v>47.72681993863268</v>
          </cell>
          <cell r="N118">
            <v>0</v>
          </cell>
          <cell r="O118">
            <v>47.72681993863268</v>
          </cell>
          <cell r="Q118">
            <v>0</v>
          </cell>
          <cell r="R118">
            <v>47.72681993863268</v>
          </cell>
          <cell r="T118">
            <v>0</v>
          </cell>
          <cell r="U118">
            <v>47.72681993863268</v>
          </cell>
          <cell r="W118">
            <v>0</v>
          </cell>
          <cell r="X118">
            <v>47.72681993863268</v>
          </cell>
          <cell r="Z118">
            <v>0</v>
          </cell>
          <cell r="AA118">
            <v>47.72681993863268</v>
          </cell>
          <cell r="AC118">
            <v>0</v>
          </cell>
          <cell r="AD118">
            <v>47.72681993863268</v>
          </cell>
          <cell r="AF118">
            <v>0</v>
          </cell>
          <cell r="AG118">
            <v>47.72681993863268</v>
          </cell>
          <cell r="AI118">
            <v>0</v>
          </cell>
          <cell r="AJ118">
            <v>47.72681993863268</v>
          </cell>
          <cell r="AL118">
            <v>0</v>
          </cell>
          <cell r="AM118">
            <v>47.72681993863268</v>
          </cell>
          <cell r="AO118">
            <v>47.72681993863268</v>
          </cell>
        </row>
        <row r="119">
          <cell r="D119" t="str">
            <v>PCPM</v>
          </cell>
          <cell r="F119">
            <v>16.715451929048172</v>
          </cell>
          <cell r="H119">
            <v>0</v>
          </cell>
          <cell r="I119">
            <v>16.715451929048172</v>
          </cell>
          <cell r="K119">
            <v>0</v>
          </cell>
          <cell r="L119">
            <v>16.715451929048172</v>
          </cell>
          <cell r="N119">
            <v>0</v>
          </cell>
          <cell r="O119">
            <v>16.715451929048172</v>
          </cell>
          <cell r="Q119">
            <v>0</v>
          </cell>
          <cell r="R119">
            <v>16.715451929048172</v>
          </cell>
          <cell r="T119">
            <v>0</v>
          </cell>
          <cell r="U119">
            <v>16.715451929048172</v>
          </cell>
          <cell r="W119">
            <v>0</v>
          </cell>
          <cell r="X119">
            <v>16.715451929048172</v>
          </cell>
          <cell r="Z119">
            <v>0</v>
          </cell>
          <cell r="AA119">
            <v>16.715451929048172</v>
          </cell>
          <cell r="AC119">
            <v>0</v>
          </cell>
          <cell r="AD119">
            <v>16.715451929048172</v>
          </cell>
          <cell r="AF119">
            <v>0</v>
          </cell>
          <cell r="AG119">
            <v>16.715451929048172</v>
          </cell>
          <cell r="AI119">
            <v>0</v>
          </cell>
          <cell r="AJ119">
            <v>16.715451929048172</v>
          </cell>
          <cell r="AL119">
            <v>0</v>
          </cell>
          <cell r="AM119">
            <v>16.715451929048172</v>
          </cell>
          <cell r="AO119">
            <v>16.715451929048172</v>
          </cell>
        </row>
        <row r="120">
          <cell r="D120" t="str">
            <v>APM</v>
          </cell>
          <cell r="F120">
            <v>10.835221077699741</v>
          </cell>
          <cell r="H120">
            <v>0</v>
          </cell>
          <cell r="I120">
            <v>10.835221077699741</v>
          </cell>
          <cell r="K120">
            <v>0</v>
          </cell>
          <cell r="L120">
            <v>10.835221077699741</v>
          </cell>
          <cell r="N120">
            <v>0</v>
          </cell>
          <cell r="O120">
            <v>10.835221077699741</v>
          </cell>
          <cell r="Q120">
            <v>0</v>
          </cell>
          <cell r="R120">
            <v>10.835221077699741</v>
          </cell>
          <cell r="T120">
            <v>0</v>
          </cell>
          <cell r="U120">
            <v>10.835221077699741</v>
          </cell>
          <cell r="W120">
            <v>0</v>
          </cell>
          <cell r="X120">
            <v>10.835221077699741</v>
          </cell>
          <cell r="Z120">
            <v>0</v>
          </cell>
          <cell r="AA120">
            <v>10.835221077699741</v>
          </cell>
          <cell r="AC120">
            <v>0</v>
          </cell>
          <cell r="AD120">
            <v>10.835221077699741</v>
          </cell>
          <cell r="AF120">
            <v>0</v>
          </cell>
          <cell r="AG120">
            <v>10.835221077699741</v>
          </cell>
          <cell r="AI120">
            <v>0</v>
          </cell>
          <cell r="AJ120">
            <v>10.835221077699741</v>
          </cell>
          <cell r="AL120">
            <v>0</v>
          </cell>
          <cell r="AM120">
            <v>10.835221077699741</v>
          </cell>
          <cell r="AO120">
            <v>10.835221077699741</v>
          </cell>
        </row>
        <row r="121">
          <cell r="D121" t="str">
            <v>MPM</v>
          </cell>
          <cell r="F121">
            <v>2.5143782815980917</v>
          </cell>
          <cell r="H121">
            <v>0</v>
          </cell>
          <cell r="I121">
            <v>2.5143782815980917</v>
          </cell>
          <cell r="K121">
            <v>0</v>
          </cell>
          <cell r="L121">
            <v>2.5143782815980917</v>
          </cell>
          <cell r="N121">
            <v>0</v>
          </cell>
          <cell r="O121">
            <v>2.5143782815980917</v>
          </cell>
          <cell r="Q121">
            <v>0</v>
          </cell>
          <cell r="R121">
            <v>2.5143782815980917</v>
          </cell>
          <cell r="T121">
            <v>0</v>
          </cell>
          <cell r="U121">
            <v>2.5143782815980917</v>
          </cell>
          <cell r="W121">
            <v>0</v>
          </cell>
          <cell r="X121">
            <v>2.5143782815980917</v>
          </cell>
          <cell r="Z121">
            <v>0</v>
          </cell>
          <cell r="AA121">
            <v>2.5143782815980917</v>
          </cell>
          <cell r="AC121">
            <v>0</v>
          </cell>
          <cell r="AD121">
            <v>2.5143782815980917</v>
          </cell>
          <cell r="AF121">
            <v>0</v>
          </cell>
          <cell r="AG121">
            <v>2.5143782815980917</v>
          </cell>
          <cell r="AI121">
            <v>0</v>
          </cell>
          <cell r="AJ121">
            <v>2.5143782815980917</v>
          </cell>
          <cell r="AL121">
            <v>0</v>
          </cell>
          <cell r="AM121">
            <v>2.5143782815980917</v>
          </cell>
          <cell r="AO121">
            <v>2.5143782815980917</v>
          </cell>
        </row>
        <row r="122">
          <cell r="D122" t="str">
            <v>IPM</v>
          </cell>
          <cell r="F122">
            <v>5.4270947821584965</v>
          </cell>
          <cell r="H122">
            <v>0</v>
          </cell>
          <cell r="I122">
            <v>5.4270947821584965</v>
          </cell>
          <cell r="K122">
            <v>0</v>
          </cell>
          <cell r="L122">
            <v>5.4270947821584965</v>
          </cell>
          <cell r="N122">
            <v>0</v>
          </cell>
          <cell r="O122">
            <v>5.4270947821584965</v>
          </cell>
          <cell r="Q122">
            <v>0</v>
          </cell>
          <cell r="R122">
            <v>5.4270947821584965</v>
          </cell>
          <cell r="T122">
            <v>0</v>
          </cell>
          <cell r="U122">
            <v>5.4270947821584965</v>
          </cell>
          <cell r="W122">
            <v>0</v>
          </cell>
          <cell r="X122">
            <v>5.4270947821584965</v>
          </cell>
          <cell r="Z122">
            <v>0</v>
          </cell>
          <cell r="AA122">
            <v>5.4270947821584965</v>
          </cell>
          <cell r="AC122">
            <v>0</v>
          </cell>
          <cell r="AD122">
            <v>5.4270947821584965</v>
          </cell>
          <cell r="AF122">
            <v>0</v>
          </cell>
          <cell r="AG122">
            <v>5.4270947821584965</v>
          </cell>
          <cell r="AI122">
            <v>0</v>
          </cell>
          <cell r="AJ122">
            <v>5.4270947821584965</v>
          </cell>
          <cell r="AL122">
            <v>0</v>
          </cell>
          <cell r="AM122">
            <v>5.4270947821584965</v>
          </cell>
          <cell r="AO122">
            <v>5.4270947821584965</v>
          </cell>
        </row>
        <row r="123">
          <cell r="D123" t="str">
            <v>EPM</v>
          </cell>
          <cell r="F123">
            <v>0.65125137385901966</v>
          </cell>
          <cell r="H123">
            <v>0</v>
          </cell>
          <cell r="I123">
            <v>0.65125137385901966</v>
          </cell>
          <cell r="K123">
            <v>0</v>
          </cell>
          <cell r="L123">
            <v>0.65125137385901966</v>
          </cell>
          <cell r="N123">
            <v>0</v>
          </cell>
          <cell r="O123">
            <v>0.65125137385901966</v>
          </cell>
          <cell r="Q123">
            <v>0</v>
          </cell>
          <cell r="R123">
            <v>0.65125137385901966</v>
          </cell>
          <cell r="T123">
            <v>0</v>
          </cell>
          <cell r="U123">
            <v>0.65125137385901966</v>
          </cell>
          <cell r="W123">
            <v>0</v>
          </cell>
          <cell r="X123">
            <v>0.65125137385901966</v>
          </cell>
          <cell r="Z123">
            <v>0</v>
          </cell>
          <cell r="AA123">
            <v>0.65125137385901966</v>
          </cell>
          <cell r="AC123">
            <v>0</v>
          </cell>
          <cell r="AD123">
            <v>0.65125137385901966</v>
          </cell>
          <cell r="AF123">
            <v>0</v>
          </cell>
          <cell r="AG123">
            <v>0.65125137385901966</v>
          </cell>
          <cell r="AI123">
            <v>0</v>
          </cell>
          <cell r="AJ123">
            <v>0.65125137385901966</v>
          </cell>
          <cell r="AL123">
            <v>0</v>
          </cell>
          <cell r="AM123">
            <v>0.65125137385901966</v>
          </cell>
          <cell r="AO123">
            <v>0.65125137385901966</v>
          </cell>
        </row>
        <row r="124">
          <cell r="D124" t="str">
            <v>TPM</v>
          </cell>
          <cell r="F124">
            <v>4.2573714407612284</v>
          </cell>
          <cell r="H124">
            <v>0</v>
          </cell>
          <cell r="I124">
            <v>4.2573714407612284</v>
          </cell>
          <cell r="K124">
            <v>0</v>
          </cell>
          <cell r="L124">
            <v>4.2573714407612284</v>
          </cell>
          <cell r="N124">
            <v>0</v>
          </cell>
          <cell r="O124">
            <v>4.2573714407612284</v>
          </cell>
          <cell r="Q124">
            <v>0</v>
          </cell>
          <cell r="R124">
            <v>4.2573714407612284</v>
          </cell>
          <cell r="T124">
            <v>0</v>
          </cell>
          <cell r="U124">
            <v>4.2573714407612284</v>
          </cell>
          <cell r="W124">
            <v>0</v>
          </cell>
          <cell r="X124">
            <v>4.2573714407612284</v>
          </cell>
          <cell r="Z124">
            <v>0</v>
          </cell>
          <cell r="AA124">
            <v>4.2573714407612284</v>
          </cell>
          <cell r="AC124">
            <v>0</v>
          </cell>
          <cell r="AD124">
            <v>4.2573714407612284</v>
          </cell>
          <cell r="AF124">
            <v>0</v>
          </cell>
          <cell r="AG124">
            <v>4.2573714407612284</v>
          </cell>
          <cell r="AI124">
            <v>0</v>
          </cell>
          <cell r="AJ124">
            <v>4.2573714407612284</v>
          </cell>
          <cell r="AL124">
            <v>0</v>
          </cell>
          <cell r="AM124">
            <v>4.2573714407612284</v>
          </cell>
          <cell r="AO124">
            <v>4.2573714407612284</v>
          </cell>
        </row>
        <row r="125">
          <cell r="D125" t="str">
            <v>HVP</v>
          </cell>
          <cell r="F125">
            <v>2.8284121155948365</v>
          </cell>
          <cell r="H125">
            <v>0</v>
          </cell>
          <cell r="I125">
            <v>2.8284121155948365</v>
          </cell>
          <cell r="K125">
            <v>0</v>
          </cell>
          <cell r="L125">
            <v>2.8284121155948365</v>
          </cell>
          <cell r="N125">
            <v>0</v>
          </cell>
          <cell r="O125">
            <v>2.8284121155948365</v>
          </cell>
          <cell r="Q125">
            <v>0</v>
          </cell>
          <cell r="R125">
            <v>2.8284121155948365</v>
          </cell>
          <cell r="T125">
            <v>0</v>
          </cell>
          <cell r="U125">
            <v>2.8284121155948365</v>
          </cell>
          <cell r="W125">
            <v>0</v>
          </cell>
          <cell r="X125">
            <v>2.8284121155948365</v>
          </cell>
          <cell r="Z125">
            <v>0</v>
          </cell>
          <cell r="AA125">
            <v>2.8284121155948365</v>
          </cell>
          <cell r="AC125">
            <v>0</v>
          </cell>
          <cell r="AD125">
            <v>2.8284121155948365</v>
          </cell>
          <cell r="AF125">
            <v>0</v>
          </cell>
          <cell r="AG125">
            <v>2.8284121155948365</v>
          </cell>
          <cell r="AI125">
            <v>0</v>
          </cell>
          <cell r="AJ125">
            <v>2.8284121155948365</v>
          </cell>
          <cell r="AL125">
            <v>0</v>
          </cell>
          <cell r="AM125">
            <v>2.8284121155948365</v>
          </cell>
          <cell r="AO125">
            <v>2.8284121155948365</v>
          </cell>
        </row>
        <row r="126">
          <cell r="D126" t="str">
            <v>TMP-AT</v>
          </cell>
          <cell r="F126">
            <v>14.654209716640011</v>
          </cell>
          <cell r="H126">
            <v>0</v>
          </cell>
          <cell r="I126">
            <v>14.654209716640011</v>
          </cell>
          <cell r="K126">
            <v>0</v>
          </cell>
          <cell r="L126">
            <v>14.654209716640011</v>
          </cell>
          <cell r="N126">
            <v>0</v>
          </cell>
          <cell r="O126">
            <v>14.654209716640011</v>
          </cell>
          <cell r="Q126">
            <v>0</v>
          </cell>
          <cell r="R126">
            <v>14.654209716640011</v>
          </cell>
          <cell r="T126">
            <v>0</v>
          </cell>
          <cell r="U126">
            <v>14.654209716640011</v>
          </cell>
          <cell r="W126">
            <v>0</v>
          </cell>
          <cell r="X126">
            <v>14.654209716640011</v>
          </cell>
          <cell r="Z126">
            <v>0</v>
          </cell>
          <cell r="AA126">
            <v>14.654209716640011</v>
          </cell>
          <cell r="AC126">
            <v>0</v>
          </cell>
          <cell r="AD126">
            <v>14.654209716640011</v>
          </cell>
          <cell r="AF126">
            <v>0</v>
          </cell>
          <cell r="AG126">
            <v>14.654209716640011</v>
          </cell>
          <cell r="AI126">
            <v>0</v>
          </cell>
          <cell r="AJ126">
            <v>14.654209716640011</v>
          </cell>
          <cell r="AL126">
            <v>0</v>
          </cell>
          <cell r="AM126">
            <v>14.654209716640011</v>
          </cell>
          <cell r="AO126">
            <v>14.654209716640011</v>
          </cell>
        </row>
        <row r="127">
          <cell r="D127" t="str">
            <v>TMP-DHY</v>
          </cell>
          <cell r="F127">
            <v>0.67232747010041183</v>
          </cell>
          <cell r="H127">
            <v>0</v>
          </cell>
          <cell r="I127">
            <v>0.67232747010041183</v>
          </cell>
          <cell r="K127">
            <v>0</v>
          </cell>
          <cell r="L127">
            <v>0.67232747010041183</v>
          </cell>
          <cell r="N127">
            <v>0</v>
          </cell>
          <cell r="O127">
            <v>0.67232747010041183</v>
          </cell>
          <cell r="Q127">
            <v>0</v>
          </cell>
          <cell r="R127">
            <v>0.67232747010041183</v>
          </cell>
          <cell r="T127">
            <v>0</v>
          </cell>
          <cell r="U127">
            <v>0.67232747010041183</v>
          </cell>
          <cell r="W127">
            <v>0</v>
          </cell>
          <cell r="X127">
            <v>0.67232747010041183</v>
          </cell>
          <cell r="Z127">
            <v>0</v>
          </cell>
          <cell r="AA127">
            <v>0.67232747010041183</v>
          </cell>
          <cell r="AC127">
            <v>0</v>
          </cell>
          <cell r="AD127">
            <v>0.67232747010041183</v>
          </cell>
          <cell r="AF127">
            <v>0</v>
          </cell>
          <cell r="AG127">
            <v>0.67232747010041183</v>
          </cell>
          <cell r="AI127">
            <v>0</v>
          </cell>
          <cell r="AJ127">
            <v>0.67232747010041183</v>
          </cell>
          <cell r="AL127">
            <v>0</v>
          </cell>
          <cell r="AM127">
            <v>0.67232747010041183</v>
          </cell>
          <cell r="AO127">
            <v>0.67232747010041183</v>
          </cell>
        </row>
        <row r="128">
          <cell r="D128" t="str">
            <v>TMP-LK</v>
          </cell>
          <cell r="F128">
            <v>4.4049041144509742</v>
          </cell>
          <cell r="H128">
            <v>0</v>
          </cell>
          <cell r="I128">
            <v>4.4049041144509742</v>
          </cell>
          <cell r="K128">
            <v>0</v>
          </cell>
          <cell r="L128">
            <v>4.4049041144509742</v>
          </cell>
          <cell r="N128">
            <v>0</v>
          </cell>
          <cell r="O128">
            <v>4.4049041144509742</v>
          </cell>
          <cell r="Q128">
            <v>0</v>
          </cell>
          <cell r="R128">
            <v>4.4049041144509742</v>
          </cell>
          <cell r="T128">
            <v>0</v>
          </cell>
          <cell r="U128">
            <v>4.4049041144509742</v>
          </cell>
          <cell r="W128">
            <v>0</v>
          </cell>
          <cell r="X128">
            <v>4.4049041144509742</v>
          </cell>
          <cell r="Z128">
            <v>0</v>
          </cell>
          <cell r="AA128">
            <v>4.4049041144509742</v>
          </cell>
          <cell r="AC128">
            <v>0</v>
          </cell>
          <cell r="AD128">
            <v>4.4049041144509742</v>
          </cell>
          <cell r="AF128">
            <v>0</v>
          </cell>
          <cell r="AG128">
            <v>4.4049041144509742</v>
          </cell>
          <cell r="AI128">
            <v>0</v>
          </cell>
          <cell r="AJ128">
            <v>4.4049041144509742</v>
          </cell>
          <cell r="AL128">
            <v>0</v>
          </cell>
          <cell r="AM128">
            <v>4.4049041144509742</v>
          </cell>
          <cell r="AO128">
            <v>4.4049041144509742</v>
          </cell>
        </row>
        <row r="129">
          <cell r="D129" t="str">
            <v>TMP-MLR</v>
          </cell>
          <cell r="F129">
            <v>4.4723476224234284</v>
          </cell>
          <cell r="H129">
            <v>0</v>
          </cell>
          <cell r="I129">
            <v>4.4723476224234284</v>
          </cell>
          <cell r="K129">
            <v>0</v>
          </cell>
          <cell r="L129">
            <v>4.4723476224234284</v>
          </cell>
          <cell r="N129">
            <v>0</v>
          </cell>
          <cell r="O129">
            <v>4.4723476224234284</v>
          </cell>
          <cell r="Q129">
            <v>0</v>
          </cell>
          <cell r="R129">
            <v>4.4723476224234284</v>
          </cell>
          <cell r="T129">
            <v>0</v>
          </cell>
          <cell r="U129">
            <v>4.4723476224234284</v>
          </cell>
          <cell r="W129">
            <v>0</v>
          </cell>
          <cell r="X129">
            <v>4.4723476224234284</v>
          </cell>
          <cell r="Z129">
            <v>0</v>
          </cell>
          <cell r="AA129">
            <v>4.4723476224234284</v>
          </cell>
          <cell r="AC129">
            <v>0</v>
          </cell>
          <cell r="AD129">
            <v>4.4723476224234284</v>
          </cell>
          <cell r="AF129">
            <v>0</v>
          </cell>
          <cell r="AG129">
            <v>4.4723476224234284</v>
          </cell>
          <cell r="AI129">
            <v>0</v>
          </cell>
          <cell r="AJ129">
            <v>4.4723476224234284</v>
          </cell>
          <cell r="AL129">
            <v>0</v>
          </cell>
          <cell r="AM129">
            <v>4.4723476224234284</v>
          </cell>
          <cell r="AO129">
            <v>4.4723476224234284</v>
          </cell>
        </row>
        <row r="130">
          <cell r="D130" t="str">
            <v>TMP-RAD</v>
          </cell>
          <cell r="F130">
            <v>2.4785489179877249</v>
          </cell>
          <cell r="H130">
            <v>0</v>
          </cell>
          <cell r="I130">
            <v>2.4785489179877249</v>
          </cell>
          <cell r="K130">
            <v>0</v>
          </cell>
          <cell r="L130">
            <v>2.4785489179877249</v>
          </cell>
          <cell r="N130">
            <v>0</v>
          </cell>
          <cell r="O130">
            <v>2.4785489179877249</v>
          </cell>
          <cell r="Q130">
            <v>0</v>
          </cell>
          <cell r="R130">
            <v>2.4785489179877249</v>
          </cell>
          <cell r="T130">
            <v>0</v>
          </cell>
          <cell r="U130">
            <v>2.4785489179877249</v>
          </cell>
          <cell r="W130">
            <v>0</v>
          </cell>
          <cell r="X130">
            <v>2.4785489179877249</v>
          </cell>
          <cell r="Z130">
            <v>0</v>
          </cell>
          <cell r="AA130">
            <v>2.4785489179877249</v>
          </cell>
          <cell r="AC130">
            <v>0</v>
          </cell>
          <cell r="AD130">
            <v>2.4785489179877249</v>
          </cell>
          <cell r="AF130">
            <v>0</v>
          </cell>
          <cell r="AG130">
            <v>2.4785489179877249</v>
          </cell>
          <cell r="AI130">
            <v>0</v>
          </cell>
          <cell r="AJ130">
            <v>2.4785489179877249</v>
          </cell>
          <cell r="AL130">
            <v>0</v>
          </cell>
          <cell r="AM130">
            <v>2.4785489179877249</v>
          </cell>
          <cell r="AO130">
            <v>2.4785489179877249</v>
          </cell>
        </row>
        <row r="131">
          <cell r="D131" t="str">
            <v>TMP-TCPR</v>
          </cell>
          <cell r="F131">
            <v>4.2152192482784443</v>
          </cell>
          <cell r="H131">
            <v>0</v>
          </cell>
          <cell r="I131">
            <v>4.2152192482784443</v>
          </cell>
          <cell r="K131">
            <v>0</v>
          </cell>
          <cell r="L131">
            <v>4.2152192482784443</v>
          </cell>
          <cell r="N131">
            <v>0</v>
          </cell>
          <cell r="O131">
            <v>4.2152192482784443</v>
          </cell>
          <cell r="Q131">
            <v>0</v>
          </cell>
          <cell r="R131">
            <v>4.2152192482784443</v>
          </cell>
          <cell r="T131">
            <v>0</v>
          </cell>
          <cell r="U131">
            <v>4.2152192482784443</v>
          </cell>
          <cell r="W131">
            <v>0</v>
          </cell>
          <cell r="X131">
            <v>4.2152192482784443</v>
          </cell>
          <cell r="Z131">
            <v>0</v>
          </cell>
          <cell r="AA131">
            <v>4.2152192482784443</v>
          </cell>
          <cell r="AC131">
            <v>0</v>
          </cell>
          <cell r="AD131">
            <v>4.2152192482784443</v>
          </cell>
          <cell r="AF131">
            <v>0</v>
          </cell>
          <cell r="AG131">
            <v>4.2152192482784443</v>
          </cell>
          <cell r="AI131">
            <v>0</v>
          </cell>
          <cell r="AJ131">
            <v>4.2152192482784443</v>
          </cell>
          <cell r="AL131">
            <v>0</v>
          </cell>
          <cell r="AM131">
            <v>4.2152192482784443</v>
          </cell>
          <cell r="AO131">
            <v>4.2152192482784443</v>
          </cell>
        </row>
        <row r="132">
          <cell r="D132" t="str">
            <v>TMP-ULTC</v>
          </cell>
          <cell r="F132">
            <v>3.6166581150229047</v>
          </cell>
          <cell r="H132">
            <v>0</v>
          </cell>
          <cell r="I132">
            <v>3.6166581150229047</v>
          </cell>
          <cell r="K132">
            <v>0</v>
          </cell>
          <cell r="L132">
            <v>3.6166581150229047</v>
          </cell>
          <cell r="N132">
            <v>0</v>
          </cell>
          <cell r="O132">
            <v>3.6166581150229047</v>
          </cell>
          <cell r="Q132">
            <v>0</v>
          </cell>
          <cell r="R132">
            <v>3.6166581150229047</v>
          </cell>
          <cell r="T132">
            <v>0</v>
          </cell>
          <cell r="U132">
            <v>3.6166581150229047</v>
          </cell>
          <cell r="W132">
            <v>0</v>
          </cell>
          <cell r="X132">
            <v>3.6166581150229047</v>
          </cell>
          <cell r="Z132">
            <v>0</v>
          </cell>
          <cell r="AA132">
            <v>3.6166581150229047</v>
          </cell>
          <cell r="AC132">
            <v>0</v>
          </cell>
          <cell r="AD132">
            <v>3.6166581150229047</v>
          </cell>
          <cell r="AF132">
            <v>0</v>
          </cell>
          <cell r="AG132">
            <v>3.6166581150229047</v>
          </cell>
          <cell r="AI132">
            <v>0</v>
          </cell>
          <cell r="AJ132">
            <v>3.6166581150229047</v>
          </cell>
          <cell r="AL132">
            <v>0</v>
          </cell>
          <cell r="AM132">
            <v>3.6166581150229047</v>
          </cell>
          <cell r="AO132">
            <v>3.6166581150229047</v>
          </cell>
        </row>
        <row r="133">
          <cell r="D133" t="str">
            <v>GMPP</v>
          </cell>
          <cell r="F133">
            <v>5.564089407727546</v>
          </cell>
          <cell r="H133">
            <v>0</v>
          </cell>
          <cell r="I133">
            <v>5.564089407727546</v>
          </cell>
          <cell r="K133">
            <v>0</v>
          </cell>
          <cell r="L133">
            <v>5.564089407727546</v>
          </cell>
          <cell r="N133">
            <v>0</v>
          </cell>
          <cell r="O133">
            <v>5.564089407727546</v>
          </cell>
          <cell r="Q133">
            <v>0</v>
          </cell>
          <cell r="R133">
            <v>5.564089407727546</v>
          </cell>
          <cell r="T133">
            <v>0</v>
          </cell>
          <cell r="U133">
            <v>5.564089407727546</v>
          </cell>
          <cell r="W133">
            <v>0</v>
          </cell>
          <cell r="X133">
            <v>5.564089407727546</v>
          </cell>
          <cell r="Z133">
            <v>0</v>
          </cell>
          <cell r="AA133">
            <v>5.564089407727546</v>
          </cell>
          <cell r="AC133">
            <v>0</v>
          </cell>
          <cell r="AD133">
            <v>5.564089407727546</v>
          </cell>
          <cell r="AF133">
            <v>0</v>
          </cell>
          <cell r="AG133">
            <v>5.564089407727546</v>
          </cell>
          <cell r="AI133">
            <v>0</v>
          </cell>
          <cell r="AJ133">
            <v>5.564089407727546</v>
          </cell>
          <cell r="AL133">
            <v>0</v>
          </cell>
          <cell r="AM133">
            <v>5.564089407727546</v>
          </cell>
          <cell r="AO133">
            <v>5.564089407727546</v>
          </cell>
        </row>
        <row r="134">
          <cell r="D134" t="str">
            <v>BMPP</v>
          </cell>
          <cell r="F134">
            <v>2.5691761318257118</v>
          </cell>
          <cell r="H134">
            <v>0</v>
          </cell>
          <cell r="I134">
            <v>2.5691761318257118</v>
          </cell>
          <cell r="K134">
            <v>0</v>
          </cell>
          <cell r="L134">
            <v>2.5691761318257118</v>
          </cell>
          <cell r="N134">
            <v>0</v>
          </cell>
          <cell r="O134">
            <v>2.5691761318257118</v>
          </cell>
          <cell r="Q134">
            <v>0</v>
          </cell>
          <cell r="R134">
            <v>2.5691761318257118</v>
          </cell>
          <cell r="T134">
            <v>0</v>
          </cell>
          <cell r="U134">
            <v>2.5691761318257118</v>
          </cell>
          <cell r="W134">
            <v>0</v>
          </cell>
          <cell r="X134">
            <v>2.5691761318257118</v>
          </cell>
          <cell r="Z134">
            <v>0</v>
          </cell>
          <cell r="AA134">
            <v>2.5691761318257118</v>
          </cell>
          <cell r="AC134">
            <v>0</v>
          </cell>
          <cell r="AD134">
            <v>2.5691761318257118</v>
          </cell>
          <cell r="AF134">
            <v>0</v>
          </cell>
          <cell r="AG134">
            <v>2.5691761318257118</v>
          </cell>
          <cell r="AI134">
            <v>0</v>
          </cell>
          <cell r="AJ134">
            <v>2.5691761318257118</v>
          </cell>
          <cell r="AL134">
            <v>0</v>
          </cell>
          <cell r="AM134">
            <v>2.5691761318257118</v>
          </cell>
          <cell r="AO134">
            <v>2.5691761318257118</v>
          </cell>
        </row>
        <row r="135">
          <cell r="D135" t="str">
            <v>EPR</v>
          </cell>
          <cell r="F135">
            <v>3.0728948319949856</v>
          </cell>
          <cell r="H135">
            <v>0</v>
          </cell>
          <cell r="I135">
            <v>3.0728948319949856</v>
          </cell>
          <cell r="K135">
            <v>0</v>
          </cell>
          <cell r="L135">
            <v>3.0728948319949856</v>
          </cell>
          <cell r="N135">
            <v>0</v>
          </cell>
          <cell r="O135">
            <v>3.0728948319949856</v>
          </cell>
          <cell r="Q135">
            <v>0</v>
          </cell>
          <cell r="R135">
            <v>3.0728948319949856</v>
          </cell>
          <cell r="T135">
            <v>0</v>
          </cell>
          <cell r="U135">
            <v>3.0728948319949856</v>
          </cell>
          <cell r="W135">
            <v>0</v>
          </cell>
          <cell r="X135">
            <v>3.0728948319949856</v>
          </cell>
          <cell r="Z135">
            <v>0</v>
          </cell>
          <cell r="AA135">
            <v>3.0728948319949856</v>
          </cell>
          <cell r="AC135">
            <v>0</v>
          </cell>
          <cell r="AD135">
            <v>3.0728948319949856</v>
          </cell>
          <cell r="AF135">
            <v>0</v>
          </cell>
          <cell r="AG135">
            <v>3.0728948319949856</v>
          </cell>
          <cell r="AI135">
            <v>0</v>
          </cell>
          <cell r="AJ135">
            <v>3.0728948319949856</v>
          </cell>
          <cell r="AL135">
            <v>0</v>
          </cell>
          <cell r="AM135">
            <v>3.0728948319949856</v>
          </cell>
          <cell r="AO135">
            <v>3.0728948319949856</v>
          </cell>
        </row>
        <row r="136">
          <cell r="D136" t="str">
            <v>EMPP</v>
          </cell>
          <cell r="F136">
            <v>1.7493159880355542</v>
          </cell>
          <cell r="H136">
            <v>0</v>
          </cell>
          <cell r="I136">
            <v>1.7493159880355542</v>
          </cell>
          <cell r="K136">
            <v>0</v>
          </cell>
          <cell r="L136">
            <v>1.7493159880355542</v>
          </cell>
          <cell r="N136">
            <v>0</v>
          </cell>
          <cell r="O136">
            <v>1.7493159880355542</v>
          </cell>
          <cell r="Q136">
            <v>0</v>
          </cell>
          <cell r="R136">
            <v>1.7493159880355542</v>
          </cell>
          <cell r="T136">
            <v>0</v>
          </cell>
          <cell r="U136">
            <v>1.7493159880355542</v>
          </cell>
          <cell r="W136">
            <v>0</v>
          </cell>
          <cell r="X136">
            <v>1.7493159880355542</v>
          </cell>
          <cell r="Z136">
            <v>0</v>
          </cell>
          <cell r="AA136">
            <v>1.7493159880355542</v>
          </cell>
          <cell r="AC136">
            <v>0</v>
          </cell>
          <cell r="AD136">
            <v>1.7493159880355542</v>
          </cell>
          <cell r="AF136">
            <v>0</v>
          </cell>
          <cell r="AG136">
            <v>1.7493159880355542</v>
          </cell>
          <cell r="AI136">
            <v>0</v>
          </cell>
          <cell r="AJ136">
            <v>1.7493159880355542</v>
          </cell>
          <cell r="AL136">
            <v>0</v>
          </cell>
          <cell r="AM136">
            <v>1.7493159880355542</v>
          </cell>
          <cell r="AO136">
            <v>1.7493159880355542</v>
          </cell>
        </row>
        <row r="137">
          <cell r="D137" t="str">
            <v>GRND</v>
          </cell>
          <cell r="F137">
            <v>1.7914681805183386</v>
          </cell>
          <cell r="H137">
            <v>0</v>
          </cell>
          <cell r="I137">
            <v>1.7914681805183386</v>
          </cell>
          <cell r="K137">
            <v>0</v>
          </cell>
          <cell r="L137">
            <v>1.7914681805183386</v>
          </cell>
          <cell r="N137">
            <v>0</v>
          </cell>
          <cell r="O137">
            <v>1.7914681805183386</v>
          </cell>
          <cell r="Q137">
            <v>0</v>
          </cell>
          <cell r="R137">
            <v>1.7914681805183386</v>
          </cell>
          <cell r="T137">
            <v>0</v>
          </cell>
          <cell r="U137">
            <v>1.7914681805183386</v>
          </cell>
          <cell r="W137">
            <v>0</v>
          </cell>
          <cell r="X137">
            <v>1.7914681805183386</v>
          </cell>
          <cell r="Z137">
            <v>0</v>
          </cell>
          <cell r="AA137">
            <v>1.7914681805183386</v>
          </cell>
          <cell r="AC137">
            <v>0</v>
          </cell>
          <cell r="AD137">
            <v>1.7914681805183386</v>
          </cell>
          <cell r="AF137">
            <v>0</v>
          </cell>
          <cell r="AG137">
            <v>1.7914681805183386</v>
          </cell>
          <cell r="AI137">
            <v>0</v>
          </cell>
          <cell r="AJ137">
            <v>1.7914681805183386</v>
          </cell>
          <cell r="AL137">
            <v>0</v>
          </cell>
          <cell r="AM137">
            <v>1.7914681805183386</v>
          </cell>
          <cell r="AO137">
            <v>1.7914681805183386</v>
          </cell>
        </row>
        <row r="138">
          <cell r="D138" t="str">
            <v>WLC</v>
          </cell>
          <cell r="F138">
            <v>1.7893605708941993</v>
          </cell>
          <cell r="H138">
            <v>0</v>
          </cell>
          <cell r="I138">
            <v>1.7893605708941993</v>
          </cell>
          <cell r="K138">
            <v>0</v>
          </cell>
          <cell r="L138">
            <v>1.7893605708941993</v>
          </cell>
          <cell r="N138">
            <v>0</v>
          </cell>
          <cell r="O138">
            <v>1.7893605708941993</v>
          </cell>
          <cell r="Q138">
            <v>0</v>
          </cell>
          <cell r="R138">
            <v>1.7893605708941993</v>
          </cell>
          <cell r="T138">
            <v>0</v>
          </cell>
          <cell r="U138">
            <v>1.7893605708941993</v>
          </cell>
          <cell r="W138">
            <v>0</v>
          </cell>
          <cell r="X138">
            <v>1.7893605708941993</v>
          </cell>
          <cell r="Z138">
            <v>0</v>
          </cell>
          <cell r="AA138">
            <v>1.7893605708941993</v>
          </cell>
          <cell r="AC138">
            <v>0</v>
          </cell>
          <cell r="AD138">
            <v>1.7893605708941993</v>
          </cell>
          <cell r="AF138">
            <v>0</v>
          </cell>
          <cell r="AG138">
            <v>1.7893605708941993</v>
          </cell>
          <cell r="AI138">
            <v>0</v>
          </cell>
          <cell r="AJ138">
            <v>1.7893605708941993</v>
          </cell>
          <cell r="AL138">
            <v>0</v>
          </cell>
          <cell r="AM138">
            <v>1.7893605708941993</v>
          </cell>
          <cell r="AO138">
            <v>1.7893605708941993</v>
          </cell>
        </row>
        <row r="139">
          <cell r="D139" t="str">
            <v>OPI</v>
          </cell>
          <cell r="F139">
            <v>1.3025027477180393</v>
          </cell>
          <cell r="H139">
            <v>0</v>
          </cell>
          <cell r="I139">
            <v>1.3025027477180393</v>
          </cell>
          <cell r="K139">
            <v>0</v>
          </cell>
          <cell r="L139">
            <v>1.3025027477180393</v>
          </cell>
          <cell r="N139">
            <v>0</v>
          </cell>
          <cell r="O139">
            <v>1.3025027477180393</v>
          </cell>
          <cell r="Q139">
            <v>0</v>
          </cell>
          <cell r="R139">
            <v>1.3025027477180393</v>
          </cell>
          <cell r="T139">
            <v>0</v>
          </cell>
          <cell r="U139">
            <v>1.3025027477180393</v>
          </cell>
          <cell r="W139">
            <v>0</v>
          </cell>
          <cell r="X139">
            <v>1.3025027477180393</v>
          </cell>
          <cell r="Z139">
            <v>0</v>
          </cell>
          <cell r="AA139">
            <v>1.3025027477180393</v>
          </cell>
          <cell r="AC139">
            <v>0</v>
          </cell>
          <cell r="AD139">
            <v>1.3025027477180393</v>
          </cell>
          <cell r="AF139">
            <v>0</v>
          </cell>
          <cell r="AG139">
            <v>1.3025027477180393</v>
          </cell>
          <cell r="AI139">
            <v>0</v>
          </cell>
          <cell r="AJ139">
            <v>1.3025027477180393</v>
          </cell>
          <cell r="AL139">
            <v>0</v>
          </cell>
          <cell r="AM139">
            <v>1.3025027477180393</v>
          </cell>
          <cell r="AO139">
            <v>1.3025027477180393</v>
          </cell>
        </row>
        <row r="140">
          <cell r="D140" t="str">
            <v>PECPM</v>
          </cell>
          <cell r="F140">
            <v>19.975924017591545</v>
          </cell>
          <cell r="H140">
            <v>0</v>
          </cell>
          <cell r="I140">
            <v>19.975924017591545</v>
          </cell>
          <cell r="K140">
            <v>0</v>
          </cell>
          <cell r="L140">
            <v>19.975924017591545</v>
          </cell>
          <cell r="N140">
            <v>0</v>
          </cell>
          <cell r="O140">
            <v>19.975924017591545</v>
          </cell>
          <cell r="Q140">
            <v>0</v>
          </cell>
          <cell r="R140">
            <v>19.975924017591545</v>
          </cell>
          <cell r="T140">
            <v>0</v>
          </cell>
          <cell r="U140">
            <v>19.975924017591545</v>
          </cell>
          <cell r="W140">
            <v>0</v>
          </cell>
          <cell r="X140">
            <v>19.975924017591545</v>
          </cell>
          <cell r="Z140">
            <v>0</v>
          </cell>
          <cell r="AA140">
            <v>19.975924017591545</v>
          </cell>
          <cell r="AC140">
            <v>0</v>
          </cell>
          <cell r="AD140">
            <v>19.975924017591545</v>
          </cell>
          <cell r="AF140">
            <v>0</v>
          </cell>
          <cell r="AG140">
            <v>19.975924017591545</v>
          </cell>
          <cell r="AI140">
            <v>0</v>
          </cell>
          <cell r="AJ140">
            <v>19.975924017591545</v>
          </cell>
          <cell r="AL140">
            <v>0</v>
          </cell>
          <cell r="AM140">
            <v>19.975924017591545</v>
          </cell>
          <cell r="AO140">
            <v>19.975924017591545</v>
          </cell>
        </row>
        <row r="141">
          <cell r="D141" t="str">
            <v>PCCPM</v>
          </cell>
          <cell r="F141">
            <v>4.5566520073889976</v>
          </cell>
          <cell r="H141">
            <v>0</v>
          </cell>
          <cell r="I141">
            <v>4.5566520073889976</v>
          </cell>
          <cell r="K141">
            <v>0</v>
          </cell>
          <cell r="L141">
            <v>4.5566520073889976</v>
          </cell>
          <cell r="N141">
            <v>0</v>
          </cell>
          <cell r="O141">
            <v>4.5566520073889976</v>
          </cell>
          <cell r="Q141">
            <v>0</v>
          </cell>
          <cell r="R141">
            <v>4.5566520073889976</v>
          </cell>
          <cell r="T141">
            <v>0</v>
          </cell>
          <cell r="U141">
            <v>4.5566520073889976</v>
          </cell>
          <cell r="W141">
            <v>0</v>
          </cell>
          <cell r="X141">
            <v>4.5566520073889976</v>
          </cell>
          <cell r="Z141">
            <v>0</v>
          </cell>
          <cell r="AA141">
            <v>4.5566520073889976</v>
          </cell>
          <cell r="AC141">
            <v>0</v>
          </cell>
          <cell r="AD141">
            <v>4.5566520073889976</v>
          </cell>
          <cell r="AF141">
            <v>0</v>
          </cell>
          <cell r="AG141">
            <v>4.5566520073889976</v>
          </cell>
          <cell r="AI141">
            <v>0</v>
          </cell>
          <cell r="AJ141">
            <v>4.5566520073889976</v>
          </cell>
          <cell r="AL141">
            <v>0</v>
          </cell>
          <cell r="AM141">
            <v>4.5566520073889976</v>
          </cell>
          <cell r="AO141">
            <v>4.5566520073889976</v>
          </cell>
        </row>
        <row r="142">
          <cell r="D142" t="str">
            <v>ACPM</v>
          </cell>
          <cell r="F142">
            <v>3.8210962485644093</v>
          </cell>
          <cell r="H142">
            <v>0</v>
          </cell>
          <cell r="I142">
            <v>3.8210962485644093</v>
          </cell>
          <cell r="K142">
            <v>0</v>
          </cell>
          <cell r="L142">
            <v>3.8210962485644093</v>
          </cell>
          <cell r="N142">
            <v>0</v>
          </cell>
          <cell r="O142">
            <v>3.8210962485644093</v>
          </cell>
          <cell r="Q142">
            <v>0</v>
          </cell>
          <cell r="R142">
            <v>3.8210962485644093</v>
          </cell>
          <cell r="T142">
            <v>0</v>
          </cell>
          <cell r="U142">
            <v>3.8210962485644093</v>
          </cell>
          <cell r="W142">
            <v>0</v>
          </cell>
          <cell r="X142">
            <v>3.8210962485644093</v>
          </cell>
          <cell r="Z142">
            <v>0</v>
          </cell>
          <cell r="AA142">
            <v>3.8210962485644093</v>
          </cell>
          <cell r="AC142">
            <v>0</v>
          </cell>
          <cell r="AD142">
            <v>3.8210962485644093</v>
          </cell>
          <cell r="AF142">
            <v>0</v>
          </cell>
          <cell r="AG142">
            <v>3.8210962485644093</v>
          </cell>
          <cell r="AI142">
            <v>0</v>
          </cell>
          <cell r="AJ142">
            <v>3.8210962485644093</v>
          </cell>
          <cell r="AL142">
            <v>0</v>
          </cell>
          <cell r="AM142">
            <v>3.8210962485644093</v>
          </cell>
          <cell r="AO142">
            <v>3.8210962485644093</v>
          </cell>
        </row>
        <row r="143">
          <cell r="D143" t="str">
            <v>ICPM</v>
          </cell>
          <cell r="F143">
            <v>1.0021683762782001</v>
          </cell>
          <cell r="H143">
            <v>0</v>
          </cell>
          <cell r="I143">
            <v>1.0021683762782001</v>
          </cell>
          <cell r="K143">
            <v>0</v>
          </cell>
          <cell r="L143">
            <v>1.0021683762782001</v>
          </cell>
          <cell r="N143">
            <v>0</v>
          </cell>
          <cell r="O143">
            <v>1.0021683762782001</v>
          </cell>
          <cell r="Q143">
            <v>0</v>
          </cell>
          <cell r="R143">
            <v>1.0021683762782001</v>
          </cell>
          <cell r="T143">
            <v>0</v>
          </cell>
          <cell r="U143">
            <v>1.0021683762782001</v>
          </cell>
          <cell r="W143">
            <v>0</v>
          </cell>
          <cell r="X143">
            <v>1.0021683762782001</v>
          </cell>
          <cell r="Z143">
            <v>0</v>
          </cell>
          <cell r="AA143">
            <v>1.0021683762782001</v>
          </cell>
          <cell r="AC143">
            <v>0</v>
          </cell>
          <cell r="AD143">
            <v>1.0021683762782001</v>
          </cell>
          <cell r="AF143">
            <v>0</v>
          </cell>
          <cell r="AG143">
            <v>1.0021683762782001</v>
          </cell>
          <cell r="AI143">
            <v>0</v>
          </cell>
          <cell r="AJ143">
            <v>1.0021683762782001</v>
          </cell>
          <cell r="AL143">
            <v>0</v>
          </cell>
          <cell r="AM143">
            <v>1.0021683762782001</v>
          </cell>
          <cell r="AO143">
            <v>1.0021683762782001</v>
          </cell>
        </row>
        <row r="144">
          <cell r="D144" t="str">
            <v>TCPM</v>
          </cell>
          <cell r="F144">
            <v>1.4753267368974552</v>
          </cell>
          <cell r="H144">
            <v>0</v>
          </cell>
          <cell r="I144">
            <v>1.4753267368974552</v>
          </cell>
          <cell r="K144">
            <v>0</v>
          </cell>
          <cell r="L144">
            <v>1.4753267368974552</v>
          </cell>
          <cell r="N144">
            <v>0</v>
          </cell>
          <cell r="O144">
            <v>1.4753267368974552</v>
          </cell>
          <cell r="Q144">
            <v>0</v>
          </cell>
          <cell r="R144">
            <v>1.4753267368974552</v>
          </cell>
          <cell r="T144">
            <v>0</v>
          </cell>
          <cell r="U144">
            <v>1.4753267368974552</v>
          </cell>
          <cell r="W144">
            <v>0</v>
          </cell>
          <cell r="X144">
            <v>1.4753267368974552</v>
          </cell>
          <cell r="Z144">
            <v>0</v>
          </cell>
          <cell r="AA144">
            <v>1.4753267368974552</v>
          </cell>
          <cell r="AC144">
            <v>0</v>
          </cell>
          <cell r="AD144">
            <v>1.4753267368974552</v>
          </cell>
          <cell r="AF144">
            <v>0</v>
          </cell>
          <cell r="AG144">
            <v>1.4753267368974552</v>
          </cell>
          <cell r="AI144">
            <v>0</v>
          </cell>
          <cell r="AJ144">
            <v>1.4753267368974552</v>
          </cell>
          <cell r="AL144">
            <v>0</v>
          </cell>
          <cell r="AM144">
            <v>1.4753267368974552</v>
          </cell>
          <cell r="AO144">
            <v>1.4753267368974552</v>
          </cell>
        </row>
        <row r="145">
          <cell r="D145" t="str">
            <v>HVCPM</v>
          </cell>
          <cell r="F145">
            <v>2.1076096241392221</v>
          </cell>
          <cell r="H145">
            <v>0</v>
          </cell>
          <cell r="I145">
            <v>2.1076096241392221</v>
          </cell>
          <cell r="K145">
            <v>0</v>
          </cell>
          <cell r="L145">
            <v>2.1076096241392221</v>
          </cell>
          <cell r="N145">
            <v>0</v>
          </cell>
          <cell r="O145">
            <v>2.1076096241392221</v>
          </cell>
          <cell r="Q145">
            <v>0</v>
          </cell>
          <cell r="R145">
            <v>2.1076096241392221</v>
          </cell>
          <cell r="T145">
            <v>0</v>
          </cell>
          <cell r="U145">
            <v>2.1076096241392221</v>
          </cell>
          <cell r="W145">
            <v>0</v>
          </cell>
          <cell r="X145">
            <v>2.1076096241392221</v>
          </cell>
          <cell r="Z145">
            <v>0</v>
          </cell>
          <cell r="AA145">
            <v>2.1076096241392221</v>
          </cell>
          <cell r="AC145">
            <v>0</v>
          </cell>
          <cell r="AD145">
            <v>2.1076096241392221</v>
          </cell>
          <cell r="AF145">
            <v>0</v>
          </cell>
          <cell r="AG145">
            <v>2.1076096241392221</v>
          </cell>
          <cell r="AI145">
            <v>0</v>
          </cell>
          <cell r="AJ145">
            <v>2.1076096241392221</v>
          </cell>
          <cell r="AL145">
            <v>0</v>
          </cell>
          <cell r="AM145">
            <v>2.1076096241392221</v>
          </cell>
          <cell r="AO145">
            <v>2.1076096241392221</v>
          </cell>
        </row>
        <row r="146">
          <cell r="D146" t="str">
            <v>DSPM</v>
          </cell>
          <cell r="F146">
            <v>19.356286788094614</v>
          </cell>
          <cell r="H146">
            <v>0</v>
          </cell>
          <cell r="I146">
            <v>19.356286788094614</v>
          </cell>
          <cell r="K146">
            <v>0</v>
          </cell>
          <cell r="L146">
            <v>19.356286788094614</v>
          </cell>
          <cell r="N146">
            <v>0</v>
          </cell>
          <cell r="O146">
            <v>19.356286788094614</v>
          </cell>
          <cell r="Q146">
            <v>0</v>
          </cell>
          <cell r="R146">
            <v>19.356286788094614</v>
          </cell>
          <cell r="T146">
            <v>0</v>
          </cell>
          <cell r="U146">
            <v>19.356286788094614</v>
          </cell>
          <cell r="W146">
            <v>0</v>
          </cell>
          <cell r="X146">
            <v>19.356286788094614</v>
          </cell>
          <cell r="Z146">
            <v>0</v>
          </cell>
          <cell r="AA146">
            <v>19.356286788094614</v>
          </cell>
          <cell r="AC146">
            <v>0</v>
          </cell>
          <cell r="AD146">
            <v>19.356286788094614</v>
          </cell>
          <cell r="AF146">
            <v>0</v>
          </cell>
          <cell r="AG146">
            <v>19.356286788094614</v>
          </cell>
          <cell r="AI146">
            <v>0</v>
          </cell>
          <cell r="AJ146">
            <v>19.356286788094614</v>
          </cell>
          <cell r="AL146">
            <v>0</v>
          </cell>
          <cell r="AM146">
            <v>19.356286788094614</v>
          </cell>
          <cell r="AO146">
            <v>19.356286788094614</v>
          </cell>
        </row>
        <row r="147">
          <cell r="D147" t="str">
            <v>DTPP</v>
          </cell>
          <cell r="F147">
            <v>7.1637651124492159</v>
          </cell>
          <cell r="H147">
            <v>0</v>
          </cell>
          <cell r="I147">
            <v>7.1637651124492159</v>
          </cell>
          <cell r="K147">
            <v>0</v>
          </cell>
          <cell r="L147">
            <v>7.1637651124492159</v>
          </cell>
          <cell r="N147">
            <v>0</v>
          </cell>
          <cell r="O147">
            <v>7.1637651124492159</v>
          </cell>
          <cell r="Q147">
            <v>0</v>
          </cell>
          <cell r="R147">
            <v>7.1637651124492159</v>
          </cell>
          <cell r="T147">
            <v>0</v>
          </cell>
          <cell r="U147">
            <v>7.1637651124492159</v>
          </cell>
          <cell r="W147">
            <v>0</v>
          </cell>
          <cell r="X147">
            <v>7.1637651124492159</v>
          </cell>
          <cell r="Z147">
            <v>0</v>
          </cell>
          <cell r="AA147">
            <v>7.1637651124492159</v>
          </cell>
          <cell r="AC147">
            <v>0</v>
          </cell>
          <cell r="AD147">
            <v>7.1637651124492159</v>
          </cell>
          <cell r="AF147">
            <v>0</v>
          </cell>
          <cell r="AG147">
            <v>7.1637651124492159</v>
          </cell>
          <cell r="AI147">
            <v>0</v>
          </cell>
          <cell r="AJ147">
            <v>7.1637651124492159</v>
          </cell>
          <cell r="AL147">
            <v>0</v>
          </cell>
          <cell r="AM147">
            <v>7.1637651124492159</v>
          </cell>
          <cell r="AO147">
            <v>7.1637651124492159</v>
          </cell>
        </row>
        <row r="148">
          <cell r="D148" t="str">
            <v>DSCPM</v>
          </cell>
          <cell r="F148">
            <v>12.941987657989305</v>
          </cell>
          <cell r="H148">
            <v>0</v>
          </cell>
          <cell r="I148">
            <v>12.941987657989305</v>
          </cell>
          <cell r="K148">
            <v>0</v>
          </cell>
          <cell r="L148">
            <v>12.941987657989305</v>
          </cell>
          <cell r="N148">
            <v>0</v>
          </cell>
          <cell r="O148">
            <v>12.941987657989305</v>
          </cell>
          <cell r="Q148">
            <v>0</v>
          </cell>
          <cell r="R148">
            <v>12.941987657989305</v>
          </cell>
          <cell r="T148">
            <v>0</v>
          </cell>
          <cell r="U148">
            <v>12.941987657989305</v>
          </cell>
          <cell r="W148">
            <v>0</v>
          </cell>
          <cell r="X148">
            <v>12.941987657989305</v>
          </cell>
          <cell r="Z148">
            <v>0</v>
          </cell>
          <cell r="AA148">
            <v>12.941987657989305</v>
          </cell>
          <cell r="AC148">
            <v>0</v>
          </cell>
          <cell r="AD148">
            <v>12.941987657989305</v>
          </cell>
          <cell r="AF148">
            <v>0</v>
          </cell>
          <cell r="AG148">
            <v>12.941987657989305</v>
          </cell>
          <cell r="AI148">
            <v>0</v>
          </cell>
          <cell r="AJ148">
            <v>12.941987657989305</v>
          </cell>
          <cell r="AL148">
            <v>0</v>
          </cell>
          <cell r="AM148">
            <v>12.941987657989305</v>
          </cell>
          <cell r="AO148">
            <v>12.941987657989305</v>
          </cell>
        </row>
        <row r="149">
          <cell r="D149" t="str">
            <v>DOMO</v>
          </cell>
          <cell r="F149">
            <v>0.34775558798297163</v>
          </cell>
          <cell r="H149">
            <v>0</v>
          </cell>
          <cell r="I149">
            <v>0.34775558798297163</v>
          </cell>
          <cell r="K149">
            <v>0</v>
          </cell>
          <cell r="L149">
            <v>0.34775558798297163</v>
          </cell>
          <cell r="N149">
            <v>0</v>
          </cell>
          <cell r="O149">
            <v>0.34775558798297163</v>
          </cell>
          <cell r="Q149">
            <v>0</v>
          </cell>
          <cell r="R149">
            <v>0.34775558798297163</v>
          </cell>
          <cell r="T149">
            <v>0</v>
          </cell>
          <cell r="U149">
            <v>0.34775558798297163</v>
          </cell>
          <cell r="W149">
            <v>0</v>
          </cell>
          <cell r="X149">
            <v>0.34775558798297163</v>
          </cell>
          <cell r="Z149">
            <v>0</v>
          </cell>
          <cell r="AA149">
            <v>0.34775558798297163</v>
          </cell>
          <cell r="AC149">
            <v>0</v>
          </cell>
          <cell r="AD149">
            <v>0.34775558798297163</v>
          </cell>
          <cell r="AF149">
            <v>0</v>
          </cell>
          <cell r="AG149">
            <v>0.34775558798297163</v>
          </cell>
          <cell r="AI149">
            <v>0</v>
          </cell>
          <cell r="AJ149">
            <v>0.34775558798297163</v>
          </cell>
          <cell r="AL149">
            <v>0</v>
          </cell>
          <cell r="AM149">
            <v>0.34775558798297163</v>
          </cell>
          <cell r="AO149">
            <v>0.34775558798297163</v>
          </cell>
        </row>
        <row r="150">
          <cell r="D150" t="str">
            <v>BCCP</v>
          </cell>
          <cell r="F150">
            <v>5.0657050513093163</v>
          </cell>
          <cell r="H150">
            <v>0</v>
          </cell>
          <cell r="I150">
            <v>5.0657050513093163</v>
          </cell>
          <cell r="K150">
            <v>0</v>
          </cell>
          <cell r="L150">
            <v>5.0657050513093163</v>
          </cell>
          <cell r="N150">
            <v>0</v>
          </cell>
          <cell r="O150">
            <v>5.0657050513093163</v>
          </cell>
          <cell r="Q150">
            <v>0</v>
          </cell>
          <cell r="R150">
            <v>5.0657050513093163</v>
          </cell>
          <cell r="T150">
            <v>0</v>
          </cell>
          <cell r="U150">
            <v>5.0657050513093163</v>
          </cell>
          <cell r="W150">
            <v>0</v>
          </cell>
          <cell r="X150">
            <v>5.0657050513093163</v>
          </cell>
          <cell r="Z150">
            <v>0</v>
          </cell>
          <cell r="AA150">
            <v>5.0657050513093163</v>
          </cell>
          <cell r="AC150">
            <v>0</v>
          </cell>
          <cell r="AD150">
            <v>5.0657050513093163</v>
          </cell>
          <cell r="AF150">
            <v>0</v>
          </cell>
          <cell r="AG150">
            <v>5.0657050513093163</v>
          </cell>
          <cell r="AI150">
            <v>0</v>
          </cell>
          <cell r="AJ150">
            <v>5.0657050513093163</v>
          </cell>
          <cell r="AL150">
            <v>0</v>
          </cell>
          <cell r="AM150">
            <v>5.0657050513093163</v>
          </cell>
          <cell r="AO150">
            <v>5.0657050513093163</v>
          </cell>
        </row>
        <row r="151">
          <cell r="D151" t="str">
            <v>BCTP</v>
          </cell>
          <cell r="F151">
            <v>1.8513155293652916</v>
          </cell>
          <cell r="H151">
            <v>0</v>
          </cell>
          <cell r="I151">
            <v>1.8513155293652916</v>
          </cell>
          <cell r="K151">
            <v>0</v>
          </cell>
          <cell r="L151">
            <v>1.8513155293652916</v>
          </cell>
          <cell r="N151">
            <v>0</v>
          </cell>
          <cell r="O151">
            <v>1.8513155293652916</v>
          </cell>
          <cell r="Q151">
            <v>0</v>
          </cell>
          <cell r="R151">
            <v>1.8513155293652916</v>
          </cell>
          <cell r="T151">
            <v>0</v>
          </cell>
          <cell r="U151">
            <v>1.8513155293652916</v>
          </cell>
          <cell r="W151">
            <v>0</v>
          </cell>
          <cell r="X151">
            <v>1.8513155293652916</v>
          </cell>
          <cell r="Z151">
            <v>0</v>
          </cell>
          <cell r="AA151">
            <v>1.8513155293652916</v>
          </cell>
          <cell r="AC151">
            <v>0</v>
          </cell>
          <cell r="AD151">
            <v>1.8513155293652916</v>
          </cell>
          <cell r="AF151">
            <v>0</v>
          </cell>
          <cell r="AG151">
            <v>1.8513155293652916</v>
          </cell>
          <cell r="AI151">
            <v>0</v>
          </cell>
          <cell r="AJ151">
            <v>1.8513155293652916</v>
          </cell>
          <cell r="AL151">
            <v>0</v>
          </cell>
          <cell r="AM151">
            <v>1.8513155293652916</v>
          </cell>
          <cell r="AO151">
            <v>1.8513155293652916</v>
          </cell>
        </row>
        <row r="152">
          <cell r="D152" t="str">
            <v>ICP</v>
          </cell>
          <cell r="F152">
            <v>8.9658175027118538</v>
          </cell>
          <cell r="H152">
            <v>0</v>
          </cell>
          <cell r="I152">
            <v>8.9658175027118538</v>
          </cell>
          <cell r="K152">
            <v>0</v>
          </cell>
          <cell r="L152">
            <v>8.9658175027118538</v>
          </cell>
          <cell r="N152">
            <v>0</v>
          </cell>
          <cell r="O152">
            <v>8.9658175027118538</v>
          </cell>
          <cell r="Q152">
            <v>0</v>
          </cell>
          <cell r="R152">
            <v>8.9658175027118538</v>
          </cell>
          <cell r="T152">
            <v>0</v>
          </cell>
          <cell r="U152">
            <v>8.9658175027118538</v>
          </cell>
          <cell r="W152">
            <v>0</v>
          </cell>
          <cell r="X152">
            <v>8.9658175027118538</v>
          </cell>
          <cell r="Z152">
            <v>0</v>
          </cell>
          <cell r="AA152">
            <v>8.9658175027118538</v>
          </cell>
          <cell r="AC152">
            <v>0</v>
          </cell>
          <cell r="AD152">
            <v>8.9658175027118538</v>
          </cell>
          <cell r="AF152">
            <v>0</v>
          </cell>
          <cell r="AG152">
            <v>8.9658175027118538</v>
          </cell>
          <cell r="AI152">
            <v>0</v>
          </cell>
          <cell r="AJ152">
            <v>8.9658175027118538</v>
          </cell>
          <cell r="AL152">
            <v>0</v>
          </cell>
          <cell r="AM152">
            <v>8.9658175027118538</v>
          </cell>
          <cell r="AO152">
            <v>8.9658175027118538</v>
          </cell>
        </row>
        <row r="153">
          <cell r="D153" t="str">
            <v>TCP</v>
          </cell>
          <cell r="F153">
            <v>1.6732397213756849</v>
          </cell>
          <cell r="H153">
            <v>0</v>
          </cell>
          <cell r="I153">
            <v>1.6732397213756849</v>
          </cell>
          <cell r="K153">
            <v>0</v>
          </cell>
          <cell r="L153">
            <v>1.6732397213756849</v>
          </cell>
          <cell r="N153">
            <v>0</v>
          </cell>
          <cell r="O153">
            <v>1.6732397213756849</v>
          </cell>
          <cell r="Q153">
            <v>0</v>
          </cell>
          <cell r="R153">
            <v>1.6732397213756849</v>
          </cell>
          <cell r="T153">
            <v>0</v>
          </cell>
          <cell r="U153">
            <v>1.6732397213756849</v>
          </cell>
          <cell r="W153">
            <v>0</v>
          </cell>
          <cell r="X153">
            <v>1.6732397213756849</v>
          </cell>
          <cell r="Z153">
            <v>0</v>
          </cell>
          <cell r="AA153">
            <v>1.6732397213756849</v>
          </cell>
          <cell r="AC153">
            <v>0</v>
          </cell>
          <cell r="AD153">
            <v>1.6732397213756849</v>
          </cell>
          <cell r="AF153">
            <v>0</v>
          </cell>
          <cell r="AG153">
            <v>1.6732397213756849</v>
          </cell>
          <cell r="AI153">
            <v>0</v>
          </cell>
          <cell r="AJ153">
            <v>1.6732397213756849</v>
          </cell>
          <cell r="AL153">
            <v>0</v>
          </cell>
          <cell r="AM153">
            <v>1.6732397213756849</v>
          </cell>
          <cell r="AO153">
            <v>1.6732397213756849</v>
          </cell>
        </row>
        <row r="154">
          <cell r="D154" t="str">
            <v>SCP</v>
          </cell>
          <cell r="F154">
            <v>7.1085698384960727</v>
          </cell>
          <cell r="H154">
            <v>0</v>
          </cell>
          <cell r="I154">
            <v>7.1085698384960727</v>
          </cell>
          <cell r="K154">
            <v>0</v>
          </cell>
          <cell r="L154">
            <v>7.1085698384960727</v>
          </cell>
          <cell r="N154">
            <v>0</v>
          </cell>
          <cell r="O154">
            <v>7.1085698384960727</v>
          </cell>
          <cell r="Q154">
            <v>0</v>
          </cell>
          <cell r="R154">
            <v>7.1085698384960727</v>
          </cell>
          <cell r="T154">
            <v>0</v>
          </cell>
          <cell r="U154">
            <v>7.1085698384960727</v>
          </cell>
          <cell r="W154">
            <v>0</v>
          </cell>
          <cell r="X154">
            <v>7.1085698384960727</v>
          </cell>
          <cell r="Z154">
            <v>0</v>
          </cell>
          <cell r="AA154">
            <v>7.1085698384960727</v>
          </cell>
          <cell r="AC154">
            <v>0</v>
          </cell>
          <cell r="AD154">
            <v>7.1085698384960727</v>
          </cell>
          <cell r="AF154">
            <v>0</v>
          </cell>
          <cell r="AG154">
            <v>7.1085698384960727</v>
          </cell>
          <cell r="AI154">
            <v>0</v>
          </cell>
          <cell r="AJ154">
            <v>7.1085698384960727</v>
          </cell>
          <cell r="AL154">
            <v>0</v>
          </cell>
          <cell r="AM154">
            <v>7.1085698384960727</v>
          </cell>
          <cell r="AO154">
            <v>7.1085698384960727</v>
          </cell>
        </row>
        <row r="155">
          <cell r="D155" t="str">
            <v>BRC</v>
          </cell>
          <cell r="F155">
            <v>2.508055452725674</v>
          </cell>
          <cell r="H155">
            <v>0</v>
          </cell>
          <cell r="I155">
            <v>2.508055452725674</v>
          </cell>
          <cell r="K155">
            <v>0</v>
          </cell>
          <cell r="L155">
            <v>2.508055452725674</v>
          </cell>
          <cell r="N155">
            <v>0</v>
          </cell>
          <cell r="O155">
            <v>2.508055452725674</v>
          </cell>
          <cell r="Q155">
            <v>0</v>
          </cell>
          <cell r="R155">
            <v>2.508055452725674</v>
          </cell>
          <cell r="T155">
            <v>0</v>
          </cell>
          <cell r="U155">
            <v>2.508055452725674</v>
          </cell>
          <cell r="W155">
            <v>0</v>
          </cell>
          <cell r="X155">
            <v>2.508055452725674</v>
          </cell>
          <cell r="Z155">
            <v>0</v>
          </cell>
          <cell r="AA155">
            <v>2.508055452725674</v>
          </cell>
          <cell r="AC155">
            <v>0</v>
          </cell>
          <cell r="AD155">
            <v>2.508055452725674</v>
          </cell>
          <cell r="AF155">
            <v>0</v>
          </cell>
          <cell r="AG155">
            <v>2.508055452725674</v>
          </cell>
          <cell r="AI155">
            <v>0</v>
          </cell>
          <cell r="AJ155">
            <v>2.508055452725674</v>
          </cell>
          <cell r="AL155">
            <v>0</v>
          </cell>
          <cell r="AM155">
            <v>2.508055452725674</v>
          </cell>
          <cell r="AO155">
            <v>2.508055452725674</v>
          </cell>
        </row>
        <row r="156">
          <cell r="D156" t="str">
            <v>TRM</v>
          </cell>
          <cell r="F156">
            <v>2.9675143507880244</v>
          </cell>
          <cell r="H156">
            <v>0</v>
          </cell>
          <cell r="I156">
            <v>2.9675143507880244</v>
          </cell>
          <cell r="K156">
            <v>0</v>
          </cell>
          <cell r="L156">
            <v>2.9675143507880244</v>
          </cell>
          <cell r="N156">
            <v>0</v>
          </cell>
          <cell r="O156">
            <v>2.9675143507880244</v>
          </cell>
          <cell r="Q156">
            <v>0</v>
          </cell>
          <cell r="R156">
            <v>2.9675143507880244</v>
          </cell>
          <cell r="T156">
            <v>0</v>
          </cell>
          <cell r="U156">
            <v>2.9675143507880244</v>
          </cell>
          <cell r="W156">
            <v>0</v>
          </cell>
          <cell r="X156">
            <v>2.9675143507880244</v>
          </cell>
          <cell r="Z156">
            <v>0</v>
          </cell>
          <cell r="AA156">
            <v>2.9675143507880244</v>
          </cell>
          <cell r="AC156">
            <v>0</v>
          </cell>
          <cell r="AD156">
            <v>2.9675143507880244</v>
          </cell>
          <cell r="AF156">
            <v>0</v>
          </cell>
          <cell r="AG156">
            <v>2.9675143507880244</v>
          </cell>
          <cell r="AI156">
            <v>0</v>
          </cell>
          <cell r="AJ156">
            <v>2.9675143507880244</v>
          </cell>
          <cell r="AL156">
            <v>0</v>
          </cell>
          <cell r="AM156">
            <v>2.9675143507880244</v>
          </cell>
          <cell r="AO156">
            <v>2.9675143507880244</v>
          </cell>
        </row>
        <row r="157">
          <cell r="D157" t="str">
            <v>HVIT</v>
          </cell>
          <cell r="F157">
            <v>6.0936970284206895</v>
          </cell>
          <cell r="H157">
            <v>0</v>
          </cell>
          <cell r="I157">
            <v>6.0936970284206895</v>
          </cell>
          <cell r="K157">
            <v>0</v>
          </cell>
          <cell r="L157">
            <v>6.0936970284206895</v>
          </cell>
          <cell r="N157">
            <v>0</v>
          </cell>
          <cell r="O157">
            <v>6.0936970284206895</v>
          </cell>
          <cell r="Q157">
            <v>0</v>
          </cell>
          <cell r="R157">
            <v>6.0936970284206895</v>
          </cell>
          <cell r="T157">
            <v>0</v>
          </cell>
          <cell r="U157">
            <v>6.0936970284206895</v>
          </cell>
          <cell r="W157">
            <v>0</v>
          </cell>
          <cell r="X157">
            <v>6.0936970284206895</v>
          </cell>
          <cell r="Z157">
            <v>0</v>
          </cell>
          <cell r="AA157">
            <v>6.0936970284206895</v>
          </cell>
          <cell r="AC157">
            <v>0</v>
          </cell>
          <cell r="AD157">
            <v>6.0936970284206895</v>
          </cell>
          <cell r="AF157">
            <v>0</v>
          </cell>
          <cell r="AG157">
            <v>6.0936970284206895</v>
          </cell>
          <cell r="AI157">
            <v>0</v>
          </cell>
          <cell r="AJ157">
            <v>6.0936970284206895</v>
          </cell>
          <cell r="AL157">
            <v>0</v>
          </cell>
          <cell r="AM157">
            <v>6.0936970284206895</v>
          </cell>
          <cell r="AO157">
            <v>6.0936970284206895</v>
          </cell>
        </row>
        <row r="158">
          <cell r="D158" t="str">
            <v>HPAS</v>
          </cell>
          <cell r="F158">
            <v>2.2298509823392969</v>
          </cell>
          <cell r="H158">
            <v>0</v>
          </cell>
          <cell r="I158">
            <v>2.2298509823392969</v>
          </cell>
          <cell r="K158">
            <v>0</v>
          </cell>
          <cell r="L158">
            <v>2.2298509823392969</v>
          </cell>
          <cell r="N158">
            <v>0</v>
          </cell>
          <cell r="O158">
            <v>2.2298509823392969</v>
          </cell>
          <cell r="Q158">
            <v>0</v>
          </cell>
          <cell r="R158">
            <v>2.2298509823392969</v>
          </cell>
          <cell r="T158">
            <v>0</v>
          </cell>
          <cell r="U158">
            <v>2.2298509823392969</v>
          </cell>
          <cell r="W158">
            <v>0</v>
          </cell>
          <cell r="X158">
            <v>2.2298509823392969</v>
          </cell>
          <cell r="Z158">
            <v>0</v>
          </cell>
          <cell r="AA158">
            <v>2.2298509823392969</v>
          </cell>
          <cell r="AC158">
            <v>0</v>
          </cell>
          <cell r="AD158">
            <v>2.2298509823392969</v>
          </cell>
          <cell r="AF158">
            <v>0</v>
          </cell>
          <cell r="AG158">
            <v>2.2298509823392969</v>
          </cell>
          <cell r="AI158">
            <v>0</v>
          </cell>
          <cell r="AJ158">
            <v>2.2298509823392969</v>
          </cell>
          <cell r="AL158">
            <v>0</v>
          </cell>
          <cell r="AM158">
            <v>2.2298509823392969</v>
          </cell>
          <cell r="AO158">
            <v>2.2298509823392969</v>
          </cell>
        </row>
        <row r="159">
          <cell r="D159" t="str">
            <v>SACP</v>
          </cell>
          <cell r="F159">
            <v>0.52690240603480554</v>
          </cell>
          <cell r="H159">
            <v>0</v>
          </cell>
          <cell r="I159">
            <v>0.52690240603480554</v>
          </cell>
          <cell r="K159">
            <v>0</v>
          </cell>
          <cell r="L159">
            <v>0.52690240603480554</v>
          </cell>
          <cell r="N159">
            <v>0</v>
          </cell>
          <cell r="O159">
            <v>0.52690240603480554</v>
          </cell>
          <cell r="Q159">
            <v>0</v>
          </cell>
          <cell r="R159">
            <v>0.52690240603480554</v>
          </cell>
          <cell r="T159">
            <v>0</v>
          </cell>
          <cell r="U159">
            <v>0.52690240603480554</v>
          </cell>
          <cell r="W159">
            <v>0</v>
          </cell>
          <cell r="X159">
            <v>0.52690240603480554</v>
          </cell>
          <cell r="Z159">
            <v>0</v>
          </cell>
          <cell r="AA159">
            <v>0.52690240603480554</v>
          </cell>
          <cell r="AC159">
            <v>0</v>
          </cell>
          <cell r="AD159">
            <v>0.52690240603480554</v>
          </cell>
          <cell r="AF159">
            <v>0</v>
          </cell>
          <cell r="AG159">
            <v>0.52690240603480554</v>
          </cell>
          <cell r="AI159">
            <v>0</v>
          </cell>
          <cell r="AJ159">
            <v>0.52690240603480554</v>
          </cell>
          <cell r="AL159">
            <v>0</v>
          </cell>
          <cell r="AM159">
            <v>0.52690240603480554</v>
          </cell>
          <cell r="AO159">
            <v>0.52690240603480554</v>
          </cell>
        </row>
        <row r="160">
          <cell r="D160" t="str">
            <v>CBL</v>
          </cell>
          <cell r="F160">
            <v>1.159185293276572</v>
          </cell>
          <cell r="H160">
            <v>0</v>
          </cell>
          <cell r="I160">
            <v>1.159185293276572</v>
          </cell>
          <cell r="K160">
            <v>0</v>
          </cell>
          <cell r="L160">
            <v>1.159185293276572</v>
          </cell>
          <cell r="N160">
            <v>0</v>
          </cell>
          <cell r="O160">
            <v>1.159185293276572</v>
          </cell>
          <cell r="Q160">
            <v>0</v>
          </cell>
          <cell r="R160">
            <v>1.159185293276572</v>
          </cell>
          <cell r="T160">
            <v>0</v>
          </cell>
          <cell r="U160">
            <v>1.159185293276572</v>
          </cell>
          <cell r="W160">
            <v>0</v>
          </cell>
          <cell r="X160">
            <v>1.159185293276572</v>
          </cell>
          <cell r="Z160">
            <v>0</v>
          </cell>
          <cell r="AA160">
            <v>1.159185293276572</v>
          </cell>
          <cell r="AC160">
            <v>0</v>
          </cell>
          <cell r="AD160">
            <v>1.159185293276572</v>
          </cell>
          <cell r="AF160">
            <v>0</v>
          </cell>
          <cell r="AG160">
            <v>1.159185293276572</v>
          </cell>
          <cell r="AI160">
            <v>0</v>
          </cell>
          <cell r="AJ160">
            <v>1.159185293276572</v>
          </cell>
          <cell r="AL160">
            <v>0</v>
          </cell>
          <cell r="AM160">
            <v>1.159185293276572</v>
          </cell>
          <cell r="AO160">
            <v>1.159185293276572</v>
          </cell>
        </row>
        <row r="161">
          <cell r="D161" t="str">
            <v>DSR</v>
          </cell>
          <cell r="F161">
            <v>18.69482234502571</v>
          </cell>
          <cell r="H161">
            <v>0</v>
          </cell>
          <cell r="I161">
            <v>18.69482234502571</v>
          </cell>
          <cell r="K161">
            <v>0</v>
          </cell>
          <cell r="L161">
            <v>18.69482234502571</v>
          </cell>
          <cell r="N161">
            <v>0</v>
          </cell>
          <cell r="O161">
            <v>18.69482234502571</v>
          </cell>
          <cell r="Q161">
            <v>0</v>
          </cell>
          <cell r="R161">
            <v>18.69482234502571</v>
          </cell>
          <cell r="T161">
            <v>0</v>
          </cell>
          <cell r="U161">
            <v>18.69482234502571</v>
          </cell>
          <cell r="W161">
            <v>0</v>
          </cell>
          <cell r="X161">
            <v>18.69482234502571</v>
          </cell>
          <cell r="Z161">
            <v>0</v>
          </cell>
          <cell r="AA161">
            <v>18.69482234502571</v>
          </cell>
          <cell r="AC161">
            <v>0</v>
          </cell>
          <cell r="AD161">
            <v>18.69482234502571</v>
          </cell>
          <cell r="AF161">
            <v>0</v>
          </cell>
          <cell r="AG161">
            <v>18.69482234502571</v>
          </cell>
          <cell r="AI161">
            <v>0</v>
          </cell>
          <cell r="AJ161">
            <v>18.69482234502571</v>
          </cell>
          <cell r="AL161">
            <v>0</v>
          </cell>
          <cell r="AM161">
            <v>18.69482234502571</v>
          </cell>
          <cell r="AO161">
            <v>18.69482234502571</v>
          </cell>
        </row>
        <row r="162">
          <cell r="D162" t="str">
            <v>MUS</v>
          </cell>
          <cell r="F162">
            <v>5.3407756282181671</v>
          </cell>
          <cell r="H162">
            <v>0</v>
          </cell>
          <cell r="I162">
            <v>5.3407756282181671</v>
          </cell>
          <cell r="K162">
            <v>0</v>
          </cell>
          <cell r="L162">
            <v>5.3407756282181671</v>
          </cell>
          <cell r="N162">
            <v>0</v>
          </cell>
          <cell r="O162">
            <v>5.3407756282181671</v>
          </cell>
          <cell r="Q162">
            <v>0</v>
          </cell>
          <cell r="R162">
            <v>5.3407756282181671</v>
          </cell>
          <cell r="T162">
            <v>0</v>
          </cell>
          <cell r="U162">
            <v>5.3407756282181671</v>
          </cell>
          <cell r="W162">
            <v>0</v>
          </cell>
          <cell r="X162">
            <v>5.3407756282181671</v>
          </cell>
          <cell r="Z162">
            <v>0</v>
          </cell>
          <cell r="AA162">
            <v>5.3407756282181671</v>
          </cell>
          <cell r="AC162">
            <v>0</v>
          </cell>
          <cell r="AD162">
            <v>5.3407756282181671</v>
          </cell>
          <cell r="AF162">
            <v>0</v>
          </cell>
          <cell r="AG162">
            <v>5.3407756282181671</v>
          </cell>
          <cell r="AI162">
            <v>0</v>
          </cell>
          <cell r="AJ162">
            <v>5.3407756282181671</v>
          </cell>
          <cell r="AL162">
            <v>0</v>
          </cell>
          <cell r="AM162">
            <v>5.3407756282181671</v>
          </cell>
          <cell r="AO162">
            <v>5.3407756282181671</v>
          </cell>
        </row>
        <row r="163">
          <cell r="D163" t="str">
            <v>17204</v>
          </cell>
          <cell r="F163">
            <v>10.331502377530466</v>
          </cell>
          <cell r="H163">
            <v>0</v>
          </cell>
          <cell r="I163">
            <v>10.331502377530466</v>
          </cell>
          <cell r="K163">
            <v>0</v>
          </cell>
          <cell r="L163">
            <v>10.331502377530466</v>
          </cell>
          <cell r="N163">
            <v>0</v>
          </cell>
          <cell r="O163">
            <v>10.331502377530466</v>
          </cell>
          <cell r="Q163">
            <v>0</v>
          </cell>
          <cell r="R163">
            <v>10.331502377530466</v>
          </cell>
          <cell r="T163">
            <v>0</v>
          </cell>
          <cell r="U163">
            <v>10.331502377530466</v>
          </cell>
          <cell r="W163">
            <v>0</v>
          </cell>
          <cell r="X163">
            <v>10.331502377530466</v>
          </cell>
          <cell r="Z163">
            <v>0</v>
          </cell>
          <cell r="AA163">
            <v>10.331502377530466</v>
          </cell>
          <cell r="AC163">
            <v>0</v>
          </cell>
          <cell r="AD163">
            <v>10.331502377530466</v>
          </cell>
          <cell r="AF163">
            <v>0</v>
          </cell>
          <cell r="AG163">
            <v>10.331502377530466</v>
          </cell>
          <cell r="AI163">
            <v>0</v>
          </cell>
          <cell r="AJ163">
            <v>10.331502377530466</v>
          </cell>
          <cell r="AL163">
            <v>0</v>
          </cell>
          <cell r="AM163">
            <v>10.331502377530466</v>
          </cell>
          <cell r="AO163">
            <v>10.331502377530466</v>
          </cell>
        </row>
        <row r="164">
          <cell r="D164" t="str">
            <v>17219</v>
          </cell>
          <cell r="F164">
            <v>6.0909918137623515</v>
          </cell>
          <cell r="H164">
            <v>0</v>
          </cell>
          <cell r="I164">
            <v>6.0909918137623515</v>
          </cell>
          <cell r="K164">
            <v>0</v>
          </cell>
          <cell r="L164">
            <v>6.0909918137623515</v>
          </cell>
          <cell r="N164">
            <v>0</v>
          </cell>
          <cell r="O164">
            <v>6.0909918137623515</v>
          </cell>
          <cell r="Q164">
            <v>0</v>
          </cell>
          <cell r="R164">
            <v>6.0909918137623515</v>
          </cell>
          <cell r="T164">
            <v>0</v>
          </cell>
          <cell r="U164">
            <v>6.0909918137623515</v>
          </cell>
          <cell r="W164">
            <v>0</v>
          </cell>
          <cell r="X164">
            <v>6.0909918137623515</v>
          </cell>
          <cell r="Z164">
            <v>0</v>
          </cell>
          <cell r="AA164">
            <v>6.0909918137623515</v>
          </cell>
          <cell r="AC164">
            <v>0</v>
          </cell>
          <cell r="AD164">
            <v>6.0909918137623515</v>
          </cell>
          <cell r="AF164">
            <v>0</v>
          </cell>
          <cell r="AG164">
            <v>6.0909918137623515</v>
          </cell>
          <cell r="AI164">
            <v>0</v>
          </cell>
          <cell r="AJ164">
            <v>6.0909918137623515</v>
          </cell>
          <cell r="AL164">
            <v>0</v>
          </cell>
          <cell r="AM164">
            <v>6.0909918137623515</v>
          </cell>
          <cell r="AO164">
            <v>6.0909918137623515</v>
          </cell>
        </row>
        <row r="165">
          <cell r="D165" t="str">
            <v>17238</v>
          </cell>
          <cell r="F165">
            <v>5.9856113325553908</v>
          </cell>
          <cell r="H165">
            <v>0</v>
          </cell>
          <cell r="I165">
            <v>5.9856113325553908</v>
          </cell>
          <cell r="K165">
            <v>0</v>
          </cell>
          <cell r="L165">
            <v>5.9856113325553908</v>
          </cell>
          <cell r="N165">
            <v>0</v>
          </cell>
          <cell r="O165">
            <v>5.9856113325553908</v>
          </cell>
          <cell r="Q165">
            <v>0</v>
          </cell>
          <cell r="R165">
            <v>5.9856113325553908</v>
          </cell>
          <cell r="T165">
            <v>0</v>
          </cell>
          <cell r="U165">
            <v>5.9856113325553908</v>
          </cell>
          <cell r="W165">
            <v>0</v>
          </cell>
          <cell r="X165">
            <v>5.9856113325553908</v>
          </cell>
          <cell r="Z165">
            <v>0</v>
          </cell>
          <cell r="AA165">
            <v>5.9856113325553908</v>
          </cell>
          <cell r="AC165">
            <v>0</v>
          </cell>
          <cell r="AD165">
            <v>5.9856113325553908</v>
          </cell>
          <cell r="AF165">
            <v>0</v>
          </cell>
          <cell r="AG165">
            <v>5.9856113325553908</v>
          </cell>
          <cell r="AI165">
            <v>0</v>
          </cell>
          <cell r="AJ165">
            <v>5.9856113325553908</v>
          </cell>
          <cell r="AL165">
            <v>0</v>
          </cell>
          <cell r="AM165">
            <v>5.9856113325553908</v>
          </cell>
          <cell r="AO165">
            <v>5.9856113325553908</v>
          </cell>
        </row>
        <row r="166">
          <cell r="D166" t="str">
            <v>17350</v>
          </cell>
          <cell r="F166">
            <v>9.8678282602198379</v>
          </cell>
          <cell r="H166">
            <v>0</v>
          </cell>
          <cell r="I166">
            <v>9.8678282602198379</v>
          </cell>
          <cell r="K166">
            <v>0</v>
          </cell>
          <cell r="L166">
            <v>9.8678282602198379</v>
          </cell>
          <cell r="N166">
            <v>0</v>
          </cell>
          <cell r="O166">
            <v>9.8678282602198379</v>
          </cell>
          <cell r="Q166">
            <v>0</v>
          </cell>
          <cell r="R166">
            <v>9.8678282602198379</v>
          </cell>
          <cell r="T166">
            <v>0</v>
          </cell>
          <cell r="U166">
            <v>9.8678282602198379</v>
          </cell>
          <cell r="W166">
            <v>0</v>
          </cell>
          <cell r="X166">
            <v>9.8678282602198379</v>
          </cell>
          <cell r="Z166">
            <v>0</v>
          </cell>
          <cell r="AA166">
            <v>9.8678282602198379</v>
          </cell>
          <cell r="AC166">
            <v>0</v>
          </cell>
          <cell r="AD166">
            <v>9.8678282602198379</v>
          </cell>
          <cell r="AF166">
            <v>0</v>
          </cell>
          <cell r="AG166">
            <v>9.8678282602198379</v>
          </cell>
          <cell r="AI166">
            <v>0</v>
          </cell>
          <cell r="AJ166">
            <v>9.8678282602198379</v>
          </cell>
          <cell r="AL166">
            <v>0</v>
          </cell>
          <cell r="AM166">
            <v>9.8678282602198379</v>
          </cell>
          <cell r="AO166">
            <v>9.8678282602198379</v>
          </cell>
        </row>
        <row r="167">
          <cell r="D167" t="str">
            <v>17677</v>
          </cell>
          <cell r="F167">
            <v>6.8033638667214085</v>
          </cell>
          <cell r="H167">
            <v>0</v>
          </cell>
          <cell r="I167">
            <v>6.8033638667214085</v>
          </cell>
          <cell r="K167">
            <v>0</v>
          </cell>
          <cell r="L167">
            <v>6.8033638667214085</v>
          </cell>
          <cell r="N167">
            <v>0</v>
          </cell>
          <cell r="O167">
            <v>6.8033638667214085</v>
          </cell>
          <cell r="Q167">
            <v>0</v>
          </cell>
          <cell r="R167">
            <v>6.8033638667214085</v>
          </cell>
          <cell r="T167">
            <v>0</v>
          </cell>
          <cell r="U167">
            <v>6.8033638667214085</v>
          </cell>
          <cell r="W167">
            <v>0</v>
          </cell>
          <cell r="X167">
            <v>6.8033638667214085</v>
          </cell>
          <cell r="Z167">
            <v>0</v>
          </cell>
          <cell r="AA167">
            <v>6.8033638667214085</v>
          </cell>
          <cell r="AC167">
            <v>0</v>
          </cell>
          <cell r="AD167">
            <v>6.8033638667214085</v>
          </cell>
          <cell r="AF167">
            <v>0</v>
          </cell>
          <cell r="AG167">
            <v>6.8033638667214085</v>
          </cell>
          <cell r="AI167">
            <v>0</v>
          </cell>
          <cell r="AJ167">
            <v>6.8033638667214085</v>
          </cell>
          <cell r="AL167">
            <v>0</v>
          </cell>
          <cell r="AM167">
            <v>6.8033638667214085</v>
          </cell>
          <cell r="AO167">
            <v>6.8033638667214085</v>
          </cell>
        </row>
        <row r="168">
          <cell r="D168" t="str">
            <v>17757</v>
          </cell>
          <cell r="F168">
            <v>1.1233559296662052</v>
          </cell>
          <cell r="H168">
            <v>0</v>
          </cell>
          <cell r="I168">
            <v>1.1233559296662052</v>
          </cell>
          <cell r="K168">
            <v>0</v>
          </cell>
          <cell r="L168">
            <v>1.1233559296662052</v>
          </cell>
          <cell r="N168">
            <v>0</v>
          </cell>
          <cell r="O168">
            <v>1.1233559296662052</v>
          </cell>
          <cell r="Q168">
            <v>0</v>
          </cell>
          <cell r="R168">
            <v>1.1233559296662052</v>
          </cell>
          <cell r="T168">
            <v>0</v>
          </cell>
          <cell r="U168">
            <v>1.1233559296662052</v>
          </cell>
          <cell r="W168">
            <v>0</v>
          </cell>
          <cell r="X168">
            <v>1.1233559296662052</v>
          </cell>
          <cell r="Z168">
            <v>0</v>
          </cell>
          <cell r="AA168">
            <v>1.1233559296662052</v>
          </cell>
          <cell r="AC168">
            <v>0</v>
          </cell>
          <cell r="AD168">
            <v>1.1233559296662052</v>
          </cell>
          <cell r="AF168">
            <v>0</v>
          </cell>
          <cell r="AG168">
            <v>1.1233559296662052</v>
          </cell>
          <cell r="AI168">
            <v>0</v>
          </cell>
          <cell r="AJ168">
            <v>1.1233559296662052</v>
          </cell>
          <cell r="AL168">
            <v>0</v>
          </cell>
          <cell r="AM168">
            <v>1.1233559296662052</v>
          </cell>
          <cell r="AO168">
            <v>1.1233559296662052</v>
          </cell>
        </row>
        <row r="169">
          <cell r="D169" t="str">
            <v>18538</v>
          </cell>
          <cell r="F169">
            <v>6.8750225939421421</v>
          </cell>
          <cell r="H169">
            <v>0</v>
          </cell>
          <cell r="I169">
            <v>6.8750225939421421</v>
          </cell>
          <cell r="K169">
            <v>0</v>
          </cell>
          <cell r="L169">
            <v>6.8750225939421421</v>
          </cell>
          <cell r="N169">
            <v>0</v>
          </cell>
          <cell r="O169">
            <v>6.8750225939421421</v>
          </cell>
          <cell r="Q169">
            <v>0</v>
          </cell>
          <cell r="R169">
            <v>6.8750225939421421</v>
          </cell>
          <cell r="T169">
            <v>0</v>
          </cell>
          <cell r="U169">
            <v>6.8750225939421421</v>
          </cell>
          <cell r="W169">
            <v>0</v>
          </cell>
          <cell r="X169">
            <v>6.8750225939421421</v>
          </cell>
          <cell r="Z169">
            <v>0</v>
          </cell>
          <cell r="AA169">
            <v>6.8750225939421421</v>
          </cell>
          <cell r="AC169">
            <v>0</v>
          </cell>
          <cell r="AD169">
            <v>6.8750225939421421</v>
          </cell>
          <cell r="AF169">
            <v>0</v>
          </cell>
          <cell r="AG169">
            <v>6.8750225939421421</v>
          </cell>
          <cell r="AI169">
            <v>0</v>
          </cell>
          <cell r="AJ169">
            <v>6.8750225939421421</v>
          </cell>
          <cell r="AL169">
            <v>0</v>
          </cell>
          <cell r="AM169">
            <v>6.8750225939421421</v>
          </cell>
          <cell r="AO169">
            <v>6.8750225939421421</v>
          </cell>
        </row>
        <row r="170">
          <cell r="D170" t="str">
            <v>18884</v>
          </cell>
          <cell r="F170">
            <v>33.846102954051766</v>
          </cell>
          <cell r="H170">
            <v>0</v>
          </cell>
          <cell r="I170">
            <v>33.846102954051766</v>
          </cell>
          <cell r="K170">
            <v>0</v>
          </cell>
          <cell r="L170">
            <v>33.846102954051766</v>
          </cell>
          <cell r="N170">
            <v>0</v>
          </cell>
          <cell r="O170">
            <v>33.846102954051766</v>
          </cell>
          <cell r="Q170">
            <v>0</v>
          </cell>
          <cell r="R170">
            <v>33.846102954051766</v>
          </cell>
          <cell r="T170">
            <v>0</v>
          </cell>
          <cell r="U170">
            <v>33.846102954051766</v>
          </cell>
          <cell r="W170">
            <v>0</v>
          </cell>
          <cell r="X170">
            <v>33.846102954051766</v>
          </cell>
          <cell r="Z170">
            <v>0</v>
          </cell>
          <cell r="AA170">
            <v>33.846102954051766</v>
          </cell>
          <cell r="AC170">
            <v>0</v>
          </cell>
          <cell r="AD170">
            <v>33.846102954051766</v>
          </cell>
          <cell r="AF170">
            <v>0</v>
          </cell>
          <cell r="AG170">
            <v>33.846102954051766</v>
          </cell>
          <cell r="AI170">
            <v>0</v>
          </cell>
          <cell r="AJ170">
            <v>33.846102954051766</v>
          </cell>
          <cell r="AL170">
            <v>0</v>
          </cell>
          <cell r="AM170">
            <v>33.846102954051766</v>
          </cell>
          <cell r="AO170">
            <v>33.846102954051766</v>
          </cell>
        </row>
        <row r="171">
          <cell r="D171" t="str">
            <v>19245</v>
          </cell>
          <cell r="F171">
            <v>22.193129342186008</v>
          </cell>
          <cell r="H171">
            <v>0</v>
          </cell>
          <cell r="I171">
            <v>22.193129342186008</v>
          </cell>
          <cell r="K171">
            <v>0</v>
          </cell>
          <cell r="L171">
            <v>22.193129342186008</v>
          </cell>
          <cell r="N171">
            <v>0</v>
          </cell>
          <cell r="O171">
            <v>22.193129342186008</v>
          </cell>
          <cell r="Q171">
            <v>0</v>
          </cell>
          <cell r="R171">
            <v>22.193129342186008</v>
          </cell>
          <cell r="T171">
            <v>0</v>
          </cell>
          <cell r="U171">
            <v>22.193129342186008</v>
          </cell>
          <cell r="W171">
            <v>0</v>
          </cell>
          <cell r="X171">
            <v>22.193129342186008</v>
          </cell>
          <cell r="Z171">
            <v>0</v>
          </cell>
          <cell r="AA171">
            <v>22.193129342186008</v>
          </cell>
          <cell r="AC171">
            <v>0</v>
          </cell>
          <cell r="AD171">
            <v>22.193129342186008</v>
          </cell>
          <cell r="AF171">
            <v>0</v>
          </cell>
          <cell r="AG171">
            <v>22.193129342186008</v>
          </cell>
          <cell r="AI171">
            <v>0</v>
          </cell>
          <cell r="AJ171">
            <v>22.193129342186008</v>
          </cell>
          <cell r="AL171">
            <v>0</v>
          </cell>
          <cell r="AM171">
            <v>22.193129342186008</v>
          </cell>
          <cell r="AO171">
            <v>22.193129342186008</v>
          </cell>
        </row>
        <row r="172">
          <cell r="D172" t="str">
            <v>SGROUND</v>
          </cell>
          <cell r="F172">
            <v>5.6146720387068871</v>
          </cell>
          <cell r="H172">
            <v>0</v>
          </cell>
          <cell r="I172">
            <v>5.6146720387068871</v>
          </cell>
          <cell r="K172">
            <v>0</v>
          </cell>
          <cell r="L172">
            <v>5.6146720387068871</v>
          </cell>
          <cell r="N172">
            <v>0</v>
          </cell>
          <cell r="O172">
            <v>5.6146720387068871</v>
          </cell>
          <cell r="Q172">
            <v>0</v>
          </cell>
          <cell r="R172">
            <v>5.6146720387068871</v>
          </cell>
          <cell r="T172">
            <v>0</v>
          </cell>
          <cell r="U172">
            <v>5.6146720387068871</v>
          </cell>
          <cell r="W172">
            <v>0</v>
          </cell>
          <cell r="X172">
            <v>5.6146720387068871</v>
          </cell>
          <cell r="Z172">
            <v>0</v>
          </cell>
          <cell r="AA172">
            <v>5.6146720387068871</v>
          </cell>
          <cell r="AC172">
            <v>0</v>
          </cell>
          <cell r="AD172">
            <v>5.6146720387068871</v>
          </cell>
          <cell r="AF172">
            <v>0</v>
          </cell>
          <cell r="AG172">
            <v>5.6146720387068871</v>
          </cell>
          <cell r="AI172">
            <v>0</v>
          </cell>
          <cell r="AJ172">
            <v>5.6146720387068871</v>
          </cell>
          <cell r="AL172">
            <v>0</v>
          </cell>
          <cell r="AM172">
            <v>5.6146720387068871</v>
          </cell>
          <cell r="AO172">
            <v>5.6146720387068871</v>
          </cell>
        </row>
        <row r="173">
          <cell r="D173" t="str">
            <v>PLC</v>
          </cell>
          <cell r="F173">
            <v>11.629789906000227</v>
          </cell>
          <cell r="H173">
            <v>0</v>
          </cell>
          <cell r="I173">
            <v>11.629789906000227</v>
          </cell>
          <cell r="K173">
            <v>0</v>
          </cell>
          <cell r="L173">
            <v>11.629789906000227</v>
          </cell>
          <cell r="N173">
            <v>0</v>
          </cell>
          <cell r="O173">
            <v>11.629789906000227</v>
          </cell>
          <cell r="Q173">
            <v>0</v>
          </cell>
          <cell r="R173">
            <v>11.629789906000227</v>
          </cell>
          <cell r="T173">
            <v>0</v>
          </cell>
          <cell r="U173">
            <v>11.629789906000227</v>
          </cell>
          <cell r="W173">
            <v>0</v>
          </cell>
          <cell r="X173">
            <v>11.629789906000227</v>
          </cell>
          <cell r="Z173">
            <v>0</v>
          </cell>
          <cell r="AA173">
            <v>11.629789906000227</v>
          </cell>
          <cell r="AC173">
            <v>0</v>
          </cell>
          <cell r="AD173">
            <v>11.629789906000227</v>
          </cell>
          <cell r="AF173">
            <v>0</v>
          </cell>
          <cell r="AG173">
            <v>11.629789906000227</v>
          </cell>
          <cell r="AI173">
            <v>0</v>
          </cell>
          <cell r="AJ173">
            <v>11.629789906000227</v>
          </cell>
          <cell r="AL173">
            <v>0</v>
          </cell>
          <cell r="AM173">
            <v>11.629789906000227</v>
          </cell>
          <cell r="AO173">
            <v>11.629789906000227</v>
          </cell>
        </row>
        <row r="174">
          <cell r="D174" t="str">
            <v>PCT</v>
          </cell>
          <cell r="F174">
            <v>44.927914357775798</v>
          </cell>
          <cell r="H174">
            <v>0</v>
          </cell>
          <cell r="I174">
            <v>44.927914357775798</v>
          </cell>
          <cell r="K174">
            <v>0</v>
          </cell>
          <cell r="L174">
            <v>44.927914357775798</v>
          </cell>
          <cell r="N174">
            <v>0</v>
          </cell>
          <cell r="O174">
            <v>44.927914357775798</v>
          </cell>
          <cell r="Q174">
            <v>0</v>
          </cell>
          <cell r="R174">
            <v>44.927914357775798</v>
          </cell>
          <cell r="T174">
            <v>0</v>
          </cell>
          <cell r="U174">
            <v>44.927914357775798</v>
          </cell>
          <cell r="W174">
            <v>0</v>
          </cell>
          <cell r="X174">
            <v>44.927914357775798</v>
          </cell>
          <cell r="Z174">
            <v>0</v>
          </cell>
          <cell r="AA174">
            <v>44.927914357775798</v>
          </cell>
          <cell r="AC174">
            <v>0</v>
          </cell>
          <cell r="AD174">
            <v>44.927914357775798</v>
          </cell>
          <cell r="AF174">
            <v>0</v>
          </cell>
          <cell r="AG174">
            <v>44.927914357775798</v>
          </cell>
          <cell r="AI174">
            <v>0</v>
          </cell>
          <cell r="AJ174">
            <v>44.927914357775798</v>
          </cell>
          <cell r="AL174">
            <v>0</v>
          </cell>
          <cell r="AM174">
            <v>44.927914357775798</v>
          </cell>
          <cell r="AO174">
            <v>44.927914357775798</v>
          </cell>
        </row>
        <row r="175">
          <cell r="D175" t="str">
            <v>RTU</v>
          </cell>
          <cell r="F175">
            <v>16.60164100934465</v>
          </cell>
          <cell r="H175">
            <v>0</v>
          </cell>
          <cell r="I175">
            <v>16.60164100934465</v>
          </cell>
          <cell r="K175">
            <v>0</v>
          </cell>
          <cell r="L175">
            <v>16.60164100934465</v>
          </cell>
          <cell r="N175">
            <v>0</v>
          </cell>
          <cell r="O175">
            <v>16.60164100934465</v>
          </cell>
          <cell r="Q175">
            <v>0</v>
          </cell>
          <cell r="R175">
            <v>16.60164100934465</v>
          </cell>
          <cell r="T175">
            <v>0</v>
          </cell>
          <cell r="U175">
            <v>16.60164100934465</v>
          </cell>
          <cell r="W175">
            <v>0</v>
          </cell>
          <cell r="X175">
            <v>16.60164100934465</v>
          </cell>
          <cell r="Z175">
            <v>0</v>
          </cell>
          <cell r="AA175">
            <v>16.60164100934465</v>
          </cell>
          <cell r="AC175">
            <v>0</v>
          </cell>
          <cell r="AD175">
            <v>16.60164100934465</v>
          </cell>
          <cell r="AF175">
            <v>0</v>
          </cell>
          <cell r="AG175">
            <v>16.60164100934465</v>
          </cell>
          <cell r="AI175">
            <v>0</v>
          </cell>
          <cell r="AJ175">
            <v>16.60164100934465</v>
          </cell>
          <cell r="AL175">
            <v>0</v>
          </cell>
          <cell r="AM175">
            <v>16.60164100934465</v>
          </cell>
          <cell r="AO175">
            <v>16.60164100934465</v>
          </cell>
        </row>
        <row r="176">
          <cell r="D176" t="str">
            <v>TRNSF</v>
          </cell>
          <cell r="F176">
            <v>26.309290938129905</v>
          </cell>
          <cell r="H176">
            <v>0</v>
          </cell>
          <cell r="I176">
            <v>26.309290938129905</v>
          </cell>
          <cell r="K176">
            <v>0</v>
          </cell>
          <cell r="L176">
            <v>26.309290938129905</v>
          </cell>
          <cell r="N176">
            <v>0</v>
          </cell>
          <cell r="O176">
            <v>26.309290938129905</v>
          </cell>
          <cell r="Q176">
            <v>0</v>
          </cell>
          <cell r="R176">
            <v>26.309290938129905</v>
          </cell>
          <cell r="T176">
            <v>0</v>
          </cell>
          <cell r="U176">
            <v>26.309290938129905</v>
          </cell>
          <cell r="W176">
            <v>0</v>
          </cell>
          <cell r="X176">
            <v>26.309290938129905</v>
          </cell>
          <cell r="Z176">
            <v>0</v>
          </cell>
          <cell r="AA176">
            <v>26.309290938129905</v>
          </cell>
          <cell r="AC176">
            <v>0</v>
          </cell>
          <cell r="AD176">
            <v>26.309290938129905</v>
          </cell>
          <cell r="AF176">
            <v>0</v>
          </cell>
          <cell r="AG176">
            <v>26.309290938129905</v>
          </cell>
          <cell r="AI176">
            <v>0</v>
          </cell>
          <cell r="AJ176">
            <v>26.309290938129905</v>
          </cell>
          <cell r="AL176">
            <v>0</v>
          </cell>
          <cell r="AM176">
            <v>26.309290938129905</v>
          </cell>
          <cell r="AO176">
            <v>26.309290938129905</v>
          </cell>
        </row>
        <row r="177">
          <cell r="D177" t="str">
            <v>WPOLE</v>
          </cell>
          <cell r="F177">
            <v>29.485458641707712</v>
          </cell>
          <cell r="H177">
            <v>0</v>
          </cell>
          <cell r="I177">
            <v>29.485458641707712</v>
          </cell>
          <cell r="K177">
            <v>0</v>
          </cell>
          <cell r="L177">
            <v>29.485458641707712</v>
          </cell>
          <cell r="N177">
            <v>0</v>
          </cell>
          <cell r="O177">
            <v>29.485458641707712</v>
          </cell>
          <cell r="Q177">
            <v>0</v>
          </cell>
          <cell r="R177">
            <v>29.485458641707712</v>
          </cell>
          <cell r="T177">
            <v>0</v>
          </cell>
          <cell r="U177">
            <v>29.485458641707712</v>
          </cell>
          <cell r="W177">
            <v>0</v>
          </cell>
          <cell r="X177">
            <v>29.485458641707712</v>
          </cell>
          <cell r="Z177">
            <v>0</v>
          </cell>
          <cell r="AA177">
            <v>29.485458641707712</v>
          </cell>
          <cell r="AC177">
            <v>0</v>
          </cell>
          <cell r="AD177">
            <v>29.485458641707712</v>
          </cell>
          <cell r="AF177">
            <v>0</v>
          </cell>
          <cell r="AG177">
            <v>29.485458641707712</v>
          </cell>
          <cell r="AI177">
            <v>0</v>
          </cell>
          <cell r="AJ177">
            <v>29.485458641707712</v>
          </cell>
          <cell r="AL177">
            <v>0</v>
          </cell>
          <cell r="AM177">
            <v>29.485458641707712</v>
          </cell>
          <cell r="AO177">
            <v>29.485458641707712</v>
          </cell>
        </row>
        <row r="178">
          <cell r="D178" t="str">
            <v>ProtRP</v>
          </cell>
          <cell r="F178">
            <v>10.782530837096258</v>
          </cell>
          <cell r="H178">
            <v>0</v>
          </cell>
          <cell r="I178">
            <v>10.782530837096258</v>
          </cell>
          <cell r="K178">
            <v>0</v>
          </cell>
          <cell r="L178">
            <v>10.782530837096258</v>
          </cell>
          <cell r="N178">
            <v>0</v>
          </cell>
          <cell r="O178">
            <v>10.782530837096258</v>
          </cell>
          <cell r="Q178">
            <v>0</v>
          </cell>
          <cell r="R178">
            <v>10.782530837096258</v>
          </cell>
          <cell r="T178">
            <v>0</v>
          </cell>
          <cell r="U178">
            <v>10.782530837096258</v>
          </cell>
          <cell r="W178">
            <v>0</v>
          </cell>
          <cell r="X178">
            <v>10.782530837096258</v>
          </cell>
          <cell r="Z178">
            <v>0</v>
          </cell>
          <cell r="AA178">
            <v>10.782530837096258</v>
          </cell>
          <cell r="AC178">
            <v>0</v>
          </cell>
          <cell r="AD178">
            <v>10.782530837096258</v>
          </cell>
          <cell r="AF178">
            <v>0</v>
          </cell>
          <cell r="AG178">
            <v>10.782530837096258</v>
          </cell>
          <cell r="AI178">
            <v>0</v>
          </cell>
          <cell r="AJ178">
            <v>10.782530837096258</v>
          </cell>
          <cell r="AL178">
            <v>0</v>
          </cell>
          <cell r="AM178">
            <v>10.782530837096258</v>
          </cell>
          <cell r="AO178">
            <v>10.782530837096258</v>
          </cell>
        </row>
        <row r="179">
          <cell r="D179" t="str">
            <v>PTONER</v>
          </cell>
          <cell r="F179">
            <v>6.3628734552763113</v>
          </cell>
          <cell r="H179">
            <v>0</v>
          </cell>
          <cell r="I179">
            <v>6.3628734552763113</v>
          </cell>
          <cell r="K179">
            <v>0</v>
          </cell>
          <cell r="L179">
            <v>6.3628734552763113</v>
          </cell>
          <cell r="N179">
            <v>0</v>
          </cell>
          <cell r="O179">
            <v>6.3628734552763113</v>
          </cell>
          <cell r="Q179">
            <v>0</v>
          </cell>
          <cell r="R179">
            <v>6.3628734552763113</v>
          </cell>
          <cell r="T179">
            <v>0</v>
          </cell>
          <cell r="U179">
            <v>6.3628734552763113</v>
          </cell>
          <cell r="W179">
            <v>0</v>
          </cell>
          <cell r="X179">
            <v>6.3628734552763113</v>
          </cell>
          <cell r="Z179">
            <v>0</v>
          </cell>
          <cell r="AA179">
            <v>6.3628734552763113</v>
          </cell>
          <cell r="AC179">
            <v>0</v>
          </cell>
          <cell r="AD179">
            <v>6.3628734552763113</v>
          </cell>
          <cell r="AF179">
            <v>0</v>
          </cell>
          <cell r="AG179">
            <v>6.3628734552763113</v>
          </cell>
          <cell r="AI179">
            <v>0</v>
          </cell>
          <cell r="AJ179">
            <v>6.3628734552763113</v>
          </cell>
          <cell r="AL179">
            <v>0</v>
          </cell>
          <cell r="AM179">
            <v>6.3628734552763113</v>
          </cell>
          <cell r="AO179">
            <v>6.3628734552763113</v>
          </cell>
        </row>
        <row r="180">
          <cell r="D180" t="str">
            <v>OCB</v>
          </cell>
          <cell r="F180">
            <v>12.776329541531963</v>
          </cell>
          <cell r="H180">
            <v>0</v>
          </cell>
          <cell r="I180">
            <v>12.776329541531963</v>
          </cell>
          <cell r="K180">
            <v>0</v>
          </cell>
          <cell r="L180">
            <v>12.776329541531963</v>
          </cell>
          <cell r="N180">
            <v>0</v>
          </cell>
          <cell r="O180">
            <v>12.776329541531963</v>
          </cell>
          <cell r="Q180">
            <v>0</v>
          </cell>
          <cell r="R180">
            <v>12.776329541531963</v>
          </cell>
          <cell r="T180">
            <v>0</v>
          </cell>
          <cell r="U180">
            <v>12.776329541531963</v>
          </cell>
          <cell r="W180">
            <v>0</v>
          </cell>
          <cell r="X180">
            <v>12.776329541531963</v>
          </cell>
          <cell r="Z180">
            <v>0</v>
          </cell>
          <cell r="AA180">
            <v>12.776329541531963</v>
          </cell>
          <cell r="AC180">
            <v>0</v>
          </cell>
          <cell r="AD180">
            <v>12.776329541531963</v>
          </cell>
          <cell r="AF180">
            <v>0</v>
          </cell>
          <cell r="AG180">
            <v>12.776329541531963</v>
          </cell>
          <cell r="AI180">
            <v>0</v>
          </cell>
          <cell r="AJ180">
            <v>12.776329541531963</v>
          </cell>
          <cell r="AL180">
            <v>0</v>
          </cell>
          <cell r="AM180">
            <v>12.776329541531963</v>
          </cell>
          <cell r="AO180">
            <v>12.776329541531963</v>
          </cell>
        </row>
        <row r="181">
          <cell r="D181" t="str">
            <v>SHIELDW</v>
          </cell>
          <cell r="F181">
            <v>4.2594790503853677</v>
          </cell>
          <cell r="H181">
            <v>0</v>
          </cell>
          <cell r="I181">
            <v>4.2594790503853677</v>
          </cell>
          <cell r="K181">
            <v>0</v>
          </cell>
          <cell r="L181">
            <v>4.2594790503853677</v>
          </cell>
          <cell r="N181">
            <v>0</v>
          </cell>
          <cell r="O181">
            <v>4.2594790503853677</v>
          </cell>
          <cell r="Q181">
            <v>0</v>
          </cell>
          <cell r="R181">
            <v>4.2594790503853677</v>
          </cell>
          <cell r="T181">
            <v>0</v>
          </cell>
          <cell r="U181">
            <v>4.2594790503853677</v>
          </cell>
          <cell r="W181">
            <v>0</v>
          </cell>
          <cell r="X181">
            <v>4.2594790503853677</v>
          </cell>
          <cell r="Z181">
            <v>0</v>
          </cell>
          <cell r="AA181">
            <v>4.2594790503853677</v>
          </cell>
          <cell r="AC181">
            <v>0</v>
          </cell>
          <cell r="AD181">
            <v>4.2594790503853677</v>
          </cell>
          <cell r="AF181">
            <v>0</v>
          </cell>
          <cell r="AG181">
            <v>4.2594790503853677</v>
          </cell>
          <cell r="AI181">
            <v>0</v>
          </cell>
          <cell r="AJ181">
            <v>4.2594790503853677</v>
          </cell>
          <cell r="AL181">
            <v>0</v>
          </cell>
          <cell r="AM181">
            <v>4.2594790503853677</v>
          </cell>
          <cell r="AO181">
            <v>4.2594790503853677</v>
          </cell>
        </row>
        <row r="182">
          <cell r="D182" t="str">
            <v>SER</v>
          </cell>
          <cell r="F182">
            <v>1.1233559296662052</v>
          </cell>
          <cell r="H182">
            <v>0</v>
          </cell>
          <cell r="I182">
            <v>1.1233559296662052</v>
          </cell>
          <cell r="K182">
            <v>0</v>
          </cell>
          <cell r="L182">
            <v>1.1233559296662052</v>
          </cell>
          <cell r="N182">
            <v>0</v>
          </cell>
          <cell r="O182">
            <v>1.1233559296662052</v>
          </cell>
          <cell r="Q182">
            <v>0</v>
          </cell>
          <cell r="R182">
            <v>1.1233559296662052</v>
          </cell>
          <cell r="T182">
            <v>0</v>
          </cell>
          <cell r="U182">
            <v>1.1233559296662052</v>
          </cell>
          <cell r="W182">
            <v>0</v>
          </cell>
          <cell r="X182">
            <v>1.1233559296662052</v>
          </cell>
          <cell r="Z182">
            <v>0</v>
          </cell>
          <cell r="AA182">
            <v>1.1233559296662052</v>
          </cell>
          <cell r="AC182">
            <v>0</v>
          </cell>
          <cell r="AD182">
            <v>1.1233559296662052</v>
          </cell>
          <cell r="AF182">
            <v>0</v>
          </cell>
          <cell r="AG182">
            <v>1.1233559296662052</v>
          </cell>
          <cell r="AI182">
            <v>0</v>
          </cell>
          <cell r="AJ182">
            <v>1.1233559296662052</v>
          </cell>
          <cell r="AL182">
            <v>0</v>
          </cell>
          <cell r="AM182">
            <v>1.1233559296662052</v>
          </cell>
          <cell r="AO182">
            <v>1.1233559296662052</v>
          </cell>
        </row>
        <row r="183">
          <cell r="D183" t="str">
            <v>SERA</v>
          </cell>
          <cell r="F183">
            <v>1.1233559296662052</v>
          </cell>
          <cell r="H183">
            <v>0</v>
          </cell>
          <cell r="I183">
            <v>1.1233559296662052</v>
          </cell>
          <cell r="K183">
            <v>0</v>
          </cell>
          <cell r="L183">
            <v>1.1233559296662052</v>
          </cell>
          <cell r="N183">
            <v>0</v>
          </cell>
          <cell r="O183">
            <v>1.1233559296662052</v>
          </cell>
          <cell r="Q183">
            <v>0</v>
          </cell>
          <cell r="R183">
            <v>1.1233559296662052</v>
          </cell>
          <cell r="T183">
            <v>0</v>
          </cell>
          <cell r="U183">
            <v>1.1233559296662052</v>
          </cell>
          <cell r="W183">
            <v>0</v>
          </cell>
          <cell r="X183">
            <v>1.1233559296662052</v>
          </cell>
          <cell r="Z183">
            <v>0</v>
          </cell>
          <cell r="AA183">
            <v>1.1233559296662052</v>
          </cell>
          <cell r="AC183">
            <v>0</v>
          </cell>
          <cell r="AD183">
            <v>1.1233559296662052</v>
          </cell>
          <cell r="AF183">
            <v>0</v>
          </cell>
          <cell r="AG183">
            <v>1.1233559296662052</v>
          </cell>
          <cell r="AI183">
            <v>0</v>
          </cell>
          <cell r="AJ183">
            <v>1.1233559296662052</v>
          </cell>
          <cell r="AL183">
            <v>0</v>
          </cell>
          <cell r="AM183">
            <v>1.1233559296662052</v>
          </cell>
          <cell r="AO183">
            <v>1.1233559296662052</v>
          </cell>
        </row>
        <row r="184">
          <cell r="D184" t="str">
            <v>DFR</v>
          </cell>
          <cell r="F184">
            <v>1.1233559296662052</v>
          </cell>
          <cell r="H184">
            <v>0</v>
          </cell>
          <cell r="I184">
            <v>1.1233559296662052</v>
          </cell>
          <cell r="K184">
            <v>0</v>
          </cell>
          <cell r="L184">
            <v>1.1233559296662052</v>
          </cell>
          <cell r="N184">
            <v>0</v>
          </cell>
          <cell r="O184">
            <v>1.1233559296662052</v>
          </cell>
          <cell r="Q184">
            <v>0</v>
          </cell>
          <cell r="R184">
            <v>1.1233559296662052</v>
          </cell>
          <cell r="T184">
            <v>0</v>
          </cell>
          <cell r="U184">
            <v>1.1233559296662052</v>
          </cell>
          <cell r="W184">
            <v>0</v>
          </cell>
          <cell r="X184">
            <v>1.1233559296662052</v>
          </cell>
          <cell r="Z184">
            <v>0</v>
          </cell>
          <cell r="AA184">
            <v>1.1233559296662052</v>
          </cell>
          <cell r="AC184">
            <v>0</v>
          </cell>
          <cell r="AD184">
            <v>1.1233559296662052</v>
          </cell>
          <cell r="AF184">
            <v>0</v>
          </cell>
          <cell r="AG184">
            <v>1.1233559296662052</v>
          </cell>
          <cell r="AI184">
            <v>0</v>
          </cell>
          <cell r="AJ184">
            <v>1.1233559296662052</v>
          </cell>
          <cell r="AL184">
            <v>0</v>
          </cell>
          <cell r="AM184">
            <v>1.1233559296662052</v>
          </cell>
          <cell r="AO184">
            <v>1.1233559296662052</v>
          </cell>
        </row>
        <row r="185">
          <cell r="D185" t="str">
            <v>PCE</v>
          </cell>
        </row>
        <row r="186">
          <cell r="D186" t="str">
            <v>Trble</v>
          </cell>
        </row>
        <row r="187">
          <cell r="D187" t="str">
            <v>Locates</v>
          </cell>
        </row>
        <row r="188">
          <cell r="D188" t="str">
            <v>Dis-Con</v>
          </cell>
        </row>
        <row r="189">
          <cell r="D189" t="str">
            <v>New Conn</v>
          </cell>
        </row>
        <row r="190">
          <cell r="D190" t="str">
            <v>Srv Upg</v>
          </cell>
        </row>
        <row r="191">
          <cell r="D191" t="str">
            <v>Unpl ER</v>
          </cell>
        </row>
        <row r="192">
          <cell r="D192" t="str">
            <v>Storm</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1:G30"/>
  <sheetViews>
    <sheetView tabSelected="1" view="pageLayout" zoomScaleNormal="100" workbookViewId="0">
      <selection activeCell="A24" sqref="A24"/>
    </sheetView>
  </sheetViews>
  <sheetFormatPr defaultRowHeight="15" customHeight="1"/>
  <cols>
    <col min="1" max="1" width="97" customWidth="1"/>
  </cols>
  <sheetData>
    <row r="11" spans="1:7" ht="15" customHeight="1">
      <c r="G11" s="121"/>
    </row>
    <row r="15" spans="1:7" ht="19.5">
      <c r="A15" s="179" t="s">
        <v>103</v>
      </c>
    </row>
    <row r="16" spans="1:7" ht="19.5">
      <c r="A16" s="84" t="s">
        <v>187</v>
      </c>
      <c r="B16" s="4"/>
    </row>
    <row r="17" spans="1:2" ht="12.75"/>
    <row r="18" spans="1:2" ht="21.75" customHeight="1">
      <c r="A18" s="336" t="str">
        <f>IF(Assumptions!D11=1,Assumptions!H6,IF(Assumptions!D11=2,Assumptions!H7,IF(Assumptions!D11=3,Assumptions!H8,0)))</f>
        <v>Scenario 3 : High Savings (HOI Ownership)</v>
      </c>
    </row>
    <row r="20" spans="1:2" ht="15" customHeight="1">
      <c r="A20" s="180" t="s">
        <v>188</v>
      </c>
    </row>
    <row r="21" spans="1:2" ht="15" customHeight="1">
      <c r="A21" s="4"/>
      <c r="B21" s="81"/>
    </row>
    <row r="22" spans="1:2" ht="15" customHeight="1">
      <c r="A22" s="82"/>
      <c r="B22" s="82"/>
    </row>
    <row r="23" spans="1:2" ht="15" customHeight="1">
      <c r="A23" s="82"/>
      <c r="B23" s="82"/>
    </row>
    <row r="24" spans="1:2" ht="15" customHeight="1">
      <c r="A24" s="82"/>
      <c r="B24" s="82"/>
    </row>
    <row r="25" spans="1:2" ht="15" customHeight="1">
      <c r="A25" s="82"/>
      <c r="B25" s="82"/>
    </row>
    <row r="26" spans="1:2" ht="15" customHeight="1">
      <c r="A26" s="82"/>
      <c r="B26" s="82"/>
    </row>
    <row r="27" spans="1:2" ht="15" customHeight="1">
      <c r="A27" s="82"/>
      <c r="B27" s="83"/>
    </row>
    <row r="28" spans="1:2" ht="15" customHeight="1">
      <c r="A28" s="82"/>
      <c r="B28" s="82"/>
    </row>
    <row r="29" spans="1:2" ht="15" customHeight="1">
      <c r="A29" s="82"/>
      <c r="B29" s="82"/>
    </row>
    <row r="30" spans="1:2" ht="15" customHeight="1">
      <c r="B30" s="82"/>
    </row>
  </sheetData>
  <pageMargins left="0.75" right="0.75" top="1" bottom="1" header="0.5" footer="0.5"/>
  <pageSetup scale="93" orientation="portrait" r:id="rId1"/>
  <headerFooter alignWithMargins="0">
    <oddHeader>&amp;R&amp;"Times New Roman,Regular"Filed: 2016-06-20
EB-2016-0050
Exhibit I-2-10
Attachment 4
Page 1 of 12</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A1:M74"/>
  <sheetViews>
    <sheetView zoomScaleNormal="100" zoomScaleSheetLayoutView="115" workbookViewId="0">
      <pane xSplit="1" ySplit="5" topLeftCell="B46" activePane="bottomRight" state="frozen"/>
      <selection pane="topRight" activeCell="B1" sqref="B1"/>
      <selection pane="bottomLeft" activeCell="A6" sqref="A6"/>
      <selection pane="bottomRight" activeCell="K72" sqref="K72:K74"/>
    </sheetView>
  </sheetViews>
  <sheetFormatPr defaultColWidth="9.140625" defaultRowHeight="12.75"/>
  <cols>
    <col min="1" max="1" width="48.140625" style="28" customWidth="1"/>
    <col min="2" max="11" width="13.7109375" style="28" customWidth="1"/>
    <col min="12" max="12" width="13.85546875" style="28" bestFit="1" customWidth="1"/>
    <col min="13" max="16384" width="9.140625" style="28"/>
  </cols>
  <sheetData>
    <row r="1" spans="1:12" ht="18">
      <c r="A1" s="208" t="str">
        <f>Assumptions!A1</f>
        <v>Great Lakes Power Transmission LP</v>
      </c>
    </row>
    <row r="2" spans="1:12">
      <c r="A2" s="28" t="s">
        <v>4</v>
      </c>
    </row>
    <row r="3" spans="1:12" ht="13.5" thickBot="1">
      <c r="A3" s="342" t="str">
        <f>+'FS Title'!A18</f>
        <v>Scenario 3 : High Savings (HOI Ownership)</v>
      </c>
      <c r="B3" s="209"/>
      <c r="C3" s="209"/>
      <c r="D3" s="209"/>
      <c r="E3" s="209"/>
      <c r="F3" s="209"/>
      <c r="G3" s="209"/>
      <c r="H3" s="209"/>
      <c r="I3" s="209"/>
      <c r="J3" s="209"/>
      <c r="K3" s="209"/>
    </row>
    <row r="4" spans="1:12">
      <c r="A4" s="210"/>
      <c r="B4" s="47"/>
      <c r="C4" s="47"/>
      <c r="D4" s="47"/>
      <c r="E4" s="47"/>
      <c r="F4" s="47"/>
      <c r="G4" s="47"/>
      <c r="H4" s="47"/>
      <c r="I4" s="47"/>
      <c r="J4" s="47"/>
      <c r="K4" s="47"/>
    </row>
    <row r="5" spans="1:12">
      <c r="A5" s="211" t="s">
        <v>36</v>
      </c>
      <c r="B5" s="111">
        <v>2017</v>
      </c>
      <c r="C5" s="111">
        <f t="shared" ref="C5:K5" si="0">B5+1</f>
        <v>2018</v>
      </c>
      <c r="D5" s="111">
        <f t="shared" si="0"/>
        <v>2019</v>
      </c>
      <c r="E5" s="111">
        <f t="shared" si="0"/>
        <v>2020</v>
      </c>
      <c r="F5" s="111">
        <f t="shared" si="0"/>
        <v>2021</v>
      </c>
      <c r="G5" s="111">
        <f t="shared" si="0"/>
        <v>2022</v>
      </c>
      <c r="H5" s="111">
        <f t="shared" si="0"/>
        <v>2023</v>
      </c>
      <c r="I5" s="111">
        <f t="shared" si="0"/>
        <v>2024</v>
      </c>
      <c r="J5" s="111">
        <f t="shared" si="0"/>
        <v>2025</v>
      </c>
      <c r="K5" s="111">
        <f t="shared" si="0"/>
        <v>2026</v>
      </c>
      <c r="L5" s="212"/>
    </row>
    <row r="6" spans="1:12">
      <c r="A6" s="210"/>
      <c r="B6" s="47"/>
      <c r="C6" s="47"/>
      <c r="D6" s="47"/>
      <c r="E6" s="47"/>
      <c r="F6" s="47"/>
      <c r="G6" s="47"/>
      <c r="H6" s="47"/>
      <c r="I6" s="47"/>
      <c r="J6" s="47"/>
      <c r="K6" s="47"/>
    </row>
    <row r="7" spans="1:12">
      <c r="A7" s="213" t="s">
        <v>34</v>
      </c>
      <c r="B7" s="47"/>
      <c r="C7" s="47"/>
      <c r="D7" s="47"/>
      <c r="E7" s="47"/>
      <c r="F7" s="47"/>
      <c r="G7" s="47"/>
      <c r="H7" s="47"/>
      <c r="I7" s="47"/>
      <c r="J7" s="47"/>
      <c r="K7" s="47"/>
    </row>
    <row r="8" spans="1:12">
      <c r="A8" s="210" t="s">
        <v>37</v>
      </c>
      <c r="B8" s="112">
        <v>266079.98499999999</v>
      </c>
      <c r="C8" s="112">
        <f t="shared" ref="C8:K9" si="1">B18</f>
        <v>285479.98499999999</v>
      </c>
      <c r="D8" s="112">
        <f t="shared" si="1"/>
        <v>301679.98499999999</v>
      </c>
      <c r="E8" s="112">
        <f t="shared" si="1"/>
        <v>314879.98499999999</v>
      </c>
      <c r="F8" s="112">
        <f t="shared" si="1"/>
        <v>327579.98499999999</v>
      </c>
      <c r="G8" s="112">
        <f t="shared" si="1"/>
        <v>341379.98499999999</v>
      </c>
      <c r="H8" s="112">
        <f t="shared" si="1"/>
        <v>357179.98499999999</v>
      </c>
      <c r="I8" s="112">
        <f t="shared" si="1"/>
        <v>372379.98499999999</v>
      </c>
      <c r="J8" s="112">
        <f t="shared" si="1"/>
        <v>388379.98499999999</v>
      </c>
      <c r="K8" s="112">
        <f t="shared" si="1"/>
        <v>403579.98499999999</v>
      </c>
      <c r="L8" s="47"/>
    </row>
    <row r="9" spans="1:12">
      <c r="A9" s="210" t="s">
        <v>38</v>
      </c>
      <c r="B9" s="105">
        <v>-44750.559000000001</v>
      </c>
      <c r="C9" s="105">
        <f t="shared" si="1"/>
        <v>-54050.559000000001</v>
      </c>
      <c r="D9" s="105">
        <f t="shared" si="1"/>
        <v>-63650.559000000001</v>
      </c>
      <c r="E9" s="105">
        <f t="shared" si="1"/>
        <v>-73750.559000000008</v>
      </c>
      <c r="F9" s="105">
        <f t="shared" si="1"/>
        <v>-83950.559000000008</v>
      </c>
      <c r="G9" s="105">
        <f t="shared" si="1"/>
        <v>-94450.559000000008</v>
      </c>
      <c r="H9" s="105">
        <f t="shared" si="1"/>
        <v>-105350.55900000001</v>
      </c>
      <c r="I9" s="105">
        <f t="shared" si="1"/>
        <v>-116450.55900000001</v>
      </c>
      <c r="J9" s="105">
        <f t="shared" si="1"/>
        <v>-127850.55900000001</v>
      </c>
      <c r="K9" s="105">
        <f t="shared" si="1"/>
        <v>-139550.55900000001</v>
      </c>
      <c r="L9" s="47"/>
    </row>
    <row r="10" spans="1:12">
      <c r="A10" s="210" t="s">
        <v>39</v>
      </c>
      <c r="B10" s="105">
        <f t="shared" ref="B10:E10" si="2">SUM(B8:B9)</f>
        <v>221329.42599999998</v>
      </c>
      <c r="C10" s="105">
        <f t="shared" si="2"/>
        <v>231429.42599999998</v>
      </c>
      <c r="D10" s="105">
        <f t="shared" si="2"/>
        <v>238029.42599999998</v>
      </c>
      <c r="E10" s="105">
        <f t="shared" si="2"/>
        <v>241129.42599999998</v>
      </c>
      <c r="F10" s="105">
        <f t="shared" ref="F10:G10" si="3">SUM(F8:F9)</f>
        <v>243629.42599999998</v>
      </c>
      <c r="G10" s="105">
        <f t="shared" si="3"/>
        <v>246929.42599999998</v>
      </c>
      <c r="H10" s="105">
        <f t="shared" ref="H10:I10" si="4">SUM(H8:H9)</f>
        <v>251829.42599999998</v>
      </c>
      <c r="I10" s="105">
        <f t="shared" si="4"/>
        <v>255929.42599999998</v>
      </c>
      <c r="J10" s="105">
        <f t="shared" ref="J10:K10" si="5">SUM(J8:J9)</f>
        <v>260529.42599999998</v>
      </c>
      <c r="K10" s="105">
        <f t="shared" si="5"/>
        <v>264029.42599999998</v>
      </c>
      <c r="L10" s="47"/>
    </row>
    <row r="11" spans="1:12">
      <c r="A11" s="210" t="s">
        <v>21</v>
      </c>
      <c r="B11" s="105">
        <f>-'Annual PP&amp;E'!B26/1000</f>
        <v>-1700</v>
      </c>
      <c r="C11" s="105">
        <f t="shared" ref="C11:K11" si="6">B21</f>
        <v>-1700</v>
      </c>
      <c r="D11" s="105">
        <f t="shared" si="6"/>
        <v>-1700</v>
      </c>
      <c r="E11" s="105">
        <f t="shared" si="6"/>
        <v>-1700</v>
      </c>
      <c r="F11" s="105">
        <f t="shared" si="6"/>
        <v>-1700</v>
      </c>
      <c r="G11" s="105">
        <f t="shared" si="6"/>
        <v>-1700</v>
      </c>
      <c r="H11" s="105">
        <f t="shared" si="6"/>
        <v>-1700</v>
      </c>
      <c r="I11" s="105">
        <f t="shared" si="6"/>
        <v>-1700</v>
      </c>
      <c r="J11" s="105">
        <f t="shared" si="6"/>
        <v>-1700</v>
      </c>
      <c r="K11" s="105">
        <f t="shared" si="6"/>
        <v>-1700</v>
      </c>
      <c r="L11" s="47"/>
    </row>
    <row r="12" spans="1:12">
      <c r="A12" s="210" t="s">
        <v>40</v>
      </c>
      <c r="B12" s="105">
        <f t="shared" ref="B12:E12" si="7">SUM(B10:B11)</f>
        <v>219629.42599999998</v>
      </c>
      <c r="C12" s="105">
        <f t="shared" si="7"/>
        <v>229729.42599999998</v>
      </c>
      <c r="D12" s="105">
        <f t="shared" si="7"/>
        <v>236329.42599999998</v>
      </c>
      <c r="E12" s="105">
        <f t="shared" si="7"/>
        <v>239429.42599999998</v>
      </c>
      <c r="F12" s="105">
        <f t="shared" ref="F12:G12" si="8">SUM(F10:F11)</f>
        <v>241929.42599999998</v>
      </c>
      <c r="G12" s="105">
        <f t="shared" si="8"/>
        <v>245229.42599999998</v>
      </c>
      <c r="H12" s="105">
        <f t="shared" ref="H12:I12" si="9">SUM(H10:H11)</f>
        <v>250129.42599999998</v>
      </c>
      <c r="I12" s="105">
        <f t="shared" si="9"/>
        <v>254229.42599999998</v>
      </c>
      <c r="J12" s="105">
        <f t="shared" ref="J12:K12" si="10">SUM(J10:J11)</f>
        <v>258829.42599999998</v>
      </c>
      <c r="K12" s="105">
        <f t="shared" si="10"/>
        <v>262329.42599999998</v>
      </c>
      <c r="L12" s="47"/>
    </row>
    <row r="13" spans="1:12">
      <c r="A13" s="210"/>
      <c r="B13" s="105"/>
      <c r="C13" s="105"/>
      <c r="D13" s="105"/>
      <c r="E13" s="105"/>
      <c r="F13" s="105"/>
      <c r="G13" s="105"/>
      <c r="H13" s="105"/>
      <c r="I13" s="105"/>
      <c r="J13" s="105"/>
      <c r="K13" s="105"/>
    </row>
    <row r="14" spans="1:12">
      <c r="A14" s="210" t="s">
        <v>41</v>
      </c>
      <c r="B14" s="105">
        <f>+'Annual PP&amp;E'!B27/1000</f>
        <v>19400</v>
      </c>
      <c r="C14" s="105">
        <f>+'Annual PP&amp;E'!C27/1000</f>
        <v>16200</v>
      </c>
      <c r="D14" s="105">
        <f>+'Annual PP&amp;E'!D27/1000</f>
        <v>13200</v>
      </c>
      <c r="E14" s="105">
        <f>+'Annual PP&amp;E'!E27/1000</f>
        <v>12700</v>
      </c>
      <c r="F14" s="105">
        <f>+'Annual PP&amp;E'!F27/1000</f>
        <v>13800</v>
      </c>
      <c r="G14" s="105">
        <f>+'Annual PP&amp;E'!G27/1000</f>
        <v>15800</v>
      </c>
      <c r="H14" s="105">
        <f>+'Annual PP&amp;E'!H27/1000</f>
        <v>15200</v>
      </c>
      <c r="I14" s="105">
        <f>+'Annual PP&amp;E'!I27/1000</f>
        <v>16000</v>
      </c>
      <c r="J14" s="105">
        <f>+'Annual PP&amp;E'!J27/1000</f>
        <v>15200</v>
      </c>
      <c r="K14" s="105">
        <f>+'Annual PP&amp;E'!K27/1000</f>
        <v>15600</v>
      </c>
    </row>
    <row r="15" spans="1:12">
      <c r="A15" s="210" t="s">
        <v>42</v>
      </c>
      <c r="B15" s="105">
        <f t="shared" ref="B15:E15" si="11">-B11--B21</f>
        <v>0</v>
      </c>
      <c r="C15" s="105">
        <f t="shared" si="11"/>
        <v>0</v>
      </c>
      <c r="D15" s="105">
        <f t="shared" si="11"/>
        <v>0</v>
      </c>
      <c r="E15" s="105">
        <f t="shared" si="11"/>
        <v>0</v>
      </c>
      <c r="F15" s="105">
        <f t="shared" ref="F15:G15" si="12">-F11--F21</f>
        <v>0</v>
      </c>
      <c r="G15" s="105">
        <f t="shared" si="12"/>
        <v>0</v>
      </c>
      <c r="H15" s="105">
        <f t="shared" ref="H15:I15" si="13">-H11--H21</f>
        <v>0</v>
      </c>
      <c r="I15" s="105">
        <f t="shared" si="13"/>
        <v>0</v>
      </c>
      <c r="J15" s="105">
        <f t="shared" ref="J15:K15" si="14">-J11--J21</f>
        <v>0</v>
      </c>
      <c r="K15" s="105">
        <f t="shared" si="14"/>
        <v>0</v>
      </c>
      <c r="L15" s="47"/>
    </row>
    <row r="16" spans="1:12">
      <c r="A16" s="210" t="s">
        <v>43</v>
      </c>
      <c r="B16" s="105">
        <f>-'Annual PP&amp;E'!B17/1000</f>
        <v>-9300</v>
      </c>
      <c r="C16" s="105">
        <f>-'Annual PP&amp;E'!C17/1000</f>
        <v>-9600</v>
      </c>
      <c r="D16" s="105">
        <f>-'Annual PP&amp;E'!D17/1000</f>
        <v>-10100</v>
      </c>
      <c r="E16" s="105">
        <f>-'Annual PP&amp;E'!E17/1000</f>
        <v>-10200</v>
      </c>
      <c r="F16" s="105">
        <f>-'Annual PP&amp;E'!F17/1000</f>
        <v>-10500</v>
      </c>
      <c r="G16" s="105">
        <f>-'Annual PP&amp;E'!G17/1000</f>
        <v>-10900</v>
      </c>
      <c r="H16" s="105">
        <f>-'Annual PP&amp;E'!H17/1000</f>
        <v>-11100</v>
      </c>
      <c r="I16" s="105">
        <f>-'Annual PP&amp;E'!I17/1000</f>
        <v>-11400</v>
      </c>
      <c r="J16" s="105">
        <f>-'Annual PP&amp;E'!J17/1000</f>
        <v>-11700</v>
      </c>
      <c r="K16" s="105">
        <f>-'Annual PP&amp;E'!K17/1000</f>
        <v>-11900</v>
      </c>
    </row>
    <row r="17" spans="1:12">
      <c r="A17" s="210"/>
      <c r="B17" s="113"/>
      <c r="C17" s="113"/>
      <c r="D17" s="113"/>
      <c r="E17" s="113"/>
      <c r="F17" s="113"/>
      <c r="G17" s="113"/>
      <c r="H17" s="113"/>
      <c r="I17" s="113"/>
      <c r="J17" s="113"/>
      <c r="K17" s="113"/>
    </row>
    <row r="18" spans="1:12">
      <c r="A18" s="210" t="s">
        <v>44</v>
      </c>
      <c r="B18" s="105">
        <f t="shared" ref="B18:E18" si="15">+B8+B14</f>
        <v>285479.98499999999</v>
      </c>
      <c r="C18" s="105">
        <f t="shared" si="15"/>
        <v>301679.98499999999</v>
      </c>
      <c r="D18" s="105">
        <f t="shared" si="15"/>
        <v>314879.98499999999</v>
      </c>
      <c r="E18" s="105">
        <f t="shared" si="15"/>
        <v>327579.98499999999</v>
      </c>
      <c r="F18" s="105">
        <f t="shared" ref="F18:G18" si="16">+F8+F14</f>
        <v>341379.98499999999</v>
      </c>
      <c r="G18" s="105">
        <f t="shared" si="16"/>
        <v>357179.98499999999</v>
      </c>
      <c r="H18" s="105">
        <f t="shared" ref="H18:I18" si="17">+H8+H14</f>
        <v>372379.98499999999</v>
      </c>
      <c r="I18" s="105">
        <f t="shared" si="17"/>
        <v>388379.98499999999</v>
      </c>
      <c r="J18" s="105">
        <f t="shared" ref="J18:K18" si="18">+J8+J14</f>
        <v>403579.98499999999</v>
      </c>
      <c r="K18" s="105">
        <f t="shared" si="18"/>
        <v>419179.98499999999</v>
      </c>
      <c r="L18" s="47"/>
    </row>
    <row r="19" spans="1:12">
      <c r="A19" s="210" t="s">
        <v>45</v>
      </c>
      <c r="B19" s="105">
        <f t="shared" ref="B19:E19" si="19">+B9+B16</f>
        <v>-54050.559000000001</v>
      </c>
      <c r="C19" s="105">
        <f t="shared" si="19"/>
        <v>-63650.559000000001</v>
      </c>
      <c r="D19" s="105">
        <f t="shared" si="19"/>
        <v>-73750.559000000008</v>
      </c>
      <c r="E19" s="105">
        <f t="shared" si="19"/>
        <v>-83950.559000000008</v>
      </c>
      <c r="F19" s="105">
        <f t="shared" ref="F19:G19" si="20">+F9+F16</f>
        <v>-94450.559000000008</v>
      </c>
      <c r="G19" s="105">
        <f t="shared" si="20"/>
        <v>-105350.55900000001</v>
      </c>
      <c r="H19" s="105">
        <f t="shared" ref="H19:I19" si="21">+H9+H16</f>
        <v>-116450.55900000001</v>
      </c>
      <c r="I19" s="105">
        <f t="shared" si="21"/>
        <v>-127850.55900000001</v>
      </c>
      <c r="J19" s="105">
        <f t="shared" ref="J19:K19" si="22">+J9+J16</f>
        <v>-139550.55900000001</v>
      </c>
      <c r="K19" s="105">
        <f t="shared" si="22"/>
        <v>-151450.55900000001</v>
      </c>
      <c r="L19" s="47"/>
    </row>
    <row r="20" spans="1:12">
      <c r="A20" s="210" t="s">
        <v>39</v>
      </c>
      <c r="B20" s="105">
        <f t="shared" ref="B20:E20" si="23">SUM(B18:B19)</f>
        <v>231429.42599999998</v>
      </c>
      <c r="C20" s="105">
        <f t="shared" si="23"/>
        <v>238029.42599999998</v>
      </c>
      <c r="D20" s="105">
        <f t="shared" si="23"/>
        <v>241129.42599999998</v>
      </c>
      <c r="E20" s="105">
        <f t="shared" si="23"/>
        <v>243629.42599999998</v>
      </c>
      <c r="F20" s="105">
        <f t="shared" ref="F20:G20" si="24">SUM(F18:F19)</f>
        <v>246929.42599999998</v>
      </c>
      <c r="G20" s="105">
        <f t="shared" si="24"/>
        <v>251829.42599999998</v>
      </c>
      <c r="H20" s="105">
        <f t="shared" ref="H20:I20" si="25">SUM(H18:H19)</f>
        <v>255929.42599999998</v>
      </c>
      <c r="I20" s="105">
        <f t="shared" si="25"/>
        <v>260529.42599999998</v>
      </c>
      <c r="J20" s="105">
        <f t="shared" ref="J20:K20" si="26">SUM(J18:J19)</f>
        <v>264029.42599999998</v>
      </c>
      <c r="K20" s="105">
        <f t="shared" si="26"/>
        <v>267729.42599999998</v>
      </c>
      <c r="L20" s="47"/>
    </row>
    <row r="21" spans="1:12">
      <c r="A21" s="210" t="s">
        <v>46</v>
      </c>
      <c r="B21" s="105">
        <f>-ROUND('Annual PP&amp;E'!B31/1000,0)</f>
        <v>-1700</v>
      </c>
      <c r="C21" s="105">
        <f>-ROUND('Annual PP&amp;E'!C31/1000,0)</f>
        <v>-1700</v>
      </c>
      <c r="D21" s="105">
        <f>-ROUND('Annual PP&amp;E'!D31/1000,0)</f>
        <v>-1700</v>
      </c>
      <c r="E21" s="105">
        <f>-ROUND('Annual PP&amp;E'!E31/1000,0)</f>
        <v>-1700</v>
      </c>
      <c r="F21" s="105">
        <f>-ROUND('Annual PP&amp;E'!F31/1000,0)</f>
        <v>-1700</v>
      </c>
      <c r="G21" s="105">
        <f>-ROUND('Annual PP&amp;E'!G31/1000,0)</f>
        <v>-1700</v>
      </c>
      <c r="H21" s="105">
        <f>-ROUND('Annual PP&amp;E'!H31/1000,0)</f>
        <v>-1700</v>
      </c>
      <c r="I21" s="105">
        <f>-ROUND('Annual PP&amp;E'!I31/1000,0)</f>
        <v>-1700</v>
      </c>
      <c r="J21" s="105">
        <f>-ROUND('Annual PP&amp;E'!J31/1000,0)</f>
        <v>-1700</v>
      </c>
      <c r="K21" s="105">
        <f>-ROUND('Annual PP&amp;E'!K31/1000,0)</f>
        <v>-1700</v>
      </c>
    </row>
    <row r="22" spans="1:12">
      <c r="A22" s="210" t="s">
        <v>47</v>
      </c>
      <c r="B22" s="105">
        <f t="shared" ref="B22:E22" si="27">SUM(B20:B21)</f>
        <v>229729.42599999998</v>
      </c>
      <c r="C22" s="105">
        <f t="shared" si="27"/>
        <v>236329.42599999998</v>
      </c>
      <c r="D22" s="105">
        <f t="shared" si="27"/>
        <v>239429.42599999998</v>
      </c>
      <c r="E22" s="105">
        <f t="shared" si="27"/>
        <v>241929.42599999998</v>
      </c>
      <c r="F22" s="105">
        <f t="shared" ref="F22:G22" si="28">SUM(F20:F21)</f>
        <v>245229.42599999998</v>
      </c>
      <c r="G22" s="105">
        <f t="shared" si="28"/>
        <v>250129.42599999998</v>
      </c>
      <c r="H22" s="105">
        <f t="shared" ref="H22:I22" si="29">SUM(H20:H21)</f>
        <v>254229.42599999998</v>
      </c>
      <c r="I22" s="105">
        <f t="shared" si="29"/>
        <v>258829.42599999998</v>
      </c>
      <c r="J22" s="105">
        <f t="shared" ref="J22:K22" si="30">SUM(J20:J21)</f>
        <v>262329.42599999998</v>
      </c>
      <c r="K22" s="105">
        <f t="shared" si="30"/>
        <v>266029.42599999998</v>
      </c>
      <c r="L22" s="47"/>
    </row>
    <row r="23" spans="1:12">
      <c r="A23" s="210"/>
      <c r="B23" s="105"/>
      <c r="C23" s="105"/>
      <c r="D23" s="105"/>
      <c r="E23" s="105"/>
      <c r="F23" s="105"/>
      <c r="G23" s="105"/>
      <c r="H23" s="105"/>
      <c r="I23" s="105"/>
      <c r="J23" s="105"/>
      <c r="K23" s="105"/>
    </row>
    <row r="24" spans="1:12">
      <c r="A24" s="210" t="s">
        <v>48</v>
      </c>
      <c r="B24" s="105">
        <f t="shared" ref="B24:E24" si="31">AVERAGE(B22,B12)</f>
        <v>224679.42599999998</v>
      </c>
      <c r="C24" s="105">
        <f t="shared" si="31"/>
        <v>233029.42599999998</v>
      </c>
      <c r="D24" s="105">
        <f t="shared" si="31"/>
        <v>237879.42599999998</v>
      </c>
      <c r="E24" s="105">
        <f t="shared" si="31"/>
        <v>240679.42599999998</v>
      </c>
      <c r="F24" s="105">
        <f t="shared" ref="F24:G24" si="32">AVERAGE(F22,F12)</f>
        <v>243579.42599999998</v>
      </c>
      <c r="G24" s="105">
        <f t="shared" si="32"/>
        <v>247679.42599999998</v>
      </c>
      <c r="H24" s="105">
        <f t="shared" ref="H24:I24" si="33">AVERAGE(H22,H12)</f>
        <v>252179.42599999998</v>
      </c>
      <c r="I24" s="105">
        <f t="shared" si="33"/>
        <v>256529.42599999998</v>
      </c>
      <c r="J24" s="105">
        <f t="shared" ref="J24:K24" si="34">AVERAGE(J22,J12)</f>
        <v>260579.42599999998</v>
      </c>
      <c r="K24" s="105">
        <f t="shared" si="34"/>
        <v>264179.42599999998</v>
      </c>
      <c r="L24" s="47"/>
    </row>
    <row r="25" spans="1:12">
      <c r="A25" s="210" t="s">
        <v>76</v>
      </c>
      <c r="B25" s="170">
        <f>+Assumptions!$F$112/1000</f>
        <v>489.80900000000003</v>
      </c>
      <c r="C25" s="170">
        <f>+Assumptions!$F$112/1000</f>
        <v>489.80900000000003</v>
      </c>
      <c r="D25" s="170">
        <f>+Assumptions!$F$112/1000</f>
        <v>489.80900000000003</v>
      </c>
      <c r="E25" s="170">
        <f>+Assumptions!$F$112/1000</f>
        <v>489.80900000000003</v>
      </c>
      <c r="F25" s="170">
        <f>+Assumptions!$F$112/1000</f>
        <v>489.80900000000003</v>
      </c>
      <c r="G25" s="170">
        <f>+Assumptions!$F$112/1000</f>
        <v>489.80900000000003</v>
      </c>
      <c r="H25" s="170">
        <f>+Assumptions!$F$112/1000</f>
        <v>489.80900000000003</v>
      </c>
      <c r="I25" s="170">
        <f>+Assumptions!$F$112/1000</f>
        <v>489.80900000000003</v>
      </c>
      <c r="J25" s="170">
        <f>+Assumptions!$F$112/1000</f>
        <v>489.80900000000003</v>
      </c>
      <c r="K25" s="170">
        <f>+Assumptions!$F$112/1000</f>
        <v>489.80900000000003</v>
      </c>
    </row>
    <row r="26" spans="1:12">
      <c r="A26" s="214" t="s">
        <v>136</v>
      </c>
      <c r="B26" s="170">
        <v>-2337</v>
      </c>
      <c r="C26" s="170">
        <f t="shared" ref="C26:K26" si="35">B26+65</f>
        <v>-2272</v>
      </c>
      <c r="D26" s="170">
        <f t="shared" si="35"/>
        <v>-2207</v>
      </c>
      <c r="E26" s="170">
        <f t="shared" si="35"/>
        <v>-2142</v>
      </c>
      <c r="F26" s="170">
        <f t="shared" si="35"/>
        <v>-2077</v>
      </c>
      <c r="G26" s="170">
        <f t="shared" si="35"/>
        <v>-2012</v>
      </c>
      <c r="H26" s="170">
        <f t="shared" si="35"/>
        <v>-1947</v>
      </c>
      <c r="I26" s="170">
        <f t="shared" si="35"/>
        <v>-1882</v>
      </c>
      <c r="J26" s="170">
        <f t="shared" si="35"/>
        <v>-1817</v>
      </c>
      <c r="K26" s="170">
        <f t="shared" si="35"/>
        <v>-1752</v>
      </c>
      <c r="L26" s="47"/>
    </row>
    <row r="27" spans="1:12" ht="13.5" thickBot="1">
      <c r="A27" s="48" t="s">
        <v>34</v>
      </c>
      <c r="B27" s="106">
        <f t="shared" ref="B27:K27" si="36">SUM(B24:B26)</f>
        <v>222832.23499999999</v>
      </c>
      <c r="C27" s="106">
        <f t="shared" si="36"/>
        <v>231247.23499999999</v>
      </c>
      <c r="D27" s="106">
        <f t="shared" si="36"/>
        <v>236162.23499999999</v>
      </c>
      <c r="E27" s="106">
        <f t="shared" si="36"/>
        <v>239027.23499999999</v>
      </c>
      <c r="F27" s="106">
        <f t="shared" si="36"/>
        <v>241992.23499999999</v>
      </c>
      <c r="G27" s="106">
        <f t="shared" si="36"/>
        <v>246157.23499999999</v>
      </c>
      <c r="H27" s="106">
        <f t="shared" si="36"/>
        <v>250722.23499999999</v>
      </c>
      <c r="I27" s="106">
        <f t="shared" si="36"/>
        <v>255137.23499999999</v>
      </c>
      <c r="J27" s="106">
        <f t="shared" si="36"/>
        <v>259252.23499999999</v>
      </c>
      <c r="K27" s="106">
        <f t="shared" si="36"/>
        <v>262917.23499999999</v>
      </c>
      <c r="L27" s="215"/>
    </row>
    <row r="28" spans="1:12" ht="13.5" thickTop="1">
      <c r="A28" s="214"/>
      <c r="B28" s="105"/>
      <c r="C28" s="105"/>
      <c r="D28" s="105"/>
      <c r="E28" s="105"/>
      <c r="F28" s="105"/>
      <c r="G28" s="105"/>
      <c r="H28" s="105"/>
      <c r="I28" s="105"/>
      <c r="J28" s="105"/>
      <c r="K28" s="105"/>
      <c r="L28" s="216"/>
    </row>
    <row r="29" spans="1:12">
      <c r="A29" s="210"/>
      <c r="B29" s="217"/>
      <c r="C29" s="105"/>
      <c r="D29" s="105"/>
      <c r="E29" s="105"/>
      <c r="F29" s="105"/>
      <c r="G29" s="105"/>
      <c r="H29" s="105"/>
      <c r="I29" s="105"/>
      <c r="J29" s="105"/>
      <c r="K29" s="105"/>
      <c r="L29" s="210"/>
    </row>
    <row r="30" spans="1:12">
      <c r="A30" s="213" t="s">
        <v>49</v>
      </c>
      <c r="B30" s="105"/>
      <c r="C30" s="105"/>
      <c r="D30" s="105"/>
      <c r="E30" s="105"/>
      <c r="F30" s="105"/>
      <c r="G30" s="105"/>
      <c r="H30" s="105"/>
      <c r="I30" s="105"/>
      <c r="J30" s="105"/>
      <c r="K30" s="105"/>
    </row>
    <row r="31" spans="1:12">
      <c r="A31" s="210" t="s">
        <v>50</v>
      </c>
      <c r="B31" s="169">
        <v>9.1899999999999996E-2</v>
      </c>
      <c r="C31" s="169">
        <f t="shared" ref="C31:K31" si="37">+B31</f>
        <v>9.1899999999999996E-2</v>
      </c>
      <c r="D31" s="169">
        <f t="shared" si="37"/>
        <v>9.1899999999999996E-2</v>
      </c>
      <c r="E31" s="169">
        <f t="shared" si="37"/>
        <v>9.1899999999999996E-2</v>
      </c>
      <c r="F31" s="169">
        <f t="shared" si="37"/>
        <v>9.1899999999999996E-2</v>
      </c>
      <c r="G31" s="169">
        <f t="shared" si="37"/>
        <v>9.1899999999999996E-2</v>
      </c>
      <c r="H31" s="169">
        <f t="shared" si="37"/>
        <v>9.1899999999999996E-2</v>
      </c>
      <c r="I31" s="169">
        <f t="shared" si="37"/>
        <v>9.1899999999999996E-2</v>
      </c>
      <c r="J31" s="169">
        <f t="shared" si="37"/>
        <v>9.1899999999999996E-2</v>
      </c>
      <c r="K31" s="169">
        <f t="shared" si="37"/>
        <v>9.1899999999999996E-2</v>
      </c>
      <c r="L31" s="148"/>
    </row>
    <row r="32" spans="1:12">
      <c r="A32" s="214" t="s">
        <v>161</v>
      </c>
      <c r="B32" s="169">
        <v>6.8739999999999996E-2</v>
      </c>
      <c r="C32" s="169">
        <f t="shared" ref="C32:K32" si="38">B32</f>
        <v>6.8739999999999996E-2</v>
      </c>
      <c r="D32" s="169">
        <f t="shared" si="38"/>
        <v>6.8739999999999996E-2</v>
      </c>
      <c r="E32" s="169">
        <f t="shared" si="38"/>
        <v>6.8739999999999996E-2</v>
      </c>
      <c r="F32" s="169">
        <f t="shared" si="38"/>
        <v>6.8739999999999996E-2</v>
      </c>
      <c r="G32" s="169">
        <f t="shared" si="38"/>
        <v>6.8739999999999996E-2</v>
      </c>
      <c r="H32" s="169">
        <f t="shared" si="38"/>
        <v>6.8739999999999996E-2</v>
      </c>
      <c r="I32" s="169">
        <f t="shared" si="38"/>
        <v>6.8739999999999996E-2</v>
      </c>
      <c r="J32" s="169">
        <f t="shared" si="38"/>
        <v>6.8739999999999996E-2</v>
      </c>
      <c r="K32" s="169">
        <f t="shared" si="38"/>
        <v>6.8739999999999996E-2</v>
      </c>
    </row>
    <row r="33" spans="1:11">
      <c r="A33" s="210" t="s">
        <v>90</v>
      </c>
      <c r="B33" s="169">
        <v>1.6500000000000001E-2</v>
      </c>
      <c r="C33" s="169">
        <f>+B33</f>
        <v>1.6500000000000001E-2</v>
      </c>
      <c r="D33" s="169">
        <f t="shared" ref="D33:K33" si="39">+C33</f>
        <v>1.6500000000000001E-2</v>
      </c>
      <c r="E33" s="169">
        <f t="shared" si="39"/>
        <v>1.6500000000000001E-2</v>
      </c>
      <c r="F33" s="169">
        <f t="shared" si="39"/>
        <v>1.6500000000000001E-2</v>
      </c>
      <c r="G33" s="169">
        <f t="shared" si="39"/>
        <v>1.6500000000000001E-2</v>
      </c>
      <c r="H33" s="169">
        <f t="shared" si="39"/>
        <v>1.6500000000000001E-2</v>
      </c>
      <c r="I33" s="169">
        <f t="shared" si="39"/>
        <v>1.6500000000000001E-2</v>
      </c>
      <c r="J33" s="169">
        <f t="shared" si="39"/>
        <v>1.6500000000000001E-2</v>
      </c>
      <c r="K33" s="169">
        <f t="shared" si="39"/>
        <v>1.6500000000000001E-2</v>
      </c>
    </row>
    <row r="34" spans="1:11">
      <c r="A34" s="210" t="s">
        <v>51</v>
      </c>
      <c r="B34" s="218">
        <v>0.4</v>
      </c>
      <c r="C34" s="218">
        <v>0.4</v>
      </c>
      <c r="D34" s="218">
        <v>0.4</v>
      </c>
      <c r="E34" s="218">
        <v>0.4</v>
      </c>
      <c r="F34" s="218">
        <v>0.4</v>
      </c>
      <c r="G34" s="218">
        <v>0.4</v>
      </c>
      <c r="H34" s="218">
        <v>0.4</v>
      </c>
      <c r="I34" s="218">
        <v>0.4</v>
      </c>
      <c r="J34" s="218">
        <v>0.4</v>
      </c>
      <c r="K34" s="218">
        <v>0.4</v>
      </c>
    </row>
    <row r="35" spans="1:11">
      <c r="A35" s="210" t="s">
        <v>52</v>
      </c>
      <c r="B35" s="218">
        <v>0.55999999999999994</v>
      </c>
      <c r="C35" s="218">
        <v>0.55999999999999994</v>
      </c>
      <c r="D35" s="218">
        <v>0.55999999999999994</v>
      </c>
      <c r="E35" s="218">
        <v>0.55999999999999994</v>
      </c>
      <c r="F35" s="218">
        <v>0.55999999999999994</v>
      </c>
      <c r="G35" s="218">
        <v>0.55999999999999994</v>
      </c>
      <c r="H35" s="218">
        <v>0.55999999999999994</v>
      </c>
      <c r="I35" s="218">
        <v>0.55999999999999994</v>
      </c>
      <c r="J35" s="218">
        <v>0.55999999999999994</v>
      </c>
      <c r="K35" s="218">
        <v>0.55999999999999994</v>
      </c>
    </row>
    <row r="36" spans="1:11">
      <c r="A36" s="210" t="s">
        <v>91</v>
      </c>
      <c r="B36" s="218">
        <v>0.04</v>
      </c>
      <c r="C36" s="218">
        <v>0.04</v>
      </c>
      <c r="D36" s="218">
        <v>0.04</v>
      </c>
      <c r="E36" s="218">
        <v>0.04</v>
      </c>
      <c r="F36" s="218">
        <v>0.04</v>
      </c>
      <c r="G36" s="218">
        <v>0.04</v>
      </c>
      <c r="H36" s="218">
        <v>0.04</v>
      </c>
      <c r="I36" s="218">
        <v>0.04</v>
      </c>
      <c r="J36" s="218">
        <v>0.04</v>
      </c>
      <c r="K36" s="218">
        <v>0.04</v>
      </c>
    </row>
    <row r="37" spans="1:11">
      <c r="A37" s="219" t="s">
        <v>53</v>
      </c>
      <c r="B37" s="220">
        <f t="shared" ref="B37:E37" si="40">B31*B34+B32*B35+B33*B36</f>
        <v>7.5914399999999993E-2</v>
      </c>
      <c r="C37" s="220">
        <f t="shared" si="40"/>
        <v>7.5914399999999993E-2</v>
      </c>
      <c r="D37" s="220">
        <f t="shared" si="40"/>
        <v>7.5914399999999993E-2</v>
      </c>
      <c r="E37" s="220">
        <f t="shared" si="40"/>
        <v>7.5914399999999993E-2</v>
      </c>
      <c r="F37" s="220">
        <f t="shared" ref="F37:G37" si="41">F31*F34+F32*F35+F33*F36</f>
        <v>7.5914399999999993E-2</v>
      </c>
      <c r="G37" s="220">
        <f t="shared" si="41"/>
        <v>7.5914399999999993E-2</v>
      </c>
      <c r="H37" s="220">
        <f t="shared" ref="H37:I37" si="42">H31*H34+H32*H35+H33*H36</f>
        <v>7.5914399999999993E-2</v>
      </c>
      <c r="I37" s="220">
        <f t="shared" si="42"/>
        <v>7.5914399999999993E-2</v>
      </c>
      <c r="J37" s="220">
        <f t="shared" ref="J37:K37" si="43">J31*J34+J32*J35+J33*J36</f>
        <v>7.5914399999999993E-2</v>
      </c>
      <c r="K37" s="220">
        <f t="shared" si="43"/>
        <v>7.5914399999999993E-2</v>
      </c>
    </row>
    <row r="38" spans="1:11">
      <c r="A38" s="210"/>
      <c r="B38" s="105"/>
      <c r="C38" s="105"/>
      <c r="D38" s="105"/>
      <c r="E38" s="105"/>
      <c r="F38" s="105"/>
      <c r="G38" s="105"/>
      <c r="H38" s="105"/>
      <c r="I38" s="105"/>
      <c r="J38" s="105"/>
      <c r="K38" s="105"/>
    </row>
    <row r="39" spans="1:11" ht="12.75" customHeight="1">
      <c r="A39" s="210" t="s">
        <v>54</v>
      </c>
      <c r="B39" s="112">
        <f t="shared" ref="B39:E39" si="44">B27*B34*B31</f>
        <v>8191.3129585999995</v>
      </c>
      <c r="C39" s="112">
        <f t="shared" si="44"/>
        <v>8500.6483585999995</v>
      </c>
      <c r="D39" s="112">
        <f t="shared" si="44"/>
        <v>8681.3237585999996</v>
      </c>
      <c r="E39" s="112">
        <f t="shared" si="44"/>
        <v>8786.6411585999995</v>
      </c>
      <c r="F39" s="112">
        <f t="shared" ref="F39:G39" si="45">F27*F34*F31</f>
        <v>8895.6345585999989</v>
      </c>
      <c r="G39" s="112">
        <f t="shared" si="45"/>
        <v>9048.7399585999992</v>
      </c>
      <c r="H39" s="112">
        <f t="shared" ref="H39:I39" si="46">H27*H34*H31</f>
        <v>9216.5493585999993</v>
      </c>
      <c r="I39" s="112">
        <f t="shared" si="46"/>
        <v>9378.8447586000002</v>
      </c>
      <c r="J39" s="112">
        <f t="shared" ref="J39" si="47">J27*J34*J31</f>
        <v>9530.112158599999</v>
      </c>
      <c r="K39" s="112">
        <f>K27*K34*K31</f>
        <v>9664.8375586000002</v>
      </c>
    </row>
    <row r="40" spans="1:11" ht="12.75" customHeight="1">
      <c r="A40" s="210" t="s">
        <v>55</v>
      </c>
      <c r="B40" s="105">
        <f t="shared" ref="B40:E40" si="48">B32*B27*B35+B27*B33*B36</f>
        <v>8724.8624620839983</v>
      </c>
      <c r="C40" s="105">
        <f t="shared" si="48"/>
        <v>9054.3467380839975</v>
      </c>
      <c r="D40" s="105">
        <f t="shared" si="48"/>
        <v>9246.7906140839987</v>
      </c>
      <c r="E40" s="105">
        <f t="shared" si="48"/>
        <v>9358.967970083997</v>
      </c>
      <c r="F40" s="105">
        <f t="shared" ref="F40:G40" si="49">F32*F27*F35+F27*F33*F36</f>
        <v>9475.0607660839978</v>
      </c>
      <c r="G40" s="105">
        <f t="shared" si="49"/>
        <v>9638.1388420839976</v>
      </c>
      <c r="H40" s="105">
        <f t="shared" ref="H40:I40" si="50">H32*H27*H35+H27*H33*H36</f>
        <v>9816.8786780839982</v>
      </c>
      <c r="I40" s="105">
        <f t="shared" si="50"/>
        <v>9989.7453540839979</v>
      </c>
      <c r="J40" s="105">
        <f t="shared" ref="J40:K40" si="51">J32*J27*J35+J27*J33*J36</f>
        <v>10150.865710083997</v>
      </c>
      <c r="K40" s="105">
        <f t="shared" si="51"/>
        <v>10294.366586083997</v>
      </c>
    </row>
    <row r="41" spans="1:11" ht="13.5" customHeight="1" thickBot="1">
      <c r="A41" s="48" t="s">
        <v>49</v>
      </c>
      <c r="B41" s="106">
        <f t="shared" ref="B41:E41" si="52">SUM(B39:B40)</f>
        <v>16916.175420683998</v>
      </c>
      <c r="C41" s="106">
        <f t="shared" si="52"/>
        <v>17554.995096683997</v>
      </c>
      <c r="D41" s="106">
        <f t="shared" si="52"/>
        <v>17928.114372683998</v>
      </c>
      <c r="E41" s="106">
        <f t="shared" si="52"/>
        <v>18145.609128683995</v>
      </c>
      <c r="F41" s="106">
        <f t="shared" ref="F41:G41" si="53">SUM(F39:F40)</f>
        <v>18370.695324683998</v>
      </c>
      <c r="G41" s="106">
        <f t="shared" si="53"/>
        <v>18686.878800683997</v>
      </c>
      <c r="H41" s="106">
        <f t="shared" ref="H41:I41" si="54">SUM(H39:H40)</f>
        <v>19033.428036683996</v>
      </c>
      <c r="I41" s="106">
        <f t="shared" si="54"/>
        <v>19368.590112683996</v>
      </c>
      <c r="J41" s="106">
        <f t="shared" ref="J41:K41" si="55">SUM(J39:J40)</f>
        <v>19680.977868683996</v>
      </c>
      <c r="K41" s="106">
        <f t="shared" si="55"/>
        <v>19959.204144683998</v>
      </c>
    </row>
    <row r="42" spans="1:11" ht="13.5" customHeight="1" thickTop="1">
      <c r="A42" s="210"/>
      <c r="B42" s="105"/>
      <c r="C42" s="105"/>
      <c r="D42" s="105"/>
      <c r="E42" s="105"/>
      <c r="F42" s="105"/>
      <c r="G42" s="105"/>
      <c r="H42" s="105"/>
      <c r="I42" s="105"/>
      <c r="J42" s="105"/>
      <c r="K42" s="105"/>
    </row>
    <row r="43" spans="1:11" ht="12.75" customHeight="1">
      <c r="A43" s="210"/>
      <c r="B43" s="105"/>
      <c r="C43" s="105"/>
      <c r="D43" s="105"/>
      <c r="E43" s="105"/>
      <c r="F43" s="105"/>
      <c r="G43" s="105"/>
      <c r="H43" s="105"/>
      <c r="I43" s="105"/>
      <c r="J43" s="105"/>
      <c r="K43" s="105"/>
    </row>
    <row r="44" spans="1:11">
      <c r="A44" s="213" t="s">
        <v>56</v>
      </c>
      <c r="B44" s="105"/>
      <c r="C44" s="105"/>
      <c r="D44" s="105"/>
      <c r="E44" s="105"/>
      <c r="F44" s="105"/>
      <c r="G44" s="105"/>
      <c r="H44" s="105"/>
      <c r="I44" s="105"/>
      <c r="J44" s="105"/>
      <c r="K44" s="105"/>
    </row>
    <row r="45" spans="1:11">
      <c r="A45" s="210" t="s">
        <v>49</v>
      </c>
      <c r="B45" s="112">
        <f t="shared" ref="B45:E45" si="56">B41</f>
        <v>16916.175420683998</v>
      </c>
      <c r="C45" s="112">
        <f t="shared" si="56"/>
        <v>17554.995096683997</v>
      </c>
      <c r="D45" s="112">
        <f t="shared" si="56"/>
        <v>17928.114372683998</v>
      </c>
      <c r="E45" s="112">
        <f t="shared" si="56"/>
        <v>18145.609128683995</v>
      </c>
      <c r="F45" s="112">
        <f t="shared" ref="F45:G45" si="57">F41</f>
        <v>18370.695324683998</v>
      </c>
      <c r="G45" s="112">
        <f t="shared" si="57"/>
        <v>18686.878800683997</v>
      </c>
      <c r="H45" s="112">
        <f t="shared" ref="H45:I45" si="58">H41</f>
        <v>19033.428036683996</v>
      </c>
      <c r="I45" s="112">
        <f t="shared" si="58"/>
        <v>19368.590112683996</v>
      </c>
      <c r="J45" s="112">
        <f t="shared" ref="J45:K45" si="59">J41</f>
        <v>19680.977868683996</v>
      </c>
      <c r="K45" s="112">
        <f t="shared" si="59"/>
        <v>19959.204144683998</v>
      </c>
    </row>
    <row r="46" spans="1:11">
      <c r="A46" s="210" t="s">
        <v>57</v>
      </c>
      <c r="B46" s="105">
        <f t="shared" ref="B46:K46" si="60">-B16-65</f>
        <v>9235</v>
      </c>
      <c r="C46" s="105">
        <f t="shared" si="60"/>
        <v>9535</v>
      </c>
      <c r="D46" s="105">
        <f t="shared" si="60"/>
        <v>10035</v>
      </c>
      <c r="E46" s="105">
        <f t="shared" si="60"/>
        <v>10135</v>
      </c>
      <c r="F46" s="105">
        <f t="shared" si="60"/>
        <v>10435</v>
      </c>
      <c r="G46" s="105">
        <f t="shared" si="60"/>
        <v>10835</v>
      </c>
      <c r="H46" s="105">
        <f t="shared" si="60"/>
        <v>11035</v>
      </c>
      <c r="I46" s="105">
        <f t="shared" si="60"/>
        <v>11335</v>
      </c>
      <c r="J46" s="105">
        <f t="shared" si="60"/>
        <v>11635</v>
      </c>
      <c r="K46" s="105">
        <f t="shared" si="60"/>
        <v>11835</v>
      </c>
    </row>
    <row r="47" spans="1:11">
      <c r="A47" s="210" t="s">
        <v>58</v>
      </c>
      <c r="B47" s="105">
        <f>('Annual IS'!B13+'Annual IS'!B15)/1000</f>
        <v>11400</v>
      </c>
      <c r="C47" s="105">
        <f>('Annual IS'!C13+'Annual IS'!C15)/1000</f>
        <v>11600</v>
      </c>
      <c r="D47" s="105">
        <f>('Annual IS'!D13+'Annual IS'!D15)/1000</f>
        <v>8200</v>
      </c>
      <c r="E47" s="105">
        <f>('Annual IS'!E13+'Annual IS'!E15)/1000</f>
        <v>8400</v>
      </c>
      <c r="F47" s="105">
        <f>('Annual IS'!F13+'Annual IS'!F15)/1000</f>
        <v>8600</v>
      </c>
      <c r="G47" s="105">
        <f>('Annual IS'!G13+'Annual IS'!G15)/1000</f>
        <v>8800</v>
      </c>
      <c r="H47" s="105">
        <f>('Annual IS'!H13+'Annual IS'!H15)/1000</f>
        <v>8900</v>
      </c>
      <c r="I47" s="105">
        <f>('Annual IS'!I13+'Annual IS'!I15)/1000</f>
        <v>8600</v>
      </c>
      <c r="J47" s="105">
        <f>('Annual IS'!J13+'Annual IS'!J15)/1000</f>
        <v>8800</v>
      </c>
      <c r="K47" s="105">
        <f>('Annual IS'!K13+'Annual IS'!K15)/1000</f>
        <v>9000</v>
      </c>
    </row>
    <row r="48" spans="1:11">
      <c r="A48" s="210" t="s">
        <v>59</v>
      </c>
      <c r="B48" s="105">
        <f>'Annual IS'!B16/1000</f>
        <v>100</v>
      </c>
      <c r="C48" s="105">
        <f>'Annual IS'!C16/1000</f>
        <v>100</v>
      </c>
      <c r="D48" s="105">
        <f>'Annual IS'!D16/1000</f>
        <v>100</v>
      </c>
      <c r="E48" s="105">
        <f>'Annual IS'!E16/1000</f>
        <v>100</v>
      </c>
      <c r="F48" s="105">
        <f>'Annual IS'!F16/1000</f>
        <v>100</v>
      </c>
      <c r="G48" s="105">
        <f>'Annual IS'!G16/1000</f>
        <v>100</v>
      </c>
      <c r="H48" s="105">
        <f>'Annual IS'!H16/1000</f>
        <v>100</v>
      </c>
      <c r="I48" s="105">
        <f>'Annual IS'!I16/1000</f>
        <v>100</v>
      </c>
      <c r="J48" s="105">
        <f>'Annual IS'!J16/1000</f>
        <v>100</v>
      </c>
      <c r="K48" s="105">
        <f>'Annual IS'!K16/1000</f>
        <v>100</v>
      </c>
    </row>
    <row r="49" spans="1:13">
      <c r="A49" s="214" t="s">
        <v>120</v>
      </c>
      <c r="B49" s="105">
        <f t="shared" ref="B49:E49" si="61">+B63</f>
        <v>1980.7736826865328</v>
      </c>
      <c r="C49" s="105">
        <f t="shared" si="61"/>
        <v>2048.1814366345143</v>
      </c>
      <c r="D49" s="105">
        <f t="shared" si="61"/>
        <v>2164.1619137288008</v>
      </c>
      <c r="E49" s="105">
        <f t="shared" si="61"/>
        <v>2068.6500712208076</v>
      </c>
      <c r="F49" s="105">
        <f t="shared" ref="F49:G49" si="62">+F63</f>
        <v>2035.8381678194464</v>
      </c>
      <c r="G49" s="105">
        <f t="shared" si="62"/>
        <v>2054.9850127174059</v>
      </c>
      <c r="H49" s="105">
        <f t="shared" ref="H49:I49" si="63">+H63</f>
        <v>2007.3244562548216</v>
      </c>
      <c r="I49" s="105">
        <f t="shared" si="63"/>
        <v>1993.7302807446169</v>
      </c>
      <c r="J49" s="105">
        <f t="shared" ref="J49:K49" si="64">+J63</f>
        <v>1976.1600236017603</v>
      </c>
      <c r="K49" s="105">
        <f t="shared" si="64"/>
        <v>1916.5712222412158</v>
      </c>
    </row>
    <row r="50" spans="1:13">
      <c r="A50" s="214" t="s">
        <v>86</v>
      </c>
      <c r="B50" s="105">
        <v>-89.9</v>
      </c>
      <c r="C50" s="105">
        <v>-89.9</v>
      </c>
      <c r="D50" s="105">
        <v>-89.9</v>
      </c>
      <c r="E50" s="105">
        <v>-89.9</v>
      </c>
      <c r="F50" s="105">
        <v>-89.9</v>
      </c>
      <c r="G50" s="105">
        <v>-89.9</v>
      </c>
      <c r="H50" s="105">
        <v>-89.9</v>
      </c>
      <c r="I50" s="105">
        <v>-89.9</v>
      </c>
      <c r="J50" s="105">
        <v>-89.9</v>
      </c>
      <c r="K50" s="105">
        <v>-89.9</v>
      </c>
    </row>
    <row r="51" spans="1:13" ht="13.5" thickBot="1">
      <c r="A51" s="48" t="s">
        <v>61</v>
      </c>
      <c r="B51" s="106">
        <f t="shared" ref="B51:E51" si="65">SUM(B45:B50)</f>
        <v>39542.049103370526</v>
      </c>
      <c r="C51" s="106">
        <f t="shared" si="65"/>
        <v>40748.276533318509</v>
      </c>
      <c r="D51" s="106">
        <f t="shared" si="65"/>
        <v>38337.376286412793</v>
      </c>
      <c r="E51" s="106">
        <f t="shared" si="65"/>
        <v>38759.3591999048</v>
      </c>
      <c r="F51" s="106">
        <f t="shared" ref="F51:G51" si="66">SUM(F45:F50)</f>
        <v>39451.633492503446</v>
      </c>
      <c r="G51" s="106">
        <f t="shared" si="66"/>
        <v>40386.963813401402</v>
      </c>
      <c r="H51" s="106">
        <f t="shared" ref="H51:I51" si="67">SUM(H45:H50)</f>
        <v>40985.852492938815</v>
      </c>
      <c r="I51" s="106">
        <f t="shared" si="67"/>
        <v>41307.420393428612</v>
      </c>
      <c r="J51" s="106">
        <f t="shared" ref="J51" si="68">SUM(J45:J50)</f>
        <v>42102.237892285761</v>
      </c>
      <c r="K51" s="106">
        <f>SUM(K45:K50)</f>
        <v>42720.875366925218</v>
      </c>
      <c r="M51" s="362"/>
    </row>
    <row r="52" spans="1:13" ht="13.5" thickTop="1">
      <c r="A52" s="134"/>
      <c r="B52" s="135"/>
      <c r="C52" s="135"/>
      <c r="D52" s="135"/>
      <c r="E52" s="135"/>
      <c r="F52" s="135"/>
      <c r="G52" s="135"/>
      <c r="H52" s="135"/>
      <c r="I52" s="135"/>
      <c r="J52" s="135"/>
    </row>
    <row r="53" spans="1:13">
      <c r="A53" s="210"/>
      <c r="B53" s="105"/>
      <c r="C53" s="105"/>
      <c r="D53" s="105"/>
      <c r="E53" s="105"/>
      <c r="F53" s="105"/>
      <c r="G53" s="105"/>
      <c r="H53" s="105"/>
      <c r="I53" s="105"/>
      <c r="J53" s="105"/>
      <c r="K53" s="105"/>
    </row>
    <row r="54" spans="1:13">
      <c r="A54" s="213" t="s">
        <v>62</v>
      </c>
      <c r="B54" s="105"/>
      <c r="C54" s="105"/>
      <c r="D54" s="105"/>
      <c r="E54" s="105"/>
      <c r="F54" s="105"/>
      <c r="G54" s="105"/>
      <c r="H54" s="105"/>
      <c r="I54" s="105"/>
      <c r="J54" s="105"/>
      <c r="K54" s="105"/>
    </row>
    <row r="55" spans="1:13">
      <c r="A55" s="210" t="s">
        <v>63</v>
      </c>
      <c r="B55" s="112">
        <f t="shared" ref="B55:K55" si="69">+B39</f>
        <v>8191.3129585999995</v>
      </c>
      <c r="C55" s="112">
        <f t="shared" si="69"/>
        <v>8500.6483585999995</v>
      </c>
      <c r="D55" s="112">
        <f t="shared" si="69"/>
        <v>8681.3237585999996</v>
      </c>
      <c r="E55" s="112">
        <f t="shared" si="69"/>
        <v>8786.6411585999995</v>
      </c>
      <c r="F55" s="112">
        <f t="shared" si="69"/>
        <v>8895.6345585999989</v>
      </c>
      <c r="G55" s="112">
        <f t="shared" si="69"/>
        <v>9048.7399585999992</v>
      </c>
      <c r="H55" s="112">
        <f t="shared" si="69"/>
        <v>9216.5493585999993</v>
      </c>
      <c r="I55" s="112">
        <f t="shared" si="69"/>
        <v>9378.8447586000002</v>
      </c>
      <c r="J55" s="112">
        <f t="shared" si="69"/>
        <v>9530.112158599999</v>
      </c>
      <c r="K55" s="112">
        <f t="shared" si="69"/>
        <v>9664.8375586000002</v>
      </c>
    </row>
    <row r="56" spans="1:13">
      <c r="A56" s="210" t="s">
        <v>57</v>
      </c>
      <c r="B56" s="105">
        <f t="shared" ref="B56:K56" si="70">+B46</f>
        <v>9235</v>
      </c>
      <c r="C56" s="105">
        <f t="shared" si="70"/>
        <v>9535</v>
      </c>
      <c r="D56" s="105">
        <f t="shared" si="70"/>
        <v>10035</v>
      </c>
      <c r="E56" s="105">
        <f t="shared" si="70"/>
        <v>10135</v>
      </c>
      <c r="F56" s="105">
        <f t="shared" si="70"/>
        <v>10435</v>
      </c>
      <c r="G56" s="105">
        <f t="shared" si="70"/>
        <v>10835</v>
      </c>
      <c r="H56" s="105">
        <f t="shared" si="70"/>
        <v>11035</v>
      </c>
      <c r="I56" s="105">
        <f t="shared" si="70"/>
        <v>11335</v>
      </c>
      <c r="J56" s="105">
        <f t="shared" si="70"/>
        <v>11635</v>
      </c>
      <c r="K56" s="105">
        <f t="shared" si="70"/>
        <v>11835</v>
      </c>
    </row>
    <row r="57" spans="1:13">
      <c r="A57" s="210" t="s">
        <v>64</v>
      </c>
      <c r="B57" s="170">
        <v>-11932.468970771315</v>
      </c>
      <c r="C57" s="105">
        <v>-12354.843241896724</v>
      </c>
      <c r="D57" s="105">
        <v>-12713.836941276722</v>
      </c>
      <c r="E57" s="105">
        <v>-13184.064545968704</v>
      </c>
      <c r="F57" s="105">
        <v>-13684.064545968704</v>
      </c>
      <c r="G57" s="105">
        <v>-14184.064545968704</v>
      </c>
      <c r="H57" s="105">
        <v>-14684.064545968704</v>
      </c>
      <c r="I57" s="105">
        <v>-15184.064545968704</v>
      </c>
      <c r="J57" s="105">
        <v>-15684.064545968704</v>
      </c>
      <c r="K57" s="105">
        <v>-16184.064545968704</v>
      </c>
    </row>
    <row r="58" spans="1:13">
      <c r="A58" s="219" t="s">
        <v>121</v>
      </c>
      <c r="B58" s="221">
        <f t="shared" ref="B58:E58" si="71">SUM(B55:B57)</f>
        <v>5493.8439878286845</v>
      </c>
      <c r="C58" s="221">
        <f t="shared" si="71"/>
        <v>5680.8051167032754</v>
      </c>
      <c r="D58" s="221">
        <f t="shared" si="71"/>
        <v>6002.4868173232771</v>
      </c>
      <c r="E58" s="221">
        <f t="shared" si="71"/>
        <v>5737.5766126312956</v>
      </c>
      <c r="F58" s="221">
        <f t="shared" ref="F58:G58" si="72">SUM(F55:F57)</f>
        <v>5646.570012631295</v>
      </c>
      <c r="G58" s="221">
        <f t="shared" si="72"/>
        <v>5699.6754126312953</v>
      </c>
      <c r="H58" s="221">
        <f t="shared" ref="H58:I58" si="73">SUM(H55:H57)</f>
        <v>5567.4848126312972</v>
      </c>
      <c r="I58" s="221">
        <f t="shared" si="73"/>
        <v>5529.7802126312963</v>
      </c>
      <c r="J58" s="221">
        <f t="shared" ref="J58:K58" si="74">SUM(J55:J57)</f>
        <v>5481.0476126312969</v>
      </c>
      <c r="K58" s="221">
        <f t="shared" si="74"/>
        <v>5315.7730126312963</v>
      </c>
    </row>
    <row r="59" spans="1:13">
      <c r="A59" s="210"/>
      <c r="B59" s="105"/>
      <c r="C59" s="105"/>
      <c r="D59" s="105"/>
      <c r="E59" s="105"/>
      <c r="F59" s="105"/>
      <c r="G59" s="105"/>
      <c r="H59" s="105"/>
      <c r="I59" s="105"/>
      <c r="J59" s="105"/>
      <c r="K59" s="105"/>
    </row>
    <row r="60" spans="1:13">
      <c r="A60" s="210" t="s">
        <v>65</v>
      </c>
      <c r="B60" s="169">
        <v>0.26500000000000001</v>
      </c>
      <c r="C60" s="169">
        <v>0.26500000000000001</v>
      </c>
      <c r="D60" s="169">
        <v>0.26500000000000001</v>
      </c>
      <c r="E60" s="169">
        <v>0.26500000000000001</v>
      </c>
      <c r="F60" s="169">
        <v>0.26500000000000001</v>
      </c>
      <c r="G60" s="169">
        <v>0.26500000000000001</v>
      </c>
      <c r="H60" s="169">
        <v>0.26500000000000001</v>
      </c>
      <c r="I60" s="169">
        <v>0.26500000000000001</v>
      </c>
      <c r="J60" s="169">
        <v>0.26500000000000001</v>
      </c>
      <c r="K60" s="169">
        <v>0.26500000000000001</v>
      </c>
    </row>
    <row r="61" spans="1:13">
      <c r="A61" s="210" t="s">
        <v>60</v>
      </c>
      <c r="B61" s="105">
        <f t="shared" ref="B61:E61" si="75">B58*B60</f>
        <v>1455.8686567746015</v>
      </c>
      <c r="C61" s="105">
        <f t="shared" si="75"/>
        <v>1505.413355926368</v>
      </c>
      <c r="D61" s="105">
        <f t="shared" si="75"/>
        <v>1590.6590065906685</v>
      </c>
      <c r="E61" s="105">
        <f t="shared" si="75"/>
        <v>1520.4578023472934</v>
      </c>
      <c r="F61" s="105">
        <f t="shared" ref="F61:G61" si="76">F58*F60</f>
        <v>1496.3410533472932</v>
      </c>
      <c r="G61" s="105">
        <f t="shared" si="76"/>
        <v>1510.4139843472933</v>
      </c>
      <c r="H61" s="105">
        <f t="shared" ref="H61:I61" si="77">H58*H60</f>
        <v>1475.3834753472938</v>
      </c>
      <c r="I61" s="105">
        <f t="shared" si="77"/>
        <v>1465.3917563472935</v>
      </c>
      <c r="J61" s="105">
        <f t="shared" ref="J61:K61" si="78">J58*J60</f>
        <v>1452.4776173472937</v>
      </c>
      <c r="K61" s="105">
        <f t="shared" si="78"/>
        <v>1408.6798483472935</v>
      </c>
    </row>
    <row r="62" spans="1:13">
      <c r="A62" s="210" t="s">
        <v>66</v>
      </c>
      <c r="B62" s="105">
        <f t="shared" ref="B62:E62" si="79">B61/(1-B60)-B61</f>
        <v>524.90502591193126</v>
      </c>
      <c r="C62" s="105">
        <f t="shared" si="79"/>
        <v>542.76808070814627</v>
      </c>
      <c r="D62" s="105">
        <f t="shared" si="79"/>
        <v>573.50290713813229</v>
      </c>
      <c r="E62" s="105">
        <f t="shared" si="79"/>
        <v>548.19226887351419</v>
      </c>
      <c r="F62" s="105">
        <f t="shared" ref="F62:G62" si="80">F61/(1-F60)-F61</f>
        <v>539.49711447215327</v>
      </c>
      <c r="G62" s="105">
        <f t="shared" si="80"/>
        <v>544.57102837011257</v>
      </c>
      <c r="H62" s="105">
        <f t="shared" ref="H62:I62" si="81">H61/(1-H60)-H61</f>
        <v>531.94098090752777</v>
      </c>
      <c r="I62" s="105">
        <f t="shared" si="81"/>
        <v>528.33852439732345</v>
      </c>
      <c r="J62" s="105">
        <f t="shared" ref="J62:K62" si="82">J61/(1-J60)-J61</f>
        <v>523.68240625446651</v>
      </c>
      <c r="K62" s="105">
        <f t="shared" si="82"/>
        <v>507.89137389392226</v>
      </c>
    </row>
    <row r="63" spans="1:13" ht="13.5" thickBot="1">
      <c r="A63" s="48" t="s">
        <v>67</v>
      </c>
      <c r="B63" s="106">
        <f t="shared" ref="B63:E63" si="83">SUM(B61:B62)</f>
        <v>1980.7736826865328</v>
      </c>
      <c r="C63" s="106">
        <f t="shared" si="83"/>
        <v>2048.1814366345143</v>
      </c>
      <c r="D63" s="106">
        <f t="shared" si="83"/>
        <v>2164.1619137288008</v>
      </c>
      <c r="E63" s="106">
        <f t="shared" si="83"/>
        <v>2068.6500712208076</v>
      </c>
      <c r="F63" s="106">
        <f t="shared" ref="F63:G63" si="84">SUM(F61:F62)</f>
        <v>2035.8381678194464</v>
      </c>
      <c r="G63" s="106">
        <f t="shared" si="84"/>
        <v>2054.9850127174059</v>
      </c>
      <c r="H63" s="106">
        <f t="shared" ref="H63:I63" si="85">SUM(H61:H62)</f>
        <v>2007.3244562548216</v>
      </c>
      <c r="I63" s="106">
        <f t="shared" si="85"/>
        <v>1993.7302807446169</v>
      </c>
      <c r="J63" s="106">
        <f t="shared" ref="J63:K63" si="86">SUM(J61:J62)</f>
        <v>1976.1600236017603</v>
      </c>
      <c r="K63" s="106">
        <f t="shared" si="86"/>
        <v>1916.5712222412158</v>
      </c>
    </row>
    <row r="64" spans="1:13" ht="13.5" thickTop="1">
      <c r="B64" s="222"/>
      <c r="C64" s="222"/>
      <c r="D64" s="222"/>
      <c r="E64" s="222"/>
      <c r="F64" s="222"/>
      <c r="G64" s="222"/>
      <c r="H64" s="222"/>
      <c r="I64" s="222"/>
      <c r="J64" s="222"/>
      <c r="K64" s="222"/>
    </row>
    <row r="65" spans="1:12">
      <c r="A65" s="214" t="s">
        <v>137</v>
      </c>
    </row>
    <row r="66" spans="1:12">
      <c r="A66" s="214" t="s">
        <v>138</v>
      </c>
    </row>
    <row r="67" spans="1:12">
      <c r="A67" s="214"/>
    </row>
    <row r="68" spans="1:12">
      <c r="A68" s="357" t="s">
        <v>352</v>
      </c>
      <c r="B68" s="358"/>
      <c r="C68" s="358"/>
    </row>
    <row r="69" spans="1:12" ht="13.5" thickBot="1">
      <c r="A69" s="355" t="s">
        <v>353</v>
      </c>
      <c r="B69" s="356">
        <f>B51</f>
        <v>39542.049103370526</v>
      </c>
      <c r="C69" s="356">
        <f>C51</f>
        <v>40748.276533318509</v>
      </c>
      <c r="D69" s="356">
        <f>C69*(1+Assumptions!$D$17)</f>
        <v>41563.242063984879</v>
      </c>
      <c r="E69" s="356">
        <f>D69*(1+Assumptions!$D$17)</f>
        <v>42394.506905264578</v>
      </c>
      <c r="F69" s="356">
        <f>E69*(1+Assumptions!$D$17)</f>
        <v>43242.397043369871</v>
      </c>
      <c r="G69" s="356">
        <f>F69*(1+Assumptions!$D$17)</f>
        <v>44107.244984237266</v>
      </c>
      <c r="H69" s="356">
        <f>G69*(1+Assumptions!$D$17)</f>
        <v>44989.389883922013</v>
      </c>
      <c r="I69" s="356">
        <f>H69*(1+Assumptions!$D$17)</f>
        <v>45889.177681600457</v>
      </c>
      <c r="J69" s="356">
        <f>I69*(1+Assumptions!$D$17)</f>
        <v>46806.961235232469</v>
      </c>
      <c r="K69" s="356">
        <f>J69*(1+Assumptions!$D$17)</f>
        <v>47743.100459937123</v>
      </c>
    </row>
    <row r="70" spans="1:12" ht="13.5" thickTop="1">
      <c r="B70" s="354"/>
      <c r="C70" s="354"/>
      <c r="D70" s="354"/>
      <c r="E70" s="354"/>
      <c r="F70" s="354"/>
      <c r="G70" s="354"/>
      <c r="H70" s="354"/>
      <c r="I70" s="354"/>
      <c r="J70" s="354"/>
      <c r="K70" s="354"/>
      <c r="L70" s="354"/>
    </row>
    <row r="72" spans="1:12">
      <c r="K72" s="354"/>
    </row>
    <row r="73" spans="1:12">
      <c r="K73" s="216"/>
    </row>
    <row r="74" spans="1:12">
      <c r="K74" s="359"/>
    </row>
  </sheetData>
  <phoneticPr fontId="20" type="noConversion"/>
  <pageMargins left="0.75" right="0.75" top="1" bottom="1" header="0.5" footer="0.5"/>
  <pageSetup scale="70" orientation="portrait" r:id="rId1"/>
  <headerFooter alignWithMargins="0">
    <oddFooter>&amp;C10</oddFooter>
  </headerFooter>
  <rowBreaks count="1" manualBreakCount="1">
    <brk id="41" max="5" man="1"/>
  </rowBreaks>
  <ignoredErrors>
    <ignoredError sqref="B10:E10 B25:E25 B24 C15:E15 B17:E20 B22:E23 B11:E13 C32:K32 F10:K1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pageSetUpPr fitToPage="1"/>
  </sheetPr>
  <dimension ref="A1:K34"/>
  <sheetViews>
    <sheetView zoomScaleNormal="100" zoomScaleSheetLayoutView="100"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50" customWidth="1"/>
    <col min="2" max="5" width="14.42578125" customWidth="1"/>
    <col min="6" max="11" width="14.42578125" style="144" customWidth="1"/>
  </cols>
  <sheetData>
    <row r="1" spans="1:11" ht="18">
      <c r="A1" s="7" t="str">
        <f>Assumptions!A1</f>
        <v>Great Lakes Power Transmission LP</v>
      </c>
      <c r="B1" s="9"/>
      <c r="C1" s="9"/>
      <c r="D1" s="9"/>
      <c r="E1" s="9"/>
      <c r="F1" s="9"/>
      <c r="G1" s="9"/>
      <c r="H1" s="9"/>
      <c r="I1" s="9"/>
      <c r="J1" s="9"/>
      <c r="K1" s="9"/>
    </row>
    <row r="2" spans="1:11" ht="16.5" customHeight="1" thickBot="1">
      <c r="A2" s="1" t="s">
        <v>3</v>
      </c>
      <c r="B2" s="1"/>
      <c r="C2" s="1"/>
      <c r="D2" s="1"/>
      <c r="E2" s="1"/>
      <c r="F2" s="1"/>
      <c r="G2" s="1"/>
      <c r="H2" s="1"/>
      <c r="I2" s="1"/>
      <c r="J2" s="1"/>
      <c r="K2" s="1"/>
    </row>
    <row r="3" spans="1:11">
      <c r="A3" s="337" t="str">
        <f>+'FS Title'!A18</f>
        <v>Scenario 3 : High Savings (HOI Ownership)</v>
      </c>
      <c r="B3" s="9"/>
      <c r="C3" s="9"/>
      <c r="D3" s="9"/>
      <c r="E3" s="9"/>
      <c r="F3" s="9"/>
      <c r="G3" s="9"/>
      <c r="H3" s="9"/>
      <c r="I3" s="9"/>
      <c r="J3" s="9"/>
      <c r="K3" s="9"/>
    </row>
    <row r="4" spans="1:11">
      <c r="A4" s="12"/>
      <c r="B4" s="111">
        <v>2017</v>
      </c>
      <c r="C4" s="111">
        <f t="shared" ref="C4:E4" si="0">B4+1</f>
        <v>2018</v>
      </c>
      <c r="D4" s="111">
        <f t="shared" si="0"/>
        <v>2019</v>
      </c>
      <c r="E4" s="111">
        <f t="shared" si="0"/>
        <v>2020</v>
      </c>
      <c r="F4" s="111">
        <f t="shared" ref="F4" si="1">E4+1</f>
        <v>2021</v>
      </c>
      <c r="G4" s="111">
        <f t="shared" ref="G4" si="2">F4+1</f>
        <v>2022</v>
      </c>
      <c r="H4" s="111">
        <f t="shared" ref="H4" si="3">G4+1</f>
        <v>2023</v>
      </c>
      <c r="I4" s="111">
        <f t="shared" ref="I4" si="4">H4+1</f>
        <v>2024</v>
      </c>
      <c r="J4" s="111">
        <f t="shared" ref="J4" si="5">I4+1</f>
        <v>2025</v>
      </c>
      <c r="K4" s="111">
        <f t="shared" ref="K4" si="6">J4+1</f>
        <v>2026</v>
      </c>
    </row>
    <row r="6" spans="1:11">
      <c r="A6" s="5" t="s">
        <v>22</v>
      </c>
    </row>
    <row r="7" spans="1:11">
      <c r="A7" s="69" t="s">
        <v>20</v>
      </c>
      <c r="B7" s="26">
        <v>263900000</v>
      </c>
      <c r="C7" s="26">
        <f t="shared" ref="C7:E7" si="7">+B10</f>
        <v>283300000</v>
      </c>
      <c r="D7" s="26">
        <f t="shared" si="7"/>
        <v>299500000</v>
      </c>
      <c r="E7" s="26">
        <f t="shared" si="7"/>
        <v>312700000</v>
      </c>
      <c r="F7" s="26">
        <f t="shared" ref="F7" si="8">+E10</f>
        <v>325400000</v>
      </c>
      <c r="G7" s="26">
        <f t="shared" ref="G7" si="9">+F10</f>
        <v>339200000</v>
      </c>
      <c r="H7" s="26">
        <f t="shared" ref="H7" si="10">+G10</f>
        <v>355000000</v>
      </c>
      <c r="I7" s="26">
        <f t="shared" ref="I7" si="11">+H10</f>
        <v>370200000</v>
      </c>
      <c r="J7" s="26">
        <f t="shared" ref="J7" si="12">+I10</f>
        <v>386200000</v>
      </c>
      <c r="K7" s="26">
        <f t="shared" ref="K7" si="13">+J10</f>
        <v>401400000</v>
      </c>
    </row>
    <row r="8" spans="1:11">
      <c r="A8" s="69" t="s">
        <v>111</v>
      </c>
      <c r="B8" s="140">
        <v>0</v>
      </c>
      <c r="C8" s="140">
        <v>0</v>
      </c>
      <c r="D8" s="140">
        <v>0</v>
      </c>
      <c r="E8" s="140">
        <v>0</v>
      </c>
      <c r="F8" s="140">
        <v>0</v>
      </c>
      <c r="G8" s="140">
        <v>0</v>
      </c>
      <c r="H8" s="140">
        <v>0</v>
      </c>
      <c r="I8" s="140">
        <v>0</v>
      </c>
      <c r="J8" s="140">
        <v>0</v>
      </c>
      <c r="K8" s="140">
        <v>0</v>
      </c>
    </row>
    <row r="9" spans="1:11">
      <c r="A9" s="91" t="s">
        <v>32</v>
      </c>
      <c r="B9" s="139">
        <f>-B30</f>
        <v>19400000</v>
      </c>
      <c r="C9" s="139">
        <f t="shared" ref="C9:K9" si="14">-C30</f>
        <v>16200000</v>
      </c>
      <c r="D9" s="139">
        <f t="shared" si="14"/>
        <v>13200000</v>
      </c>
      <c r="E9" s="139">
        <f t="shared" si="14"/>
        <v>12700000</v>
      </c>
      <c r="F9" s="139">
        <f t="shared" si="14"/>
        <v>13800000</v>
      </c>
      <c r="G9" s="139">
        <f t="shared" si="14"/>
        <v>15800000</v>
      </c>
      <c r="H9" s="139">
        <f t="shared" si="14"/>
        <v>15200000</v>
      </c>
      <c r="I9" s="139">
        <f t="shared" si="14"/>
        <v>16000000</v>
      </c>
      <c r="J9" s="139">
        <f t="shared" si="14"/>
        <v>15200000</v>
      </c>
      <c r="K9" s="139">
        <f t="shared" si="14"/>
        <v>15600000</v>
      </c>
    </row>
    <row r="10" spans="1:11">
      <c r="A10" s="9" t="s">
        <v>26</v>
      </c>
      <c r="B10" s="20">
        <f t="shared" ref="B10:E10" si="15">SUM(B7:B9)</f>
        <v>283300000</v>
      </c>
      <c r="C10" s="20">
        <f t="shared" si="15"/>
        <v>299500000</v>
      </c>
      <c r="D10" s="20">
        <f t="shared" si="15"/>
        <v>312700000</v>
      </c>
      <c r="E10" s="20">
        <f t="shared" si="15"/>
        <v>325400000</v>
      </c>
      <c r="F10" s="122">
        <f t="shared" ref="F10:K10" si="16">SUM(F7:F9)</f>
        <v>339200000</v>
      </c>
      <c r="G10" s="122">
        <f t="shared" si="16"/>
        <v>355000000</v>
      </c>
      <c r="H10" s="122">
        <f t="shared" si="16"/>
        <v>370200000</v>
      </c>
      <c r="I10" s="122">
        <f t="shared" si="16"/>
        <v>386200000</v>
      </c>
      <c r="J10" s="122">
        <f t="shared" si="16"/>
        <v>401400000</v>
      </c>
      <c r="K10" s="122">
        <f t="shared" si="16"/>
        <v>417000000</v>
      </c>
    </row>
    <row r="11" spans="1:11">
      <c r="A11" s="9"/>
      <c r="B11" s="20"/>
      <c r="C11" s="20"/>
      <c r="D11" s="20"/>
      <c r="E11" s="20"/>
      <c r="F11" s="122"/>
      <c r="G11" s="122"/>
      <c r="H11" s="122"/>
      <c r="I11" s="122"/>
      <c r="J11" s="122"/>
      <c r="K11" s="122"/>
    </row>
    <row r="12" spans="1:11">
      <c r="A12" s="13" t="s">
        <v>28</v>
      </c>
      <c r="B12" s="147">
        <f t="shared" ref="B12" si="17">B31</f>
        <v>1700000</v>
      </c>
      <c r="C12" s="24">
        <f t="shared" ref="C12:E12" si="18">C31</f>
        <v>1700000</v>
      </c>
      <c r="D12" s="24">
        <f t="shared" si="18"/>
        <v>1700000</v>
      </c>
      <c r="E12" s="24">
        <f t="shared" si="18"/>
        <v>1700000</v>
      </c>
      <c r="F12" s="147">
        <f t="shared" ref="F12:K12" si="19">F31</f>
        <v>1700000</v>
      </c>
      <c r="G12" s="147">
        <f t="shared" si="19"/>
        <v>1700000</v>
      </c>
      <c r="H12" s="147">
        <f t="shared" si="19"/>
        <v>1700000</v>
      </c>
      <c r="I12" s="147">
        <f t="shared" si="19"/>
        <v>1700000</v>
      </c>
      <c r="J12" s="147">
        <f t="shared" si="19"/>
        <v>1700000</v>
      </c>
      <c r="K12" s="147">
        <f t="shared" si="19"/>
        <v>1700000</v>
      </c>
    </row>
    <row r="13" spans="1:11">
      <c r="A13" s="32" t="s">
        <v>29</v>
      </c>
      <c r="B13" s="20">
        <f t="shared" ref="B13:E13" si="20">B10+B12</f>
        <v>285000000</v>
      </c>
      <c r="C13" s="20">
        <f t="shared" si="20"/>
        <v>301200000</v>
      </c>
      <c r="D13" s="20">
        <f t="shared" si="20"/>
        <v>314400000</v>
      </c>
      <c r="E13" s="20">
        <f t="shared" si="20"/>
        <v>327100000</v>
      </c>
      <c r="F13" s="122">
        <f t="shared" ref="F13:K13" si="21">F10+F12</f>
        <v>340900000</v>
      </c>
      <c r="G13" s="122">
        <f t="shared" si="21"/>
        <v>356700000</v>
      </c>
      <c r="H13" s="122">
        <f t="shared" si="21"/>
        <v>371900000</v>
      </c>
      <c r="I13" s="122">
        <f t="shared" si="21"/>
        <v>387900000</v>
      </c>
      <c r="J13" s="122">
        <f t="shared" si="21"/>
        <v>403100000</v>
      </c>
      <c r="K13" s="122">
        <f t="shared" si="21"/>
        <v>418700000</v>
      </c>
    </row>
    <row r="14" spans="1:11">
      <c r="A14" s="9"/>
      <c r="B14" s="20"/>
      <c r="C14" s="20"/>
      <c r="D14" s="20"/>
      <c r="E14" s="20"/>
      <c r="F14" s="122"/>
      <c r="G14" s="122"/>
      <c r="H14" s="122"/>
      <c r="I14" s="122"/>
      <c r="J14" s="122"/>
      <c r="K14" s="122"/>
    </row>
    <row r="15" spans="1:11">
      <c r="A15" s="5" t="s">
        <v>113</v>
      </c>
      <c r="B15" s="20"/>
      <c r="C15" s="20"/>
      <c r="D15" s="20"/>
      <c r="E15" s="20"/>
      <c r="F15" s="122"/>
      <c r="G15" s="122"/>
      <c r="H15" s="122"/>
      <c r="I15" s="122"/>
      <c r="J15" s="122"/>
      <c r="K15" s="122"/>
    </row>
    <row r="16" spans="1:11">
      <c r="A16" s="69" t="s">
        <v>38</v>
      </c>
      <c r="B16" s="101">
        <v>44800000</v>
      </c>
      <c r="C16" s="101">
        <f t="shared" ref="C16:E16" si="22">+B19</f>
        <v>54100000</v>
      </c>
      <c r="D16" s="101">
        <f t="shared" si="22"/>
        <v>63700000</v>
      </c>
      <c r="E16" s="101">
        <f t="shared" si="22"/>
        <v>73800000</v>
      </c>
      <c r="F16" s="155">
        <f t="shared" ref="F16" si="23">+E19</f>
        <v>84000000</v>
      </c>
      <c r="G16" s="155">
        <f t="shared" ref="G16" si="24">+F19</f>
        <v>94500000</v>
      </c>
      <c r="H16" s="155">
        <f t="shared" ref="H16" si="25">+G19</f>
        <v>105400000</v>
      </c>
      <c r="I16" s="155">
        <f t="shared" ref="I16" si="26">+H19</f>
        <v>116500000</v>
      </c>
      <c r="J16" s="155">
        <f t="shared" ref="J16" si="27">+I19</f>
        <v>127900000</v>
      </c>
      <c r="K16" s="155">
        <f t="shared" ref="K16" si="28">+J19</f>
        <v>139600000</v>
      </c>
    </row>
    <row r="17" spans="1:11">
      <c r="A17" s="69" t="s">
        <v>57</v>
      </c>
      <c r="B17" s="150">
        <f>HLOOKUP(Assumptions!$D$11,Assumptions!$C$49:$E$61,4,FALSE)</f>
        <v>9300000</v>
      </c>
      <c r="C17" s="150">
        <f>HLOOKUP(Assumptions!$D$11,Assumptions!$C$49:$E$61,5,FALSE)</f>
        <v>9600000</v>
      </c>
      <c r="D17" s="150">
        <f>HLOOKUP(Assumptions!$D$11,Assumptions!$C$49:$E$61,6,FALSE)</f>
        <v>10100000</v>
      </c>
      <c r="E17" s="150">
        <f>HLOOKUP(Assumptions!$D$11,Assumptions!$C$49:$E$61,7,FALSE)</f>
        <v>10200000</v>
      </c>
      <c r="F17" s="150">
        <f>HLOOKUP(Assumptions!$D$11,Assumptions!$C$49:$E$61,8,FALSE)</f>
        <v>10500000</v>
      </c>
      <c r="G17" s="150">
        <f>HLOOKUP(Assumptions!$D$11,Assumptions!$C$49:$E$61,9,FALSE)</f>
        <v>10900000</v>
      </c>
      <c r="H17" s="150">
        <f>HLOOKUP(Assumptions!$D$11,Assumptions!$C$49:$E$61,10,FALSE)</f>
        <v>11100000</v>
      </c>
      <c r="I17" s="150">
        <f>HLOOKUP(Assumptions!$D$11,Assumptions!$C$49:$E$61,11,FALSE)</f>
        <v>11400000</v>
      </c>
      <c r="J17" s="150">
        <f>HLOOKUP(Assumptions!$D$11,Assumptions!$C$49:$E$61,12,FALSE)</f>
        <v>11700000</v>
      </c>
      <c r="K17" s="150">
        <f>HLOOKUP(Assumptions!$D$11,Assumptions!$C$49:$E$61,13,FALSE)</f>
        <v>11900000</v>
      </c>
    </row>
    <row r="18" spans="1:11" s="145" customFormat="1">
      <c r="A18" s="178" t="s">
        <v>112</v>
      </c>
      <c r="B18" s="139">
        <v>0</v>
      </c>
      <c r="C18" s="139">
        <v>0</v>
      </c>
      <c r="D18" s="139">
        <v>0</v>
      </c>
      <c r="E18" s="139">
        <v>0</v>
      </c>
      <c r="F18" s="139">
        <v>0</v>
      </c>
      <c r="G18" s="139">
        <v>0</v>
      </c>
      <c r="H18" s="139">
        <v>0</v>
      </c>
      <c r="I18" s="139">
        <v>0</v>
      </c>
      <c r="J18" s="139">
        <v>0</v>
      </c>
      <c r="K18" s="139">
        <v>0</v>
      </c>
    </row>
    <row r="19" spans="1:11">
      <c r="A19" s="9" t="s">
        <v>45</v>
      </c>
      <c r="B19" s="20">
        <f t="shared" ref="B19:E19" si="29">SUM(B16:B18)</f>
        <v>54100000</v>
      </c>
      <c r="C19" s="20">
        <f t="shared" si="29"/>
        <v>63700000</v>
      </c>
      <c r="D19" s="20">
        <f t="shared" si="29"/>
        <v>73800000</v>
      </c>
      <c r="E19" s="20">
        <f t="shared" si="29"/>
        <v>84000000</v>
      </c>
      <c r="F19" s="122">
        <f t="shared" ref="F19:K19" si="30">SUM(F16:F18)</f>
        <v>94500000</v>
      </c>
      <c r="G19" s="122">
        <f t="shared" si="30"/>
        <v>105400000</v>
      </c>
      <c r="H19" s="122">
        <f t="shared" si="30"/>
        <v>116500000</v>
      </c>
      <c r="I19" s="122">
        <f t="shared" si="30"/>
        <v>127900000</v>
      </c>
      <c r="J19" s="122">
        <f t="shared" si="30"/>
        <v>139600000</v>
      </c>
      <c r="K19" s="122">
        <f t="shared" si="30"/>
        <v>151500000</v>
      </c>
    </row>
    <row r="20" spans="1:11">
      <c r="A20" s="13"/>
      <c r="B20" s="24"/>
      <c r="C20" s="24"/>
      <c r="D20" s="24"/>
      <c r="E20" s="24"/>
      <c r="F20" s="147"/>
      <c r="G20" s="147"/>
      <c r="H20" s="147"/>
      <c r="I20" s="147"/>
      <c r="J20" s="147"/>
      <c r="K20" s="147"/>
    </row>
    <row r="21" spans="1:11">
      <c r="A21" s="118" t="s">
        <v>27</v>
      </c>
      <c r="B21" s="119">
        <f t="shared" ref="B21:E21" si="31">B13-B19</f>
        <v>230900000</v>
      </c>
      <c r="C21" s="119">
        <f t="shared" si="31"/>
        <v>237500000</v>
      </c>
      <c r="D21" s="119">
        <f t="shared" si="31"/>
        <v>240600000</v>
      </c>
      <c r="E21" s="119">
        <f t="shared" si="31"/>
        <v>243100000</v>
      </c>
      <c r="F21" s="119">
        <f t="shared" ref="F21:K21" si="32">F13-F19</f>
        <v>246400000</v>
      </c>
      <c r="G21" s="119">
        <f t="shared" si="32"/>
        <v>251300000</v>
      </c>
      <c r="H21" s="119">
        <f t="shared" si="32"/>
        <v>255400000</v>
      </c>
      <c r="I21" s="119">
        <f t="shared" si="32"/>
        <v>260000000</v>
      </c>
      <c r="J21" s="119">
        <f t="shared" si="32"/>
        <v>263500000</v>
      </c>
      <c r="K21" s="119">
        <f t="shared" si="32"/>
        <v>267200000</v>
      </c>
    </row>
    <row r="22" spans="1:11">
      <c r="A22" s="104" t="s">
        <v>31</v>
      </c>
      <c r="B22" s="24">
        <f t="shared" ref="B22:E22" si="33">-B12</f>
        <v>-1700000</v>
      </c>
      <c r="C22" s="24">
        <f t="shared" si="33"/>
        <v>-1700000</v>
      </c>
      <c r="D22" s="24">
        <f t="shared" si="33"/>
        <v>-1700000</v>
      </c>
      <c r="E22" s="24">
        <f t="shared" si="33"/>
        <v>-1700000</v>
      </c>
      <c r="F22" s="147">
        <f t="shared" ref="F22:K22" si="34">-F12</f>
        <v>-1700000</v>
      </c>
      <c r="G22" s="147">
        <f t="shared" si="34"/>
        <v>-1700000</v>
      </c>
      <c r="H22" s="147">
        <f t="shared" si="34"/>
        <v>-1700000</v>
      </c>
      <c r="I22" s="147">
        <f t="shared" si="34"/>
        <v>-1700000</v>
      </c>
      <c r="J22" s="147">
        <f t="shared" si="34"/>
        <v>-1700000</v>
      </c>
      <c r="K22" s="147">
        <f t="shared" si="34"/>
        <v>-1700000</v>
      </c>
    </row>
    <row r="23" spans="1:11">
      <c r="A23" s="62" t="s">
        <v>115</v>
      </c>
      <c r="B23" s="56">
        <f t="shared" ref="B23:E23" si="35">SUM(B21:B22)</f>
        <v>229200000</v>
      </c>
      <c r="C23" s="56">
        <f t="shared" si="35"/>
        <v>235800000</v>
      </c>
      <c r="D23" s="56">
        <f t="shared" si="35"/>
        <v>238900000</v>
      </c>
      <c r="E23" s="56">
        <f t="shared" si="35"/>
        <v>241400000</v>
      </c>
      <c r="F23" s="56">
        <f t="shared" ref="F23:K23" si="36">SUM(F21:F22)</f>
        <v>244700000</v>
      </c>
      <c r="G23" s="56">
        <f t="shared" si="36"/>
        <v>249600000</v>
      </c>
      <c r="H23" s="56">
        <f t="shared" si="36"/>
        <v>253700000</v>
      </c>
      <c r="I23" s="56">
        <f t="shared" si="36"/>
        <v>258300000</v>
      </c>
      <c r="J23" s="56">
        <f t="shared" si="36"/>
        <v>261800000</v>
      </c>
      <c r="K23" s="56">
        <f t="shared" si="36"/>
        <v>265500000</v>
      </c>
    </row>
    <row r="24" spans="1:11">
      <c r="A24" s="9"/>
    </row>
    <row r="25" spans="1:11">
      <c r="A25" s="5" t="s">
        <v>23</v>
      </c>
      <c r="C25" s="6"/>
    </row>
    <row r="26" spans="1:11">
      <c r="A26" s="69" t="s">
        <v>21</v>
      </c>
      <c r="B26" s="20">
        <v>1700000</v>
      </c>
      <c r="C26" s="20">
        <f t="shared" ref="C26:E26" si="37">+B31</f>
        <v>1700000</v>
      </c>
      <c r="D26" s="20">
        <f t="shared" si="37"/>
        <v>1700000</v>
      </c>
      <c r="E26" s="20">
        <f t="shared" si="37"/>
        <v>1700000</v>
      </c>
      <c r="F26" s="122">
        <f t="shared" ref="F26" si="38">+E31</f>
        <v>1700000</v>
      </c>
      <c r="G26" s="122">
        <f t="shared" ref="G26" si="39">+F31</f>
        <v>1700000</v>
      </c>
      <c r="H26" s="122">
        <f t="shared" ref="H26" si="40">+G31</f>
        <v>1700000</v>
      </c>
      <c r="I26" s="122">
        <f t="shared" ref="I26" si="41">+H31</f>
        <v>1700000</v>
      </c>
      <c r="J26" s="122">
        <f t="shared" ref="J26" si="42">+I31</f>
        <v>1700000</v>
      </c>
      <c r="K26" s="122">
        <f t="shared" ref="K26" si="43">+J31</f>
        <v>1700000</v>
      </c>
    </row>
    <row r="27" spans="1:11" s="4" customFormat="1">
      <c r="A27" s="95" t="s">
        <v>24</v>
      </c>
      <c r="B27" s="150">
        <f>-HLOOKUP(Assumptions!$D$11,Assumptions!$C$19:$E$31,4,FALSE)</f>
        <v>19400000</v>
      </c>
      <c r="C27" s="150">
        <f>-HLOOKUP(Assumptions!$D$11,Assumptions!$C$19:$E$31,5,FALSE)</f>
        <v>16200000</v>
      </c>
      <c r="D27" s="150">
        <f>-HLOOKUP(Assumptions!$D$11,Assumptions!$C$19:$E$31,6,FALSE)</f>
        <v>13200000</v>
      </c>
      <c r="E27" s="150">
        <f>-HLOOKUP(Assumptions!$D$11,Assumptions!$C$19:$E$31,7,FALSE)</f>
        <v>12700000</v>
      </c>
      <c r="F27" s="150">
        <f>-HLOOKUP(Assumptions!$D$11,Assumptions!$C$19:$E$31,8,FALSE)</f>
        <v>13800000</v>
      </c>
      <c r="G27" s="150">
        <f>-HLOOKUP(Assumptions!$D$11,Assumptions!$C$19:$E$31,9,FALSE)</f>
        <v>15800000</v>
      </c>
      <c r="H27" s="150">
        <f>-HLOOKUP(Assumptions!$D$11,Assumptions!$C$19:$E$31,10,FALSE)</f>
        <v>15200000</v>
      </c>
      <c r="I27" s="150">
        <f>-HLOOKUP(Assumptions!$D$11,Assumptions!$C$19:$E$31,11,FALSE)</f>
        <v>16000000</v>
      </c>
      <c r="J27" s="150">
        <f>-HLOOKUP(Assumptions!$D$11,Assumptions!$C$19:$E$31,12,FALSE)</f>
        <v>15200000</v>
      </c>
      <c r="K27" s="150">
        <f>-HLOOKUP(Assumptions!$D$11,Assumptions!$C$19:$E$31,13,FALSE)</f>
        <v>15600000</v>
      </c>
    </row>
    <row r="28" spans="1:11">
      <c r="A28" s="89" t="s">
        <v>78</v>
      </c>
      <c r="B28" s="138">
        <f>+'Annual IS'!B27</f>
        <v>-300000</v>
      </c>
      <c r="C28" s="138">
        <f>+'Annual IS'!C27</f>
        <v>-300000</v>
      </c>
      <c r="D28" s="138">
        <f>+'Annual IS'!D27</f>
        <v>-300000</v>
      </c>
      <c r="E28" s="138">
        <f>+'Annual IS'!E27</f>
        <v>-300000</v>
      </c>
      <c r="F28" s="138">
        <f>+'Annual IS'!F27</f>
        <v>-300000</v>
      </c>
      <c r="G28" s="138">
        <f>+'Annual IS'!G27</f>
        <v>-300000</v>
      </c>
      <c r="H28" s="138">
        <f>+'Annual IS'!H27</f>
        <v>-300000</v>
      </c>
      <c r="I28" s="138">
        <f>+'Annual IS'!I27</f>
        <v>-300000</v>
      </c>
      <c r="J28" s="138">
        <f>+'Annual IS'!J27</f>
        <v>-300000</v>
      </c>
      <c r="K28" s="138">
        <f>+'Annual IS'!K27</f>
        <v>-300000</v>
      </c>
    </row>
    <row r="29" spans="1:11">
      <c r="A29" s="89" t="s">
        <v>97</v>
      </c>
      <c r="B29" s="138">
        <f t="shared" ref="B29:E29" si="44">-B28</f>
        <v>300000</v>
      </c>
      <c r="C29" s="138">
        <f t="shared" si="44"/>
        <v>300000</v>
      </c>
      <c r="D29" s="138">
        <f t="shared" si="44"/>
        <v>300000</v>
      </c>
      <c r="E29" s="138">
        <f t="shared" si="44"/>
        <v>300000</v>
      </c>
      <c r="F29" s="138">
        <f t="shared" ref="F29:K29" si="45">-F28</f>
        <v>300000</v>
      </c>
      <c r="G29" s="138">
        <f t="shared" si="45"/>
        <v>300000</v>
      </c>
      <c r="H29" s="138">
        <f t="shared" si="45"/>
        <v>300000</v>
      </c>
      <c r="I29" s="138">
        <f t="shared" si="45"/>
        <v>300000</v>
      </c>
      <c r="J29" s="138">
        <f t="shared" si="45"/>
        <v>300000</v>
      </c>
      <c r="K29" s="138">
        <f t="shared" si="45"/>
        <v>300000</v>
      </c>
    </row>
    <row r="30" spans="1:11">
      <c r="A30" s="91" t="s">
        <v>25</v>
      </c>
      <c r="B30" s="139">
        <f>-B27</f>
        <v>-19400000</v>
      </c>
      <c r="C30" s="139">
        <f t="shared" ref="C30:K30" si="46">-C27</f>
        <v>-16200000</v>
      </c>
      <c r="D30" s="139">
        <f t="shared" si="46"/>
        <v>-13200000</v>
      </c>
      <c r="E30" s="139">
        <f t="shared" si="46"/>
        <v>-12700000</v>
      </c>
      <c r="F30" s="139">
        <f t="shared" si="46"/>
        <v>-13800000</v>
      </c>
      <c r="G30" s="139">
        <f t="shared" si="46"/>
        <v>-15800000</v>
      </c>
      <c r="H30" s="139">
        <f t="shared" si="46"/>
        <v>-15200000</v>
      </c>
      <c r="I30" s="139">
        <f t="shared" si="46"/>
        <v>-16000000</v>
      </c>
      <c r="J30" s="139">
        <f t="shared" si="46"/>
        <v>-15200000</v>
      </c>
      <c r="K30" s="139">
        <f t="shared" si="46"/>
        <v>-15600000</v>
      </c>
    </row>
    <row r="31" spans="1:11">
      <c r="A31" s="17" t="s">
        <v>46</v>
      </c>
      <c r="B31" s="102">
        <f t="shared" ref="B31:E31" si="47">SUM(B26:B30)</f>
        <v>1700000</v>
      </c>
      <c r="C31" s="102">
        <f t="shared" si="47"/>
        <v>1700000</v>
      </c>
      <c r="D31" s="102">
        <f t="shared" si="47"/>
        <v>1700000</v>
      </c>
      <c r="E31" s="102">
        <f t="shared" si="47"/>
        <v>1700000</v>
      </c>
      <c r="F31" s="102">
        <f t="shared" ref="F31:K31" si="48">SUM(F26:F30)</f>
        <v>1700000</v>
      </c>
      <c r="G31" s="102">
        <f t="shared" si="48"/>
        <v>1700000</v>
      </c>
      <c r="H31" s="102">
        <f t="shared" si="48"/>
        <v>1700000</v>
      </c>
      <c r="I31" s="102">
        <f t="shared" si="48"/>
        <v>1700000</v>
      </c>
      <c r="J31" s="102">
        <f t="shared" si="48"/>
        <v>1700000</v>
      </c>
      <c r="K31" s="102">
        <f t="shared" si="48"/>
        <v>1700000</v>
      </c>
    </row>
    <row r="32" spans="1:11">
      <c r="A32" s="9"/>
      <c r="B32" s="20"/>
      <c r="C32" s="20"/>
      <c r="D32" s="20"/>
      <c r="E32" s="20"/>
      <c r="F32" s="122"/>
      <c r="G32" s="122"/>
      <c r="H32" s="122"/>
      <c r="I32" s="122"/>
      <c r="J32" s="122"/>
      <c r="K32" s="122"/>
    </row>
    <row r="33" spans="1:11" ht="13.5" thickBot="1">
      <c r="A33" s="23" t="s">
        <v>10</v>
      </c>
      <c r="B33" s="109">
        <f t="shared" ref="B33:E33" si="49">+B21</f>
        <v>230900000</v>
      </c>
      <c r="C33" s="109">
        <f t="shared" si="49"/>
        <v>237500000</v>
      </c>
      <c r="D33" s="109">
        <f t="shared" si="49"/>
        <v>240600000</v>
      </c>
      <c r="E33" s="109">
        <f t="shared" si="49"/>
        <v>243100000</v>
      </c>
      <c r="F33" s="109">
        <f t="shared" ref="F33:K33" si="50">+F21</f>
        <v>246400000</v>
      </c>
      <c r="G33" s="109">
        <f t="shared" si="50"/>
        <v>251300000</v>
      </c>
      <c r="H33" s="109">
        <f t="shared" si="50"/>
        <v>255400000</v>
      </c>
      <c r="I33" s="109">
        <f t="shared" si="50"/>
        <v>260000000</v>
      </c>
      <c r="J33" s="109">
        <f t="shared" si="50"/>
        <v>263500000</v>
      </c>
      <c r="K33" s="109">
        <f t="shared" si="50"/>
        <v>267200000</v>
      </c>
    </row>
    <row r="34" spans="1:11" ht="13.5" thickTop="1"/>
  </sheetData>
  <phoneticPr fontId="20" type="noConversion"/>
  <pageMargins left="0.75" right="0.75" top="1" bottom="1" header="0.5" footer="0.5"/>
  <pageSetup scale="74" orientation="portrait" r:id="rId1"/>
  <headerFooter alignWithMargins="0">
    <oddFooter>&amp;C12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FC000"/>
    <pageSetUpPr fitToPage="1"/>
  </sheetPr>
  <dimension ref="A1:L116"/>
  <sheetViews>
    <sheetView topLeftCell="A16" zoomScale="115" zoomScaleNormal="115" zoomScaleSheetLayoutView="100" workbookViewId="0">
      <selection activeCell="H32" sqref="H32"/>
    </sheetView>
  </sheetViews>
  <sheetFormatPr defaultRowHeight="12.75"/>
  <cols>
    <col min="1" max="1" width="7.28515625" customWidth="1"/>
    <col min="2" max="2" width="4" customWidth="1"/>
    <col min="3" max="3" width="14.42578125" customWidth="1"/>
    <col min="4" max="5" width="13.85546875" customWidth="1"/>
    <col min="6" max="6" width="9.85546875" customWidth="1"/>
    <col min="7" max="7" width="12.5703125" customWidth="1"/>
    <col min="8" max="8" width="17.5703125" customWidth="1"/>
    <col min="9" max="9" width="15.85546875" customWidth="1"/>
    <col min="10" max="10" width="6.28515625" customWidth="1"/>
  </cols>
  <sheetData>
    <row r="1" spans="1:9" ht="18">
      <c r="A1" s="202" t="s">
        <v>103</v>
      </c>
    </row>
    <row r="2" spans="1:9" ht="16.5" customHeight="1" thickBot="1">
      <c r="A2" s="90" t="s">
        <v>0</v>
      </c>
      <c r="B2" s="1"/>
      <c r="C2" s="1"/>
      <c r="D2" s="1"/>
      <c r="E2" s="1"/>
      <c r="F2" s="1"/>
      <c r="G2" s="1"/>
      <c r="H2" s="1"/>
      <c r="I2" s="1"/>
    </row>
    <row r="3" spans="1:9" hidden="1">
      <c r="A3" t="s">
        <v>119</v>
      </c>
      <c r="E3" s="110">
        <v>2016</v>
      </c>
    </row>
    <row r="4" spans="1:9" s="144" customFormat="1" ht="12.75" customHeight="1">
      <c r="A4" s="343" t="str">
        <f>+'FS Title'!A18</f>
        <v>Scenario 3 : High Savings (HOI Ownership)</v>
      </c>
      <c r="B4" s="339"/>
      <c r="C4" s="339"/>
      <c r="D4" s="16"/>
      <c r="E4" s="16"/>
      <c r="F4" s="16"/>
      <c r="G4" s="16"/>
      <c r="H4" s="16"/>
      <c r="I4" s="16"/>
    </row>
    <row r="5" spans="1:9" ht="12.75" customHeight="1">
      <c r="A5" s="186" t="s">
        <v>212</v>
      </c>
      <c r="G5" s="205" t="s">
        <v>214</v>
      </c>
      <c r="H5" s="197"/>
    </row>
    <row r="6" spans="1:9" s="144" customFormat="1" ht="12.75" customHeight="1">
      <c r="C6"/>
      <c r="D6" s="174">
        <v>1</v>
      </c>
      <c r="E6" s="148" t="s">
        <v>192</v>
      </c>
      <c r="H6" s="361" t="s">
        <v>360</v>
      </c>
    </row>
    <row r="7" spans="1:9" s="144" customFormat="1" ht="12.75" customHeight="1">
      <c r="C7"/>
      <c r="D7" s="174">
        <v>2</v>
      </c>
      <c r="E7" s="148" t="s">
        <v>193</v>
      </c>
      <c r="H7" s="361" t="s">
        <v>359</v>
      </c>
    </row>
    <row r="8" spans="1:9" s="144" customFormat="1" ht="12.75" customHeight="1">
      <c r="C8"/>
      <c r="D8" s="174">
        <v>3</v>
      </c>
      <c r="E8" s="148" t="s">
        <v>194</v>
      </c>
      <c r="H8" s="361" t="s">
        <v>358</v>
      </c>
    </row>
    <row r="9" spans="1:9" s="144" customFormat="1" ht="12.75" customHeight="1">
      <c r="C9"/>
      <c r="D9"/>
      <c r="E9" s="120"/>
      <c r="G9" s="145"/>
    </row>
    <row r="10" spans="1:9" s="144" customFormat="1" ht="12.75" customHeight="1">
      <c r="C10"/>
      <c r="D10" s="94" t="s">
        <v>99</v>
      </c>
      <c r="E10"/>
    </row>
    <row r="11" spans="1:9" s="144" customFormat="1" ht="12.75" customHeight="1">
      <c r="C11" s="72" t="s">
        <v>98</v>
      </c>
      <c r="D11" s="204">
        <v>3</v>
      </c>
      <c r="E11" s="73"/>
    </row>
    <row r="12" spans="1:9" s="144" customFormat="1" ht="12.75" customHeight="1"/>
    <row r="13" spans="1:9" s="144" customFormat="1" ht="12.75" customHeight="1">
      <c r="A13" s="146" t="s">
        <v>216</v>
      </c>
    </row>
    <row r="14" spans="1:9" s="144" customFormat="1" ht="12.75" customHeight="1">
      <c r="A14" s="146"/>
      <c r="D14" s="2"/>
      <c r="F14" s="228" t="s">
        <v>228</v>
      </c>
    </row>
    <row r="15" spans="1:9" s="144" customFormat="1" ht="12.75" customHeight="1">
      <c r="B15" s="144" t="s">
        <v>215</v>
      </c>
      <c r="D15" s="360" t="str">
        <f>IF(D11=1,"NO", "YES")</f>
        <v>YES</v>
      </c>
      <c r="F15" s="228" t="s">
        <v>229</v>
      </c>
    </row>
    <row r="16" spans="1:9" s="144" customFormat="1" ht="12.75" customHeight="1">
      <c r="D16" s="2"/>
    </row>
    <row r="17" spans="1:10" s="144" customFormat="1" ht="12.75" customHeight="1">
      <c r="B17" s="144" t="s">
        <v>217</v>
      </c>
      <c r="D17" s="203">
        <v>0.02</v>
      </c>
    </row>
    <row r="18" spans="1:10" s="144" customFormat="1" ht="12.75" customHeight="1"/>
    <row r="19" spans="1:10" ht="12.75" customHeight="1">
      <c r="C19" s="174">
        <v>1</v>
      </c>
      <c r="D19" s="174">
        <v>2</v>
      </c>
      <c r="E19" s="174">
        <v>3</v>
      </c>
    </row>
    <row r="20" spans="1:10">
      <c r="C20" s="375" t="s">
        <v>177</v>
      </c>
      <c r="D20" s="375"/>
      <c r="E20" s="375"/>
      <c r="J20" s="97"/>
    </row>
    <row r="21" spans="1:10">
      <c r="C21" s="171" t="s">
        <v>176</v>
      </c>
      <c r="D21" s="171" t="s">
        <v>178</v>
      </c>
      <c r="E21" s="171" t="s">
        <v>179</v>
      </c>
    </row>
    <row r="22" spans="1:10">
      <c r="A22" s="199">
        <v>2017</v>
      </c>
      <c r="C22" s="188">
        <v>-19400000</v>
      </c>
      <c r="D22" s="188">
        <v>-19400000</v>
      </c>
      <c r="E22" s="188">
        <v>-19400000</v>
      </c>
    </row>
    <row r="23" spans="1:10">
      <c r="A23" s="199">
        <v>2018</v>
      </c>
      <c r="C23" s="140">
        <v>-16200000</v>
      </c>
      <c r="D23" s="140">
        <v>-16200000</v>
      </c>
      <c r="E23" s="140">
        <v>-16200000</v>
      </c>
    </row>
    <row r="24" spans="1:10">
      <c r="A24" s="199">
        <v>2019</v>
      </c>
      <c r="C24" s="140">
        <v>-17600000</v>
      </c>
      <c r="D24" s="140">
        <v>-14700000</v>
      </c>
      <c r="E24" s="140">
        <v>-13200000</v>
      </c>
    </row>
    <row r="25" spans="1:10">
      <c r="A25" s="199">
        <v>2020</v>
      </c>
      <c r="C25" s="140">
        <v>-18600000</v>
      </c>
      <c r="D25" s="140">
        <v>-14100000</v>
      </c>
      <c r="E25" s="140">
        <v>-12700000</v>
      </c>
    </row>
    <row r="26" spans="1:10">
      <c r="A26" s="199">
        <v>2021</v>
      </c>
      <c r="C26" s="140">
        <v>-17500000</v>
      </c>
      <c r="D26" s="140">
        <v>-15300000</v>
      </c>
      <c r="E26" s="140">
        <v>-13800000</v>
      </c>
    </row>
    <row r="27" spans="1:10">
      <c r="A27" s="199">
        <v>2022</v>
      </c>
      <c r="C27" s="140">
        <v>-20600000</v>
      </c>
      <c r="D27" s="140">
        <v>-17600000</v>
      </c>
      <c r="E27" s="140">
        <v>-15800000</v>
      </c>
    </row>
    <row r="28" spans="1:10">
      <c r="A28" s="199">
        <v>2023</v>
      </c>
      <c r="C28" s="140">
        <v>-19900000</v>
      </c>
      <c r="D28" s="140">
        <v>-16900000</v>
      </c>
      <c r="E28" s="140">
        <v>-15200000</v>
      </c>
    </row>
    <row r="29" spans="1:10">
      <c r="A29" s="199">
        <v>2024</v>
      </c>
      <c r="C29" s="140">
        <v>-18300000</v>
      </c>
      <c r="D29" s="140">
        <v>-17800000</v>
      </c>
      <c r="E29" s="140">
        <v>-16000000</v>
      </c>
    </row>
    <row r="30" spans="1:10">
      <c r="A30" s="199">
        <v>2025</v>
      </c>
      <c r="C30" s="140">
        <v>-17400000</v>
      </c>
      <c r="D30" s="140">
        <v>-16900000</v>
      </c>
      <c r="E30" s="140">
        <v>-15200000</v>
      </c>
    </row>
    <row r="31" spans="1:10">
      <c r="A31" s="199">
        <v>2026</v>
      </c>
      <c r="C31" s="140">
        <v>-17800000</v>
      </c>
      <c r="D31" s="140">
        <v>-17300000</v>
      </c>
      <c r="E31" s="140">
        <v>-15600000</v>
      </c>
    </row>
    <row r="32" spans="1:10" s="144" customFormat="1">
      <c r="A32" s="199"/>
      <c r="C32" s="140"/>
      <c r="D32" s="140"/>
      <c r="E32" s="140"/>
    </row>
    <row r="33" spans="1:5">
      <c r="A33" s="199"/>
      <c r="C33" s="174">
        <v>1</v>
      </c>
      <c r="D33" s="174">
        <v>2</v>
      </c>
      <c r="E33" s="174">
        <v>3</v>
      </c>
    </row>
    <row r="34" spans="1:5">
      <c r="A34" s="199"/>
      <c r="B34" s="144"/>
      <c r="C34" s="375" t="s">
        <v>180</v>
      </c>
      <c r="D34" s="375"/>
      <c r="E34" s="375"/>
    </row>
    <row r="35" spans="1:5">
      <c r="A35" s="199"/>
      <c r="B35" s="144"/>
      <c r="C35" s="171" t="s">
        <v>176</v>
      </c>
      <c r="D35" s="171" t="s">
        <v>178</v>
      </c>
      <c r="E35" s="171" t="s">
        <v>179</v>
      </c>
    </row>
    <row r="36" spans="1:5">
      <c r="A36" s="199">
        <v>2017</v>
      </c>
      <c r="B36" s="144"/>
      <c r="C36" s="188">
        <v>11500000</v>
      </c>
      <c r="D36" s="188">
        <v>11500000</v>
      </c>
      <c r="E36" s="188">
        <v>11500000</v>
      </c>
    </row>
    <row r="37" spans="1:5">
      <c r="A37" s="199">
        <v>2018</v>
      </c>
      <c r="B37" s="144"/>
      <c r="C37" s="140">
        <v>11700000</v>
      </c>
      <c r="D37" s="140">
        <v>11700000</v>
      </c>
      <c r="E37" s="140">
        <v>11700000</v>
      </c>
    </row>
    <row r="38" spans="1:5">
      <c r="A38" s="199">
        <v>2019</v>
      </c>
      <c r="B38" s="144"/>
      <c r="C38" s="140">
        <v>11900000</v>
      </c>
      <c r="D38" s="140">
        <v>10700000</v>
      </c>
      <c r="E38" s="140">
        <v>8300000</v>
      </c>
    </row>
    <row r="39" spans="1:5">
      <c r="A39" s="199">
        <v>2020</v>
      </c>
      <c r="B39" s="144"/>
      <c r="C39" s="140">
        <v>12200000</v>
      </c>
      <c r="D39" s="140">
        <v>11000000</v>
      </c>
      <c r="E39" s="140">
        <v>8500000</v>
      </c>
    </row>
    <row r="40" spans="1:5">
      <c r="A40" s="199">
        <v>2021</v>
      </c>
      <c r="B40" s="144"/>
      <c r="C40" s="140">
        <v>12400000</v>
      </c>
      <c r="D40" s="140">
        <v>11200000</v>
      </c>
      <c r="E40" s="140">
        <v>8700000</v>
      </c>
    </row>
    <row r="41" spans="1:5">
      <c r="A41" s="199">
        <v>2022</v>
      </c>
      <c r="B41" s="144"/>
      <c r="C41" s="140">
        <v>12700000</v>
      </c>
      <c r="D41" s="140">
        <v>11400000</v>
      </c>
      <c r="E41" s="140">
        <v>8900000</v>
      </c>
    </row>
    <row r="42" spans="1:5">
      <c r="A42" s="199">
        <v>2023</v>
      </c>
      <c r="B42" s="144"/>
      <c r="C42" s="140">
        <v>12900000</v>
      </c>
      <c r="D42" s="140">
        <v>11600000</v>
      </c>
      <c r="E42" s="140">
        <v>9000000</v>
      </c>
    </row>
    <row r="43" spans="1:5">
      <c r="A43" s="199">
        <v>2024</v>
      </c>
      <c r="B43" s="144"/>
      <c r="C43" s="140">
        <v>13200000</v>
      </c>
      <c r="D43" s="140">
        <v>11400000</v>
      </c>
      <c r="E43" s="140">
        <v>8700000</v>
      </c>
    </row>
    <row r="44" spans="1:5">
      <c r="A44" s="199">
        <v>2025</v>
      </c>
      <c r="B44" s="144"/>
      <c r="C44" s="140">
        <v>13400000</v>
      </c>
      <c r="D44" s="140">
        <v>11600000</v>
      </c>
      <c r="E44" s="140">
        <v>8900000</v>
      </c>
    </row>
    <row r="45" spans="1:5">
      <c r="A45" s="199">
        <v>2026</v>
      </c>
      <c r="B45" s="144"/>
      <c r="C45" s="140">
        <v>13700000</v>
      </c>
      <c r="D45" s="140">
        <v>11800000</v>
      </c>
      <c r="E45" s="140">
        <v>9100000</v>
      </c>
    </row>
    <row r="46" spans="1:5" s="144" customFormat="1">
      <c r="A46" s="199"/>
      <c r="C46" s="140"/>
      <c r="D46" s="140"/>
      <c r="E46" s="140"/>
    </row>
    <row r="47" spans="1:5" s="144" customFormat="1">
      <c r="A47" s="200" t="s">
        <v>220</v>
      </c>
      <c r="C47" s="140"/>
      <c r="D47" s="140"/>
      <c r="E47" s="140"/>
    </row>
    <row r="48" spans="1:5">
      <c r="A48" s="199"/>
    </row>
    <row r="49" spans="1:12">
      <c r="A49" s="199"/>
      <c r="B49" s="144"/>
      <c r="C49" s="174">
        <v>1</v>
      </c>
      <c r="D49" s="174">
        <v>2</v>
      </c>
      <c r="E49" s="174">
        <v>3</v>
      </c>
    </row>
    <row r="50" spans="1:12">
      <c r="A50" s="199"/>
      <c r="B50" s="144"/>
      <c r="C50" s="375" t="s">
        <v>182</v>
      </c>
      <c r="D50" s="375"/>
      <c r="E50" s="375"/>
      <c r="K50" s="6"/>
      <c r="L50" s="182"/>
    </row>
    <row r="51" spans="1:12">
      <c r="A51" s="199"/>
      <c r="B51" s="144"/>
      <c r="C51" s="171" t="s">
        <v>176</v>
      </c>
      <c r="D51" s="171" t="s">
        <v>178</v>
      </c>
      <c r="E51" s="171" t="s">
        <v>179</v>
      </c>
      <c r="K51" s="6"/>
      <c r="L51" s="182"/>
    </row>
    <row r="52" spans="1:12">
      <c r="A52" s="199">
        <v>2017</v>
      </c>
      <c r="B52" s="144"/>
      <c r="C52" s="96">
        <v>9300000</v>
      </c>
      <c r="D52" s="96">
        <v>9300000</v>
      </c>
      <c r="E52" s="96">
        <v>9300000</v>
      </c>
      <c r="K52" s="6"/>
      <c r="L52" s="182"/>
    </row>
    <row r="53" spans="1:12">
      <c r="A53" s="199">
        <v>2018</v>
      </c>
      <c r="B53" s="144"/>
      <c r="C53" s="96">
        <v>9600000</v>
      </c>
      <c r="D53" s="96">
        <v>9600000</v>
      </c>
      <c r="E53" s="96">
        <v>9600000</v>
      </c>
      <c r="K53" s="6"/>
      <c r="L53" s="182"/>
    </row>
    <row r="54" spans="1:12">
      <c r="A54" s="199">
        <v>2019</v>
      </c>
      <c r="B54" s="144"/>
      <c r="C54" s="96">
        <v>10200000</v>
      </c>
      <c r="D54" s="96">
        <v>10100000</v>
      </c>
      <c r="E54" s="96">
        <v>10100000</v>
      </c>
      <c r="K54" s="6"/>
      <c r="L54" s="182"/>
    </row>
    <row r="55" spans="1:12">
      <c r="A55" s="199">
        <v>2020</v>
      </c>
      <c r="B55" s="144"/>
      <c r="C55" s="96">
        <v>10300000</v>
      </c>
      <c r="D55" s="96">
        <v>10200000</v>
      </c>
      <c r="E55" s="96">
        <v>10200000</v>
      </c>
      <c r="K55" s="6"/>
      <c r="L55" s="182"/>
    </row>
    <row r="56" spans="1:12">
      <c r="A56" s="199">
        <v>2021</v>
      </c>
      <c r="B56" s="144"/>
      <c r="C56" s="96">
        <v>10700000</v>
      </c>
      <c r="D56" s="96">
        <v>10500000</v>
      </c>
      <c r="E56" s="96">
        <v>10500000</v>
      </c>
      <c r="K56" s="6"/>
      <c r="L56" s="182"/>
    </row>
    <row r="57" spans="1:12">
      <c r="A57" s="199">
        <v>2022</v>
      </c>
      <c r="B57" s="144"/>
      <c r="C57" s="96">
        <v>11200000</v>
      </c>
      <c r="D57" s="96">
        <v>10900000</v>
      </c>
      <c r="E57" s="96">
        <v>10900000</v>
      </c>
      <c r="K57" s="6"/>
      <c r="L57" s="182"/>
    </row>
    <row r="58" spans="1:12">
      <c r="A58" s="199">
        <v>2023</v>
      </c>
      <c r="B58" s="144"/>
      <c r="C58" s="96">
        <v>11500000</v>
      </c>
      <c r="D58" s="96">
        <v>11200000</v>
      </c>
      <c r="E58" s="96">
        <v>11100000</v>
      </c>
      <c r="K58" s="6"/>
      <c r="L58" s="182"/>
    </row>
    <row r="59" spans="1:12">
      <c r="A59" s="199">
        <v>2024</v>
      </c>
      <c r="B59" s="144"/>
      <c r="C59" s="96">
        <v>11800000</v>
      </c>
      <c r="D59" s="96">
        <v>11500000</v>
      </c>
      <c r="E59" s="96">
        <v>11400000</v>
      </c>
    </row>
    <row r="60" spans="1:12">
      <c r="A60" s="199">
        <v>2025</v>
      </c>
      <c r="B60" s="144"/>
      <c r="C60" s="96">
        <v>12100000</v>
      </c>
      <c r="D60" s="96">
        <v>11800000</v>
      </c>
      <c r="E60" s="96">
        <v>11700000</v>
      </c>
    </row>
    <row r="61" spans="1:12">
      <c r="A61" s="199">
        <v>2026</v>
      </c>
      <c r="B61" s="144"/>
      <c r="C61" s="96">
        <f>+C60+250000</f>
        <v>12350000</v>
      </c>
      <c r="D61" s="96">
        <v>12000000</v>
      </c>
      <c r="E61" s="96">
        <v>11900000</v>
      </c>
    </row>
    <row r="62" spans="1:12" s="144" customFormat="1">
      <c r="A62" s="199"/>
      <c r="C62" s="140"/>
      <c r="D62" s="140"/>
      <c r="E62" s="140"/>
    </row>
    <row r="63" spans="1:12" s="144" customFormat="1">
      <c r="A63" s="200" t="s">
        <v>224</v>
      </c>
      <c r="C63" s="140"/>
      <c r="D63" s="140"/>
      <c r="E63" s="140"/>
    </row>
    <row r="65" spans="1:9" ht="13.5" thickBot="1">
      <c r="A65" s="1"/>
      <c r="B65" s="1"/>
      <c r="C65" s="1"/>
      <c r="D65" s="1"/>
      <c r="E65" s="1"/>
      <c r="F65" s="1"/>
      <c r="G65" s="1"/>
      <c r="H65" s="1"/>
      <c r="I65" s="1"/>
    </row>
    <row r="67" spans="1:9" s="144" customFormat="1">
      <c r="A67" s="186" t="s">
        <v>213</v>
      </c>
    </row>
    <row r="68" spans="1:9" s="144" customFormat="1"/>
    <row r="69" spans="1:9" ht="12.75" customHeight="1">
      <c r="A69" s="5" t="s">
        <v>104</v>
      </c>
      <c r="G69" s="146" t="s">
        <v>163</v>
      </c>
    </row>
    <row r="70" spans="1:9" ht="12.75" customHeight="1">
      <c r="A70" s="68" t="s">
        <v>101</v>
      </c>
      <c r="E70" s="191">
        <v>120000000</v>
      </c>
      <c r="F70" s="148"/>
      <c r="G70" s="148"/>
      <c r="H70" s="148"/>
      <c r="I70" s="148"/>
    </row>
    <row r="71" spans="1:9" ht="12.75" customHeight="1">
      <c r="A71" s="69" t="s">
        <v>109</v>
      </c>
      <c r="E71" s="192">
        <v>6.6000000000000003E-2</v>
      </c>
      <c r="F71" s="148"/>
      <c r="G71" s="148"/>
      <c r="H71" s="137" t="s">
        <v>122</v>
      </c>
      <c r="I71" s="141" t="s">
        <v>89</v>
      </c>
    </row>
    <row r="72" spans="1:9" ht="12.75" customHeight="1">
      <c r="A72" s="69" t="s">
        <v>107</v>
      </c>
      <c r="D72" s="57"/>
      <c r="E72" s="192">
        <v>6.8739999999999996E-2</v>
      </c>
      <c r="F72" s="148"/>
      <c r="G72" s="148">
        <v>2013</v>
      </c>
      <c r="H72" s="35">
        <v>972950.32128041133</v>
      </c>
      <c r="I72" s="191">
        <v>7920000</v>
      </c>
    </row>
    <row r="73" spans="1:9" ht="12.75" customHeight="1">
      <c r="A73" s="114" t="s">
        <v>132</v>
      </c>
      <c r="D73" s="57"/>
      <c r="E73" s="192">
        <v>4.5999999999999999E-2</v>
      </c>
      <c r="F73" s="148"/>
      <c r="G73" s="148">
        <v>2014</v>
      </c>
      <c r="H73" s="35">
        <v>2043282.2672674577</v>
      </c>
      <c r="I73" s="191">
        <v>7822618.3752933657</v>
      </c>
    </row>
    <row r="74" spans="1:9" ht="12.75" customHeight="1">
      <c r="A74" s="69" t="s">
        <v>108</v>
      </c>
      <c r="D74" s="57"/>
      <c r="E74" s="192">
        <v>4.7750000000000001E-2</v>
      </c>
      <c r="F74" s="141"/>
      <c r="G74" s="190">
        <v>2015</v>
      </c>
      <c r="H74" s="35">
        <v>2180364.0312961647</v>
      </c>
      <c r="I74" s="191">
        <v>7685536.6112646591</v>
      </c>
    </row>
    <row r="75" spans="1:9" ht="12.75" customHeight="1">
      <c r="A75" s="114" t="s">
        <v>185</v>
      </c>
      <c r="E75" s="189">
        <f>110838.81+108805.39</f>
        <v>219644.2</v>
      </c>
      <c r="F75" s="148" t="s">
        <v>124</v>
      </c>
      <c r="G75" s="190">
        <v>2016</v>
      </c>
      <c r="H75" s="35">
        <v>2326642.473791793</v>
      </c>
      <c r="I75" s="191">
        <v>7539258.1687690318</v>
      </c>
    </row>
    <row r="76" spans="1:9" ht="12.75" customHeight="1">
      <c r="A76" s="114" t="s">
        <v>125</v>
      </c>
      <c r="E76" s="189">
        <v>227829.99</v>
      </c>
      <c r="F76" s="148" t="s">
        <v>124</v>
      </c>
      <c r="G76" s="190">
        <v>2017</v>
      </c>
      <c r="H76" s="35">
        <v>2482734.5907160104</v>
      </c>
      <c r="I76" s="65">
        <v>7383166.0518448139</v>
      </c>
    </row>
    <row r="77" spans="1:9" ht="12.75" customHeight="1">
      <c r="A77" s="114" t="s">
        <v>123</v>
      </c>
      <c r="E77" s="189">
        <v>236105.16</v>
      </c>
      <c r="F77" s="148" t="s">
        <v>124</v>
      </c>
      <c r="G77" s="190">
        <v>2018</v>
      </c>
      <c r="H77" s="35">
        <v>2649298.7716725571</v>
      </c>
      <c r="I77" s="65">
        <v>7216601.8708882686</v>
      </c>
    </row>
    <row r="78" spans="1:9" ht="12.75" customHeight="1">
      <c r="A78" s="114" t="s">
        <v>133</v>
      </c>
      <c r="E78" s="189">
        <v>244443.44</v>
      </c>
      <c r="F78" s="148" t="s">
        <v>124</v>
      </c>
      <c r="G78" s="190">
        <v>2019</v>
      </c>
      <c r="H78" s="35">
        <v>2827037.5769652966</v>
      </c>
      <c r="I78" s="65">
        <v>7038863.0655955272</v>
      </c>
    </row>
    <row r="79" spans="1:9" ht="12.75" customHeight="1">
      <c r="A79" s="114" t="s">
        <v>145</v>
      </c>
      <c r="E79" s="189">
        <v>252814.52</v>
      </c>
      <c r="F79" s="148" t="s">
        <v>124</v>
      </c>
      <c r="G79" s="190">
        <v>2020</v>
      </c>
      <c r="H79" s="35">
        <v>3016700.7009663214</v>
      </c>
      <c r="I79" s="65">
        <v>6849199.441594502</v>
      </c>
    </row>
    <row r="80" spans="1:9" s="144" customFormat="1" ht="12.75" customHeight="1">
      <c r="A80" s="114" t="s">
        <v>172</v>
      </c>
      <c r="E80" s="189">
        <v>261183.64</v>
      </c>
      <c r="F80" s="148" t="s">
        <v>124</v>
      </c>
      <c r="G80" s="190">
        <v>2021</v>
      </c>
      <c r="H80" s="35">
        <v>3219088.134293451</v>
      </c>
      <c r="I80" s="65">
        <v>6646812.5082673719</v>
      </c>
    </row>
    <row r="81" spans="1:10" s="144" customFormat="1" ht="12.75" customHeight="1">
      <c r="A81" s="114" t="s">
        <v>173</v>
      </c>
      <c r="E81" s="189">
        <v>269511.09000000003</v>
      </c>
      <c r="F81" s="148" t="s">
        <v>124</v>
      </c>
      <c r="G81" s="190">
        <v>2022</v>
      </c>
      <c r="H81" s="35">
        <v>3435053.5381350648</v>
      </c>
      <c r="I81" s="65">
        <v>6430847.1044257591</v>
      </c>
    </row>
    <row r="82" spans="1:10" s="144" customFormat="1" ht="12.75" customHeight="1">
      <c r="A82" s="114" t="s">
        <v>174</v>
      </c>
      <c r="E82" s="189">
        <v>137853.16</v>
      </c>
      <c r="F82" s="148" t="s">
        <v>124</v>
      </c>
      <c r="G82" s="190">
        <v>2023</v>
      </c>
      <c r="H82" s="35">
        <v>94846847.593615472</v>
      </c>
      <c r="I82" s="65">
        <v>3129945.9705893109</v>
      </c>
    </row>
    <row r="83" spans="1:10" ht="12.75" customHeight="1">
      <c r="F83" s="66"/>
    </row>
    <row r="84" spans="1:10" s="144" customFormat="1" ht="12.75" customHeight="1">
      <c r="A84" s="146" t="s">
        <v>175</v>
      </c>
      <c r="F84" s="145"/>
    </row>
    <row r="85" spans="1:10" s="144" customFormat="1" ht="12.75" customHeight="1">
      <c r="A85" s="69" t="s">
        <v>33</v>
      </c>
      <c r="E85" s="70">
        <v>6.6000000000000003E-2</v>
      </c>
    </row>
    <row r="86" spans="1:10" s="144" customFormat="1" ht="12.75" customHeight="1">
      <c r="A86" s="69"/>
      <c r="E86" s="175"/>
    </row>
    <row r="87" spans="1:10" s="144" customFormat="1" ht="12.75" customHeight="1">
      <c r="A87" s="69" t="s">
        <v>101</v>
      </c>
      <c r="E87" s="176">
        <f>+ROUND(0.6*'Revenue Requirement'!H27*1000,-5)</f>
        <v>150400000</v>
      </c>
    </row>
    <row r="88" spans="1:10" s="144" customFormat="1" ht="14.25" customHeight="1">
      <c r="A88" s="123"/>
      <c r="H88" s="167"/>
    </row>
    <row r="89" spans="1:10" ht="12.75" customHeight="1">
      <c r="A89" s="69" t="s">
        <v>189</v>
      </c>
      <c r="B89" s="145"/>
      <c r="C89" s="145"/>
      <c r="D89" s="145"/>
      <c r="E89" s="181">
        <f>0.01*E87</f>
        <v>1504000</v>
      </c>
      <c r="F89" s="145"/>
    </row>
    <row r="90" spans="1:10" ht="12.75" customHeight="1">
      <c r="A90" s="137"/>
      <c r="B90" s="145"/>
      <c r="C90" s="145"/>
      <c r="D90" s="145"/>
      <c r="E90" s="145"/>
      <c r="F90" s="145"/>
    </row>
    <row r="91" spans="1:10" ht="12.75" customHeight="1">
      <c r="A91" s="69" t="s">
        <v>190</v>
      </c>
      <c r="B91" s="28"/>
      <c r="C91" s="145"/>
      <c r="D91" s="145"/>
      <c r="E91" s="181">
        <v>120</v>
      </c>
      <c r="F91" s="145" t="s">
        <v>191</v>
      </c>
    </row>
    <row r="92" spans="1:10" ht="12.75" customHeight="1">
      <c r="A92" s="145"/>
      <c r="B92" s="145"/>
      <c r="C92" s="145"/>
      <c r="D92" s="145"/>
      <c r="E92" s="145"/>
      <c r="F92" s="145"/>
    </row>
    <row r="93" spans="1:10" ht="12.75" customHeight="1" thickBot="1">
      <c r="A93" s="183"/>
      <c r="B93" s="184"/>
      <c r="C93" s="184"/>
      <c r="D93" s="184"/>
      <c r="E93" s="185"/>
      <c r="F93" s="184"/>
      <c r="G93" s="1"/>
      <c r="H93" s="1"/>
      <c r="I93" s="1"/>
    </row>
    <row r="94" spans="1:10" ht="12.75" customHeight="1">
      <c r="E94" s="74"/>
      <c r="J94" s="78"/>
    </row>
    <row r="95" spans="1:10" s="144" customFormat="1" ht="12.75" customHeight="1">
      <c r="A95" s="186" t="s">
        <v>211</v>
      </c>
      <c r="E95" s="74"/>
      <c r="J95" s="78"/>
    </row>
    <row r="96" spans="1:10" s="144" customFormat="1" ht="12.75" customHeight="1">
      <c r="A96" s="186"/>
      <c r="E96" s="74"/>
      <c r="J96" s="78"/>
    </row>
    <row r="97" spans="1:9" ht="12.75" customHeight="1">
      <c r="A97" s="5" t="s">
        <v>68</v>
      </c>
      <c r="E97" s="199">
        <v>2016</v>
      </c>
      <c r="F97" s="75">
        <v>9.1899999999999996E-2</v>
      </c>
      <c r="G97" s="28"/>
    </row>
    <row r="98" spans="1:9" ht="12.75" customHeight="1">
      <c r="A98" s="5"/>
      <c r="E98" s="199">
        <v>2017</v>
      </c>
      <c r="F98" s="75">
        <f>+F97</f>
        <v>9.1899999999999996E-2</v>
      </c>
      <c r="G98" s="28"/>
      <c r="I98" s="71"/>
    </row>
    <row r="99" spans="1:9" ht="12.75" customHeight="1">
      <c r="A99" s="5"/>
      <c r="E99" s="17"/>
      <c r="F99" s="64"/>
    </row>
    <row r="100" spans="1:9" ht="12.75" customHeight="1">
      <c r="A100" s="5" t="s">
        <v>69</v>
      </c>
      <c r="E100" s="17"/>
    </row>
    <row r="101" spans="1:9" ht="12.75" customHeight="1">
      <c r="E101" s="17"/>
      <c r="F101" s="92" t="s">
        <v>100</v>
      </c>
      <c r="G101" s="93" t="s">
        <v>93</v>
      </c>
    </row>
    <row r="102" spans="1:9" ht="12.75" customHeight="1">
      <c r="E102" s="199">
        <v>2016</v>
      </c>
      <c r="F102" s="39">
        <f>IF(D11=1,6.874%, 4.62%)</f>
        <v>4.6199999999999998E-2</v>
      </c>
      <c r="G102" s="39">
        <v>1.6500000000000001E-2</v>
      </c>
    </row>
    <row r="103" spans="1:9" ht="12.75" customHeight="1">
      <c r="E103" s="199">
        <v>2017</v>
      </c>
      <c r="F103" s="39">
        <f>+F102</f>
        <v>4.6199999999999998E-2</v>
      </c>
      <c r="G103" s="39">
        <v>1.6500000000000001E-2</v>
      </c>
    </row>
    <row r="104" spans="1:9" ht="12.75" customHeight="1">
      <c r="E104" s="17"/>
      <c r="F104" s="76"/>
    </row>
    <row r="105" spans="1:9" ht="12.75" customHeight="1">
      <c r="A105" s="5" t="s">
        <v>70</v>
      </c>
      <c r="E105" s="17"/>
      <c r="F105" s="193" t="s">
        <v>102</v>
      </c>
      <c r="G105" s="77"/>
      <c r="H105" s="121"/>
    </row>
    <row r="106" spans="1:9" ht="12.75" customHeight="1">
      <c r="B106" t="s">
        <v>71</v>
      </c>
      <c r="E106" s="17"/>
      <c r="F106" s="194">
        <v>0.4</v>
      </c>
      <c r="H106" s="121"/>
    </row>
    <row r="107" spans="1:9" ht="12.75" customHeight="1">
      <c r="B107" t="s">
        <v>72</v>
      </c>
      <c r="E107" s="17"/>
      <c r="F107" s="194">
        <f>1-F106-F108</f>
        <v>0.55999999999999994</v>
      </c>
      <c r="H107" s="121"/>
    </row>
    <row r="108" spans="1:9" ht="12.75" customHeight="1">
      <c r="B108" t="s">
        <v>92</v>
      </c>
      <c r="E108" s="17"/>
      <c r="F108" s="195">
        <v>0.04</v>
      </c>
      <c r="H108" s="121"/>
    </row>
    <row r="109" spans="1:9" ht="12.75" customHeight="1">
      <c r="E109" s="17"/>
      <c r="F109" s="196">
        <f>SUM(F106:F108)</f>
        <v>1</v>
      </c>
      <c r="H109" s="121"/>
    </row>
    <row r="110" spans="1:9" ht="12.75" customHeight="1">
      <c r="E110" s="17"/>
      <c r="F110" s="58"/>
    </row>
    <row r="111" spans="1:9" ht="12.75" customHeight="1">
      <c r="A111" s="5" t="s">
        <v>77</v>
      </c>
      <c r="E111" s="199">
        <v>2016</v>
      </c>
      <c r="F111" s="38">
        <v>489809</v>
      </c>
    </row>
    <row r="112" spans="1:9" ht="12.75" customHeight="1">
      <c r="A112" s="5"/>
      <c r="E112" s="199">
        <v>2017</v>
      </c>
      <c r="F112" s="38">
        <v>489809</v>
      </c>
    </row>
    <row r="113" spans="1:9" ht="12.75" customHeight="1" thickBot="1">
      <c r="A113" s="187"/>
      <c r="B113" s="1"/>
      <c r="C113" s="1"/>
      <c r="D113" s="1"/>
      <c r="E113" s="201"/>
      <c r="F113" s="1"/>
      <c r="G113" s="1"/>
      <c r="H113" s="1"/>
      <c r="I113" s="1"/>
    </row>
    <row r="114" spans="1:9">
      <c r="E114" s="17"/>
    </row>
    <row r="115" spans="1:9">
      <c r="E115" s="17"/>
    </row>
    <row r="116" spans="1:9">
      <c r="E116" s="17"/>
    </row>
  </sheetData>
  <mergeCells count="3">
    <mergeCell ref="C20:E20"/>
    <mergeCell ref="C34:E34"/>
    <mergeCell ref="C50:E50"/>
  </mergeCells>
  <phoneticPr fontId="20" type="noConversion"/>
  <dataValidations count="1">
    <dataValidation type="list" allowBlank="1" showInputMessage="1" showErrorMessage="1" sqref="D15">
      <formula1>$F$14:$F$15</formula1>
    </dataValidation>
  </dataValidations>
  <pageMargins left="0.75" right="0.75" top="1" bottom="1" header="0.5" footer="0.5"/>
  <pageSetup scale="70" orientation="portrait" r:id="rId1"/>
  <headerFooter alignWithMargins="0">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L44"/>
  <sheetViews>
    <sheetView zoomScale="85" zoomScaleNormal="85" zoomScaleSheetLayoutView="100" workbookViewId="0">
      <pane xSplit="1" ySplit="4" topLeftCell="B5" activePane="bottomRight" state="frozen"/>
      <selection pane="topRight" activeCell="B1" sqref="B1"/>
      <selection pane="bottomLeft" activeCell="A5" sqref="A5"/>
      <selection pane="bottomRight" activeCell="J22" sqref="J22"/>
    </sheetView>
  </sheetViews>
  <sheetFormatPr defaultRowHeight="12.75"/>
  <cols>
    <col min="1" max="1" width="35.42578125" customWidth="1"/>
    <col min="2" max="5" width="15.5703125" customWidth="1"/>
    <col min="6" max="11" width="15.5703125" style="144" customWidth="1"/>
  </cols>
  <sheetData>
    <row r="1" spans="1:12" ht="18">
      <c r="A1" s="44" t="s">
        <v>103</v>
      </c>
    </row>
    <row r="2" spans="1:12" ht="13.5" thickBot="1">
      <c r="A2" s="90" t="s">
        <v>2</v>
      </c>
      <c r="B2" s="1"/>
      <c r="C2" s="1"/>
      <c r="D2" s="1"/>
      <c r="E2" s="1"/>
      <c r="F2" s="1"/>
      <c r="G2" s="1"/>
      <c r="H2" s="1"/>
      <c r="I2" s="1"/>
      <c r="J2" s="1"/>
      <c r="K2" s="1"/>
    </row>
    <row r="3" spans="1:12">
      <c r="A3" s="335" t="str">
        <f>+'FS Title'!A18</f>
        <v>Scenario 3 : High Savings (HOI Ownership)</v>
      </c>
    </row>
    <row r="4" spans="1:12">
      <c r="A4" s="12"/>
      <c r="B4" s="111">
        <v>2017</v>
      </c>
      <c r="C4" s="111">
        <f t="shared" ref="C4:E4" si="0">B4+1</f>
        <v>2018</v>
      </c>
      <c r="D4" s="111">
        <f t="shared" si="0"/>
        <v>2019</v>
      </c>
      <c r="E4" s="111">
        <f t="shared" si="0"/>
        <v>2020</v>
      </c>
      <c r="F4" s="111">
        <f t="shared" ref="F4" si="1">E4+1</f>
        <v>2021</v>
      </c>
      <c r="G4" s="111">
        <f t="shared" ref="G4" si="2">F4+1</f>
        <v>2022</v>
      </c>
      <c r="H4" s="111">
        <f t="shared" ref="H4" si="3">G4+1</f>
        <v>2023</v>
      </c>
      <c r="I4" s="111">
        <f t="shared" ref="I4" si="4">H4+1</f>
        <v>2024</v>
      </c>
      <c r="J4" s="111">
        <f t="shared" ref="J4" si="5">I4+1</f>
        <v>2025</v>
      </c>
      <c r="K4" s="111">
        <f t="shared" ref="K4" si="6">J4+1</f>
        <v>2026</v>
      </c>
    </row>
    <row r="5" spans="1:12">
      <c r="A5" s="16"/>
    </row>
    <row r="6" spans="1:12">
      <c r="A6" s="37" t="s">
        <v>6</v>
      </c>
      <c r="C6" s="22"/>
      <c r="D6" s="22"/>
      <c r="E6" s="22"/>
      <c r="F6" s="22"/>
      <c r="G6" s="22"/>
      <c r="H6" s="22"/>
      <c r="I6" s="22"/>
      <c r="J6" s="22"/>
      <c r="K6" s="22"/>
    </row>
    <row r="7" spans="1:12">
      <c r="A7" s="45" t="s">
        <v>151</v>
      </c>
    </row>
    <row r="8" spans="1:12">
      <c r="A8" s="85" t="s">
        <v>7</v>
      </c>
      <c r="B8" s="25">
        <f>'Annual CF'!B28</f>
        <v>3040000</v>
      </c>
      <c r="C8" s="25">
        <f>'Annual CF'!C28</f>
        <v>3190000</v>
      </c>
      <c r="D8" s="25">
        <f>'Annual CF'!D28</f>
        <v>9450000</v>
      </c>
      <c r="E8" s="25">
        <f>'Annual CF'!E28</f>
        <v>16740000</v>
      </c>
      <c r="F8" s="25">
        <f>'Annual CF'!F28</f>
        <v>23280000</v>
      </c>
      <c r="G8" s="25">
        <f>'Annual CF'!G28</f>
        <v>28390000</v>
      </c>
      <c r="H8" s="25">
        <f>'Annual CF'!H28</f>
        <v>23580000</v>
      </c>
      <c r="I8" s="25">
        <f>'Annual CF'!I28</f>
        <v>27870000</v>
      </c>
      <c r="J8" s="25">
        <f>'Annual CF'!J28</f>
        <v>31580000</v>
      </c>
      <c r="K8" s="25">
        <f>'Annual CF'!K28</f>
        <v>35520000</v>
      </c>
      <c r="L8" s="145"/>
    </row>
    <row r="9" spans="1:12">
      <c r="A9" s="85" t="s">
        <v>146</v>
      </c>
      <c r="B9" s="150">
        <v>3400000</v>
      </c>
      <c r="C9" s="150">
        <f>ROUND('Annual IS'!C7/12,-5)</f>
        <v>3400000</v>
      </c>
      <c r="D9" s="150">
        <f>ROUND('Annual IS'!D7/12,-5)</f>
        <v>3500000</v>
      </c>
      <c r="E9" s="150">
        <f>ROUND('Annual IS'!E7/12,-5)</f>
        <v>3500000</v>
      </c>
      <c r="F9" s="150">
        <f>ROUND('Annual IS'!F7/12,-5)</f>
        <v>3600000</v>
      </c>
      <c r="G9" s="150">
        <f>ROUND('Annual IS'!G7/12,-5)</f>
        <v>3700000</v>
      </c>
      <c r="H9" s="150">
        <f>ROUND('Annual IS'!H7/12,-5)</f>
        <v>3700000</v>
      </c>
      <c r="I9" s="150">
        <f>ROUND('Annual IS'!I7/12,-5)</f>
        <v>3800000</v>
      </c>
      <c r="J9" s="150">
        <f>ROUND('Annual IS'!J7/12,-5)</f>
        <v>3900000</v>
      </c>
      <c r="K9" s="150">
        <f>ROUND('Annual IS'!K7/12,-5)</f>
        <v>4000000</v>
      </c>
      <c r="L9" s="145"/>
    </row>
    <row r="10" spans="1:12" ht="12.75" hidden="1" customHeight="1">
      <c r="A10" s="85" t="s">
        <v>8</v>
      </c>
      <c r="B10" s="150">
        <v>0</v>
      </c>
      <c r="C10" s="150">
        <f t="shared" ref="C10:E11" si="7">B10</f>
        <v>0</v>
      </c>
      <c r="D10" s="150">
        <f t="shared" si="7"/>
        <v>0</v>
      </c>
      <c r="E10" s="150">
        <f t="shared" si="7"/>
        <v>0</v>
      </c>
      <c r="F10" s="150">
        <f t="shared" ref="F10:F11" si="8">E10</f>
        <v>0</v>
      </c>
      <c r="G10" s="150">
        <f t="shared" ref="G10:G11" si="9">F10</f>
        <v>0</v>
      </c>
      <c r="H10" s="150">
        <f t="shared" ref="H10:H11" si="10">G10</f>
        <v>0</v>
      </c>
      <c r="I10" s="150">
        <f t="shared" ref="I10:I11" si="11">H10</f>
        <v>0</v>
      </c>
      <c r="J10" s="150">
        <f t="shared" ref="J10:J11" si="12">I10</f>
        <v>0</v>
      </c>
      <c r="K10" s="150">
        <f t="shared" ref="K10:K11" si="13">J10</f>
        <v>0</v>
      </c>
      <c r="L10" s="145"/>
    </row>
    <row r="11" spans="1:12">
      <c r="A11" s="86" t="s">
        <v>9</v>
      </c>
      <c r="B11" s="139">
        <v>400000</v>
      </c>
      <c r="C11" s="139">
        <f t="shared" si="7"/>
        <v>400000</v>
      </c>
      <c r="D11" s="139">
        <f t="shared" si="7"/>
        <v>400000</v>
      </c>
      <c r="E11" s="139">
        <f t="shared" si="7"/>
        <v>400000</v>
      </c>
      <c r="F11" s="139">
        <f t="shared" si="8"/>
        <v>400000</v>
      </c>
      <c r="G11" s="139">
        <f t="shared" si="9"/>
        <v>400000</v>
      </c>
      <c r="H11" s="139">
        <f t="shared" si="10"/>
        <v>400000</v>
      </c>
      <c r="I11" s="139">
        <f t="shared" si="11"/>
        <v>400000</v>
      </c>
      <c r="J11" s="139">
        <f t="shared" si="12"/>
        <v>400000</v>
      </c>
      <c r="K11" s="139">
        <f t="shared" si="13"/>
        <v>400000</v>
      </c>
      <c r="L11" s="145"/>
    </row>
    <row r="12" spans="1:12">
      <c r="A12" s="14"/>
      <c r="B12" s="29">
        <f t="shared" ref="B12:E12" si="14">SUM(B8:B11)</f>
        <v>6840000</v>
      </c>
      <c r="C12" s="29">
        <f t="shared" si="14"/>
        <v>6990000</v>
      </c>
      <c r="D12" s="29">
        <f t="shared" si="14"/>
        <v>13350000</v>
      </c>
      <c r="E12" s="29">
        <f t="shared" si="14"/>
        <v>20640000</v>
      </c>
      <c r="F12" s="29">
        <f t="shared" ref="F12:K12" si="15">SUM(F8:F11)</f>
        <v>27280000</v>
      </c>
      <c r="G12" s="29">
        <f t="shared" si="15"/>
        <v>32490000</v>
      </c>
      <c r="H12" s="29">
        <f t="shared" si="15"/>
        <v>27680000</v>
      </c>
      <c r="I12" s="29">
        <f t="shared" si="15"/>
        <v>32070000</v>
      </c>
      <c r="J12" s="29">
        <f t="shared" si="15"/>
        <v>35880000</v>
      </c>
      <c r="K12" s="29">
        <f t="shared" si="15"/>
        <v>39920000</v>
      </c>
      <c r="L12" s="145"/>
    </row>
    <row r="13" spans="1:12">
      <c r="A13" s="16"/>
      <c r="B13" s="150"/>
      <c r="C13" s="150"/>
      <c r="D13" s="150"/>
      <c r="E13" s="150"/>
      <c r="F13" s="150"/>
      <c r="G13" s="150"/>
      <c r="H13" s="150"/>
      <c r="I13" s="150"/>
      <c r="J13" s="150"/>
      <c r="K13" s="150"/>
      <c r="L13" s="145"/>
    </row>
    <row r="14" spans="1:12">
      <c r="A14" s="37" t="s">
        <v>116</v>
      </c>
      <c r="B14" s="150"/>
      <c r="C14" s="150"/>
      <c r="D14" s="150"/>
      <c r="E14" s="150"/>
      <c r="F14" s="150"/>
      <c r="G14" s="150"/>
      <c r="H14" s="150"/>
      <c r="I14" s="150"/>
      <c r="J14" s="150"/>
      <c r="K14" s="150"/>
    </row>
    <row r="15" spans="1:12">
      <c r="A15" s="87" t="s">
        <v>30</v>
      </c>
      <c r="B15" s="150">
        <f>+'Annual PP&amp;E'!B10</f>
        <v>283300000</v>
      </c>
      <c r="C15" s="150">
        <f>'Annual PP&amp;E'!C10</f>
        <v>299500000</v>
      </c>
      <c r="D15" s="150">
        <f>'Annual PP&amp;E'!D10</f>
        <v>312700000</v>
      </c>
      <c r="E15" s="150">
        <f>'Annual PP&amp;E'!E10</f>
        <v>325400000</v>
      </c>
      <c r="F15" s="150">
        <f>'Annual PP&amp;E'!F10</f>
        <v>339200000</v>
      </c>
      <c r="G15" s="150">
        <f>'Annual PP&amp;E'!G10</f>
        <v>355000000</v>
      </c>
      <c r="H15" s="150">
        <f>'Annual PP&amp;E'!H10</f>
        <v>370200000</v>
      </c>
      <c r="I15" s="150">
        <f>'Annual PP&amp;E'!I10</f>
        <v>386200000</v>
      </c>
      <c r="J15" s="150">
        <f>'Annual PP&amp;E'!J10</f>
        <v>401400000</v>
      </c>
      <c r="K15" s="150">
        <f>'Annual PP&amp;E'!K10</f>
        <v>417000000</v>
      </c>
    </row>
    <row r="16" spans="1:12">
      <c r="A16" s="87" t="s">
        <v>31</v>
      </c>
      <c r="B16" s="150">
        <f>+'Annual PP&amp;E'!B31</f>
        <v>1700000</v>
      </c>
      <c r="C16" s="150">
        <f>+'Annual PP&amp;E'!C31</f>
        <v>1700000</v>
      </c>
      <c r="D16" s="150">
        <f>+'Annual PP&amp;E'!D31</f>
        <v>1700000</v>
      </c>
      <c r="E16" s="150">
        <f>+'Annual PP&amp;E'!E31</f>
        <v>1700000</v>
      </c>
      <c r="F16" s="150">
        <f>+'Annual PP&amp;E'!F31</f>
        <v>1700000</v>
      </c>
      <c r="G16" s="150">
        <f>+'Annual PP&amp;E'!G31</f>
        <v>1700000</v>
      </c>
      <c r="H16" s="150">
        <f>+'Annual PP&amp;E'!H31</f>
        <v>1700000</v>
      </c>
      <c r="I16" s="150">
        <f>+'Annual PP&amp;E'!I31</f>
        <v>1700000</v>
      </c>
      <c r="J16" s="150">
        <f>+'Annual PP&amp;E'!J31</f>
        <v>1700000</v>
      </c>
      <c r="K16" s="150">
        <f>+'Annual PP&amp;E'!K31</f>
        <v>1700000</v>
      </c>
    </row>
    <row r="17" spans="1:12">
      <c r="A17" s="115" t="s">
        <v>131</v>
      </c>
      <c r="B17" s="138">
        <f>-'Annual PP&amp;E'!B19</f>
        <v>-54100000</v>
      </c>
      <c r="C17" s="138">
        <f>-'Annual PP&amp;E'!C19</f>
        <v>-63700000</v>
      </c>
      <c r="D17" s="138">
        <f>-'Annual PP&amp;E'!D19</f>
        <v>-73800000</v>
      </c>
      <c r="E17" s="138">
        <f>-'Annual PP&amp;E'!E19</f>
        <v>-84000000</v>
      </c>
      <c r="F17" s="138">
        <f>-'Annual PP&amp;E'!F19</f>
        <v>-94500000</v>
      </c>
      <c r="G17" s="138">
        <f>-'Annual PP&amp;E'!G19</f>
        <v>-105400000</v>
      </c>
      <c r="H17" s="138">
        <f>-'Annual PP&amp;E'!H19</f>
        <v>-116500000</v>
      </c>
      <c r="I17" s="138">
        <f>-'Annual PP&amp;E'!I19</f>
        <v>-127900000</v>
      </c>
      <c r="J17" s="138">
        <f>-'Annual PP&amp;E'!J19</f>
        <v>-139600000</v>
      </c>
      <c r="K17" s="138">
        <f>-'Annual PP&amp;E'!K19</f>
        <v>-151500000</v>
      </c>
    </row>
    <row r="18" spans="1:12">
      <c r="A18" s="172" t="s">
        <v>10</v>
      </c>
      <c r="B18" s="29">
        <f>SUM(B15:B17)</f>
        <v>230900000</v>
      </c>
      <c r="C18" s="29">
        <f>SUM(C15:C17)</f>
        <v>237500000</v>
      </c>
      <c r="D18" s="29">
        <f>SUM(D15:D17)</f>
        <v>240600000</v>
      </c>
      <c r="E18" s="29">
        <f>SUM(E15:E17)</f>
        <v>243100000</v>
      </c>
      <c r="F18" s="29">
        <f t="shared" ref="F18:K18" si="16">SUM(F15:F17)</f>
        <v>246400000</v>
      </c>
      <c r="G18" s="29">
        <f t="shared" si="16"/>
        <v>251300000</v>
      </c>
      <c r="H18" s="29">
        <f t="shared" si="16"/>
        <v>255400000</v>
      </c>
      <c r="I18" s="29">
        <f t="shared" si="16"/>
        <v>260000000</v>
      </c>
      <c r="J18" s="29">
        <f t="shared" si="16"/>
        <v>263500000</v>
      </c>
      <c r="K18" s="29">
        <f t="shared" si="16"/>
        <v>267200000</v>
      </c>
    </row>
    <row r="19" spans="1:12" ht="13.5" thickBot="1">
      <c r="A19" s="11"/>
      <c r="B19" s="108">
        <f>SUM(B12:B13)+B18</f>
        <v>237740000</v>
      </c>
      <c r="C19" s="108">
        <f>SUM(C12:C13)+C18</f>
        <v>244490000</v>
      </c>
      <c r="D19" s="108">
        <f>SUM(D12:D13)+D18</f>
        <v>253950000</v>
      </c>
      <c r="E19" s="108">
        <f>SUM(E12:E13)+E18</f>
        <v>263740000</v>
      </c>
      <c r="F19" s="108">
        <f t="shared" ref="F19:K19" si="17">SUM(F12:F13)+F18</f>
        <v>273680000</v>
      </c>
      <c r="G19" s="108">
        <f t="shared" si="17"/>
        <v>283790000</v>
      </c>
      <c r="H19" s="108">
        <f t="shared" si="17"/>
        <v>283080000</v>
      </c>
      <c r="I19" s="108">
        <f t="shared" si="17"/>
        <v>292070000</v>
      </c>
      <c r="J19" s="108">
        <f t="shared" si="17"/>
        <v>299380000</v>
      </c>
      <c r="K19" s="108">
        <f t="shared" si="17"/>
        <v>307120000</v>
      </c>
    </row>
    <row r="20" spans="1:12" ht="13.5" thickTop="1">
      <c r="A20" s="16"/>
      <c r="B20" s="145"/>
      <c r="C20" s="145"/>
      <c r="D20" s="145"/>
      <c r="E20" s="145"/>
      <c r="F20" s="145"/>
      <c r="G20" s="145"/>
      <c r="H20" s="145"/>
      <c r="I20" s="145"/>
      <c r="J20" s="145"/>
      <c r="K20" s="145"/>
    </row>
    <row r="21" spans="1:12">
      <c r="A21" s="16"/>
      <c r="B21" s="156"/>
      <c r="C21" s="156"/>
      <c r="D21" s="156"/>
      <c r="E21" s="156"/>
      <c r="F21" s="156"/>
      <c r="G21" s="156"/>
      <c r="H21" s="156"/>
      <c r="I21" s="156"/>
      <c r="J21" s="156"/>
      <c r="K21" s="156"/>
    </row>
    <row r="22" spans="1:12">
      <c r="A22" s="37" t="s">
        <v>150</v>
      </c>
      <c r="B22" s="145"/>
      <c r="C22" s="145"/>
      <c r="D22" s="145"/>
      <c r="E22" s="145"/>
      <c r="F22" s="145"/>
      <c r="G22" s="145"/>
      <c r="H22" s="145"/>
      <c r="I22" s="145"/>
      <c r="J22" s="145"/>
      <c r="K22" s="145"/>
    </row>
    <row r="23" spans="1:12">
      <c r="A23" s="45" t="s">
        <v>11</v>
      </c>
      <c r="B23" s="145"/>
      <c r="C23" s="145"/>
      <c r="D23" s="145"/>
      <c r="E23" s="145"/>
      <c r="F23" s="145"/>
      <c r="G23" s="145"/>
      <c r="H23" s="145"/>
      <c r="I23" s="145"/>
      <c r="J23" s="145"/>
      <c r="K23" s="145"/>
    </row>
    <row r="24" spans="1:12">
      <c r="A24" s="85" t="s">
        <v>148</v>
      </c>
      <c r="B24" s="25">
        <v>3000000</v>
      </c>
      <c r="C24" s="25">
        <f>+B24</f>
        <v>3000000</v>
      </c>
      <c r="D24" s="25">
        <f t="shared" ref="D24:K24" si="18">+C24</f>
        <v>3000000</v>
      </c>
      <c r="E24" s="25">
        <f t="shared" si="18"/>
        <v>3000000</v>
      </c>
      <c r="F24" s="25">
        <f t="shared" si="18"/>
        <v>3000000</v>
      </c>
      <c r="G24" s="25">
        <f t="shared" si="18"/>
        <v>3000000</v>
      </c>
      <c r="H24" s="25">
        <f t="shared" si="18"/>
        <v>3000000</v>
      </c>
      <c r="I24" s="25">
        <f t="shared" si="18"/>
        <v>3000000</v>
      </c>
      <c r="J24" s="25">
        <f t="shared" si="18"/>
        <v>3000000</v>
      </c>
      <c r="K24" s="25">
        <f t="shared" si="18"/>
        <v>3000000</v>
      </c>
      <c r="L24" s="145"/>
    </row>
    <row r="25" spans="1:12" s="16" customFormat="1" ht="12.75" customHeight="1">
      <c r="A25" s="126" t="s">
        <v>164</v>
      </c>
      <c r="B25" s="100">
        <f>+ROUND(Assumptions!H77,-5)</f>
        <v>2600000</v>
      </c>
      <c r="C25" s="100">
        <f>+ROUND(Assumptions!H78,-5)</f>
        <v>2800000</v>
      </c>
      <c r="D25" s="100">
        <f>+ROUND(Assumptions!H79,-5)</f>
        <v>3000000</v>
      </c>
      <c r="E25" s="100">
        <f>+ROUND(Assumptions!H80,-5)</f>
        <v>3200000</v>
      </c>
      <c r="F25" s="100">
        <f>+ROUND(Assumptions!H81,-5)</f>
        <v>3400000</v>
      </c>
      <c r="G25" s="100">
        <f>+ROUND(Assumptions!H82,-5)-100000</f>
        <v>94700000</v>
      </c>
      <c r="H25" s="100">
        <v>0</v>
      </c>
      <c r="I25" s="100">
        <v>0</v>
      </c>
      <c r="J25" s="100">
        <v>0</v>
      </c>
      <c r="K25" s="100">
        <v>0</v>
      </c>
      <c r="L25" s="153"/>
    </row>
    <row r="26" spans="1:12" s="16" customFormat="1" ht="12.75" hidden="1" customHeight="1">
      <c r="A26" s="126" t="s">
        <v>184</v>
      </c>
      <c r="B26" s="100">
        <v>0</v>
      </c>
      <c r="C26" s="100">
        <v>0</v>
      </c>
      <c r="D26" s="100">
        <v>0</v>
      </c>
      <c r="E26" s="100">
        <v>0</v>
      </c>
      <c r="F26" s="100">
        <v>0</v>
      </c>
      <c r="G26" s="100">
        <v>0</v>
      </c>
      <c r="H26" s="100">
        <v>0</v>
      </c>
      <c r="I26" s="100">
        <v>0</v>
      </c>
      <c r="J26" s="100">
        <v>0</v>
      </c>
      <c r="K26" s="100">
        <v>0</v>
      </c>
      <c r="L26" s="153"/>
    </row>
    <row r="27" spans="1:12" s="16" customFormat="1" ht="12.75" customHeight="1">
      <c r="A27" s="86" t="s">
        <v>12</v>
      </c>
      <c r="B27" s="139">
        <v>200000</v>
      </c>
      <c r="C27" s="139">
        <f t="shared" ref="C27:E27" si="19">B27</f>
        <v>200000</v>
      </c>
      <c r="D27" s="139">
        <f t="shared" si="19"/>
        <v>200000</v>
      </c>
      <c r="E27" s="139">
        <f t="shared" si="19"/>
        <v>200000</v>
      </c>
      <c r="F27" s="139">
        <f t="shared" ref="F27" si="20">E27</f>
        <v>200000</v>
      </c>
      <c r="G27" s="139">
        <f t="shared" ref="G27" si="21">F27</f>
        <v>200000</v>
      </c>
      <c r="H27" s="139">
        <f t="shared" ref="H27" si="22">G27</f>
        <v>200000</v>
      </c>
      <c r="I27" s="139">
        <f t="shared" ref="I27" si="23">H27</f>
        <v>200000</v>
      </c>
      <c r="J27" s="139">
        <f t="shared" ref="J27" si="24">I27</f>
        <v>200000</v>
      </c>
      <c r="K27" s="139">
        <f t="shared" ref="K27" si="25">J27</f>
        <v>200000</v>
      </c>
      <c r="L27" s="153"/>
    </row>
    <row r="28" spans="1:12">
      <c r="A28" s="173"/>
      <c r="B28" s="163">
        <f t="shared" ref="B28:K28" si="26">SUM(B24:B27)</f>
        <v>5800000</v>
      </c>
      <c r="C28" s="163">
        <f t="shared" si="26"/>
        <v>6000000</v>
      </c>
      <c r="D28" s="163">
        <f t="shared" si="26"/>
        <v>6200000</v>
      </c>
      <c r="E28" s="163">
        <f t="shared" si="26"/>
        <v>6400000</v>
      </c>
      <c r="F28" s="163">
        <f t="shared" si="26"/>
        <v>6600000</v>
      </c>
      <c r="G28" s="163">
        <f t="shared" si="26"/>
        <v>97900000</v>
      </c>
      <c r="H28" s="163">
        <f t="shared" si="26"/>
        <v>3200000</v>
      </c>
      <c r="I28" s="163">
        <f t="shared" si="26"/>
        <v>3200000</v>
      </c>
      <c r="J28" s="163">
        <f t="shared" si="26"/>
        <v>3200000</v>
      </c>
      <c r="K28" s="163">
        <f t="shared" si="26"/>
        <v>3200000</v>
      </c>
      <c r="L28" s="145"/>
    </row>
    <row r="29" spans="1:12">
      <c r="A29" s="16"/>
      <c r="B29" s="138"/>
      <c r="C29" s="138"/>
      <c r="D29" s="138"/>
      <c r="E29" s="138"/>
      <c r="F29" s="138"/>
      <c r="G29" s="138"/>
      <c r="H29" s="138"/>
      <c r="I29" s="138"/>
      <c r="J29" s="138"/>
      <c r="K29" s="138"/>
    </row>
    <row r="30" spans="1:12" ht="13.9" customHeight="1">
      <c r="A30" s="151" t="s">
        <v>126</v>
      </c>
      <c r="B30" s="138">
        <v>3500000</v>
      </c>
      <c r="C30" s="138">
        <f t="shared" ref="C30:E30" si="27">B30</f>
        <v>3500000</v>
      </c>
      <c r="D30" s="138">
        <f t="shared" si="27"/>
        <v>3500000</v>
      </c>
      <c r="E30" s="138">
        <f t="shared" si="27"/>
        <v>3500000</v>
      </c>
      <c r="F30" s="138">
        <f t="shared" ref="F30" si="28">E30</f>
        <v>3500000</v>
      </c>
      <c r="G30" s="138">
        <f t="shared" ref="G30" si="29">F30</f>
        <v>3500000</v>
      </c>
      <c r="H30" s="138">
        <f t="shared" ref="H30" si="30">G30</f>
        <v>3500000</v>
      </c>
      <c r="I30" s="138">
        <f t="shared" ref="I30" si="31">H30</f>
        <v>3500000</v>
      </c>
      <c r="J30" s="138">
        <f t="shared" ref="J30" si="32">I30</f>
        <v>3500000</v>
      </c>
      <c r="K30" s="138">
        <f t="shared" ref="K30" si="33">J30</f>
        <v>3500000</v>
      </c>
    </row>
    <row r="31" spans="1:12">
      <c r="A31" s="37" t="s">
        <v>147</v>
      </c>
      <c r="B31" s="138">
        <f>110000000-B25-1400000</f>
        <v>106000000</v>
      </c>
      <c r="C31" s="138">
        <f>107300000-C25-1100000</f>
        <v>103400000</v>
      </c>
      <c r="D31" s="138">
        <f>104500000-D25-900000</f>
        <v>100600000</v>
      </c>
      <c r="E31" s="138">
        <f>101500000-E25-700000</f>
        <v>97600000</v>
      </c>
      <c r="F31" s="138">
        <f>98300000-F25-500000</f>
        <v>94400000</v>
      </c>
      <c r="G31" s="138">
        <f>94800000-G25-100000</f>
        <v>0</v>
      </c>
      <c r="H31" s="138">
        <v>0</v>
      </c>
      <c r="I31" s="138">
        <v>0</v>
      </c>
      <c r="J31" s="138">
        <v>0</v>
      </c>
      <c r="K31" s="138">
        <v>0</v>
      </c>
    </row>
    <row r="32" spans="1:12" s="144" customFormat="1" ht="12.75" customHeight="1">
      <c r="A32" s="146" t="s">
        <v>168</v>
      </c>
      <c r="B32" s="138">
        <v>0</v>
      </c>
      <c r="C32" s="138">
        <v>0</v>
      </c>
      <c r="D32" s="138">
        <v>0</v>
      </c>
      <c r="E32" s="138">
        <v>0</v>
      </c>
      <c r="F32" s="138">
        <v>0</v>
      </c>
      <c r="G32" s="138">
        <v>0</v>
      </c>
      <c r="H32" s="138">
        <f>ROUND(+Assumptions!E87-Inflation+'Annual IS'!H26,-5)</f>
        <v>149000000</v>
      </c>
      <c r="I32" s="138">
        <f>+H32+'Annual IS'!I26</f>
        <v>149200000</v>
      </c>
      <c r="J32" s="138">
        <f>+I32+'Annual IS'!J26</f>
        <v>149400000</v>
      </c>
      <c r="K32" s="138">
        <f>+J32+'Annual IS'!K26</f>
        <v>149600000</v>
      </c>
    </row>
    <row r="33" spans="1:11">
      <c r="A33" s="173"/>
      <c r="B33" s="163">
        <f t="shared" ref="B33:K33" si="34">SUM(B28:B32)</f>
        <v>115300000</v>
      </c>
      <c r="C33" s="163">
        <f t="shared" si="34"/>
        <v>112900000</v>
      </c>
      <c r="D33" s="163">
        <f t="shared" si="34"/>
        <v>110300000</v>
      </c>
      <c r="E33" s="163">
        <f t="shared" si="34"/>
        <v>107500000</v>
      </c>
      <c r="F33" s="163">
        <f t="shared" si="34"/>
        <v>104500000</v>
      </c>
      <c r="G33" s="163">
        <f t="shared" si="34"/>
        <v>101400000</v>
      </c>
      <c r="H33" s="163">
        <f t="shared" si="34"/>
        <v>155700000</v>
      </c>
      <c r="I33" s="163">
        <f t="shared" si="34"/>
        <v>155900000</v>
      </c>
      <c r="J33" s="163">
        <f t="shared" si="34"/>
        <v>156100000</v>
      </c>
      <c r="K33" s="163">
        <f t="shared" si="34"/>
        <v>156300000</v>
      </c>
    </row>
    <row r="34" spans="1:11">
      <c r="A34" s="16"/>
      <c r="B34" s="138"/>
      <c r="C34" s="138"/>
      <c r="D34" s="138"/>
      <c r="E34" s="138"/>
      <c r="F34" s="138"/>
      <c r="G34" s="138"/>
      <c r="H34" s="138"/>
      <c r="I34" s="138"/>
      <c r="J34" s="138"/>
      <c r="K34" s="138"/>
    </row>
    <row r="35" spans="1:11">
      <c r="A35" s="10" t="s">
        <v>149</v>
      </c>
      <c r="B35" s="150">
        <f>'Annual PE'!B10</f>
        <v>122440000</v>
      </c>
      <c r="C35" s="150">
        <f>'Annual PE'!C10</f>
        <v>131590000</v>
      </c>
      <c r="D35" s="150">
        <f>'Annual PE'!D10</f>
        <v>143650000</v>
      </c>
      <c r="E35" s="150">
        <f>'Annual PE'!E10</f>
        <v>156240000</v>
      </c>
      <c r="F35" s="150">
        <f>'Annual PE'!F10</f>
        <v>169180000</v>
      </c>
      <c r="G35" s="150">
        <f>'Annual PE'!G10</f>
        <v>182390000</v>
      </c>
      <c r="H35" s="150">
        <f>'Annual PE'!H10</f>
        <v>127380000</v>
      </c>
      <c r="I35" s="150">
        <f>'Annual PE'!I10</f>
        <v>136170000</v>
      </c>
      <c r="J35" s="150">
        <f>'Annual PE'!J10</f>
        <v>143280000</v>
      </c>
      <c r="K35" s="150">
        <f>'Annual PE'!K10</f>
        <v>150820000</v>
      </c>
    </row>
    <row r="36" spans="1:11" ht="13.5" thickBot="1">
      <c r="A36" s="11"/>
      <c r="B36" s="109">
        <f t="shared" ref="B36:E36" si="35">B33+B35</f>
        <v>237740000</v>
      </c>
      <c r="C36" s="109">
        <f t="shared" si="35"/>
        <v>244490000</v>
      </c>
      <c r="D36" s="109">
        <f t="shared" si="35"/>
        <v>253950000</v>
      </c>
      <c r="E36" s="109">
        <f t="shared" si="35"/>
        <v>263740000</v>
      </c>
      <c r="F36" s="109">
        <f t="shared" ref="F36:K36" si="36">F33+F35</f>
        <v>273680000</v>
      </c>
      <c r="G36" s="109">
        <f t="shared" si="36"/>
        <v>283790000</v>
      </c>
      <c r="H36" s="109">
        <f t="shared" si="36"/>
        <v>283080000</v>
      </c>
      <c r="I36" s="109">
        <f t="shared" si="36"/>
        <v>292070000</v>
      </c>
      <c r="J36" s="109">
        <f t="shared" si="36"/>
        <v>299380000</v>
      </c>
      <c r="K36" s="109">
        <f t="shared" si="36"/>
        <v>307120000</v>
      </c>
    </row>
    <row r="37" spans="1:11" ht="13.5" thickTop="1">
      <c r="A37" s="16"/>
      <c r="B37" s="79" t="str">
        <f t="shared" ref="B37:K37" si="37">IF(ROUND(B36,0)=ROUND(B19,0)," ","not balanced")</f>
        <v xml:space="preserve"> </v>
      </c>
      <c r="C37" s="79" t="str">
        <f t="shared" si="37"/>
        <v xml:space="preserve"> </v>
      </c>
      <c r="D37" s="79" t="str">
        <f t="shared" si="37"/>
        <v xml:space="preserve"> </v>
      </c>
      <c r="E37" s="79" t="str">
        <f t="shared" si="37"/>
        <v xml:space="preserve"> </v>
      </c>
      <c r="F37" s="79" t="str">
        <f t="shared" si="37"/>
        <v xml:space="preserve"> </v>
      </c>
      <c r="G37" s="79" t="str">
        <f t="shared" si="37"/>
        <v xml:space="preserve"> </v>
      </c>
      <c r="H37" s="79" t="str">
        <f t="shared" si="37"/>
        <v xml:space="preserve"> </v>
      </c>
      <c r="I37" s="79" t="str">
        <f t="shared" si="37"/>
        <v xml:space="preserve"> </v>
      </c>
      <c r="J37" s="79" t="str">
        <f t="shared" si="37"/>
        <v xml:space="preserve"> </v>
      </c>
      <c r="K37" s="79" t="str">
        <f t="shared" si="37"/>
        <v xml:space="preserve"> </v>
      </c>
    </row>
    <row r="38" spans="1:11">
      <c r="A38" s="16"/>
    </row>
    <row r="39" spans="1:11" s="98" customFormat="1" ht="30" customHeight="1">
      <c r="A39" s="99" t="s">
        <v>105</v>
      </c>
      <c r="B39" s="103">
        <f t="shared" ref="B39:K39" si="38">ROUND(B36-B19,0)</f>
        <v>0</v>
      </c>
      <c r="C39" s="168">
        <f t="shared" si="38"/>
        <v>0</v>
      </c>
      <c r="D39" s="168">
        <f t="shared" si="38"/>
        <v>0</v>
      </c>
      <c r="E39" s="168">
        <f t="shared" si="38"/>
        <v>0</v>
      </c>
      <c r="F39" s="168">
        <f t="shared" si="38"/>
        <v>0</v>
      </c>
      <c r="G39" s="168">
        <f t="shared" si="38"/>
        <v>0</v>
      </c>
      <c r="H39" s="168">
        <f t="shared" si="38"/>
        <v>0</v>
      </c>
      <c r="I39" s="168">
        <f t="shared" si="38"/>
        <v>0</v>
      </c>
      <c r="J39" s="168">
        <f t="shared" si="38"/>
        <v>0</v>
      </c>
      <c r="K39" s="168">
        <f t="shared" si="38"/>
        <v>0</v>
      </c>
    </row>
    <row r="40" spans="1:11">
      <c r="C40" s="145"/>
    </row>
    <row r="41" spans="1:11">
      <c r="B41" s="101"/>
      <c r="C41" s="101"/>
      <c r="D41" s="101"/>
      <c r="E41" s="101"/>
      <c r="F41" s="155"/>
      <c r="G41" s="155"/>
      <c r="H41" s="155"/>
      <c r="I41" s="155"/>
      <c r="J41" s="155"/>
      <c r="K41" s="155"/>
    </row>
    <row r="42" spans="1:11">
      <c r="A42" s="6"/>
      <c r="B42" s="6"/>
      <c r="C42" s="6"/>
      <c r="D42" s="6"/>
      <c r="E42" s="6"/>
      <c r="F42" s="6"/>
      <c r="G42" s="6"/>
      <c r="H42" s="6"/>
      <c r="I42" s="6"/>
      <c r="J42" s="6"/>
      <c r="K42" s="6"/>
    </row>
    <row r="43" spans="1:11">
      <c r="B43" s="6"/>
      <c r="C43" s="6"/>
      <c r="D43" s="6"/>
      <c r="E43" s="6"/>
      <c r="F43" s="6"/>
      <c r="G43" s="6"/>
      <c r="H43" s="6"/>
      <c r="I43" s="6"/>
      <c r="J43" s="6"/>
      <c r="K43" s="6"/>
    </row>
    <row r="44" spans="1:11">
      <c r="A44" s="155"/>
      <c r="B44" s="155"/>
      <c r="C44" s="155"/>
      <c r="D44" s="155"/>
      <c r="E44" s="155"/>
      <c r="F44" s="155"/>
      <c r="G44" s="155"/>
      <c r="H44" s="155"/>
      <c r="I44" s="155"/>
      <c r="J44" s="155"/>
      <c r="K44" s="155"/>
    </row>
  </sheetData>
  <phoneticPr fontId="20" type="noConversion"/>
  <conditionalFormatting sqref="B39:K39">
    <cfRule type="cellIs" dxfId="6" priority="8" stopIfTrue="1" operator="notEqual">
      <formula>0</formula>
    </cfRule>
  </conditionalFormatting>
  <conditionalFormatting sqref="A39">
    <cfRule type="expression" dxfId="5" priority="9" stopIfTrue="1">
      <formula>"IF(SUM($B$42:$K$42)&gt;0"</formula>
    </cfRule>
  </conditionalFormatting>
  <pageMargins left="0.75" right="0.75" top="1" bottom="1" header="0.5" footer="0.5"/>
  <pageSetup scale="80" orientation="portrait" r:id="rId1"/>
  <headerFooter alignWithMargins="0">
    <oddFooter>&amp;C2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K42"/>
  <sheetViews>
    <sheetView zoomScale="85" zoomScaleNormal="85" zoomScaleSheetLayoutView="100" workbookViewId="0"/>
  </sheetViews>
  <sheetFormatPr defaultRowHeight="12.75"/>
  <cols>
    <col min="1" max="1" width="30.42578125" customWidth="1"/>
    <col min="2" max="5" width="14.42578125" customWidth="1"/>
    <col min="6" max="11" width="14.42578125" style="144" customWidth="1"/>
    <col min="12" max="13" width="16.5703125" customWidth="1"/>
  </cols>
  <sheetData>
    <row r="1" spans="1:11" ht="18">
      <c r="A1" s="7" t="str">
        <f>+'Annual BS'!A1</f>
        <v>Great Lakes Power Transmission LP</v>
      </c>
    </row>
    <row r="2" spans="1:11" ht="16.5" customHeight="1" thickBot="1">
      <c r="A2" s="90" t="s">
        <v>152</v>
      </c>
      <c r="B2" s="1"/>
      <c r="C2" s="1"/>
      <c r="D2" s="1"/>
      <c r="E2" s="1"/>
      <c r="F2" s="1"/>
      <c r="G2" s="1"/>
      <c r="H2" s="1"/>
      <c r="I2" s="1"/>
      <c r="J2" s="1"/>
      <c r="K2" s="1"/>
    </row>
    <row r="3" spans="1:11">
      <c r="A3" s="337" t="str">
        <f>+'Annual BS'!A3</f>
        <v>Scenario 3 : High Savings (HOI Ownership)</v>
      </c>
    </row>
    <row r="4" spans="1:11">
      <c r="A4" s="8"/>
      <c r="B4" s="111">
        <v>2017</v>
      </c>
      <c r="C4" s="111">
        <f t="shared" ref="C4:E4" si="0">B4+1</f>
        <v>2018</v>
      </c>
      <c r="D4" s="111">
        <f t="shared" si="0"/>
        <v>2019</v>
      </c>
      <c r="E4" s="111">
        <f t="shared" si="0"/>
        <v>2020</v>
      </c>
      <c r="F4" s="111">
        <f t="shared" ref="F4" si="1">E4+1</f>
        <v>2021</v>
      </c>
      <c r="G4" s="111">
        <f t="shared" ref="G4" si="2">F4+1</f>
        <v>2022</v>
      </c>
      <c r="H4" s="111">
        <f t="shared" ref="H4" si="3">G4+1</f>
        <v>2023</v>
      </c>
      <c r="I4" s="111">
        <f t="shared" ref="I4" si="4">H4+1</f>
        <v>2024</v>
      </c>
      <c r="J4" s="111">
        <f t="shared" ref="J4" si="5">I4+1</f>
        <v>2025</v>
      </c>
      <c r="K4" s="111">
        <f t="shared" ref="K4" si="6">J4+1</f>
        <v>2026</v>
      </c>
    </row>
    <row r="5" spans="1:11">
      <c r="A5" s="16"/>
    </row>
    <row r="6" spans="1:11">
      <c r="A6" s="117" t="s">
        <v>153</v>
      </c>
      <c r="B6" s="27">
        <v>114400000</v>
      </c>
      <c r="C6" s="27">
        <f t="shared" ref="C6:E6" si="7">B10</f>
        <v>122440000</v>
      </c>
      <c r="D6" s="27">
        <f t="shared" si="7"/>
        <v>131590000</v>
      </c>
      <c r="E6" s="27">
        <f t="shared" si="7"/>
        <v>143650000</v>
      </c>
      <c r="F6" s="27">
        <f t="shared" ref="F6" si="8">E10</f>
        <v>156240000</v>
      </c>
      <c r="G6" s="27">
        <f t="shared" ref="G6" si="9">F10</f>
        <v>169180000</v>
      </c>
      <c r="H6" s="27">
        <f t="shared" ref="H6" si="10">G10</f>
        <v>182390000</v>
      </c>
      <c r="I6" s="27">
        <f t="shared" ref="I6" si="11">H10</f>
        <v>127380000</v>
      </c>
      <c r="J6" s="27">
        <f t="shared" ref="J6" si="12">I10</f>
        <v>136170000</v>
      </c>
      <c r="K6" s="27">
        <f t="shared" ref="K6" si="13">J10</f>
        <v>143280000</v>
      </c>
    </row>
    <row r="7" spans="1:11">
      <c r="A7" s="17" t="s">
        <v>129</v>
      </c>
      <c r="B7" s="157">
        <f>+'Annual IS'!B36</f>
        <v>9040000</v>
      </c>
      <c r="C7" s="157">
        <f>'Annual IS'!C36</f>
        <v>9150000</v>
      </c>
      <c r="D7" s="157">
        <f>'Annual IS'!D36</f>
        <v>12060000</v>
      </c>
      <c r="E7" s="157">
        <f>'Annual IS'!E36</f>
        <v>12590000</v>
      </c>
      <c r="F7" s="157">
        <f>'Annual IS'!F36</f>
        <v>12940000</v>
      </c>
      <c r="G7" s="157">
        <f>'Annual IS'!G36</f>
        <v>13210000</v>
      </c>
      <c r="H7" s="157">
        <f>'Annual IS'!H36</f>
        <v>12490000</v>
      </c>
      <c r="I7" s="157">
        <f>'Annual IS'!I36</f>
        <v>11790000</v>
      </c>
      <c r="J7" s="157">
        <f>'Annual IS'!J36</f>
        <v>12110000</v>
      </c>
      <c r="K7" s="157">
        <f>'Annual IS'!K36</f>
        <v>12540000</v>
      </c>
    </row>
    <row r="8" spans="1:11">
      <c r="A8" s="40" t="s">
        <v>118</v>
      </c>
      <c r="B8" s="43">
        <f>+'Annual CF'!B23</f>
        <v>-1000000</v>
      </c>
      <c r="C8" s="43" t="str">
        <f>+'Annual CF'!C23</f>
        <v xml:space="preserve">                    -  </v>
      </c>
      <c r="D8" s="43" t="str">
        <f>+'Annual CF'!D23</f>
        <v xml:space="preserve">                    -  </v>
      </c>
      <c r="E8" s="43" t="str">
        <f>+'Annual CF'!E23</f>
        <v xml:space="preserve">                    -  </v>
      </c>
      <c r="F8" s="43" t="str">
        <f>+'Annual CF'!F23</f>
        <v xml:space="preserve">                    -  </v>
      </c>
      <c r="G8" s="43" t="str">
        <f>+'Annual CF'!G23</f>
        <v xml:space="preserve">                    -  </v>
      </c>
      <c r="H8" s="43">
        <f>+'Annual CF'!H23</f>
        <v>-67500000</v>
      </c>
      <c r="I8" s="43">
        <f>+'Annual CF'!I23</f>
        <v>-3000000</v>
      </c>
      <c r="J8" s="43">
        <f>+'Annual CF'!J23</f>
        <v>-5000000</v>
      </c>
      <c r="K8" s="43">
        <f>+'Annual CF'!K23</f>
        <v>-5000000</v>
      </c>
    </row>
    <row r="9" spans="1:11">
      <c r="A9" s="18"/>
    </row>
    <row r="10" spans="1:11" ht="13.5" thickBot="1">
      <c r="A10" s="46" t="s">
        <v>154</v>
      </c>
      <c r="B10" s="206">
        <f t="shared" ref="B10:K10" si="14">SUM(B6:B8)</f>
        <v>122440000</v>
      </c>
      <c r="C10" s="206">
        <f t="shared" si="14"/>
        <v>131590000</v>
      </c>
      <c r="D10" s="206">
        <f t="shared" si="14"/>
        <v>143650000</v>
      </c>
      <c r="E10" s="206">
        <f t="shared" si="14"/>
        <v>156240000</v>
      </c>
      <c r="F10" s="206">
        <f t="shared" si="14"/>
        <v>169180000</v>
      </c>
      <c r="G10" s="206">
        <f t="shared" si="14"/>
        <v>182390000</v>
      </c>
      <c r="H10" s="206">
        <f t="shared" si="14"/>
        <v>127380000</v>
      </c>
      <c r="I10" s="206">
        <f t="shared" si="14"/>
        <v>136170000</v>
      </c>
      <c r="J10" s="206">
        <f t="shared" si="14"/>
        <v>143280000</v>
      </c>
      <c r="K10" s="206">
        <f t="shared" si="14"/>
        <v>150820000</v>
      </c>
    </row>
    <row r="11" spans="1:11" ht="13.5" thickTop="1">
      <c r="A11" s="16"/>
    </row>
    <row r="12" spans="1:11">
      <c r="A12" s="16"/>
      <c r="B12" s="61"/>
      <c r="C12" s="61"/>
      <c r="D12" s="61"/>
      <c r="E12" s="61"/>
      <c r="F12" s="61"/>
      <c r="G12" s="61"/>
      <c r="H12" s="61"/>
      <c r="I12" s="61"/>
      <c r="J12" s="61"/>
      <c r="K12" s="61"/>
    </row>
    <row r="13" spans="1:11" s="121" customFormat="1">
      <c r="A13" s="164"/>
      <c r="B13" s="61"/>
      <c r="C13" s="61"/>
      <c r="D13" s="61"/>
      <c r="E13" s="61"/>
      <c r="F13" s="61"/>
      <c r="G13" s="61"/>
      <c r="H13" s="61"/>
      <c r="I13" s="61"/>
      <c r="J13" s="61"/>
      <c r="K13" s="61"/>
    </row>
    <row r="14" spans="1:11" s="121" customFormat="1">
      <c r="A14" s="16"/>
      <c r="B14" s="61"/>
      <c r="C14" s="61"/>
      <c r="D14" s="61"/>
      <c r="E14" s="61"/>
      <c r="F14" s="61"/>
      <c r="G14" s="61"/>
      <c r="H14" s="61"/>
      <c r="I14" s="61"/>
      <c r="J14" s="61"/>
      <c r="K14" s="61"/>
    </row>
    <row r="15" spans="1:11" s="121" customFormat="1">
      <c r="A15" s="16"/>
      <c r="B15" s="61"/>
      <c r="C15" s="61"/>
      <c r="D15" s="61"/>
      <c r="E15" s="61"/>
      <c r="F15" s="61"/>
      <c r="G15" s="61"/>
      <c r="H15" s="61"/>
      <c r="I15" s="61"/>
      <c r="J15" s="61"/>
      <c r="K15" s="61"/>
    </row>
    <row r="42" spans="3:3">
      <c r="C42" s="145"/>
    </row>
  </sheetData>
  <phoneticPr fontId="20" type="noConversion"/>
  <pageMargins left="0.75" right="0.75" top="1" bottom="1" header="0.5" footer="0.5"/>
  <pageSetup scale="88" orientation="portrait" r:id="rId1"/>
  <headerFooter alignWithMargins="0">
    <oddFooter>&amp;C3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M50"/>
  <sheetViews>
    <sheetView zoomScale="85" zoomScaleNormal="85" zoomScaleSheetLayoutView="100" workbookViewId="0">
      <pane xSplit="1" ySplit="4" topLeftCell="B5" activePane="bottomRight" state="frozen"/>
      <selection pane="topRight" activeCell="B1" sqref="B1"/>
      <selection pane="bottomLeft" activeCell="A5" sqref="A5"/>
      <selection pane="bottomRight" activeCell="C58" sqref="C58"/>
    </sheetView>
  </sheetViews>
  <sheetFormatPr defaultRowHeight="12.75"/>
  <cols>
    <col min="1" max="1" width="36.5703125" customWidth="1"/>
    <col min="2" max="5" width="14.5703125" customWidth="1"/>
    <col min="6" max="11" width="14.5703125" style="144" customWidth="1"/>
    <col min="12" max="13" width="9.140625" style="153"/>
  </cols>
  <sheetData>
    <row r="1" spans="1:12" customFormat="1" ht="18">
      <c r="A1" s="7" t="str">
        <f>+'Annual PE'!A1</f>
        <v>Great Lakes Power Transmission LP</v>
      </c>
      <c r="F1" s="144"/>
      <c r="G1" s="144"/>
      <c r="H1" s="144"/>
      <c r="I1" s="144"/>
      <c r="J1" s="144"/>
      <c r="K1" s="144"/>
      <c r="L1" s="153"/>
    </row>
    <row r="2" spans="1:12" customFormat="1" ht="13.5" thickBot="1">
      <c r="A2" s="90" t="s">
        <v>1</v>
      </c>
      <c r="B2" s="1"/>
      <c r="C2" s="1"/>
      <c r="D2" s="1"/>
      <c r="E2" s="1"/>
      <c r="F2" s="1"/>
      <c r="G2" s="1"/>
      <c r="H2" s="1"/>
      <c r="I2" s="1"/>
      <c r="J2" s="1"/>
      <c r="K2" s="1"/>
      <c r="L2" s="153"/>
    </row>
    <row r="3" spans="1:12" customFormat="1">
      <c r="A3" s="338" t="str">
        <f>+'Annual PE'!A3</f>
        <v>Scenario 3 : High Savings (HOI Ownership)</v>
      </c>
      <c r="F3" s="144"/>
      <c r="G3" s="144"/>
      <c r="H3" s="144"/>
      <c r="I3" s="144"/>
      <c r="J3" s="144"/>
      <c r="K3" s="144"/>
      <c r="L3" s="153"/>
    </row>
    <row r="4" spans="1:12" customFormat="1">
      <c r="A4" s="12"/>
      <c r="B4" s="111">
        <v>2017</v>
      </c>
      <c r="C4" s="111">
        <f t="shared" ref="C4:F4" si="0">B4+1</f>
        <v>2018</v>
      </c>
      <c r="D4" s="111">
        <f t="shared" si="0"/>
        <v>2019</v>
      </c>
      <c r="E4" s="111">
        <f t="shared" si="0"/>
        <v>2020</v>
      </c>
      <c r="F4" s="111">
        <f t="shared" si="0"/>
        <v>2021</v>
      </c>
      <c r="G4" s="111">
        <f t="shared" ref="G4" si="1">F4+1</f>
        <v>2022</v>
      </c>
      <c r="H4" s="111">
        <f t="shared" ref="H4" si="2">G4+1</f>
        <v>2023</v>
      </c>
      <c r="I4" s="111">
        <f t="shared" ref="I4" si="3">H4+1</f>
        <v>2024</v>
      </c>
      <c r="J4" s="111">
        <f t="shared" ref="J4:K4" si="4">I4+1</f>
        <v>2025</v>
      </c>
      <c r="K4" s="111">
        <f t="shared" si="4"/>
        <v>2026</v>
      </c>
      <c r="L4" s="153"/>
    </row>
    <row r="5" spans="1:12" customFormat="1">
      <c r="A5" s="16"/>
      <c r="B5" s="155"/>
      <c r="C5" s="155"/>
      <c r="D5" s="155"/>
      <c r="E5" s="155"/>
      <c r="F5" s="155"/>
      <c r="G5" s="155"/>
      <c r="H5" s="155"/>
      <c r="I5" s="155"/>
      <c r="J5" s="155"/>
      <c r="K5" s="155"/>
      <c r="L5" s="153"/>
    </row>
    <row r="6" spans="1:12" customFormat="1">
      <c r="A6" s="42" t="s">
        <v>73</v>
      </c>
      <c r="B6" s="155"/>
      <c r="C6" s="155"/>
      <c r="D6" s="155"/>
      <c r="E6" s="155"/>
      <c r="F6" s="155"/>
      <c r="G6" s="155"/>
      <c r="H6" s="155"/>
      <c r="I6" s="155"/>
      <c r="J6" s="155"/>
      <c r="K6" s="155"/>
      <c r="L6" s="153"/>
    </row>
    <row r="7" spans="1:12" customFormat="1">
      <c r="A7" s="87" t="s">
        <v>117</v>
      </c>
      <c r="B7" s="36">
        <f>IF(Assumptions!$D$15="Yes",ROUND( 'Revenue Requirement'!B69*1000,-4),ROUND('Revenue Requirement'!B51*1000,-4))</f>
        <v>39540000</v>
      </c>
      <c r="C7" s="36">
        <f>IF(Assumptions!$D$15="Yes",ROUND( 'Revenue Requirement'!C69*1000,-4),ROUND('Revenue Requirement'!C51*1000,-4))</f>
        <v>40750000</v>
      </c>
      <c r="D7" s="36">
        <f>IF(Assumptions!$D$15="Yes",ROUND( 'Revenue Requirement'!D69*1000,-4),ROUND('Revenue Requirement'!D51*1000,-4))</f>
        <v>41560000</v>
      </c>
      <c r="E7" s="36">
        <f>IF(Assumptions!$D$15="Yes",ROUND( 'Revenue Requirement'!E69*1000,-4),ROUND('Revenue Requirement'!E51*1000,-4))</f>
        <v>42390000</v>
      </c>
      <c r="F7" s="36">
        <f>IF(Assumptions!$D$15="Yes",ROUND( 'Revenue Requirement'!F69*1000,-4),ROUND('Revenue Requirement'!F51*1000,-4))</f>
        <v>43240000</v>
      </c>
      <c r="G7" s="36">
        <f>IF(Assumptions!$D$15="Yes",ROUND( 'Revenue Requirement'!G69*1000,-4),ROUND('Revenue Requirement'!G51*1000,-4))</f>
        <v>44110000</v>
      </c>
      <c r="H7" s="36">
        <f>IF(Assumptions!$D$15="Yes",ROUND( 'Revenue Requirement'!H69*1000,-4),ROUND('Revenue Requirement'!H51*1000,-4))</f>
        <v>44990000</v>
      </c>
      <c r="I7" s="36">
        <f>IF(Assumptions!$D$15="Yes",ROUND( 'Revenue Requirement'!I69*1000,-4),ROUND('Revenue Requirement'!I51*1000,-4))</f>
        <v>45890000</v>
      </c>
      <c r="J7" s="36">
        <f>IF(Assumptions!$D$15="Yes",ROUND( 'Revenue Requirement'!J69*1000,-4),ROUND('Revenue Requirement'!J51*1000,-4))</f>
        <v>46810000</v>
      </c>
      <c r="K7" s="36">
        <f>IF(Assumptions!$D$15="Yes",ROUND( 'Revenue Requirement'!K69*1000,-4),ROUND('Revenue Requirement'!K51*1000,-4))</f>
        <v>47740000</v>
      </c>
      <c r="L7" s="151"/>
    </row>
    <row r="8" spans="1:12" customFormat="1">
      <c r="A8" s="115" t="s">
        <v>162</v>
      </c>
      <c r="B8" s="157">
        <v>800000</v>
      </c>
      <c r="C8" s="157">
        <v>0</v>
      </c>
      <c r="D8" s="157">
        <v>0</v>
      </c>
      <c r="E8" s="157">
        <v>0</v>
      </c>
      <c r="F8" s="157">
        <v>0</v>
      </c>
      <c r="G8" s="157">
        <v>0</v>
      </c>
      <c r="H8" s="157">
        <v>0</v>
      </c>
      <c r="I8" s="157">
        <v>0</v>
      </c>
      <c r="J8" s="157">
        <v>0</v>
      </c>
      <c r="K8" s="157">
        <v>0</v>
      </c>
      <c r="L8" s="153"/>
    </row>
    <row r="9" spans="1:12" customFormat="1">
      <c r="A9" s="62" t="s">
        <v>74</v>
      </c>
      <c r="B9" s="55">
        <f t="shared" ref="B9:E9" si="5">SUM(B7:B8)</f>
        <v>40340000</v>
      </c>
      <c r="C9" s="55">
        <f t="shared" si="5"/>
        <v>40750000</v>
      </c>
      <c r="D9" s="55">
        <f t="shared" si="5"/>
        <v>41560000</v>
      </c>
      <c r="E9" s="55">
        <f t="shared" si="5"/>
        <v>42390000</v>
      </c>
      <c r="F9" s="55">
        <f t="shared" ref="F9:G9" si="6">SUM(F7:F8)</f>
        <v>43240000</v>
      </c>
      <c r="G9" s="55">
        <f t="shared" si="6"/>
        <v>44110000</v>
      </c>
      <c r="H9" s="55">
        <f t="shared" ref="H9:K9" si="7">SUM(H7:H8)</f>
        <v>44990000</v>
      </c>
      <c r="I9" s="55">
        <f t="shared" si="7"/>
        <v>45890000</v>
      </c>
      <c r="J9" s="55">
        <f t="shared" si="7"/>
        <v>46810000</v>
      </c>
      <c r="K9" s="55">
        <f t="shared" si="7"/>
        <v>47740000</v>
      </c>
      <c r="L9" s="153"/>
    </row>
    <row r="10" spans="1:12" customFormat="1">
      <c r="A10" s="33"/>
      <c r="B10" s="4"/>
      <c r="C10" s="4"/>
      <c r="D10" s="4"/>
      <c r="E10" s="4"/>
      <c r="F10" s="145"/>
      <c r="G10" s="145"/>
      <c r="H10" s="145"/>
      <c r="I10" s="145"/>
      <c r="J10" s="145"/>
      <c r="K10" s="145"/>
      <c r="L10" s="153"/>
    </row>
    <row r="11" spans="1:12" customFormat="1">
      <c r="A11" s="33"/>
      <c r="B11" s="4"/>
      <c r="C11" s="4"/>
      <c r="D11" s="4"/>
      <c r="E11" s="4"/>
      <c r="F11" s="145"/>
      <c r="G11" s="145"/>
      <c r="H11" s="145"/>
      <c r="I11" s="145"/>
      <c r="J11" s="145"/>
      <c r="K11" s="145"/>
      <c r="L11" s="153"/>
    </row>
    <row r="12" spans="1:12" customFormat="1">
      <c r="A12" s="42" t="s">
        <v>79</v>
      </c>
      <c r="B12" s="4"/>
      <c r="C12" s="4"/>
      <c r="D12" s="4"/>
      <c r="E12" s="4"/>
      <c r="F12" s="145"/>
      <c r="G12" s="145"/>
      <c r="H12" s="145"/>
      <c r="I12" s="145"/>
      <c r="J12" s="145"/>
      <c r="K12" s="145"/>
      <c r="L12" s="153"/>
    </row>
    <row r="13" spans="1:12" customFormat="1">
      <c r="A13" s="87" t="s">
        <v>110</v>
      </c>
      <c r="B13" s="158">
        <f>HLOOKUP(Assumptions!$D$11,Assumptions!$C$33:$E$45,4,FALSE)-B15-B16</f>
        <v>9300000</v>
      </c>
      <c r="C13" s="158">
        <f>HLOOKUP(Assumptions!$D$11,Assumptions!$C$33:$E$45,5,FALSE)-C15-C16</f>
        <v>9500000</v>
      </c>
      <c r="D13" s="158">
        <f>HLOOKUP(Assumptions!$D$11,Assumptions!$C$33:$E$45,6,FALSE)-D15-D16</f>
        <v>6000000</v>
      </c>
      <c r="E13" s="158">
        <f>HLOOKUP(Assumptions!$D$11,Assumptions!$C$33:$E$45,7,FALSE)-E15-E16</f>
        <v>6200000</v>
      </c>
      <c r="F13" s="158">
        <f>HLOOKUP(Assumptions!$D$11,Assumptions!$C$33:$E$45,8,FALSE)-F15-F16</f>
        <v>6300000</v>
      </c>
      <c r="G13" s="158">
        <f>HLOOKUP(Assumptions!$D$11,Assumptions!$C$33:$E$45,9,FALSE)-G15-G16</f>
        <v>6500000</v>
      </c>
      <c r="H13" s="158">
        <f>HLOOKUP(Assumptions!$D$11,Assumptions!$C$33:$E$45,10,FALSE)-H15-H16</f>
        <v>6500000</v>
      </c>
      <c r="I13" s="158">
        <f>HLOOKUP(Assumptions!$D$11,Assumptions!$C$33:$E$45,11,FALSE)-I15-I16</f>
        <v>6200000</v>
      </c>
      <c r="J13" s="158">
        <f>HLOOKUP(Assumptions!$D$11,Assumptions!$C$33:$E$45,12,FALSE)-J15-J16</f>
        <v>6300000</v>
      </c>
      <c r="K13" s="158">
        <f>HLOOKUP(Assumptions!$D$11,Assumptions!$C$33:$E$45,13,FALSE)-K15-K16</f>
        <v>6500000</v>
      </c>
      <c r="L13" s="153"/>
    </row>
    <row r="14" spans="1:12" customFormat="1">
      <c r="A14" s="154" t="s">
        <v>181</v>
      </c>
      <c r="B14" s="34">
        <f>+'Annual PP&amp;E'!B17</f>
        <v>9300000</v>
      </c>
      <c r="C14" s="34">
        <f>+'Annual PP&amp;E'!C17</f>
        <v>9600000</v>
      </c>
      <c r="D14" s="34">
        <f>+'Annual PP&amp;E'!D17</f>
        <v>10100000</v>
      </c>
      <c r="E14" s="34">
        <f>+'Annual PP&amp;E'!E17</f>
        <v>10200000</v>
      </c>
      <c r="F14" s="34">
        <f>+'Annual PP&amp;E'!F17</f>
        <v>10500000</v>
      </c>
      <c r="G14" s="34">
        <f>+'Annual PP&amp;E'!G17</f>
        <v>10900000</v>
      </c>
      <c r="H14" s="34">
        <f>+'Annual PP&amp;E'!H17</f>
        <v>11100000</v>
      </c>
      <c r="I14" s="34">
        <f>+'Annual PP&amp;E'!I17</f>
        <v>11400000</v>
      </c>
      <c r="J14" s="34">
        <f>+'Annual PP&amp;E'!J17</f>
        <v>11700000</v>
      </c>
      <c r="K14" s="34">
        <f>+'Annual PP&amp;E'!K17</f>
        <v>11900000</v>
      </c>
      <c r="L14" s="153"/>
    </row>
    <row r="15" spans="1:12" customFormat="1">
      <c r="A15" s="87" t="s">
        <v>94</v>
      </c>
      <c r="B15" s="157">
        <v>2100000</v>
      </c>
      <c r="C15" s="158">
        <f>ROUND(+B15*1.02,-5)</f>
        <v>2100000</v>
      </c>
      <c r="D15" s="158">
        <v>2200000</v>
      </c>
      <c r="E15" s="158">
        <f t="shared" ref="E15:I15" si="8">ROUND(+D15*1.02,-5)</f>
        <v>2200000</v>
      </c>
      <c r="F15" s="158">
        <v>2300000</v>
      </c>
      <c r="G15" s="158">
        <f t="shared" si="8"/>
        <v>2300000</v>
      </c>
      <c r="H15" s="158">
        <v>2400000</v>
      </c>
      <c r="I15" s="158">
        <f t="shared" si="8"/>
        <v>2400000</v>
      </c>
      <c r="J15" s="158">
        <v>2500000</v>
      </c>
      <c r="K15" s="158">
        <v>2500000</v>
      </c>
      <c r="L15" s="153"/>
    </row>
    <row r="16" spans="1:12" customFormat="1">
      <c r="A16" s="67" t="s">
        <v>183</v>
      </c>
      <c r="B16" s="157">
        <v>100000</v>
      </c>
      <c r="C16" s="158">
        <f>+B16</f>
        <v>100000</v>
      </c>
      <c r="D16" s="158">
        <f t="shared" ref="D16:K16" si="9">+C16</f>
        <v>100000</v>
      </c>
      <c r="E16" s="158">
        <f t="shared" si="9"/>
        <v>100000</v>
      </c>
      <c r="F16" s="158">
        <f t="shared" si="9"/>
        <v>100000</v>
      </c>
      <c r="G16" s="158">
        <f t="shared" si="9"/>
        <v>100000</v>
      </c>
      <c r="H16" s="158">
        <f t="shared" si="9"/>
        <v>100000</v>
      </c>
      <c r="I16" s="158">
        <f t="shared" si="9"/>
        <v>100000</v>
      </c>
      <c r="J16" s="158">
        <f t="shared" si="9"/>
        <v>100000</v>
      </c>
      <c r="K16" s="158">
        <f t="shared" si="9"/>
        <v>100000</v>
      </c>
      <c r="L16" s="153"/>
    </row>
    <row r="17" spans="1:13" s="5" customFormat="1">
      <c r="A17" s="62" t="s">
        <v>80</v>
      </c>
      <c r="B17" s="55">
        <f t="shared" ref="B17:K17" si="10">SUM(B13:B16)</f>
        <v>20800000</v>
      </c>
      <c r="C17" s="55">
        <f t="shared" si="10"/>
        <v>21300000</v>
      </c>
      <c r="D17" s="55">
        <f t="shared" si="10"/>
        <v>18400000</v>
      </c>
      <c r="E17" s="55">
        <f t="shared" si="10"/>
        <v>18700000</v>
      </c>
      <c r="F17" s="55">
        <f t="shared" si="10"/>
        <v>19200000</v>
      </c>
      <c r="G17" s="55">
        <f t="shared" si="10"/>
        <v>19800000</v>
      </c>
      <c r="H17" s="55">
        <f t="shared" si="10"/>
        <v>20100000</v>
      </c>
      <c r="I17" s="55">
        <f t="shared" si="10"/>
        <v>20100000</v>
      </c>
      <c r="J17" s="55">
        <f t="shared" si="10"/>
        <v>20600000</v>
      </c>
      <c r="K17" s="55">
        <f t="shared" si="10"/>
        <v>21000000</v>
      </c>
      <c r="L17" s="153"/>
      <c r="M17" s="151"/>
    </row>
    <row r="18" spans="1:13">
      <c r="A18" s="151"/>
      <c r="B18" s="152"/>
      <c r="C18" s="152"/>
      <c r="D18" s="152"/>
      <c r="E18" s="152"/>
      <c r="F18" s="152"/>
      <c r="G18" s="152"/>
      <c r="H18" s="152"/>
      <c r="I18" s="152"/>
      <c r="J18" s="152"/>
      <c r="K18" s="152"/>
    </row>
    <row r="19" spans="1:13">
      <c r="A19" s="223" t="s">
        <v>75</v>
      </c>
      <c r="B19" s="224">
        <f>+B9-B17</f>
        <v>19540000</v>
      </c>
      <c r="C19" s="224">
        <f t="shared" ref="C19:K19" si="11">+C9-C17</f>
        <v>19450000</v>
      </c>
      <c r="D19" s="224">
        <f t="shared" si="11"/>
        <v>23160000</v>
      </c>
      <c r="E19" s="224">
        <f t="shared" si="11"/>
        <v>23690000</v>
      </c>
      <c r="F19" s="224">
        <f t="shared" si="11"/>
        <v>24040000</v>
      </c>
      <c r="G19" s="224">
        <f t="shared" si="11"/>
        <v>24310000</v>
      </c>
      <c r="H19" s="224">
        <f t="shared" si="11"/>
        <v>24890000</v>
      </c>
      <c r="I19" s="224">
        <f t="shared" si="11"/>
        <v>25790000</v>
      </c>
      <c r="J19" s="224">
        <f t="shared" si="11"/>
        <v>26210000</v>
      </c>
      <c r="K19" s="224">
        <f t="shared" si="11"/>
        <v>26740000</v>
      </c>
    </row>
    <row r="20" spans="1:13">
      <c r="A20" s="33"/>
      <c r="B20" s="4"/>
      <c r="C20" s="4"/>
      <c r="D20" s="4"/>
      <c r="E20" s="4"/>
      <c r="F20" s="145"/>
      <c r="G20" s="145"/>
      <c r="H20" s="145"/>
      <c r="I20" s="145"/>
      <c r="J20" s="145"/>
      <c r="K20" s="145"/>
    </row>
    <row r="21" spans="1:13">
      <c r="A21" s="33"/>
      <c r="B21" s="136"/>
      <c r="C21" s="4"/>
      <c r="D21" s="4"/>
      <c r="E21" s="4"/>
      <c r="F21" s="145"/>
      <c r="G21" s="145"/>
      <c r="H21" s="145"/>
      <c r="I21" s="145"/>
      <c r="J21" s="145"/>
      <c r="K21" s="145"/>
    </row>
    <row r="22" spans="1:13" s="144" customFormat="1">
      <c r="A22" s="154" t="s">
        <v>203</v>
      </c>
      <c r="B22" s="152">
        <f>SUM(B23:B27)</f>
        <v>7300000</v>
      </c>
      <c r="C22" s="152">
        <f t="shared" ref="C22:K22" si="12">SUM(C23:C27)</f>
        <v>7100000</v>
      </c>
      <c r="D22" s="152">
        <f t="shared" si="12"/>
        <v>6900000</v>
      </c>
      <c r="E22" s="152">
        <f t="shared" si="12"/>
        <v>6700000</v>
      </c>
      <c r="F22" s="152">
        <f t="shared" si="12"/>
        <v>6500000</v>
      </c>
      <c r="G22" s="152">
        <f t="shared" si="12"/>
        <v>6400000</v>
      </c>
      <c r="H22" s="152">
        <f t="shared" si="12"/>
        <v>8000000</v>
      </c>
      <c r="I22" s="152">
        <f t="shared" si="12"/>
        <v>9800000</v>
      </c>
      <c r="J22" s="152">
        <f t="shared" si="12"/>
        <v>9800000</v>
      </c>
      <c r="K22" s="152">
        <f t="shared" si="12"/>
        <v>9800000</v>
      </c>
      <c r="L22" s="153"/>
      <c r="M22" s="153"/>
    </row>
    <row r="23" spans="1:13" ht="12.75" hidden="1" customHeight="1">
      <c r="A23" s="67" t="s">
        <v>127</v>
      </c>
      <c r="B23" s="157">
        <f>+ROUND(Assumptions!I76,-5)</f>
        <v>7400000</v>
      </c>
      <c r="C23" s="157">
        <f>ROUND(Assumptions!I77,-5)</f>
        <v>7200000</v>
      </c>
      <c r="D23" s="157">
        <f>ROUND(Assumptions!I78,-5)</f>
        <v>7000000</v>
      </c>
      <c r="E23" s="157">
        <f>ROUND(Assumptions!I79,-5)</f>
        <v>6800000</v>
      </c>
      <c r="F23" s="157">
        <f>ROUND(Assumptions!I80,-5)</f>
        <v>6600000</v>
      </c>
      <c r="G23" s="157">
        <f>ROUND(Assumptions!I81,-5)</f>
        <v>6400000</v>
      </c>
      <c r="H23" s="157">
        <f>ROUND(Assumptions!I82,-5)</f>
        <v>3100000</v>
      </c>
      <c r="I23" s="157">
        <v>0</v>
      </c>
      <c r="J23" s="157">
        <v>0</v>
      </c>
      <c r="K23" s="157">
        <v>0</v>
      </c>
    </row>
    <row r="24" spans="1:13" s="144" customFormat="1" ht="12.75" hidden="1" customHeight="1">
      <c r="A24" s="154" t="s">
        <v>169</v>
      </c>
      <c r="B24" s="157">
        <v>0</v>
      </c>
      <c r="C24" s="157">
        <v>0</v>
      </c>
      <c r="D24" s="157">
        <v>0</v>
      </c>
      <c r="E24" s="157">
        <v>0</v>
      </c>
      <c r="F24" s="157">
        <v>0</v>
      </c>
      <c r="G24" s="157">
        <v>0</v>
      </c>
      <c r="H24" s="157">
        <f>+ROUND((Assumptions!$E$87*Assumptions!$E$85)/12*6,-5)</f>
        <v>5000000</v>
      </c>
      <c r="I24" s="157">
        <f>+ROUND((Assumptions!$E$87*Assumptions!$E$85),-5)</f>
        <v>9900000</v>
      </c>
      <c r="J24" s="157">
        <f>+ROUND((Assumptions!$E$87*Assumptions!$E$85),-5)</f>
        <v>9900000</v>
      </c>
      <c r="K24" s="157">
        <f>+ROUND((Assumptions!$E$87*Assumptions!$E$85),-5)</f>
        <v>9900000</v>
      </c>
      <c r="L24" s="153"/>
      <c r="M24" s="153"/>
    </row>
    <row r="25" spans="1:13" hidden="1">
      <c r="A25" s="67" t="s">
        <v>128</v>
      </c>
      <c r="B25" s="157">
        <f>+ROUND(Assumptions!E76,-5)</f>
        <v>200000</v>
      </c>
      <c r="C25" s="157">
        <f>ROUND(Assumptions!E77,-5)</f>
        <v>200000</v>
      </c>
      <c r="D25" s="157">
        <f>ROUND(Assumptions!E78,-5)</f>
        <v>200000</v>
      </c>
      <c r="E25" s="157">
        <f>ROUND(Assumptions!E79,-5)-100000</f>
        <v>200000</v>
      </c>
      <c r="F25" s="157">
        <f>ROUND(Assumptions!E80,-5)-100000</f>
        <v>200000</v>
      </c>
      <c r="G25" s="157">
        <f>ROUND(Assumptions!E81,-5)</f>
        <v>300000</v>
      </c>
      <c r="H25" s="157">
        <f>ROUND(Assumptions!E82,-5)</f>
        <v>100000</v>
      </c>
      <c r="I25" s="157">
        <v>0</v>
      </c>
      <c r="J25" s="157">
        <v>0</v>
      </c>
      <c r="K25" s="157">
        <f>Assumptions!E83</f>
        <v>0</v>
      </c>
    </row>
    <row r="26" spans="1:13" s="144" customFormat="1" hidden="1">
      <c r="A26" s="154" t="s">
        <v>171</v>
      </c>
      <c r="B26" s="157">
        <v>0</v>
      </c>
      <c r="C26" s="157">
        <v>0</v>
      </c>
      <c r="D26" s="157">
        <v>0</v>
      </c>
      <c r="E26" s="157">
        <v>0</v>
      </c>
      <c r="F26" s="157">
        <v>0</v>
      </c>
      <c r="G26" s="157">
        <v>0</v>
      </c>
      <c r="H26" s="157">
        <f>+ROUND(Inflation/Assumptions!E91*6,-5)</f>
        <v>100000</v>
      </c>
      <c r="I26" s="157">
        <f>+ROUND(Inflation/Assumptions!E91*12,-5)</f>
        <v>200000</v>
      </c>
      <c r="J26" s="157">
        <f>+ROUND(Inflation/Assumptions!E91*12,-5)</f>
        <v>200000</v>
      </c>
      <c r="K26" s="157">
        <f>+ROUND(Inflation/Assumptions!E91*12,-5)</f>
        <v>200000</v>
      </c>
      <c r="L26" s="153"/>
      <c r="M26" s="153"/>
    </row>
    <row r="27" spans="1:13" hidden="1">
      <c r="A27" s="67" t="s">
        <v>130</v>
      </c>
      <c r="B27" s="157">
        <v>-300000</v>
      </c>
      <c r="C27" s="157">
        <f t="shared" ref="C27:F27" si="13">+B27</f>
        <v>-300000</v>
      </c>
      <c r="D27" s="157">
        <f t="shared" si="13"/>
        <v>-300000</v>
      </c>
      <c r="E27" s="157">
        <f t="shared" si="13"/>
        <v>-300000</v>
      </c>
      <c r="F27" s="157">
        <f t="shared" si="13"/>
        <v>-300000</v>
      </c>
      <c r="G27" s="157">
        <f t="shared" ref="G27" si="14">+F27</f>
        <v>-300000</v>
      </c>
      <c r="H27" s="157">
        <f t="shared" ref="H27" si="15">+G27</f>
        <v>-300000</v>
      </c>
      <c r="I27" s="157">
        <f t="shared" ref="I27" si="16">+H27</f>
        <v>-300000</v>
      </c>
      <c r="J27" s="157">
        <f t="shared" ref="J27:K27" si="17">+I27</f>
        <v>-300000</v>
      </c>
      <c r="K27" s="157">
        <f t="shared" si="17"/>
        <v>-300000</v>
      </c>
    </row>
    <row r="28" spans="1:13" s="5" customFormat="1" hidden="1">
      <c r="A28" s="62">
        <v>0</v>
      </c>
      <c r="B28" s="142">
        <f>+B22</f>
        <v>7300000</v>
      </c>
      <c r="C28" s="142">
        <f t="shared" ref="C28:K28" si="18">+C22</f>
        <v>7100000</v>
      </c>
      <c r="D28" s="142">
        <f t="shared" si="18"/>
        <v>6900000</v>
      </c>
      <c r="E28" s="142">
        <f t="shared" si="18"/>
        <v>6700000</v>
      </c>
      <c r="F28" s="142">
        <f t="shared" si="18"/>
        <v>6500000</v>
      </c>
      <c r="G28" s="142">
        <f t="shared" si="18"/>
        <v>6400000</v>
      </c>
      <c r="H28" s="142">
        <f t="shared" si="18"/>
        <v>8000000</v>
      </c>
      <c r="I28" s="142">
        <f t="shared" si="18"/>
        <v>9800000</v>
      </c>
      <c r="J28" s="142">
        <f t="shared" si="18"/>
        <v>9800000</v>
      </c>
      <c r="K28" s="142">
        <f t="shared" si="18"/>
        <v>9800000</v>
      </c>
      <c r="L28" s="151"/>
      <c r="M28" s="151"/>
    </row>
    <row r="29" spans="1:13" hidden="1">
      <c r="A29" s="33"/>
      <c r="B29" s="125"/>
      <c r="C29" s="3"/>
      <c r="D29" s="3"/>
      <c r="E29" s="3"/>
      <c r="F29" s="157"/>
      <c r="G29" s="157"/>
      <c r="H29" s="157"/>
      <c r="I29" s="157"/>
      <c r="J29" s="157"/>
      <c r="K29" s="157"/>
    </row>
    <row r="30" spans="1:13">
      <c r="A30" s="225" t="s">
        <v>155</v>
      </c>
      <c r="B30" s="226">
        <v>-100000</v>
      </c>
      <c r="C30" s="43">
        <f>+B30</f>
        <v>-100000</v>
      </c>
      <c r="D30" s="43">
        <f t="shared" ref="D30:K30" si="19">+C30</f>
        <v>-100000</v>
      </c>
      <c r="E30" s="43">
        <f t="shared" si="19"/>
        <v>-100000</v>
      </c>
      <c r="F30" s="43">
        <f t="shared" si="19"/>
        <v>-100000</v>
      </c>
      <c r="G30" s="43">
        <f t="shared" si="19"/>
        <v>-100000</v>
      </c>
      <c r="H30" s="43">
        <f t="shared" si="19"/>
        <v>-100000</v>
      </c>
      <c r="I30" s="43">
        <f t="shared" si="19"/>
        <v>-100000</v>
      </c>
      <c r="J30" s="43">
        <f t="shared" si="19"/>
        <v>-100000</v>
      </c>
      <c r="K30" s="43">
        <f t="shared" si="19"/>
        <v>-100000</v>
      </c>
    </row>
    <row r="31" spans="1:13" s="144" customFormat="1">
      <c r="A31" s="154"/>
      <c r="B31" s="35"/>
      <c r="C31" s="34"/>
      <c r="D31" s="34"/>
      <c r="E31" s="34"/>
      <c r="F31" s="34"/>
      <c r="G31" s="34"/>
      <c r="H31" s="34"/>
      <c r="I31" s="34"/>
      <c r="J31" s="34"/>
      <c r="K31" s="34"/>
      <c r="L31" s="153"/>
      <c r="M31" s="153"/>
    </row>
    <row r="32" spans="1:13" s="144" customFormat="1">
      <c r="A32" s="151" t="s">
        <v>226</v>
      </c>
      <c r="B32" s="35">
        <f>+B19-B22-B30</f>
        <v>12340000</v>
      </c>
      <c r="C32" s="35">
        <f t="shared" ref="C32:K32" si="20">+C19-C22-C30</f>
        <v>12450000</v>
      </c>
      <c r="D32" s="35">
        <f t="shared" si="20"/>
        <v>16360000</v>
      </c>
      <c r="E32" s="35">
        <f t="shared" si="20"/>
        <v>17090000</v>
      </c>
      <c r="F32" s="35">
        <f t="shared" si="20"/>
        <v>17640000</v>
      </c>
      <c r="G32" s="35">
        <f t="shared" si="20"/>
        <v>18010000</v>
      </c>
      <c r="H32" s="35">
        <f t="shared" si="20"/>
        <v>16990000</v>
      </c>
      <c r="I32" s="35">
        <f t="shared" si="20"/>
        <v>16090000</v>
      </c>
      <c r="J32" s="35">
        <f t="shared" si="20"/>
        <v>16510000</v>
      </c>
      <c r="K32" s="35">
        <f t="shared" si="20"/>
        <v>17040000</v>
      </c>
      <c r="L32" s="153"/>
      <c r="M32" s="153"/>
    </row>
    <row r="33" spans="1:13" s="144" customFormat="1">
      <c r="A33" s="154"/>
      <c r="B33" s="35"/>
      <c r="C33" s="34"/>
      <c r="D33" s="34"/>
      <c r="E33" s="34"/>
      <c r="F33" s="34"/>
      <c r="G33" s="34"/>
      <c r="H33" s="34"/>
      <c r="I33" s="34"/>
      <c r="J33" s="34"/>
      <c r="K33" s="34"/>
      <c r="L33" s="153"/>
      <c r="M33" s="153"/>
    </row>
    <row r="34" spans="1:13" s="144" customFormat="1">
      <c r="A34" s="115" t="s">
        <v>225</v>
      </c>
      <c r="B34" s="158">
        <f t="shared" ref="B34:K34" si="21">ROUND(+(B32)*0.265,-5)</f>
        <v>3300000</v>
      </c>
      <c r="C34" s="158">
        <f t="shared" si="21"/>
        <v>3300000</v>
      </c>
      <c r="D34" s="158">
        <f t="shared" si="21"/>
        <v>4300000</v>
      </c>
      <c r="E34" s="158">
        <f t="shared" si="21"/>
        <v>4500000</v>
      </c>
      <c r="F34" s="158">
        <f t="shared" si="21"/>
        <v>4700000</v>
      </c>
      <c r="G34" s="158">
        <f t="shared" si="21"/>
        <v>4800000</v>
      </c>
      <c r="H34" s="158">
        <f t="shared" si="21"/>
        <v>4500000</v>
      </c>
      <c r="I34" s="158">
        <f t="shared" si="21"/>
        <v>4300000</v>
      </c>
      <c r="J34" s="158">
        <f t="shared" si="21"/>
        <v>4400000</v>
      </c>
      <c r="K34" s="158">
        <f t="shared" si="21"/>
        <v>4500000</v>
      </c>
      <c r="L34" s="153"/>
      <c r="M34" s="153"/>
    </row>
    <row r="35" spans="1:13">
      <c r="A35" s="33"/>
      <c r="B35" s="3"/>
      <c r="C35" s="3"/>
      <c r="D35" s="3"/>
      <c r="E35" s="3"/>
      <c r="F35" s="157"/>
      <c r="G35" s="157"/>
      <c r="H35" s="157"/>
      <c r="I35" s="157"/>
      <c r="J35" s="157"/>
      <c r="K35" s="157"/>
    </row>
    <row r="36" spans="1:13" ht="13.5" thickBot="1">
      <c r="A36" s="107" t="s">
        <v>14</v>
      </c>
      <c r="B36" s="108">
        <f t="shared" ref="B36:K36" si="22">+B32-B34</f>
        <v>9040000</v>
      </c>
      <c r="C36" s="108">
        <f t="shared" si="22"/>
        <v>9150000</v>
      </c>
      <c r="D36" s="108">
        <f t="shared" si="22"/>
        <v>12060000</v>
      </c>
      <c r="E36" s="108">
        <f t="shared" si="22"/>
        <v>12590000</v>
      </c>
      <c r="F36" s="108">
        <f t="shared" si="22"/>
        <v>12940000</v>
      </c>
      <c r="G36" s="108">
        <f t="shared" si="22"/>
        <v>13210000</v>
      </c>
      <c r="H36" s="108">
        <f t="shared" si="22"/>
        <v>12490000</v>
      </c>
      <c r="I36" s="108">
        <f t="shared" si="22"/>
        <v>11790000</v>
      </c>
      <c r="J36" s="108">
        <f t="shared" si="22"/>
        <v>12110000</v>
      </c>
      <c r="K36" s="108">
        <f t="shared" si="22"/>
        <v>12540000</v>
      </c>
    </row>
    <row r="37" spans="1:13" ht="13.5" thickTop="1">
      <c r="A37" s="33"/>
    </row>
    <row r="38" spans="1:13" s="144" customFormat="1">
      <c r="A38" s="153"/>
      <c r="L38" s="153"/>
      <c r="M38" s="153"/>
    </row>
    <row r="39" spans="1:13">
      <c r="B39" s="20"/>
      <c r="C39" s="20"/>
      <c r="D39" s="20"/>
      <c r="E39" s="20"/>
      <c r="F39" s="122"/>
      <c r="G39" s="122"/>
      <c r="H39" s="122"/>
      <c r="I39" s="122"/>
      <c r="J39" s="122"/>
      <c r="K39" s="122"/>
    </row>
    <row r="40" spans="1:13">
      <c r="B40" s="20"/>
      <c r="C40" s="20"/>
      <c r="D40" s="20"/>
      <c r="E40" s="20"/>
      <c r="F40" s="122"/>
      <c r="G40" s="122"/>
      <c r="H40" s="122"/>
      <c r="I40" s="122"/>
      <c r="J40" s="122"/>
      <c r="K40" s="122"/>
    </row>
    <row r="42" spans="1:13">
      <c r="B42" s="6"/>
      <c r="C42" s="6"/>
      <c r="D42" s="6"/>
      <c r="E42" s="6"/>
      <c r="F42" s="6"/>
      <c r="G42" s="6"/>
      <c r="H42" s="6"/>
      <c r="I42" s="6"/>
      <c r="J42" s="6"/>
      <c r="K42" s="6"/>
    </row>
    <row r="44" spans="1:13">
      <c r="B44" s="30"/>
      <c r="C44" s="30"/>
      <c r="D44" s="30"/>
      <c r="E44" s="30"/>
      <c r="F44" s="149"/>
      <c r="G44" s="149"/>
      <c r="H44" s="149"/>
      <c r="I44" s="149"/>
      <c r="J44" s="149"/>
      <c r="K44" s="149"/>
    </row>
    <row r="46" spans="1:13">
      <c r="B46" s="30"/>
      <c r="C46" s="30"/>
      <c r="D46" s="30"/>
      <c r="E46" s="30"/>
      <c r="F46" s="149"/>
      <c r="G46" s="149"/>
      <c r="H46" s="149"/>
      <c r="I46" s="149"/>
      <c r="J46" s="149"/>
      <c r="K46" s="149"/>
    </row>
    <row r="47" spans="1:13">
      <c r="B47" s="30"/>
      <c r="C47" s="30"/>
      <c r="D47" s="30"/>
      <c r="E47" s="30"/>
      <c r="F47" s="149"/>
      <c r="G47" s="149"/>
      <c r="H47" s="149"/>
      <c r="I47" s="149"/>
      <c r="J47" s="149"/>
      <c r="K47" s="149"/>
    </row>
    <row r="50" spans="2:11" customFormat="1">
      <c r="B50" s="30"/>
      <c r="C50" s="30"/>
      <c r="D50" s="30"/>
      <c r="E50" s="30"/>
      <c r="F50" s="149"/>
      <c r="G50" s="149"/>
      <c r="H50" s="149"/>
      <c r="I50" s="149"/>
      <c r="J50" s="149"/>
      <c r="K50" s="149"/>
    </row>
  </sheetData>
  <phoneticPr fontId="20" type="noConversion"/>
  <conditionalFormatting sqref="A23 A14 A25 A27:A31 A33 A35">
    <cfRule type="cellIs" dxfId="4" priority="7" stopIfTrue="1" operator="equal">
      <formula>0</formula>
    </cfRule>
  </conditionalFormatting>
  <conditionalFormatting sqref="A24">
    <cfRule type="cellIs" dxfId="3" priority="6" stopIfTrue="1" operator="equal">
      <formula>0</formula>
    </cfRule>
  </conditionalFormatting>
  <conditionalFormatting sqref="A26">
    <cfRule type="cellIs" dxfId="2" priority="5" stopIfTrue="1" operator="equal">
      <formula>0</formula>
    </cfRule>
  </conditionalFormatting>
  <conditionalFormatting sqref="A22">
    <cfRule type="cellIs" dxfId="1" priority="4" stopIfTrue="1" operator="equal">
      <formula>0</formula>
    </cfRule>
  </conditionalFormatting>
  <conditionalFormatting sqref="A34">
    <cfRule type="cellIs" dxfId="0" priority="1" stopIfTrue="1" operator="equal">
      <formula>0</formula>
    </cfRule>
  </conditionalFormatting>
  <pageMargins left="0.75" right="0.75" top="1" bottom="1" header="0.5" footer="0.5"/>
  <pageSetup scale="96" orientation="portrait" r:id="rId1"/>
  <headerFooter alignWithMargins="0">
    <oddFooter>&amp;C4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L39"/>
  <sheetViews>
    <sheetView zoomScale="85" zoomScaleNormal="85" zoomScaleSheetLayoutView="100" workbookViewId="0">
      <pane xSplit="1" ySplit="4" topLeftCell="B5" activePane="bottomRight" state="frozen"/>
      <selection pane="topRight" activeCell="B1" sqref="B1"/>
      <selection pane="bottomLeft" activeCell="A5" sqref="A5"/>
      <selection pane="bottomRight" activeCell="G34" sqref="G34"/>
    </sheetView>
  </sheetViews>
  <sheetFormatPr defaultRowHeight="12.75"/>
  <cols>
    <col min="1" max="1" width="41.85546875" customWidth="1"/>
    <col min="2" max="5" width="14.42578125" customWidth="1"/>
    <col min="6" max="11" width="14.42578125" style="144" customWidth="1"/>
  </cols>
  <sheetData>
    <row r="1" spans="1:11" ht="18">
      <c r="A1" s="44" t="str">
        <f>+'Annual BS'!A1</f>
        <v>Great Lakes Power Transmission LP</v>
      </c>
    </row>
    <row r="2" spans="1:11" ht="13.5" thickBot="1">
      <c r="A2" s="90" t="s">
        <v>114</v>
      </c>
      <c r="B2" s="1"/>
      <c r="C2" s="1"/>
      <c r="D2" s="1"/>
      <c r="E2" s="1"/>
      <c r="F2" s="1"/>
      <c r="G2" s="1"/>
      <c r="H2" s="1"/>
      <c r="I2" s="1"/>
      <c r="J2" s="1"/>
      <c r="K2" s="1"/>
    </row>
    <row r="3" spans="1:11">
      <c r="A3" s="339" t="str">
        <f>+'FS Title'!A18</f>
        <v>Scenario 3 : High Savings (HOI Ownership)</v>
      </c>
    </row>
    <row r="4" spans="1:11">
      <c r="A4" s="12"/>
      <c r="B4" s="111">
        <v>2017</v>
      </c>
      <c r="C4" s="111">
        <f t="shared" ref="C4:E4" si="0">B4+1</f>
        <v>2018</v>
      </c>
      <c r="D4" s="111">
        <f t="shared" si="0"/>
        <v>2019</v>
      </c>
      <c r="E4" s="111">
        <f t="shared" si="0"/>
        <v>2020</v>
      </c>
      <c r="F4" s="111">
        <f t="shared" ref="F4" si="1">E4+1</f>
        <v>2021</v>
      </c>
      <c r="G4" s="111">
        <f t="shared" ref="G4" si="2">F4+1</f>
        <v>2022</v>
      </c>
      <c r="H4" s="111">
        <f t="shared" ref="H4" si="3">G4+1</f>
        <v>2023</v>
      </c>
      <c r="I4" s="111">
        <f t="shared" ref="I4" si="4">H4+1</f>
        <v>2024</v>
      </c>
      <c r="J4" s="111">
        <f t="shared" ref="J4" si="5">I4+1</f>
        <v>2025</v>
      </c>
      <c r="K4" s="111">
        <f t="shared" ref="K4" si="6">J4+1</f>
        <v>2026</v>
      </c>
    </row>
    <row r="5" spans="1:11">
      <c r="A5" s="33"/>
      <c r="B5" s="41"/>
      <c r="C5" s="41"/>
      <c r="D5" s="41"/>
      <c r="E5" s="41"/>
      <c r="F5" s="41"/>
      <c r="G5" s="41"/>
      <c r="H5" s="41"/>
      <c r="I5" s="41"/>
      <c r="J5" s="41"/>
      <c r="K5" s="41"/>
    </row>
    <row r="6" spans="1:11">
      <c r="A6" s="37" t="s">
        <v>13</v>
      </c>
      <c r="H6" s="148"/>
    </row>
    <row r="7" spans="1:11">
      <c r="A7" s="85" t="s">
        <v>14</v>
      </c>
      <c r="B7" s="165">
        <f>'Annual IS'!B36</f>
        <v>9040000</v>
      </c>
      <c r="C7" s="165">
        <f>'Annual IS'!C36</f>
        <v>9150000</v>
      </c>
      <c r="D7" s="165">
        <f>'Annual IS'!D36</f>
        <v>12060000</v>
      </c>
      <c r="E7" s="165">
        <f>'Annual IS'!E36</f>
        <v>12590000</v>
      </c>
      <c r="F7" s="165">
        <f>'Annual IS'!F36</f>
        <v>12940000</v>
      </c>
      <c r="G7" s="165">
        <f>'Annual IS'!G36</f>
        <v>13210000</v>
      </c>
      <c r="H7" s="177">
        <f>'Annual IS'!H36</f>
        <v>12490000</v>
      </c>
      <c r="I7" s="165">
        <f>'Annual IS'!I36</f>
        <v>11790000</v>
      </c>
      <c r="J7" s="165">
        <f>'Annual IS'!J36</f>
        <v>12110000</v>
      </c>
      <c r="K7" s="165">
        <f>'Annual IS'!K36</f>
        <v>12540000</v>
      </c>
    </row>
    <row r="8" spans="1:11">
      <c r="A8" s="88" t="s">
        <v>15</v>
      </c>
      <c r="C8" s="136"/>
      <c r="H8" s="148"/>
    </row>
    <row r="9" spans="1:11">
      <c r="A9" s="115" t="s">
        <v>198</v>
      </c>
      <c r="B9" s="152">
        <f>+'Annual IS'!B14</f>
        <v>9300000</v>
      </c>
      <c r="C9" s="152">
        <f>+'Annual IS'!C14</f>
        <v>9600000</v>
      </c>
      <c r="D9" s="152">
        <f>+'Annual IS'!D14</f>
        <v>10100000</v>
      </c>
      <c r="E9" s="152">
        <f>+'Annual IS'!E14</f>
        <v>10200000</v>
      </c>
      <c r="F9" s="152">
        <f>+'Annual IS'!F14</f>
        <v>10500000</v>
      </c>
      <c r="G9" s="152">
        <f>+'Annual IS'!G14</f>
        <v>10900000</v>
      </c>
      <c r="H9" s="124">
        <f>+'Annual IS'!H14</f>
        <v>11100000</v>
      </c>
      <c r="I9" s="152">
        <f>+'Annual IS'!I14</f>
        <v>11400000</v>
      </c>
      <c r="J9" s="152">
        <f>+'Annual IS'!J14</f>
        <v>11700000</v>
      </c>
      <c r="K9" s="152">
        <f>+'Annual IS'!K14</f>
        <v>11900000</v>
      </c>
    </row>
    <row r="10" spans="1:11" s="144" customFormat="1">
      <c r="A10" s="115" t="s">
        <v>165</v>
      </c>
      <c r="B10" s="152">
        <f>+'Annual IS'!B22</f>
        <v>7300000</v>
      </c>
      <c r="C10" s="152">
        <f>+'Annual IS'!C22</f>
        <v>7100000</v>
      </c>
      <c r="D10" s="152">
        <f>+'Annual IS'!D22</f>
        <v>6900000</v>
      </c>
      <c r="E10" s="152">
        <f>+'Annual IS'!E22</f>
        <v>6700000</v>
      </c>
      <c r="F10" s="152">
        <f>+'Annual IS'!F22</f>
        <v>6500000</v>
      </c>
      <c r="G10" s="152">
        <f>+'Annual IS'!G22</f>
        <v>6400000</v>
      </c>
      <c r="H10" s="152">
        <f>+'Annual IS'!H22</f>
        <v>8000000</v>
      </c>
      <c r="I10" s="152">
        <f>+'Annual IS'!I22</f>
        <v>9800000</v>
      </c>
      <c r="J10" s="152">
        <f>+'Annual IS'!J22</f>
        <v>9800000</v>
      </c>
      <c r="K10" s="152">
        <f>+'Annual IS'!K22</f>
        <v>9800000</v>
      </c>
    </row>
    <row r="11" spans="1:11">
      <c r="A11" s="86" t="s">
        <v>5</v>
      </c>
      <c r="B11" s="150">
        <v>0</v>
      </c>
      <c r="C11" s="150">
        <f>'Annual BS'!B9-'Annual BS'!C9+'Annual BS'!B10-'Annual BS'!C10+'Annual BS'!B11-'Annual BS'!C11+'Annual BS'!C24-'Annual BS'!B24+'Annual BS'!C30-'Annual BS'!B30+'Annual BS'!C27-'Annual BS'!B27</f>
        <v>0</v>
      </c>
      <c r="D11" s="150">
        <f>'Annual BS'!C9-'Annual BS'!D9+'Annual BS'!C10-'Annual BS'!D10+'Annual BS'!C11-'Annual BS'!D11+'Annual BS'!D24-'Annual BS'!C24+'Annual BS'!D30-'Annual BS'!C30+'Annual BS'!D27-'Annual BS'!C27</f>
        <v>-100000</v>
      </c>
      <c r="E11" s="150">
        <f>'Annual BS'!D9-'Annual BS'!E9+'Annual BS'!D10-'Annual BS'!E10+'Annual BS'!D11-'Annual BS'!E11+'Annual BS'!E24-'Annual BS'!D24+'Annual BS'!E30-'Annual BS'!D30+'Annual BS'!E27-'Annual BS'!D27</f>
        <v>0</v>
      </c>
      <c r="F11" s="150">
        <f>'Annual BS'!E9-'Annual BS'!F9+'Annual BS'!E10-'Annual BS'!F10+'Annual BS'!E11-'Annual BS'!F11+'Annual BS'!F24-'Annual BS'!E24+'Annual BS'!F30-'Annual BS'!E30+'Annual BS'!F27-'Annual BS'!E27</f>
        <v>-100000</v>
      </c>
      <c r="G11" s="150">
        <f>'Annual BS'!F9-'Annual BS'!G9+'Annual BS'!F10-'Annual BS'!G10+'Annual BS'!F11-'Annual BS'!G11+'Annual BS'!G24-'Annual BS'!F24+'Annual BS'!G30-'Annual BS'!F30+'Annual BS'!G27-'Annual BS'!F27</f>
        <v>-100000</v>
      </c>
      <c r="H11" s="150">
        <f>'Annual BS'!G9-'Annual BS'!H9+'Annual BS'!G10-'Annual BS'!H10+'Annual BS'!G11-'Annual BS'!H11+'Annual BS'!H24-'Annual BS'!G24+'Annual BS'!H30-'Annual BS'!G30+'Annual BS'!H27-'Annual BS'!G27</f>
        <v>0</v>
      </c>
      <c r="I11" s="150">
        <f>'Annual BS'!H9-'Annual BS'!I9+'Annual BS'!H10-'Annual BS'!I10+'Annual BS'!H11-'Annual BS'!I11+'Annual BS'!I24-'Annual BS'!H24+'Annual BS'!I30-'Annual BS'!H30+'Annual BS'!I27-'Annual BS'!H27</f>
        <v>-100000</v>
      </c>
      <c r="J11" s="150">
        <f>'Annual BS'!I9-'Annual BS'!J9+'Annual BS'!I10-'Annual BS'!J10+'Annual BS'!I11-'Annual BS'!J11+'Annual BS'!J24-'Annual BS'!I24+'Annual BS'!J30-'Annual BS'!I30+'Annual BS'!J27-'Annual BS'!I27</f>
        <v>-100000</v>
      </c>
      <c r="K11" s="150">
        <f>'Annual BS'!J9-'Annual BS'!K9+'Annual BS'!J10-'Annual BS'!K10+'Annual BS'!J11-'Annual BS'!K11+'Annual BS'!K24-'Annual BS'!J24+'Annual BS'!K30-'Annual BS'!J30+'Annual BS'!K27-'Annual BS'!J27</f>
        <v>-100000</v>
      </c>
    </row>
    <row r="12" spans="1:11">
      <c r="A12" s="88" t="s">
        <v>166</v>
      </c>
      <c r="B12" s="166">
        <f t="shared" ref="B12:K12" si="7">SUM(B7:B11)</f>
        <v>25640000</v>
      </c>
      <c r="C12" s="163">
        <f t="shared" si="7"/>
        <v>25850000</v>
      </c>
      <c r="D12" s="163">
        <f t="shared" si="7"/>
        <v>28960000</v>
      </c>
      <c r="E12" s="163">
        <f t="shared" si="7"/>
        <v>29490000</v>
      </c>
      <c r="F12" s="163">
        <f t="shared" si="7"/>
        <v>29840000</v>
      </c>
      <c r="G12" s="163">
        <f t="shared" si="7"/>
        <v>30410000</v>
      </c>
      <c r="H12" s="162">
        <f t="shared" si="7"/>
        <v>31590000</v>
      </c>
      <c r="I12" s="163">
        <f t="shared" si="7"/>
        <v>32890000</v>
      </c>
      <c r="J12" s="163">
        <f t="shared" si="7"/>
        <v>33510000</v>
      </c>
      <c r="K12" s="163">
        <f t="shared" si="7"/>
        <v>34140000</v>
      </c>
    </row>
    <row r="13" spans="1:11" s="144" customFormat="1">
      <c r="A13" s="154" t="s">
        <v>167</v>
      </c>
      <c r="B13" s="138">
        <f>-ROUND(Assumptions!I76,-5)</f>
        <v>-7400000</v>
      </c>
      <c r="C13" s="138">
        <f>-ROUND(Assumptions!I77,-5)</f>
        <v>-7200000</v>
      </c>
      <c r="D13" s="138">
        <f>-ROUND(Assumptions!I78,-5)</f>
        <v>-7000000</v>
      </c>
      <c r="E13" s="138">
        <f>-ROUND(Assumptions!I79,-5)</f>
        <v>-6800000</v>
      </c>
      <c r="F13" s="138">
        <f>-ROUND(Assumptions!I80,-5)</f>
        <v>-6600000</v>
      </c>
      <c r="G13" s="138">
        <f>-ROUND(Assumptions!I81,-5)</f>
        <v>-6400000</v>
      </c>
      <c r="H13" s="35">
        <f>-ROUND(Assumptions!I82,-5)-'Annual IS'!H24</f>
        <v>-8100000</v>
      </c>
      <c r="I13" s="138">
        <f>-'Annual IS'!I24</f>
        <v>-9900000</v>
      </c>
      <c r="J13" s="138">
        <f>-'Annual IS'!J24</f>
        <v>-9900000</v>
      </c>
      <c r="K13" s="138">
        <f>-'Annual IS'!K24</f>
        <v>-9900000</v>
      </c>
    </row>
    <row r="14" spans="1:11" s="144" customFormat="1">
      <c r="A14" s="14"/>
      <c r="B14" s="19">
        <f t="shared" ref="B14:E14" si="8">+B12+B13</f>
        <v>18240000</v>
      </c>
      <c r="C14" s="19">
        <f t="shared" si="8"/>
        <v>18650000</v>
      </c>
      <c r="D14" s="19">
        <f t="shared" si="8"/>
        <v>21960000</v>
      </c>
      <c r="E14" s="19">
        <f t="shared" si="8"/>
        <v>22690000</v>
      </c>
      <c r="F14" s="19">
        <f t="shared" ref="F14:K14" si="9">+F12+F13</f>
        <v>23240000</v>
      </c>
      <c r="G14" s="19">
        <f t="shared" si="9"/>
        <v>24010000</v>
      </c>
      <c r="H14" s="161">
        <f t="shared" si="9"/>
        <v>23490000</v>
      </c>
      <c r="I14" s="19">
        <f t="shared" si="9"/>
        <v>22990000</v>
      </c>
      <c r="J14" s="19">
        <f t="shared" si="9"/>
        <v>23610000</v>
      </c>
      <c r="K14" s="19">
        <f t="shared" si="9"/>
        <v>24240000</v>
      </c>
    </row>
    <row r="15" spans="1:11">
      <c r="A15" s="16"/>
      <c r="C15" s="136"/>
      <c r="H15" s="148"/>
    </row>
    <row r="16" spans="1:11">
      <c r="A16" s="37" t="s">
        <v>95</v>
      </c>
      <c r="C16" s="136"/>
      <c r="H16" s="148"/>
    </row>
    <row r="17" spans="1:12">
      <c r="A17" s="89" t="s">
        <v>16</v>
      </c>
      <c r="B17" s="150">
        <f>-'Annual PP&amp;E'!B27+'Annual PP&amp;E'!B29</f>
        <v>-19100000</v>
      </c>
      <c r="C17" s="150">
        <f>-'Annual PP&amp;E'!C27+'Annual PP&amp;E'!C29</f>
        <v>-15900000</v>
      </c>
      <c r="D17" s="150">
        <f>-'Annual PP&amp;E'!D27+'Annual PP&amp;E'!D29</f>
        <v>-12900000</v>
      </c>
      <c r="E17" s="150">
        <f>-'Annual PP&amp;E'!E27+'Annual PP&amp;E'!E29</f>
        <v>-12400000</v>
      </c>
      <c r="F17" s="150">
        <f>-'Annual PP&amp;E'!F27+'Annual PP&amp;E'!F29</f>
        <v>-13500000</v>
      </c>
      <c r="G17" s="150">
        <f>-'Annual PP&amp;E'!G27+'Annual PP&amp;E'!G29</f>
        <v>-15500000</v>
      </c>
      <c r="H17" s="150">
        <f>-'Annual PP&amp;E'!H27+'Annual PP&amp;E'!H29</f>
        <v>-14900000</v>
      </c>
      <c r="I17" s="150">
        <f>-'Annual PP&amp;E'!I27+'Annual PP&amp;E'!I29</f>
        <v>-15700000</v>
      </c>
      <c r="J17" s="150">
        <f>-'Annual PP&amp;E'!J27+'Annual PP&amp;E'!J29</f>
        <v>-14900000</v>
      </c>
      <c r="K17" s="150">
        <f>-'Annual PP&amp;E'!K27+'Annual PP&amp;E'!K29</f>
        <v>-15300000</v>
      </c>
    </row>
    <row r="18" spans="1:12">
      <c r="A18" s="14"/>
      <c r="B18" s="19">
        <f t="shared" ref="B18:E18" si="10">SUM(B17:B17)</f>
        <v>-19100000</v>
      </c>
      <c r="C18" s="29">
        <f t="shared" si="10"/>
        <v>-15900000</v>
      </c>
      <c r="D18" s="19">
        <f t="shared" si="10"/>
        <v>-12900000</v>
      </c>
      <c r="E18" s="19">
        <f t="shared" si="10"/>
        <v>-12400000</v>
      </c>
      <c r="F18" s="19">
        <f t="shared" ref="F18:K18" si="11">SUM(F17:F17)</f>
        <v>-13500000</v>
      </c>
      <c r="G18" s="19">
        <f t="shared" si="11"/>
        <v>-15500000</v>
      </c>
      <c r="H18" s="161">
        <f t="shared" si="11"/>
        <v>-14900000</v>
      </c>
      <c r="I18" s="19">
        <f t="shared" si="11"/>
        <v>-15700000</v>
      </c>
      <c r="J18" s="19">
        <f t="shared" si="11"/>
        <v>-14900000</v>
      </c>
      <c r="K18" s="19">
        <f t="shared" si="11"/>
        <v>-15300000</v>
      </c>
    </row>
    <row r="19" spans="1:12">
      <c r="A19" s="16"/>
      <c r="C19" s="136"/>
    </row>
    <row r="20" spans="1:12">
      <c r="A20" s="37" t="s">
        <v>96</v>
      </c>
      <c r="C20" s="136"/>
    </row>
    <row r="21" spans="1:12">
      <c r="A21" s="89" t="s">
        <v>156</v>
      </c>
      <c r="B21" s="150">
        <f>-ROUND(Assumptions!H76,-5)</f>
        <v>-2500000</v>
      </c>
      <c r="C21" s="150">
        <f>-ROUND(Assumptions!H77,-5)</f>
        <v>-2600000</v>
      </c>
      <c r="D21" s="150">
        <f>-ROUND(Assumptions!H78,-5)</f>
        <v>-2800000</v>
      </c>
      <c r="E21" s="150">
        <f>-ROUND(Assumptions!H79,-5)</f>
        <v>-3000000</v>
      </c>
      <c r="F21" s="150">
        <f>-ROUND(Assumptions!H80,-5)</f>
        <v>-3200000</v>
      </c>
      <c r="G21" s="150">
        <f>-ROUND(Assumptions!H81,-5)</f>
        <v>-3400000</v>
      </c>
      <c r="H21" s="150">
        <f>-ROUND(Assumptions!H82,-5)</f>
        <v>-94800000</v>
      </c>
      <c r="I21" s="150">
        <f>-Assumptions!I97</f>
        <v>0</v>
      </c>
      <c r="J21" s="150">
        <f>-Assumptions!I98</f>
        <v>0</v>
      </c>
      <c r="K21" s="150">
        <f>-Assumptions!I99</f>
        <v>0</v>
      </c>
    </row>
    <row r="22" spans="1:12">
      <c r="A22" s="116" t="s">
        <v>170</v>
      </c>
      <c r="B22" s="150">
        <v>0</v>
      </c>
      <c r="C22" s="150">
        <v>0</v>
      </c>
      <c r="D22" s="150">
        <v>0</v>
      </c>
      <c r="E22" s="150">
        <v>0</v>
      </c>
      <c r="F22" s="150">
        <v>0</v>
      </c>
      <c r="G22" s="150">
        <v>0</v>
      </c>
      <c r="H22" s="150">
        <f>ROUND(+Assumptions!E87-Inflation,-5)</f>
        <v>148900000</v>
      </c>
      <c r="I22" s="150">
        <v>0</v>
      </c>
      <c r="J22" s="150">
        <v>0</v>
      </c>
      <c r="K22" s="150">
        <v>0</v>
      </c>
    </row>
    <row r="23" spans="1:12">
      <c r="A23" s="89" t="s">
        <v>118</v>
      </c>
      <c r="B23" s="124">
        <v>-1000000</v>
      </c>
      <c r="C23" s="124" t="s">
        <v>361</v>
      </c>
      <c r="D23" s="124" t="s">
        <v>361</v>
      </c>
      <c r="E23" s="124" t="s">
        <v>361</v>
      </c>
      <c r="F23" s="124" t="s">
        <v>361</v>
      </c>
      <c r="G23" s="124" t="s">
        <v>361</v>
      </c>
      <c r="H23" s="124">
        <v>-67500000</v>
      </c>
      <c r="I23" s="124">
        <v>-3000000</v>
      </c>
      <c r="J23" s="124">
        <v>-5000000</v>
      </c>
      <c r="K23" s="124">
        <v>-5000000</v>
      </c>
      <c r="L23" s="198" t="s">
        <v>227</v>
      </c>
    </row>
    <row r="24" spans="1:12">
      <c r="A24" s="14"/>
      <c r="B24" s="19">
        <f t="shared" ref="B24:K24" si="12">SUM(B21:B23)</f>
        <v>-3500000</v>
      </c>
      <c r="C24" s="19">
        <f t="shared" si="12"/>
        <v>-2600000</v>
      </c>
      <c r="D24" s="19">
        <f t="shared" si="12"/>
        <v>-2800000</v>
      </c>
      <c r="E24" s="19">
        <f t="shared" si="12"/>
        <v>-3000000</v>
      </c>
      <c r="F24" s="19">
        <f t="shared" si="12"/>
        <v>-3200000</v>
      </c>
      <c r="G24" s="19">
        <f t="shared" si="12"/>
        <v>-3400000</v>
      </c>
      <c r="H24" s="19">
        <f t="shared" si="12"/>
        <v>-13400000</v>
      </c>
      <c r="I24" s="19">
        <f t="shared" si="12"/>
        <v>-3000000</v>
      </c>
      <c r="J24" s="19">
        <f t="shared" si="12"/>
        <v>-5000000</v>
      </c>
      <c r="K24" s="19">
        <f t="shared" si="12"/>
        <v>-5000000</v>
      </c>
    </row>
    <row r="25" spans="1:12">
      <c r="A25" s="16"/>
    </row>
    <row r="26" spans="1:12">
      <c r="A26" s="85" t="s">
        <v>17</v>
      </c>
      <c r="B26" s="122">
        <f t="shared" ref="B26:K26" si="13">+B24+B18+B14</f>
        <v>-4360000</v>
      </c>
      <c r="C26" s="122">
        <f t="shared" si="13"/>
        <v>150000</v>
      </c>
      <c r="D26" s="122">
        <f t="shared" si="13"/>
        <v>6260000</v>
      </c>
      <c r="E26" s="122">
        <f t="shared" si="13"/>
        <v>7290000</v>
      </c>
      <c r="F26" s="122">
        <f t="shared" si="13"/>
        <v>6540000</v>
      </c>
      <c r="G26" s="122">
        <f t="shared" si="13"/>
        <v>5110000</v>
      </c>
      <c r="H26" s="122">
        <f t="shared" si="13"/>
        <v>-4810000</v>
      </c>
      <c r="I26" s="122">
        <f t="shared" si="13"/>
        <v>4290000</v>
      </c>
      <c r="J26" s="122">
        <f t="shared" si="13"/>
        <v>3710000</v>
      </c>
      <c r="K26" s="122">
        <f t="shared" si="13"/>
        <v>3940000</v>
      </c>
    </row>
    <row r="27" spans="1:12">
      <c r="A27" s="88" t="s">
        <v>18</v>
      </c>
      <c r="B27" s="6">
        <v>7400000</v>
      </c>
      <c r="C27" s="6">
        <f t="shared" ref="C27:E27" si="14">+B28</f>
        <v>3040000</v>
      </c>
      <c r="D27" s="6">
        <f t="shared" si="14"/>
        <v>3190000</v>
      </c>
      <c r="E27" s="6">
        <f t="shared" si="14"/>
        <v>9450000</v>
      </c>
      <c r="F27" s="6">
        <f t="shared" ref="F27" si="15">+E28</f>
        <v>16740000</v>
      </c>
      <c r="G27" s="6">
        <f t="shared" ref="G27" si="16">+F28</f>
        <v>23280000</v>
      </c>
      <c r="H27" s="6">
        <f t="shared" ref="H27" si="17">+G28</f>
        <v>28390000</v>
      </c>
      <c r="I27" s="6">
        <f t="shared" ref="I27" si="18">+H28</f>
        <v>23580000</v>
      </c>
      <c r="J27" s="6">
        <f t="shared" ref="J27" si="19">+I28</f>
        <v>27870000</v>
      </c>
      <c r="K27" s="6">
        <f t="shared" ref="K27" si="20">+J28</f>
        <v>31580000</v>
      </c>
    </row>
    <row r="28" spans="1:12" ht="13.5" thickBot="1">
      <c r="A28" s="15" t="s">
        <v>19</v>
      </c>
      <c r="B28" s="207">
        <f t="shared" ref="B28:E28" si="21">SUM(B26:B27)</f>
        <v>3040000</v>
      </c>
      <c r="C28" s="207">
        <f t="shared" si="21"/>
        <v>3190000</v>
      </c>
      <c r="D28" s="207">
        <f>SUM(D26:D27)</f>
        <v>9450000</v>
      </c>
      <c r="E28" s="207">
        <f t="shared" si="21"/>
        <v>16740000</v>
      </c>
      <c r="F28" s="207">
        <f t="shared" ref="F28:K28" si="22">SUM(F26:F27)</f>
        <v>23280000</v>
      </c>
      <c r="G28" s="207">
        <f t="shared" si="22"/>
        <v>28390000</v>
      </c>
      <c r="H28" s="207">
        <f t="shared" si="22"/>
        <v>23580000</v>
      </c>
      <c r="I28" s="207">
        <f t="shared" si="22"/>
        <v>27870000</v>
      </c>
      <c r="J28" s="207">
        <f t="shared" si="22"/>
        <v>31580000</v>
      </c>
      <c r="K28" s="207">
        <f t="shared" si="22"/>
        <v>35520000</v>
      </c>
    </row>
    <row r="29" spans="1:12" ht="13.5" thickTop="1">
      <c r="A29" s="16"/>
      <c r="B29" s="144"/>
      <c r="C29" s="144"/>
      <c r="D29" s="144"/>
      <c r="E29" s="144"/>
    </row>
    <row r="30" spans="1:12">
      <c r="A30" s="16"/>
      <c r="B30" s="159"/>
      <c r="C30" s="61"/>
      <c r="D30" s="61"/>
      <c r="E30" s="61"/>
      <c r="F30" s="61"/>
      <c r="G30" s="61"/>
      <c r="H30" s="61"/>
      <c r="I30" s="61"/>
      <c r="J30" s="61"/>
      <c r="K30" s="61"/>
    </row>
    <row r="31" spans="1:12">
      <c r="A31" s="16"/>
      <c r="B31" s="133"/>
      <c r="C31" s="21"/>
      <c r="D31" s="21"/>
      <c r="E31" s="21"/>
      <c r="F31" s="21"/>
      <c r="G31" s="21"/>
      <c r="H31" s="21"/>
      <c r="I31" s="21"/>
      <c r="J31" s="21"/>
      <c r="K31" s="21"/>
    </row>
    <row r="32" spans="1:12">
      <c r="A32" s="16"/>
      <c r="B32" s="160"/>
      <c r="C32" s="63"/>
      <c r="D32" s="63"/>
      <c r="E32" s="63"/>
      <c r="F32" s="63"/>
      <c r="G32" s="63"/>
      <c r="H32" s="63"/>
      <c r="I32" s="63"/>
      <c r="J32" s="63"/>
      <c r="K32" s="63"/>
    </row>
    <row r="33" spans="1:11">
      <c r="A33" s="16"/>
    </row>
    <row r="35" spans="1:11">
      <c r="B35" s="21"/>
      <c r="C35" s="21"/>
      <c r="D35" s="21"/>
      <c r="E35" s="21"/>
      <c r="F35" s="21"/>
      <c r="G35" s="21"/>
      <c r="H35" s="21"/>
      <c r="I35" s="21"/>
      <c r="J35" s="21"/>
      <c r="K35" s="21"/>
    </row>
    <row r="36" spans="1:11">
      <c r="B36" s="6"/>
      <c r="C36" s="6"/>
      <c r="D36" s="6"/>
      <c r="E36" s="6"/>
      <c r="F36" s="6"/>
      <c r="G36" s="6"/>
      <c r="H36" s="6"/>
      <c r="I36" s="6"/>
      <c r="J36" s="6"/>
      <c r="K36" s="6"/>
    </row>
    <row r="39" spans="1:11">
      <c r="C39" s="145"/>
    </row>
  </sheetData>
  <phoneticPr fontId="20" type="noConversion"/>
  <pageMargins left="0.75" right="0.75" top="1" bottom="1" header="0.5" footer="0.5"/>
  <pageSetup scale="79" orientation="portrait" r:id="rId1"/>
  <headerFooter alignWithMargins="0">
    <oddFooter>&amp;C5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Q82"/>
  <sheetViews>
    <sheetView zoomScaleNormal="100" zoomScaleSheetLayoutView="100" workbookViewId="0"/>
  </sheetViews>
  <sheetFormatPr defaultRowHeight="12.75"/>
  <cols>
    <col min="1" max="1" width="7" customWidth="1"/>
    <col min="2" max="2" width="11.28515625" customWidth="1"/>
    <col min="3" max="7" width="10.85546875" customWidth="1"/>
    <col min="9" max="9" width="11.7109375" customWidth="1"/>
    <col min="17" max="17" width="13.85546875" customWidth="1"/>
    <col min="18" max="22" width="16.5703125" customWidth="1"/>
  </cols>
  <sheetData>
    <row r="1" spans="1:9" ht="18">
      <c r="A1" s="44" t="str">
        <f>Assumptions!A1</f>
        <v>Great Lakes Power Transmission LP</v>
      </c>
      <c r="B1" s="16"/>
      <c r="H1" s="59"/>
      <c r="I1" s="60"/>
    </row>
    <row r="2" spans="1:9" s="121" customFormat="1" ht="15.75">
      <c r="A2" s="59" t="s">
        <v>221</v>
      </c>
      <c r="B2" s="16"/>
      <c r="H2" s="59"/>
      <c r="I2" s="60"/>
    </row>
    <row r="3" spans="1:9" ht="13.5" thickBot="1">
      <c r="A3" s="90" t="s">
        <v>186</v>
      </c>
      <c r="B3" s="31"/>
      <c r="C3" s="31"/>
      <c r="D3" s="31"/>
      <c r="E3" s="31"/>
      <c r="F3" s="31"/>
      <c r="G3" s="31"/>
      <c r="H3" s="31"/>
      <c r="I3" s="31"/>
    </row>
    <row r="4" spans="1:9">
      <c r="A4" s="337" t="str">
        <f>+'FS Title'!A18</f>
        <v>Scenario 3 : High Savings (HOI Ownership)</v>
      </c>
      <c r="B4" s="337"/>
      <c r="C4" s="337"/>
    </row>
    <row r="5" spans="1:9">
      <c r="A5" s="363" t="s">
        <v>81</v>
      </c>
      <c r="B5" s="363"/>
      <c r="C5" s="363"/>
      <c r="D5" s="363"/>
      <c r="E5" s="363"/>
      <c r="F5" s="363"/>
      <c r="G5" s="363"/>
      <c r="H5" s="363"/>
      <c r="I5" s="363"/>
    </row>
    <row r="6" spans="1:9" s="121" customFormat="1" ht="44.25" customHeight="1">
      <c r="A6" s="365" t="s">
        <v>134</v>
      </c>
      <c r="B6" s="365"/>
      <c r="C6" s="365"/>
      <c r="D6" s="365"/>
      <c r="E6" s="365"/>
      <c r="F6" s="365"/>
      <c r="G6" s="365"/>
      <c r="H6" s="365"/>
      <c r="I6" s="365"/>
    </row>
    <row r="7" spans="1:9" s="80" customFormat="1" ht="8.25" customHeight="1">
      <c r="A7" s="49"/>
      <c r="B7" s="49"/>
      <c r="C7" s="49"/>
      <c r="D7" s="49"/>
      <c r="E7" s="49"/>
      <c r="I7" s="52"/>
    </row>
    <row r="8" spans="1:9">
      <c r="A8" s="50" t="s">
        <v>82</v>
      </c>
      <c r="B8" s="49"/>
      <c r="C8" s="49"/>
      <c r="D8" s="49"/>
      <c r="E8" s="49"/>
    </row>
    <row r="9" spans="1:9" ht="113.25" customHeight="1">
      <c r="A9" s="364" t="s">
        <v>222</v>
      </c>
      <c r="B9" s="364"/>
      <c r="C9" s="364"/>
      <c r="D9" s="364"/>
      <c r="E9" s="364"/>
      <c r="F9" s="364"/>
      <c r="G9" s="364"/>
      <c r="H9" s="364"/>
      <c r="I9" s="364"/>
    </row>
    <row r="10" spans="1:9" s="80" customFormat="1" ht="8.25" customHeight="1">
      <c r="A10" s="49"/>
      <c r="B10" s="49"/>
      <c r="C10" s="49"/>
      <c r="D10" s="49"/>
      <c r="E10" s="49"/>
      <c r="G10" s="143"/>
      <c r="I10" s="52"/>
    </row>
    <row r="11" spans="1:9">
      <c r="A11" s="51" t="s">
        <v>83</v>
      </c>
      <c r="B11" s="49"/>
      <c r="C11" s="49"/>
      <c r="D11" s="49"/>
      <c r="E11" s="49"/>
    </row>
    <row r="12" spans="1:9">
      <c r="A12" s="51" t="s">
        <v>7</v>
      </c>
      <c r="B12" s="49"/>
      <c r="C12" s="49"/>
      <c r="D12" s="49"/>
      <c r="E12" s="49"/>
      <c r="F12" s="80"/>
      <c r="G12" s="80"/>
      <c r="H12" s="80"/>
      <c r="I12" s="80"/>
    </row>
    <row r="13" spans="1:9" ht="33" customHeight="1">
      <c r="A13" s="366" t="s">
        <v>223</v>
      </c>
      <c r="B13" s="366"/>
      <c r="C13" s="366"/>
      <c r="D13" s="366"/>
      <c r="E13" s="366"/>
      <c r="F13" s="366"/>
      <c r="G13" s="366"/>
      <c r="H13" s="366"/>
      <c r="I13" s="366"/>
    </row>
    <row r="14" spans="1:9" s="80" customFormat="1" ht="8.25" customHeight="1">
      <c r="A14" s="49"/>
      <c r="B14" s="49"/>
      <c r="C14" s="49"/>
      <c r="D14" s="49"/>
      <c r="E14" s="49"/>
      <c r="I14" s="52"/>
    </row>
    <row r="15" spans="1:9">
      <c r="A15" s="51" t="s">
        <v>146</v>
      </c>
      <c r="B15" s="49"/>
      <c r="C15" s="49"/>
      <c r="D15" s="49"/>
      <c r="E15" s="49"/>
      <c r="F15" s="80"/>
      <c r="G15" s="80"/>
      <c r="H15" s="80"/>
      <c r="I15" s="80"/>
    </row>
    <row r="16" spans="1:9" ht="33" customHeight="1">
      <c r="A16" s="366" t="s">
        <v>160</v>
      </c>
      <c r="B16" s="366"/>
      <c r="C16" s="366"/>
      <c r="D16" s="366"/>
      <c r="E16" s="366"/>
      <c r="F16" s="366"/>
      <c r="G16" s="366"/>
      <c r="H16" s="366"/>
      <c r="I16" s="366"/>
    </row>
    <row r="17" spans="1:17" s="80" customFormat="1" ht="8.25" customHeight="1">
      <c r="A17" s="49"/>
      <c r="B17" s="49"/>
      <c r="C17" s="49"/>
      <c r="D17" s="49"/>
      <c r="E17" s="49"/>
      <c r="I17" s="52"/>
    </row>
    <row r="18" spans="1:17">
      <c r="A18" s="51" t="s">
        <v>9</v>
      </c>
      <c r="B18" s="49"/>
      <c r="C18" s="49"/>
      <c r="D18" s="49"/>
      <c r="E18" s="49"/>
      <c r="F18" s="80"/>
      <c r="G18" s="80"/>
      <c r="H18" s="80"/>
      <c r="I18" s="80"/>
      <c r="L18" s="121"/>
      <c r="M18" s="121"/>
      <c r="N18" s="121"/>
      <c r="O18" s="121"/>
      <c r="P18" s="121"/>
      <c r="Q18" s="121"/>
    </row>
    <row r="19" spans="1:17" ht="28.5" customHeight="1">
      <c r="A19" s="366" t="s">
        <v>205</v>
      </c>
      <c r="B19" s="366"/>
      <c r="C19" s="366"/>
      <c r="D19" s="366"/>
      <c r="E19" s="366"/>
      <c r="F19" s="366"/>
      <c r="G19" s="366"/>
      <c r="H19" s="366"/>
      <c r="I19" s="366"/>
      <c r="L19" s="121"/>
      <c r="M19" s="121"/>
      <c r="N19" s="121"/>
      <c r="O19" s="121"/>
      <c r="P19" s="121"/>
      <c r="Q19" s="121"/>
    </row>
    <row r="20" spans="1:17" s="80" customFormat="1" ht="8.25" customHeight="1">
      <c r="A20" s="49"/>
      <c r="B20" s="49"/>
      <c r="C20" s="49"/>
      <c r="D20" s="49"/>
      <c r="E20" s="49"/>
      <c r="I20" s="52"/>
      <c r="L20" s="121"/>
      <c r="M20" s="121"/>
      <c r="N20" s="121"/>
      <c r="O20" s="121"/>
      <c r="P20" s="121"/>
      <c r="Q20" s="121"/>
    </row>
    <row r="21" spans="1:17">
      <c r="A21" s="51" t="s">
        <v>116</v>
      </c>
      <c r="B21" s="49"/>
      <c r="C21" s="49"/>
      <c r="D21" s="49"/>
      <c r="E21" s="49"/>
      <c r="F21" s="80"/>
      <c r="G21" s="80"/>
      <c r="H21" s="80"/>
      <c r="I21" s="80"/>
      <c r="L21" s="121"/>
      <c r="M21" s="121"/>
      <c r="N21" s="121"/>
      <c r="O21" s="121"/>
      <c r="P21" s="121"/>
      <c r="Q21" s="121"/>
    </row>
    <row r="22" spans="1:17" ht="84" customHeight="1">
      <c r="A22" s="364" t="s">
        <v>202</v>
      </c>
      <c r="B22" s="364"/>
      <c r="C22" s="364"/>
      <c r="D22" s="364"/>
      <c r="E22" s="364"/>
      <c r="F22" s="364"/>
      <c r="G22" s="364"/>
      <c r="H22" s="364"/>
      <c r="I22" s="364"/>
      <c r="L22" s="121"/>
      <c r="M22" s="121"/>
      <c r="N22" s="121"/>
      <c r="O22" s="121"/>
      <c r="P22" s="121"/>
      <c r="Q22" s="121"/>
    </row>
    <row r="23" spans="1:17" s="80" customFormat="1" ht="8.25" customHeight="1">
      <c r="A23" s="49"/>
      <c r="B23" s="49"/>
      <c r="C23" s="49"/>
      <c r="D23" s="49"/>
      <c r="E23" s="49"/>
      <c r="I23" s="52"/>
    </row>
    <row r="24" spans="1:17">
      <c r="A24" s="51" t="s">
        <v>148</v>
      </c>
      <c r="B24" s="49"/>
      <c r="C24" s="49"/>
      <c r="D24" s="49"/>
      <c r="E24" s="49"/>
      <c r="F24" s="80"/>
      <c r="G24" s="80"/>
      <c r="H24" s="80"/>
      <c r="I24" s="80"/>
    </row>
    <row r="25" spans="1:17" ht="94.5" customHeight="1">
      <c r="A25" s="366" t="s">
        <v>206</v>
      </c>
      <c r="B25" s="366"/>
      <c r="C25" s="366"/>
      <c r="D25" s="366"/>
      <c r="E25" s="366"/>
      <c r="F25" s="366"/>
      <c r="G25" s="366"/>
      <c r="H25" s="366"/>
      <c r="I25" s="366"/>
    </row>
    <row r="26" spans="1:17" s="80" customFormat="1" ht="8.25" customHeight="1">
      <c r="A26" s="49"/>
      <c r="B26" s="49"/>
      <c r="C26" s="49"/>
      <c r="D26" s="49"/>
      <c r="E26" s="49"/>
      <c r="I26" s="52"/>
    </row>
    <row r="27" spans="1:17">
      <c r="A27" s="51" t="s">
        <v>12</v>
      </c>
      <c r="B27" s="49"/>
      <c r="C27" s="49"/>
      <c r="D27" s="49"/>
      <c r="E27" s="49"/>
      <c r="F27" s="80"/>
      <c r="G27" s="80"/>
      <c r="H27" s="80"/>
      <c r="I27" s="80"/>
    </row>
    <row r="28" spans="1:17" s="121" customFormat="1" ht="60" customHeight="1">
      <c r="A28" s="366" t="s">
        <v>135</v>
      </c>
      <c r="B28" s="366"/>
      <c r="C28" s="366"/>
      <c r="D28" s="366"/>
      <c r="E28" s="366"/>
      <c r="F28" s="366"/>
      <c r="G28" s="366"/>
      <c r="H28" s="366"/>
      <c r="I28" s="366"/>
    </row>
    <row r="29" spans="1:17" s="121" customFormat="1" ht="15" customHeight="1">
      <c r="A29" s="127"/>
      <c r="B29" s="127"/>
      <c r="C29" s="127"/>
      <c r="D29" s="127"/>
      <c r="E29" s="127"/>
      <c r="F29" s="127"/>
      <c r="G29" s="127"/>
      <c r="H29" s="127"/>
      <c r="I29" s="127"/>
    </row>
    <row r="30" spans="1:17" s="121" customFormat="1" ht="15" customHeight="1">
      <c r="A30" s="127"/>
      <c r="B30" s="131" t="s">
        <v>139</v>
      </c>
      <c r="C30" s="132" t="s">
        <v>140</v>
      </c>
      <c r="D30" s="132" t="s">
        <v>141</v>
      </c>
      <c r="E30" s="132" t="s">
        <v>35</v>
      </c>
      <c r="G30" s="127"/>
      <c r="H30" s="127"/>
      <c r="I30" s="127"/>
    </row>
    <row r="31" spans="1:17" s="121" customFormat="1" ht="15" customHeight="1">
      <c r="A31" s="127"/>
      <c r="B31" s="128" t="s">
        <v>142</v>
      </c>
      <c r="C31" s="129">
        <v>166443</v>
      </c>
      <c r="D31" s="129">
        <v>0</v>
      </c>
      <c r="E31" s="129">
        <f>SUM(C31:D31)</f>
        <v>166443</v>
      </c>
      <c r="G31" s="127"/>
      <c r="H31" s="127"/>
      <c r="I31" s="127"/>
    </row>
    <row r="32" spans="1:17" s="121" customFormat="1" ht="15" customHeight="1">
      <c r="A32" s="127"/>
      <c r="B32" s="128" t="s">
        <v>143</v>
      </c>
      <c r="C32" s="129">
        <v>342912</v>
      </c>
      <c r="D32" s="129">
        <v>0</v>
      </c>
      <c r="E32" s="129">
        <f>SUM(C32:D32)</f>
        <v>342912</v>
      </c>
      <c r="G32" s="127"/>
      <c r="H32" s="127"/>
      <c r="I32" s="127"/>
    </row>
    <row r="33" spans="1:9" s="121" customFormat="1" ht="15" customHeight="1">
      <c r="A33" s="127"/>
      <c r="B33" s="128" t="s">
        <v>144</v>
      </c>
      <c r="C33" s="129">
        <v>0</v>
      </c>
      <c r="D33" s="129">
        <v>45735</v>
      </c>
      <c r="E33" s="129">
        <f>SUM(C33:D33)</f>
        <v>45735</v>
      </c>
      <c r="G33" s="127"/>
      <c r="H33" s="127"/>
      <c r="I33" s="127"/>
    </row>
    <row r="34" spans="1:9" s="121" customFormat="1" ht="15" customHeight="1" thickBot="1">
      <c r="A34" s="127"/>
      <c r="B34" s="128"/>
      <c r="C34" s="130">
        <f>SUM(C31:C33)</f>
        <v>509355</v>
      </c>
      <c r="D34" s="130">
        <f>SUM(D31:D33)</f>
        <v>45735</v>
      </c>
      <c r="E34" s="130">
        <f>SUM(E31:E33)</f>
        <v>555090</v>
      </c>
      <c r="G34" s="127"/>
      <c r="H34" s="127"/>
      <c r="I34" s="127"/>
    </row>
    <row r="35" spans="1:9" s="80" customFormat="1" ht="13.5" customHeight="1" thickTop="1">
      <c r="A35" s="49"/>
      <c r="B35" s="49"/>
      <c r="C35" s="49"/>
      <c r="D35" s="49"/>
      <c r="E35" s="49"/>
      <c r="I35" s="52"/>
    </row>
    <row r="36" spans="1:9" s="80" customFormat="1" ht="13.5" customHeight="1">
      <c r="A36" s="49" t="s">
        <v>207</v>
      </c>
      <c r="B36" s="49"/>
      <c r="C36" s="49"/>
      <c r="D36" s="49"/>
      <c r="E36" s="49"/>
      <c r="I36" s="52"/>
    </row>
    <row r="37" spans="1:9" s="80" customFormat="1" ht="13.5" customHeight="1">
      <c r="A37" s="49"/>
      <c r="B37" s="49"/>
      <c r="C37" s="49"/>
      <c r="D37" s="49"/>
      <c r="E37" s="49"/>
      <c r="I37" s="52"/>
    </row>
    <row r="38" spans="1:9">
      <c r="A38" s="54" t="s">
        <v>126</v>
      </c>
      <c r="B38" s="49"/>
      <c r="C38" s="49"/>
      <c r="D38" s="49"/>
      <c r="E38" s="49"/>
      <c r="F38" s="80"/>
      <c r="G38" s="80"/>
      <c r="H38" s="80"/>
      <c r="I38" s="80"/>
    </row>
    <row r="39" spans="1:9" ht="59.25" customHeight="1">
      <c r="A39" s="366" t="s">
        <v>195</v>
      </c>
      <c r="B39" s="366"/>
      <c r="C39" s="366"/>
      <c r="D39" s="366"/>
      <c r="E39" s="366"/>
      <c r="F39" s="366"/>
      <c r="G39" s="366"/>
      <c r="H39" s="366"/>
      <c r="I39" s="366"/>
    </row>
    <row r="40" spans="1:9" s="80" customFormat="1" ht="8.25" customHeight="1">
      <c r="A40" s="49"/>
      <c r="B40" s="49"/>
      <c r="C40" s="49"/>
      <c r="D40" s="49"/>
      <c r="E40" s="49"/>
      <c r="I40" s="52"/>
    </row>
    <row r="41" spans="1:9">
      <c r="A41" s="54" t="s">
        <v>147</v>
      </c>
      <c r="B41" s="49"/>
      <c r="C41" s="49"/>
      <c r="D41" s="49"/>
      <c r="E41" s="49"/>
      <c r="F41" s="80"/>
      <c r="G41" s="80"/>
      <c r="H41" s="80"/>
      <c r="I41" s="80"/>
    </row>
    <row r="42" spans="1:9" ht="137.25" customHeight="1">
      <c r="A42" s="364" t="s">
        <v>204</v>
      </c>
      <c r="B42" s="364"/>
      <c r="C42" s="364"/>
      <c r="D42" s="364"/>
      <c r="E42" s="364"/>
      <c r="F42" s="364"/>
      <c r="G42" s="364"/>
      <c r="H42" s="364"/>
      <c r="I42" s="364"/>
    </row>
    <row r="43" spans="1:9" s="80" customFormat="1" ht="8.25" customHeight="1">
      <c r="A43" s="49"/>
      <c r="B43" s="49"/>
      <c r="C43" s="49"/>
      <c r="D43" s="49"/>
      <c r="E43" s="49"/>
      <c r="I43" s="52"/>
    </row>
    <row r="44" spans="1:9">
      <c r="A44" s="51" t="s">
        <v>84</v>
      </c>
      <c r="B44" s="49"/>
      <c r="C44" s="49"/>
      <c r="D44" s="49"/>
      <c r="E44" s="49"/>
    </row>
    <row r="45" spans="1:9">
      <c r="A45" s="51"/>
      <c r="B45" s="49"/>
      <c r="C45" s="49"/>
      <c r="D45" s="49"/>
      <c r="E45" s="49"/>
    </row>
    <row r="46" spans="1:9" s="80" customFormat="1">
      <c r="A46" s="51" t="s">
        <v>85</v>
      </c>
      <c r="B46" s="49"/>
      <c r="C46" s="49"/>
      <c r="D46" s="49"/>
      <c r="E46" s="49"/>
    </row>
    <row r="47" spans="1:9" s="80" customFormat="1" ht="28.5" customHeight="1">
      <c r="A47" s="364" t="s">
        <v>218</v>
      </c>
      <c r="B47" s="364"/>
      <c r="C47" s="364"/>
      <c r="D47" s="364"/>
      <c r="E47" s="364"/>
      <c r="F47" s="364"/>
      <c r="G47" s="364"/>
      <c r="H47" s="364"/>
      <c r="I47" s="364"/>
    </row>
    <row r="48" spans="1:9" s="80" customFormat="1" ht="7.9" customHeight="1">
      <c r="A48" s="49"/>
      <c r="B48" s="49"/>
      <c r="C48" s="49"/>
      <c r="D48" s="49"/>
    </row>
    <row r="49" spans="1:9" s="121" customFormat="1">
      <c r="A49" s="51" t="s">
        <v>162</v>
      </c>
      <c r="B49" s="49"/>
      <c r="C49" s="49"/>
      <c r="D49" s="49"/>
      <c r="E49" s="49"/>
      <c r="F49" s="80"/>
      <c r="G49" s="80"/>
      <c r="H49" s="80"/>
      <c r="I49" s="80"/>
    </row>
    <row r="50" spans="1:9" s="121" customFormat="1" ht="60" customHeight="1">
      <c r="A50" s="364" t="s">
        <v>196</v>
      </c>
      <c r="B50" s="364"/>
      <c r="C50" s="364"/>
      <c r="D50" s="364"/>
      <c r="E50" s="364"/>
      <c r="F50" s="364"/>
      <c r="G50" s="364"/>
      <c r="H50" s="364"/>
      <c r="I50" s="364"/>
    </row>
    <row r="51" spans="1:9" s="80" customFormat="1" ht="8.25" customHeight="1">
      <c r="A51" s="49"/>
      <c r="B51" s="49"/>
      <c r="C51" s="49"/>
      <c r="D51" s="49"/>
      <c r="E51" s="49"/>
      <c r="I51" s="52"/>
    </row>
    <row r="52" spans="1:9" s="80" customFormat="1">
      <c r="A52" s="51" t="s">
        <v>157</v>
      </c>
      <c r="B52" s="49"/>
      <c r="C52" s="49"/>
      <c r="D52" s="49"/>
      <c r="E52" s="49"/>
    </row>
    <row r="53" spans="1:9" s="80" customFormat="1" ht="34.5" customHeight="1">
      <c r="A53" s="364" t="s">
        <v>219</v>
      </c>
      <c r="B53" s="364"/>
      <c r="C53" s="364"/>
      <c r="D53" s="364"/>
      <c r="E53" s="364"/>
      <c r="F53" s="364"/>
      <c r="G53" s="364"/>
      <c r="H53" s="364"/>
      <c r="I53" s="364"/>
    </row>
    <row r="54" spans="1:9" s="80" customFormat="1" ht="8.25" customHeight="1">
      <c r="A54" s="49"/>
      <c r="B54" s="49"/>
      <c r="C54" s="49"/>
      <c r="D54" s="49"/>
      <c r="E54" s="49"/>
    </row>
    <row r="55" spans="1:9" s="80" customFormat="1">
      <c r="A55" s="51" t="s">
        <v>158</v>
      </c>
      <c r="B55" s="49"/>
      <c r="C55" s="49"/>
      <c r="D55" s="49"/>
      <c r="E55" s="49"/>
    </row>
    <row r="56" spans="1:9" s="80" customFormat="1" ht="67.5" customHeight="1">
      <c r="A56" s="366" t="s">
        <v>208</v>
      </c>
      <c r="B56" s="366"/>
      <c r="C56" s="366"/>
      <c r="D56" s="366"/>
      <c r="E56" s="366"/>
      <c r="F56" s="366"/>
      <c r="G56" s="366"/>
      <c r="H56" s="366"/>
      <c r="I56" s="366"/>
    </row>
    <row r="57" spans="1:9" s="80" customFormat="1" ht="8.25" customHeight="1">
      <c r="A57" s="49"/>
      <c r="B57" s="49"/>
      <c r="C57" s="49"/>
      <c r="D57" s="49"/>
      <c r="E57" s="49"/>
      <c r="I57" s="52"/>
    </row>
    <row r="58" spans="1:9" s="80" customFormat="1">
      <c r="A58" s="51" t="s">
        <v>130</v>
      </c>
      <c r="B58" s="49"/>
      <c r="C58" s="49"/>
      <c r="D58" s="49"/>
      <c r="E58" s="49"/>
    </row>
    <row r="59" spans="1:9" s="80" customFormat="1" ht="44.25" customHeight="1">
      <c r="A59" s="366" t="s">
        <v>209</v>
      </c>
      <c r="B59" s="366"/>
      <c r="C59" s="366"/>
      <c r="D59" s="366"/>
      <c r="E59" s="366"/>
      <c r="F59" s="366"/>
      <c r="G59" s="366"/>
      <c r="H59" s="366"/>
      <c r="I59" s="366"/>
    </row>
    <row r="60" spans="1:9" s="80" customFormat="1" ht="8.25" customHeight="1">
      <c r="A60" s="49"/>
      <c r="B60" s="49"/>
      <c r="C60" s="49"/>
      <c r="D60" s="49"/>
      <c r="E60" s="49"/>
    </row>
    <row r="61" spans="1:9" s="80" customFormat="1">
      <c r="A61" s="51" t="s">
        <v>181</v>
      </c>
      <c r="B61" s="49"/>
      <c r="C61" s="49"/>
      <c r="D61" s="49"/>
      <c r="E61" s="49"/>
    </row>
    <row r="62" spans="1:9" s="80" customFormat="1" ht="41.25" customHeight="1">
      <c r="A62" s="366" t="s">
        <v>197</v>
      </c>
      <c r="B62" s="366"/>
      <c r="C62" s="366"/>
      <c r="D62" s="366"/>
      <c r="E62" s="366"/>
      <c r="F62" s="366"/>
      <c r="G62" s="366"/>
      <c r="H62" s="366"/>
      <c r="I62" s="366"/>
    </row>
    <row r="63" spans="1:9" s="80" customFormat="1" ht="8.25" customHeight="1">
      <c r="A63" s="49"/>
      <c r="B63" s="49"/>
      <c r="C63" s="49"/>
      <c r="D63" s="49"/>
      <c r="E63" s="49"/>
      <c r="I63" s="52"/>
    </row>
    <row r="64" spans="1:9" s="80" customFormat="1">
      <c r="A64" s="51" t="s">
        <v>155</v>
      </c>
      <c r="B64" s="49"/>
      <c r="C64" s="49"/>
      <c r="D64" s="49"/>
      <c r="E64" s="49"/>
    </row>
    <row r="65" spans="1:9" s="80" customFormat="1" ht="57" customHeight="1">
      <c r="A65" s="366" t="s">
        <v>210</v>
      </c>
      <c r="B65" s="366"/>
      <c r="C65" s="366"/>
      <c r="D65" s="366"/>
      <c r="E65" s="366"/>
      <c r="F65" s="366"/>
      <c r="G65" s="366"/>
      <c r="H65" s="366"/>
      <c r="I65" s="366"/>
    </row>
    <row r="66" spans="1:9">
      <c r="A66" s="49"/>
      <c r="B66" s="49"/>
      <c r="C66" s="49"/>
      <c r="D66" s="49"/>
      <c r="E66" s="49"/>
    </row>
    <row r="67" spans="1:9" s="80" customFormat="1">
      <c r="A67" s="51" t="s">
        <v>225</v>
      </c>
      <c r="B67" s="49"/>
      <c r="C67" s="49"/>
      <c r="D67" s="49"/>
      <c r="E67" s="49"/>
    </row>
    <row r="68" spans="1:9" s="80" customFormat="1" ht="52.5" customHeight="1">
      <c r="A68" s="366" t="s">
        <v>354</v>
      </c>
      <c r="B68" s="366"/>
      <c r="C68" s="366"/>
      <c r="D68" s="366"/>
      <c r="E68" s="366"/>
      <c r="F68" s="366"/>
      <c r="G68" s="366"/>
      <c r="H68" s="366"/>
      <c r="I68" s="366"/>
    </row>
    <row r="69" spans="1:9" s="144" customFormat="1">
      <c r="A69" s="49"/>
      <c r="B69" s="49"/>
      <c r="C69" s="49"/>
      <c r="D69" s="49"/>
      <c r="E69" s="49"/>
    </row>
    <row r="70" spans="1:9">
      <c r="A70" s="51" t="s">
        <v>87</v>
      </c>
      <c r="B70" s="49"/>
      <c r="C70" s="49"/>
      <c r="D70" s="49"/>
      <c r="E70" s="49"/>
    </row>
    <row r="71" spans="1:9">
      <c r="A71" s="49"/>
      <c r="B71" s="49"/>
      <c r="C71" s="49"/>
      <c r="D71" s="49"/>
      <c r="E71" s="49"/>
    </row>
    <row r="72" spans="1:9" s="80" customFormat="1">
      <c r="A72" s="51" t="s">
        <v>181</v>
      </c>
      <c r="B72" s="49"/>
      <c r="C72" s="49"/>
      <c r="D72" s="49"/>
      <c r="E72" s="49"/>
    </row>
    <row r="73" spans="1:9" s="80" customFormat="1" ht="41.25" customHeight="1">
      <c r="A73" s="366" t="s">
        <v>197</v>
      </c>
      <c r="B73" s="366"/>
      <c r="C73" s="366"/>
      <c r="D73" s="366"/>
      <c r="E73" s="366"/>
      <c r="F73" s="366"/>
      <c r="G73" s="366"/>
      <c r="H73" s="366"/>
      <c r="I73" s="366"/>
    </row>
    <row r="74" spans="1:9" s="80" customFormat="1" ht="8.25" customHeight="1">
      <c r="A74" s="49"/>
      <c r="B74" s="49"/>
      <c r="C74" s="49"/>
      <c r="D74" s="49"/>
      <c r="E74" s="49"/>
    </row>
    <row r="75" spans="1:9" s="80" customFormat="1">
      <c r="A75" s="53" t="s">
        <v>200</v>
      </c>
      <c r="B75" s="49"/>
      <c r="C75" s="49"/>
      <c r="D75" s="49"/>
      <c r="E75" s="49"/>
    </row>
    <row r="76" spans="1:9" s="80" customFormat="1" ht="34.5" customHeight="1">
      <c r="A76" s="366" t="s">
        <v>199</v>
      </c>
      <c r="B76" s="366"/>
      <c r="C76" s="366"/>
      <c r="D76" s="366"/>
      <c r="E76" s="366"/>
      <c r="F76" s="366"/>
      <c r="G76" s="366"/>
      <c r="H76" s="366"/>
      <c r="I76" s="366"/>
    </row>
    <row r="77" spans="1:9" s="80" customFormat="1" ht="8.25" customHeight="1">
      <c r="A77" s="49"/>
      <c r="B77" s="49"/>
      <c r="C77" s="49"/>
      <c r="D77" s="49"/>
      <c r="E77" s="49"/>
    </row>
    <row r="78" spans="1:9" s="80" customFormat="1">
      <c r="A78" s="51" t="s">
        <v>88</v>
      </c>
      <c r="B78" s="49"/>
      <c r="C78" s="49"/>
      <c r="D78" s="49"/>
      <c r="E78" s="49"/>
    </row>
    <row r="79" spans="1:9" s="80" customFormat="1" ht="49.5" customHeight="1">
      <c r="A79" s="366" t="s">
        <v>201</v>
      </c>
      <c r="B79" s="366"/>
      <c r="C79" s="366"/>
      <c r="D79" s="366"/>
      <c r="E79" s="366"/>
      <c r="F79" s="366"/>
      <c r="G79" s="366"/>
      <c r="H79" s="366"/>
      <c r="I79" s="366"/>
    </row>
    <row r="80" spans="1:9" s="80" customFormat="1" ht="8.25" customHeight="1">
      <c r="A80" s="49"/>
      <c r="B80" s="49"/>
      <c r="C80" s="49"/>
      <c r="D80" s="49"/>
      <c r="E80" s="49"/>
    </row>
    <row r="81" spans="1:9" s="80" customFormat="1">
      <c r="A81" s="51" t="s">
        <v>106</v>
      </c>
      <c r="B81" s="49"/>
      <c r="C81" s="49"/>
      <c r="D81" s="49"/>
      <c r="E81" s="49"/>
    </row>
    <row r="82" spans="1:9" s="80" customFormat="1" ht="98.25" customHeight="1">
      <c r="A82" s="366" t="s">
        <v>159</v>
      </c>
      <c r="B82" s="366"/>
      <c r="C82" s="366"/>
      <c r="D82" s="366"/>
      <c r="E82" s="366"/>
      <c r="F82" s="366"/>
      <c r="G82" s="366"/>
      <c r="H82" s="366"/>
      <c r="I82" s="366"/>
    </row>
  </sheetData>
  <mergeCells count="23">
    <mergeCell ref="A47:I47"/>
    <mergeCell ref="A82:I82"/>
    <mergeCell ref="A65:I65"/>
    <mergeCell ref="A73:I73"/>
    <mergeCell ref="A76:I76"/>
    <mergeCell ref="A53:I53"/>
    <mergeCell ref="A56:I56"/>
    <mergeCell ref="A79:I79"/>
    <mergeCell ref="A62:I62"/>
    <mergeCell ref="A59:I59"/>
    <mergeCell ref="A50:I50"/>
    <mergeCell ref="A68:I68"/>
    <mergeCell ref="A42:I42"/>
    <mergeCell ref="A16:I16"/>
    <mergeCell ref="A19:I19"/>
    <mergeCell ref="A25:I25"/>
    <mergeCell ref="A39:I39"/>
    <mergeCell ref="A28:I28"/>
    <mergeCell ref="A5:I5"/>
    <mergeCell ref="A9:I9"/>
    <mergeCell ref="A6:I6"/>
    <mergeCell ref="A22:I22"/>
    <mergeCell ref="A13:I13"/>
  </mergeCells>
  <phoneticPr fontId="20" type="noConversion"/>
  <pageMargins left="0.75" right="0.75" top="1" bottom="1" header="0.5" footer="0.5"/>
  <pageSetup scale="82" fitToHeight="4" orientation="portrait" r:id="rId1"/>
  <headerFooter alignWithMargins="0">
    <oddFooter>&amp;C6</oddFooter>
    <firstFooter>&amp;C&amp;P</firstFooter>
  </headerFooter>
  <rowBreaks count="2" manualBreakCount="2">
    <brk id="26" max="8" man="1"/>
    <brk id="54"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G83"/>
  <sheetViews>
    <sheetView zoomScale="85" zoomScaleNormal="85" workbookViewId="0">
      <selection sqref="A1:F1"/>
    </sheetView>
  </sheetViews>
  <sheetFormatPr defaultColWidth="9.140625" defaultRowHeight="12.75"/>
  <cols>
    <col min="1" max="1" width="50.85546875" style="229" customWidth="1"/>
    <col min="2" max="2" width="15.7109375" style="229" customWidth="1"/>
    <col min="3" max="3" width="9.7109375" style="229" bestFit="1" customWidth="1"/>
    <col min="4" max="4" width="15.7109375" style="229" customWidth="1"/>
    <col min="5" max="5" width="14.140625" style="229" bestFit="1" customWidth="1"/>
    <col min="6" max="6" width="45.7109375" style="301" customWidth="1"/>
    <col min="7" max="7" width="14.28515625" style="229" bestFit="1" customWidth="1"/>
    <col min="8" max="9" width="11.28515625" style="229" customWidth="1"/>
    <col min="10" max="16384" width="9.140625" style="229"/>
  </cols>
  <sheetData>
    <row r="1" spans="1:7" ht="18">
      <c r="A1" s="367" t="s">
        <v>230</v>
      </c>
      <c r="B1" s="368"/>
      <c r="C1" s="368"/>
      <c r="D1" s="368"/>
      <c r="E1" s="368"/>
      <c r="F1" s="369"/>
    </row>
    <row r="2" spans="1:7">
      <c r="A2" s="230" t="s">
        <v>343</v>
      </c>
      <c r="B2" s="231"/>
      <c r="C2" s="231"/>
      <c r="D2" s="231"/>
      <c r="E2" s="231"/>
      <c r="F2" s="232"/>
    </row>
    <row r="3" spans="1:7">
      <c r="A3" s="230" t="s">
        <v>344</v>
      </c>
      <c r="B3" s="231"/>
      <c r="C3" s="231"/>
      <c r="D3" s="231"/>
      <c r="E3" s="231"/>
      <c r="F3" s="341" t="str">
        <f>+'FS Title'!A18</f>
        <v>Scenario 3 : High Savings (HOI Ownership)</v>
      </c>
    </row>
    <row r="4" spans="1:7" ht="21" customHeight="1">
      <c r="A4" s="370" t="s">
        <v>231</v>
      </c>
      <c r="B4" s="371"/>
      <c r="C4" s="371"/>
      <c r="D4" s="371"/>
      <c r="E4" s="371"/>
      <c r="F4" s="372"/>
    </row>
    <row r="5" spans="1:7" ht="12.75" customHeight="1">
      <c r="A5" s="233"/>
      <c r="B5" s="231"/>
      <c r="C5" s="231"/>
      <c r="D5" s="234"/>
      <c r="E5" s="234"/>
      <c r="F5" s="232"/>
      <c r="G5" s="234"/>
    </row>
    <row r="6" spans="1:7" ht="12.75" customHeight="1">
      <c r="A6" s="235" t="s">
        <v>232</v>
      </c>
      <c r="B6" s="236"/>
      <c r="C6" s="236"/>
      <c r="D6" s="237"/>
      <c r="E6" s="237"/>
      <c r="F6" s="238" t="s">
        <v>233</v>
      </c>
      <c r="G6" s="234"/>
    </row>
    <row r="7" spans="1:7" ht="36.75">
      <c r="A7" s="239" t="s">
        <v>234</v>
      </c>
      <c r="B7" s="240"/>
      <c r="C7" s="240"/>
      <c r="D7" s="241">
        <f>+'Annual IS'!B36</f>
        <v>9040000</v>
      </c>
      <c r="E7" s="242" t="s">
        <v>235</v>
      </c>
      <c r="F7" s="243" t="s">
        <v>236</v>
      </c>
      <c r="G7" s="234"/>
    </row>
    <row r="8" spans="1:7" ht="13.5" customHeight="1">
      <c r="A8" s="244"/>
      <c r="B8" s="240"/>
      <c r="C8" s="240"/>
      <c r="D8" s="245"/>
      <c r="E8" s="242"/>
      <c r="F8" s="373" t="s">
        <v>237</v>
      </c>
      <c r="G8" s="234"/>
    </row>
    <row r="9" spans="1:7" ht="22.5" customHeight="1">
      <c r="A9" s="244" t="s">
        <v>238</v>
      </c>
      <c r="B9" s="240"/>
      <c r="C9" s="240"/>
      <c r="D9" s="241">
        <v>0</v>
      </c>
      <c r="E9" s="240" t="s">
        <v>239</v>
      </c>
      <c r="F9" s="373"/>
      <c r="G9" s="234"/>
    </row>
    <row r="10" spans="1:7" ht="24.75">
      <c r="A10" s="244" t="s">
        <v>240</v>
      </c>
      <c r="B10" s="240"/>
      <c r="C10" s="240"/>
      <c r="D10" s="241">
        <v>0</v>
      </c>
      <c r="E10" s="240" t="s">
        <v>241</v>
      </c>
      <c r="F10" s="243" t="s">
        <v>242</v>
      </c>
      <c r="G10" s="234"/>
    </row>
    <row r="11" spans="1:7" ht="14.25">
      <c r="A11" s="239" t="s">
        <v>243</v>
      </c>
      <c r="B11" s="240"/>
      <c r="C11" s="240"/>
      <c r="D11" s="246">
        <f>B59</f>
        <v>-1011748.5702214807</v>
      </c>
      <c r="E11" s="247" t="s">
        <v>244</v>
      </c>
      <c r="F11" s="232"/>
    </row>
    <row r="12" spans="1:7" ht="15.75" thickBot="1">
      <c r="A12" s="248" t="s">
        <v>245</v>
      </c>
      <c r="B12" s="240"/>
      <c r="C12" s="240"/>
      <c r="D12" s="249">
        <f>D7-D9-D10-D11</f>
        <v>10051748.57022148</v>
      </c>
      <c r="E12" s="240" t="s">
        <v>246</v>
      </c>
      <c r="F12" s="232"/>
    </row>
    <row r="13" spans="1:7" ht="13.5" thickTop="1">
      <c r="A13" s="250"/>
      <c r="B13" s="240"/>
      <c r="C13" s="240"/>
      <c r="D13" s="251"/>
      <c r="E13" s="252"/>
      <c r="F13" s="232"/>
    </row>
    <row r="14" spans="1:7">
      <c r="A14" s="253"/>
      <c r="B14" s="240"/>
      <c r="C14" s="240"/>
      <c r="D14" s="240"/>
      <c r="E14" s="240"/>
      <c r="F14" s="232"/>
      <c r="G14" s="231"/>
    </row>
    <row r="15" spans="1:7">
      <c r="A15" s="235" t="s">
        <v>247</v>
      </c>
      <c r="B15" s="254"/>
      <c r="C15" s="254"/>
      <c r="D15" s="254"/>
      <c r="E15" s="254"/>
      <c r="F15" s="238" t="s">
        <v>233</v>
      </c>
    </row>
    <row r="16" spans="1:7" ht="14.25">
      <c r="A16" s="255" t="s">
        <v>248</v>
      </c>
      <c r="B16" s="240"/>
      <c r="C16" s="240"/>
      <c r="D16" s="240"/>
      <c r="E16" s="240"/>
      <c r="F16" s="243"/>
    </row>
    <row r="17" spans="1:7" ht="24">
      <c r="A17" s="239" t="s">
        <v>249</v>
      </c>
      <c r="B17" s="240"/>
      <c r="C17" s="240"/>
      <c r="D17" s="241"/>
      <c r="E17" s="240" t="s">
        <v>250</v>
      </c>
      <c r="F17" s="243" t="s">
        <v>251</v>
      </c>
    </row>
    <row r="18" spans="1:7" ht="36">
      <c r="A18" s="239" t="s">
        <v>157</v>
      </c>
      <c r="B18" s="240"/>
      <c r="C18" s="240"/>
      <c r="D18" s="241">
        <f>+'Annual IS'!B17</f>
        <v>20800000</v>
      </c>
      <c r="E18" s="240" t="s">
        <v>252</v>
      </c>
      <c r="F18" s="243" t="s">
        <v>253</v>
      </c>
    </row>
    <row r="19" spans="1:7" ht="14.25">
      <c r="A19" s="239" t="s">
        <v>35</v>
      </c>
      <c r="B19" s="240"/>
      <c r="C19" s="240"/>
      <c r="D19" s="246">
        <f>SUM(D17:D18)</f>
        <v>20800000</v>
      </c>
      <c r="E19" s="240" t="s">
        <v>254</v>
      </c>
      <c r="F19" s="232"/>
    </row>
    <row r="20" spans="1:7" ht="24">
      <c r="A20" s="239" t="s">
        <v>255</v>
      </c>
      <c r="B20" s="240"/>
      <c r="C20" s="240"/>
      <c r="D20" s="256">
        <v>4.3999999999999997E-2</v>
      </c>
      <c r="E20" s="240"/>
      <c r="F20" s="243" t="s">
        <v>256</v>
      </c>
      <c r="G20" s="257" t="s">
        <v>350</v>
      </c>
    </row>
    <row r="21" spans="1:7" ht="14.25">
      <c r="A21" s="239" t="s">
        <v>257</v>
      </c>
      <c r="B21" s="240"/>
      <c r="C21" s="240"/>
      <c r="D21" s="258">
        <f>D19*D20</f>
        <v>915200</v>
      </c>
      <c r="E21" s="240" t="s">
        <v>258</v>
      </c>
      <c r="F21" s="232"/>
    </row>
    <row r="22" spans="1:7" ht="14.25">
      <c r="A22" s="239" t="s">
        <v>259</v>
      </c>
      <c r="B22" s="240"/>
      <c r="C22" s="240"/>
      <c r="D22" s="259"/>
      <c r="E22" s="240"/>
      <c r="F22" s="232"/>
    </row>
    <row r="23" spans="1:7" ht="14.25">
      <c r="A23" s="260" t="s">
        <v>260</v>
      </c>
      <c r="B23" s="241"/>
      <c r="C23" s="240"/>
      <c r="D23" s="259"/>
      <c r="E23" s="240" t="s">
        <v>261</v>
      </c>
      <c r="F23" s="374" t="s">
        <v>262</v>
      </c>
      <c r="G23" s="261"/>
    </row>
    <row r="24" spans="1:7" ht="14.25">
      <c r="A24" s="262"/>
      <c r="B24" s="263"/>
      <c r="C24" s="240"/>
      <c r="D24" s="259"/>
      <c r="E24" s="240"/>
      <c r="F24" s="374"/>
      <c r="G24" s="261"/>
    </row>
    <row r="25" spans="1:7" ht="14.25">
      <c r="A25" s="260" t="s">
        <v>263</v>
      </c>
      <c r="B25" s="241"/>
      <c r="C25" s="240"/>
      <c r="D25" s="264"/>
      <c r="E25" s="240" t="s">
        <v>264</v>
      </c>
      <c r="F25" s="243" t="s">
        <v>265</v>
      </c>
      <c r="G25" s="261"/>
    </row>
    <row r="26" spans="1:7" ht="14.25">
      <c r="A26" s="260" t="s">
        <v>266</v>
      </c>
      <c r="B26" s="258">
        <f>(+'Revenue Requirement'!B24+'Revenue Requirement'!B26)*1000</f>
        <v>222342425.99999997</v>
      </c>
      <c r="C26" s="240"/>
      <c r="D26" s="246">
        <f>B26</f>
        <v>222342425.99999997</v>
      </c>
      <c r="E26" s="240" t="s">
        <v>267</v>
      </c>
      <c r="F26" s="232"/>
      <c r="G26" s="261"/>
    </row>
    <row r="27" spans="1:7" ht="15.75" thickBot="1">
      <c r="A27" s="265" t="s">
        <v>268</v>
      </c>
      <c r="B27" s="240"/>
      <c r="C27" s="240"/>
      <c r="D27" s="266">
        <f>D21+D26</f>
        <v>223257625.99999997</v>
      </c>
      <c r="E27" s="247" t="s">
        <v>269</v>
      </c>
      <c r="F27" s="232"/>
      <c r="G27" s="261"/>
    </row>
    <row r="28" spans="1:7" ht="14.25">
      <c r="A28" s="239"/>
      <c r="B28" s="240"/>
      <c r="C28" s="240"/>
      <c r="D28" s="259"/>
      <c r="E28" s="240"/>
      <c r="F28" s="232"/>
    </row>
    <row r="29" spans="1:7" ht="14.25">
      <c r="A29" s="260" t="s">
        <v>270</v>
      </c>
      <c r="B29" s="267">
        <v>0.04</v>
      </c>
      <c r="C29" s="240" t="s">
        <v>271</v>
      </c>
      <c r="D29" s="246">
        <f>D27*B29</f>
        <v>8930305.0399999991</v>
      </c>
      <c r="E29" s="240" t="s">
        <v>272</v>
      </c>
      <c r="F29" s="232"/>
    </row>
    <row r="30" spans="1:7" ht="14.25">
      <c r="A30" s="260" t="s">
        <v>273</v>
      </c>
      <c r="B30" s="267">
        <v>0.56000000000000005</v>
      </c>
      <c r="C30" s="240" t="s">
        <v>274</v>
      </c>
      <c r="D30" s="246">
        <f>D27*B30</f>
        <v>125024270.56</v>
      </c>
      <c r="E30" s="240" t="s">
        <v>275</v>
      </c>
      <c r="F30" s="232"/>
    </row>
    <row r="31" spans="1:7" ht="14.25">
      <c r="A31" s="260" t="s">
        <v>276</v>
      </c>
      <c r="B31" s="267">
        <v>0.4</v>
      </c>
      <c r="C31" s="240" t="s">
        <v>277</v>
      </c>
      <c r="D31" s="268">
        <f>D27*B31</f>
        <v>89303050.399999991</v>
      </c>
      <c r="E31" s="240" t="s">
        <v>278</v>
      </c>
      <c r="F31" s="232"/>
      <c r="G31" s="269"/>
    </row>
    <row r="32" spans="1:7" ht="14.25">
      <c r="A32" s="270"/>
      <c r="B32" s="271"/>
      <c r="C32" s="240"/>
      <c r="D32" s="246">
        <f>SUM(D29:D31)</f>
        <v>223257626</v>
      </c>
      <c r="E32" s="240"/>
      <c r="F32" s="232"/>
    </row>
    <row r="33" spans="1:7">
      <c r="A33" s="270"/>
      <c r="B33" s="271"/>
      <c r="C33" s="240"/>
      <c r="D33" s="272"/>
      <c r="E33" s="240"/>
      <c r="F33" s="232"/>
    </row>
    <row r="34" spans="1:7">
      <c r="A34" s="270"/>
      <c r="B34" s="271"/>
      <c r="C34" s="240"/>
      <c r="D34" s="240"/>
      <c r="E34" s="240"/>
      <c r="F34" s="232"/>
      <c r="G34" s="231"/>
    </row>
    <row r="35" spans="1:7">
      <c r="A35" s="235" t="s">
        <v>279</v>
      </c>
      <c r="B35" s="254"/>
      <c r="C35" s="254"/>
      <c r="D35" s="254"/>
      <c r="E35" s="254"/>
      <c r="F35" s="238" t="s">
        <v>233</v>
      </c>
      <c r="G35" s="231"/>
    </row>
    <row r="36" spans="1:7" ht="15">
      <c r="A36" s="273" t="s">
        <v>280</v>
      </c>
      <c r="B36" s="240"/>
      <c r="C36" s="240"/>
      <c r="D36" s="274">
        <f>D12/D31</f>
        <v>0.11255772927350621</v>
      </c>
      <c r="E36" s="247" t="s">
        <v>281</v>
      </c>
      <c r="F36" s="232"/>
    </row>
    <row r="37" spans="1:7">
      <c r="A37" s="250"/>
      <c r="B37" s="240"/>
      <c r="C37" s="240"/>
      <c r="D37" s="275"/>
      <c r="E37" s="240"/>
      <c r="F37" s="232"/>
    </row>
    <row r="38" spans="1:7" ht="24">
      <c r="A38" s="273" t="s">
        <v>282</v>
      </c>
      <c r="B38" s="276" t="s">
        <v>283</v>
      </c>
      <c r="C38" s="252"/>
      <c r="D38" s="277">
        <f>+Assumptions!F98</f>
        <v>9.1899999999999996E-2</v>
      </c>
      <c r="E38" s="240" t="s">
        <v>284</v>
      </c>
      <c r="F38" s="278" t="s">
        <v>285</v>
      </c>
    </row>
    <row r="39" spans="1:7" ht="14.25">
      <c r="A39" s="279"/>
      <c r="B39" s="240"/>
      <c r="C39" s="240"/>
      <c r="D39" s="240"/>
      <c r="E39" s="240"/>
      <c r="F39" s="280"/>
    </row>
    <row r="40" spans="1:7" ht="15">
      <c r="A40" s="273" t="s">
        <v>286</v>
      </c>
      <c r="B40" s="240"/>
      <c r="C40" s="240"/>
      <c r="D40" s="281">
        <f>D36-D38</f>
        <v>2.0657729273506217E-2</v>
      </c>
      <c r="E40" s="247" t="s">
        <v>287</v>
      </c>
      <c r="F40" s="280"/>
    </row>
    <row r="41" spans="1:7">
      <c r="A41" s="282"/>
      <c r="B41" s="240"/>
      <c r="C41" s="240"/>
      <c r="D41" s="240"/>
      <c r="E41" s="240"/>
      <c r="F41" s="232"/>
      <c r="G41" s="231"/>
    </row>
    <row r="42" spans="1:7">
      <c r="A42" s="235" t="s">
        <v>288</v>
      </c>
      <c r="B42" s="254"/>
      <c r="C42" s="254"/>
      <c r="D42" s="254"/>
      <c r="E42" s="254"/>
      <c r="F42" s="238" t="s">
        <v>233</v>
      </c>
    </row>
    <row r="43" spans="1:7">
      <c r="A43" s="282"/>
      <c r="B43" s="240"/>
      <c r="C43" s="240"/>
      <c r="D43" s="240"/>
      <c r="E43" s="240"/>
      <c r="F43" s="232"/>
    </row>
    <row r="44" spans="1:7" ht="14.25">
      <c r="A44" s="260" t="s">
        <v>289</v>
      </c>
      <c r="B44" s="246">
        <f>D29</f>
        <v>8930305.0399999991</v>
      </c>
      <c r="C44" s="240" t="s">
        <v>290</v>
      </c>
      <c r="D44" s="283">
        <f>B44/B46</f>
        <v>6.6666666666666666E-2</v>
      </c>
      <c r="E44" s="240" t="s">
        <v>291</v>
      </c>
      <c r="F44" s="232"/>
    </row>
    <row r="45" spans="1:7" ht="14.25">
      <c r="A45" s="260" t="s">
        <v>292</v>
      </c>
      <c r="B45" s="268">
        <f>D30</f>
        <v>125024270.56</v>
      </c>
      <c r="C45" s="240" t="s">
        <v>293</v>
      </c>
      <c r="D45" s="284">
        <f>B45/B46</f>
        <v>0.93333333333333335</v>
      </c>
      <c r="E45" s="240" t="s">
        <v>294</v>
      </c>
      <c r="F45" s="232"/>
    </row>
    <row r="46" spans="1:7" ht="15">
      <c r="A46" s="285"/>
      <c r="B46" s="246">
        <f>SUM(B44:B45)</f>
        <v>133954575.59999999</v>
      </c>
      <c r="C46" s="240" t="s">
        <v>295</v>
      </c>
      <c r="D46" s="283">
        <f>SUM(D44:D45)</f>
        <v>1</v>
      </c>
      <c r="E46" s="240" t="s">
        <v>296</v>
      </c>
      <c r="F46" s="232"/>
    </row>
    <row r="47" spans="1:7" ht="15">
      <c r="A47" s="285"/>
      <c r="B47" s="264"/>
      <c r="C47" s="259"/>
      <c r="D47" s="259"/>
      <c r="E47" s="240"/>
      <c r="F47" s="232"/>
    </row>
    <row r="48" spans="1:7" ht="24">
      <c r="A48" s="260" t="s">
        <v>297</v>
      </c>
      <c r="B48" s="277">
        <f>+Assumptions!G103</f>
        <v>1.6500000000000001E-2</v>
      </c>
      <c r="C48" s="240" t="s">
        <v>298</v>
      </c>
      <c r="D48" s="283">
        <f>D44*B48</f>
        <v>1.1000000000000001E-3</v>
      </c>
      <c r="E48" s="240" t="s">
        <v>299</v>
      </c>
      <c r="F48" s="243" t="s">
        <v>300</v>
      </c>
      <c r="G48" s="257" t="s">
        <v>350</v>
      </c>
    </row>
    <row r="49" spans="1:7" ht="24">
      <c r="A49" s="260" t="s">
        <v>301</v>
      </c>
      <c r="B49" s="277">
        <f>+Assumptions!F103</f>
        <v>4.6199999999999998E-2</v>
      </c>
      <c r="C49" s="240" t="s">
        <v>302</v>
      </c>
      <c r="D49" s="284">
        <f>D45*B49</f>
        <v>4.3119999999999999E-2</v>
      </c>
      <c r="E49" s="240" t="s">
        <v>303</v>
      </c>
      <c r="F49" s="243" t="s">
        <v>304</v>
      </c>
      <c r="G49" s="257" t="s">
        <v>350</v>
      </c>
    </row>
    <row r="50" spans="1:7" ht="14.25">
      <c r="A50" s="260" t="s">
        <v>305</v>
      </c>
      <c r="B50" s="286"/>
      <c r="C50" s="259"/>
      <c r="D50" s="283">
        <f>SUM(D48:D49)</f>
        <v>4.4219999999999995E-2</v>
      </c>
      <c r="E50" s="240" t="s">
        <v>306</v>
      </c>
      <c r="F50" s="232"/>
    </row>
    <row r="51" spans="1:7" ht="15">
      <c r="A51" s="287"/>
      <c r="B51" s="259"/>
      <c r="C51" s="259"/>
      <c r="D51" s="259"/>
      <c r="E51" s="240"/>
      <c r="F51" s="232"/>
    </row>
    <row r="52" spans="1:7" ht="14.25">
      <c r="A52" s="260" t="s">
        <v>307</v>
      </c>
      <c r="B52" s="246">
        <f>B46</f>
        <v>133954575.59999999</v>
      </c>
      <c r="C52" s="259" t="s">
        <v>308</v>
      </c>
      <c r="D52" s="259"/>
      <c r="E52" s="240"/>
      <c r="F52" s="232"/>
    </row>
    <row r="53" spans="1:7" ht="14.25">
      <c r="A53" s="260" t="s">
        <v>309</v>
      </c>
      <c r="B53" s="288">
        <f>D50</f>
        <v>4.4219999999999995E-2</v>
      </c>
      <c r="C53" s="240" t="s">
        <v>310</v>
      </c>
      <c r="D53" s="259"/>
      <c r="E53" s="240"/>
      <c r="F53" s="232"/>
    </row>
    <row r="54" spans="1:7" ht="14.25">
      <c r="A54" s="289" t="s">
        <v>311</v>
      </c>
      <c r="B54" s="246">
        <f>B52*B53</f>
        <v>5923471.3330319989</v>
      </c>
      <c r="C54" s="240" t="s">
        <v>312</v>
      </c>
      <c r="D54" s="240"/>
      <c r="E54" s="240"/>
      <c r="F54" s="232"/>
    </row>
    <row r="55" spans="1:7" ht="14.25">
      <c r="A55" s="289" t="s">
        <v>313</v>
      </c>
      <c r="B55" s="290">
        <f>+'Annual IS'!B22</f>
        <v>7300000</v>
      </c>
      <c r="C55" s="240" t="s">
        <v>314</v>
      </c>
      <c r="D55" s="240"/>
      <c r="E55" s="240"/>
      <c r="F55" s="291" t="s">
        <v>315</v>
      </c>
    </row>
    <row r="56" spans="1:7" ht="14.25">
      <c r="A56" s="289" t="s">
        <v>316</v>
      </c>
      <c r="B56" s="246">
        <f>B54-B55</f>
        <v>-1376528.6669680011</v>
      </c>
      <c r="C56" s="240" t="s">
        <v>317</v>
      </c>
      <c r="D56" s="240"/>
      <c r="E56" s="240"/>
      <c r="F56" s="292"/>
    </row>
    <row r="57" spans="1:7" ht="14.25">
      <c r="A57" s="293" t="s">
        <v>318</v>
      </c>
      <c r="B57" s="294">
        <v>0.26500000000000001</v>
      </c>
      <c r="C57" s="240" t="s">
        <v>319</v>
      </c>
      <c r="D57" s="259"/>
      <c r="E57" s="240"/>
      <c r="F57" s="295" t="s">
        <v>320</v>
      </c>
    </row>
    <row r="58" spans="1:7" ht="14.25">
      <c r="A58" s="293" t="s">
        <v>321</v>
      </c>
      <c r="B58" s="268">
        <f>-B56*B57</f>
        <v>364780.09674652031</v>
      </c>
      <c r="C58" s="240" t="s">
        <v>322</v>
      </c>
      <c r="D58" s="259"/>
      <c r="E58" s="240"/>
      <c r="F58" s="296" t="s">
        <v>323</v>
      </c>
    </row>
    <row r="59" spans="1:7" ht="15">
      <c r="A59" s="248" t="s">
        <v>288</v>
      </c>
      <c r="B59" s="246">
        <f>B56+B58</f>
        <v>-1011748.5702214807</v>
      </c>
      <c r="C59" s="240" t="s">
        <v>324</v>
      </c>
      <c r="D59" s="259"/>
      <c r="E59" s="240"/>
      <c r="F59" s="292"/>
    </row>
    <row r="60" spans="1:7" ht="14.25">
      <c r="A60" s="297"/>
      <c r="B60" s="298"/>
      <c r="C60" s="298"/>
      <c r="D60" s="298"/>
      <c r="E60" s="298"/>
      <c r="F60" s="299"/>
    </row>
    <row r="62" spans="1:7" ht="15.75">
      <c r="B62" s="300"/>
      <c r="C62" s="300"/>
      <c r="D62" s="300"/>
    </row>
    <row r="63" spans="1:7" ht="15.75">
      <c r="A63" s="300"/>
      <c r="B63" s="300"/>
      <c r="C63" s="300"/>
      <c r="D63" s="300"/>
    </row>
    <row r="65" spans="1:6" ht="15">
      <c r="A65" s="302"/>
      <c r="B65" s="302"/>
      <c r="C65" s="302"/>
      <c r="D65" s="302"/>
      <c r="F65" s="229"/>
    </row>
    <row r="66" spans="1:6" ht="15">
      <c r="A66" s="302"/>
      <c r="B66" s="302"/>
      <c r="C66" s="302"/>
      <c r="D66" s="302"/>
      <c r="F66" s="229"/>
    </row>
    <row r="74" spans="1:6">
      <c r="F74" s="229"/>
    </row>
    <row r="75" spans="1:6">
      <c r="F75" s="229"/>
    </row>
    <row r="81" spans="6:6">
      <c r="F81" s="229"/>
    </row>
    <row r="83" spans="6:6">
      <c r="F83" s="229"/>
    </row>
  </sheetData>
  <mergeCells count="4">
    <mergeCell ref="A1:F1"/>
    <mergeCell ref="A4:F4"/>
    <mergeCell ref="F8:F9"/>
    <mergeCell ref="F23:F24"/>
  </mergeCells>
  <pageMargins left="0.7" right="0.7"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O57"/>
  <sheetViews>
    <sheetView zoomScale="85" zoomScaleNormal="85" zoomScaleSheetLayoutView="100" workbookViewId="0">
      <pane xSplit="2" ySplit="4" topLeftCell="F5" activePane="bottomRight" state="frozen"/>
      <selection activeCell="E20" sqref="E20"/>
      <selection pane="topRight" activeCell="E20" sqref="E20"/>
      <selection pane="bottomLeft" activeCell="E20" sqref="E20"/>
      <selection pane="bottomRight" activeCell="L13" sqref="L13"/>
    </sheetView>
  </sheetViews>
  <sheetFormatPr defaultRowHeight="12.75"/>
  <cols>
    <col min="1" max="1" width="36.42578125" style="304" customWidth="1"/>
    <col min="2" max="2" width="9.5703125" style="304" customWidth="1"/>
    <col min="3" max="12" width="14.5703125" style="304" customWidth="1"/>
    <col min="13" max="13" width="10.28515625" style="305" bestFit="1" customWidth="1"/>
    <col min="14" max="14" width="9.140625" style="305"/>
    <col min="15" max="16" width="9.140625" style="304"/>
    <col min="17" max="17" width="11.5703125" style="304" bestFit="1" customWidth="1"/>
    <col min="18" max="16384" width="9.140625" style="304"/>
  </cols>
  <sheetData>
    <row r="1" spans="1:15" ht="18">
      <c r="A1" s="303" t="str">
        <f>+'[73]Annual PE'!A1</f>
        <v>Great Lakes Power Transmission LP</v>
      </c>
      <c r="B1" s="303"/>
    </row>
    <row r="2" spans="1:15" ht="13.5" thickBot="1">
      <c r="A2" s="306" t="s">
        <v>345</v>
      </c>
      <c r="B2" s="306"/>
      <c r="C2" s="307"/>
      <c r="D2" s="307"/>
      <c r="E2" s="307"/>
      <c r="F2" s="307"/>
      <c r="G2" s="307"/>
      <c r="H2" s="307"/>
      <c r="I2" s="307"/>
      <c r="J2" s="307"/>
      <c r="K2" s="307"/>
      <c r="L2" s="307"/>
    </row>
    <row r="3" spans="1:15" ht="15.75">
      <c r="A3" s="340" t="str">
        <f>+'FS Title'!A18</f>
        <v>Scenario 3 : High Savings (HOI Ownership)</v>
      </c>
      <c r="B3" s="312"/>
      <c r="C3" s="227"/>
      <c r="D3" s="227"/>
      <c r="E3" s="227"/>
      <c r="F3" s="227"/>
      <c r="G3" s="227"/>
      <c r="H3" s="227"/>
      <c r="I3" s="227"/>
      <c r="J3" s="227"/>
      <c r="K3" s="227"/>
      <c r="L3" s="227"/>
    </row>
    <row r="4" spans="1:15">
      <c r="C4" s="111">
        <v>2017</v>
      </c>
      <c r="D4" s="111">
        <f t="shared" ref="D4:L4" si="0">C4+1</f>
        <v>2018</v>
      </c>
      <c r="E4" s="111">
        <f t="shared" si="0"/>
        <v>2019</v>
      </c>
      <c r="F4" s="111">
        <f t="shared" si="0"/>
        <v>2020</v>
      </c>
      <c r="G4" s="111">
        <f t="shared" si="0"/>
        <v>2021</v>
      </c>
      <c r="H4" s="111">
        <f t="shared" si="0"/>
        <v>2022</v>
      </c>
      <c r="I4" s="111">
        <f t="shared" si="0"/>
        <v>2023</v>
      </c>
      <c r="J4" s="111">
        <f t="shared" si="0"/>
        <v>2024</v>
      </c>
      <c r="K4" s="111">
        <f t="shared" si="0"/>
        <v>2025</v>
      </c>
      <c r="L4" s="111">
        <f t="shared" si="0"/>
        <v>2026</v>
      </c>
      <c r="O4" s="305"/>
    </row>
    <row r="5" spans="1:15" ht="23.25">
      <c r="A5" s="332" t="s">
        <v>346</v>
      </c>
      <c r="B5" s="309"/>
      <c r="C5" s="309"/>
      <c r="D5" s="309"/>
      <c r="E5" s="309"/>
      <c r="F5" s="309"/>
      <c r="G5" s="309"/>
      <c r="H5" s="309"/>
      <c r="I5" s="309"/>
      <c r="J5" s="309"/>
      <c r="K5" s="309"/>
      <c r="L5" s="309"/>
      <c r="O5" s="305"/>
    </row>
    <row r="6" spans="1:15" ht="30" customHeight="1">
      <c r="A6" s="239" t="s">
        <v>341</v>
      </c>
      <c r="C6" s="263">
        <f>+'Annual IS'!B36</f>
        <v>9040000</v>
      </c>
      <c r="D6" s="263">
        <f>+'Annual IS'!C36</f>
        <v>9150000</v>
      </c>
      <c r="E6" s="263">
        <f>+'Annual IS'!D36</f>
        <v>12060000</v>
      </c>
      <c r="F6" s="263">
        <f>+'Annual IS'!E36</f>
        <v>12590000</v>
      </c>
      <c r="G6" s="263">
        <f>+'Annual IS'!F36</f>
        <v>12940000</v>
      </c>
      <c r="H6" s="263">
        <f>+'Annual IS'!G36</f>
        <v>13210000</v>
      </c>
      <c r="I6" s="263">
        <f>+'Annual IS'!H36</f>
        <v>12490000</v>
      </c>
      <c r="J6" s="263">
        <f>+'Annual IS'!I36</f>
        <v>11790000</v>
      </c>
      <c r="K6" s="263">
        <f>+'Annual IS'!J36</f>
        <v>12110000</v>
      </c>
      <c r="L6" s="263">
        <f>+'Annual IS'!K36</f>
        <v>12540000</v>
      </c>
      <c r="O6" s="305"/>
    </row>
    <row r="7" spans="1:15" ht="14.25">
      <c r="A7" s="244" t="s">
        <v>342</v>
      </c>
      <c r="C7" s="329"/>
      <c r="D7" s="329"/>
      <c r="E7" s="329"/>
      <c r="F7" s="329"/>
      <c r="G7" s="329"/>
      <c r="H7" s="329"/>
      <c r="I7" s="329"/>
      <c r="J7" s="329"/>
      <c r="K7" s="329"/>
      <c r="L7" s="329"/>
      <c r="O7" s="305"/>
    </row>
    <row r="8" spans="1:15" ht="14.25">
      <c r="A8" s="244" t="s">
        <v>238</v>
      </c>
      <c r="C8" s="347">
        <v>0</v>
      </c>
      <c r="D8" s="347">
        <v>0</v>
      </c>
      <c r="E8" s="347">
        <v>0</v>
      </c>
      <c r="F8" s="347">
        <v>0</v>
      </c>
      <c r="G8" s="347">
        <v>0</v>
      </c>
      <c r="H8" s="347">
        <v>0</v>
      </c>
      <c r="I8" s="347">
        <v>0</v>
      </c>
      <c r="J8" s="347">
        <v>0</v>
      </c>
      <c r="K8" s="347">
        <v>0</v>
      </c>
      <c r="L8" s="347">
        <v>0</v>
      </c>
      <c r="O8" s="305"/>
    </row>
    <row r="9" spans="1:15" ht="14.25">
      <c r="A9" s="244" t="s">
        <v>240</v>
      </c>
      <c r="C9" s="347">
        <v>0</v>
      </c>
      <c r="D9" s="347">
        <v>0</v>
      </c>
      <c r="E9" s="347">
        <v>0</v>
      </c>
      <c r="F9" s="347">
        <v>0</v>
      </c>
      <c r="G9" s="347">
        <v>0</v>
      </c>
      <c r="H9" s="347">
        <v>0</v>
      </c>
      <c r="I9" s="347">
        <v>0</v>
      </c>
      <c r="J9" s="347">
        <v>0</v>
      </c>
      <c r="K9" s="347">
        <v>0</v>
      </c>
      <c r="L9" s="347">
        <v>0</v>
      </c>
      <c r="O9" s="305"/>
    </row>
    <row r="10" spans="1:15" ht="14.25">
      <c r="A10" s="239" t="s">
        <v>243</v>
      </c>
      <c r="C10" s="330">
        <f t="shared" ref="C10:L10" si="1">+C50</f>
        <v>-1011748.5702214807</v>
      </c>
      <c r="D10" s="330">
        <f t="shared" si="1"/>
        <v>-700218.46448148065</v>
      </c>
      <c r="E10" s="330">
        <f t="shared" si="1"/>
        <v>-459859.28133348085</v>
      </c>
      <c r="F10" s="330">
        <f t="shared" si="1"/>
        <v>-256731.44556948089</v>
      </c>
      <c r="G10" s="330">
        <f t="shared" si="1"/>
        <v>-51481.898829480342</v>
      </c>
      <c r="H10" s="330">
        <f t="shared" si="1"/>
        <v>103754.67639851963</v>
      </c>
      <c r="I10" s="330">
        <f t="shared" si="1"/>
        <v>-982965.75383748068</v>
      </c>
      <c r="J10" s="330">
        <f t="shared" si="1"/>
        <v>-2219868.7505374807</v>
      </c>
      <c r="K10" s="330">
        <f t="shared" si="1"/>
        <v>-2139193.0307974806</v>
      </c>
      <c r="L10" s="330">
        <f t="shared" si="1"/>
        <v>-2067378.5745454805</v>
      </c>
      <c r="O10" s="305"/>
    </row>
    <row r="11" spans="1:15" ht="15.75" thickBot="1">
      <c r="A11" s="248" t="s">
        <v>245</v>
      </c>
      <c r="C11" s="331">
        <f>C6-C8-C9-C10</f>
        <v>10051748.57022148</v>
      </c>
      <c r="D11" s="331">
        <f t="shared" ref="D11:L11" si="2">D6-D8-D9-D10</f>
        <v>9850218.4644814804</v>
      </c>
      <c r="E11" s="331">
        <f t="shared" si="2"/>
        <v>12519859.28133348</v>
      </c>
      <c r="F11" s="331">
        <f t="shared" si="2"/>
        <v>12846731.445569482</v>
      </c>
      <c r="G11" s="331">
        <f t="shared" si="2"/>
        <v>12991481.898829481</v>
      </c>
      <c r="H11" s="331">
        <f t="shared" si="2"/>
        <v>13106245.323601481</v>
      </c>
      <c r="I11" s="331">
        <f t="shared" si="2"/>
        <v>13472965.753837481</v>
      </c>
      <c r="J11" s="331">
        <f t="shared" si="2"/>
        <v>14009868.750537481</v>
      </c>
      <c r="K11" s="331">
        <f t="shared" si="2"/>
        <v>14249193.030797482</v>
      </c>
      <c r="L11" s="331">
        <f t="shared" si="2"/>
        <v>14607378.57454548</v>
      </c>
      <c r="O11" s="305"/>
    </row>
    <row r="12" spans="1:15" ht="13.5" thickTop="1">
      <c r="O12" s="305"/>
    </row>
    <row r="13" spans="1:15" s="352" customFormat="1" ht="42" customHeight="1">
      <c r="A13" s="353" t="s">
        <v>347</v>
      </c>
      <c r="B13" s="350"/>
      <c r="C13" s="351">
        <f t="shared" ref="C13:L13" si="3">+C11/C29</f>
        <v>0.11255772927350621</v>
      </c>
      <c r="D13" s="351">
        <f t="shared" si="3"/>
        <v>0.10628449432057049</v>
      </c>
      <c r="E13" s="351">
        <f t="shared" si="3"/>
        <v>0.13235529453445102</v>
      </c>
      <c r="F13" s="351">
        <f t="shared" si="3"/>
        <v>0.13417780034149746</v>
      </c>
      <c r="G13" s="351">
        <f t="shared" si="3"/>
        <v>0.13401723338510055</v>
      </c>
      <c r="H13" s="351">
        <f t="shared" si="3"/>
        <v>0.13290255503007348</v>
      </c>
      <c r="I13" s="351">
        <f t="shared" si="3"/>
        <v>0.13413045601569409</v>
      </c>
      <c r="J13" s="351">
        <f t="shared" si="3"/>
        <v>0.13706579107818728</v>
      </c>
      <c r="K13" s="351">
        <f t="shared" si="3"/>
        <v>0.13718621185969279</v>
      </c>
      <c r="L13" s="351">
        <f t="shared" si="3"/>
        <v>0.138668117317746</v>
      </c>
      <c r="M13" s="305"/>
      <c r="N13" s="305"/>
      <c r="O13" s="305"/>
    </row>
    <row r="14" spans="1:15" ht="24" customHeight="1">
      <c r="A14" s="305" t="s">
        <v>357</v>
      </c>
      <c r="B14" s="305"/>
      <c r="C14" s="346">
        <f t="shared" ref="C14:L14" si="4">+$B$54</f>
        <v>9.1899999999999996E-2</v>
      </c>
      <c r="D14" s="346">
        <f t="shared" si="4"/>
        <v>9.1899999999999996E-2</v>
      </c>
      <c r="E14" s="346">
        <f t="shared" si="4"/>
        <v>9.1899999999999996E-2</v>
      </c>
      <c r="F14" s="346">
        <f t="shared" si="4"/>
        <v>9.1899999999999996E-2</v>
      </c>
      <c r="G14" s="346">
        <f t="shared" si="4"/>
        <v>9.1899999999999996E-2</v>
      </c>
      <c r="H14" s="346">
        <f t="shared" si="4"/>
        <v>9.1899999999999996E-2</v>
      </c>
      <c r="I14" s="346">
        <f t="shared" si="4"/>
        <v>9.1899999999999996E-2</v>
      </c>
      <c r="J14" s="346">
        <f t="shared" si="4"/>
        <v>9.1899999999999996E-2</v>
      </c>
      <c r="K14" s="346">
        <f t="shared" si="4"/>
        <v>9.1899999999999996E-2</v>
      </c>
      <c r="L14" s="346">
        <f t="shared" si="4"/>
        <v>9.1899999999999996E-2</v>
      </c>
      <c r="O14" s="305"/>
    </row>
    <row r="15" spans="1:15">
      <c r="A15" s="305" t="s">
        <v>355</v>
      </c>
      <c r="B15" s="305"/>
      <c r="C15" s="345">
        <v>0.03</v>
      </c>
      <c r="D15" s="345">
        <v>0.03</v>
      </c>
      <c r="E15" s="345">
        <v>0.03</v>
      </c>
      <c r="F15" s="345">
        <v>0.03</v>
      </c>
      <c r="G15" s="345">
        <v>0.03</v>
      </c>
      <c r="H15" s="345">
        <v>0.03</v>
      </c>
      <c r="I15" s="345">
        <v>0.03</v>
      </c>
      <c r="J15" s="345">
        <v>0.03</v>
      </c>
      <c r="K15" s="345">
        <v>0.03</v>
      </c>
      <c r="L15" s="345">
        <v>0.03</v>
      </c>
      <c r="O15" s="305"/>
    </row>
    <row r="16" spans="1:15">
      <c r="A16" s="305" t="s">
        <v>356</v>
      </c>
      <c r="B16" s="305"/>
      <c r="C16" s="345">
        <f>+C14+C15</f>
        <v>0.12189999999999999</v>
      </c>
      <c r="D16" s="345">
        <f t="shared" ref="D16:L16" si="5">+D14+D15</f>
        <v>0.12189999999999999</v>
      </c>
      <c r="E16" s="345">
        <f t="shared" si="5"/>
        <v>0.12189999999999999</v>
      </c>
      <c r="F16" s="345">
        <f t="shared" si="5"/>
        <v>0.12189999999999999</v>
      </c>
      <c r="G16" s="345">
        <f t="shared" si="5"/>
        <v>0.12189999999999999</v>
      </c>
      <c r="H16" s="345">
        <f t="shared" si="5"/>
        <v>0.12189999999999999</v>
      </c>
      <c r="I16" s="345">
        <f t="shared" si="5"/>
        <v>0.12189999999999999</v>
      </c>
      <c r="J16" s="345">
        <f t="shared" si="5"/>
        <v>0.12189999999999999</v>
      </c>
      <c r="K16" s="345">
        <f t="shared" si="5"/>
        <v>0.12189999999999999</v>
      </c>
      <c r="L16" s="345">
        <f t="shared" si="5"/>
        <v>0.12189999999999999</v>
      </c>
      <c r="O16" s="305"/>
    </row>
    <row r="17" spans="1:15">
      <c r="A17" s="305"/>
      <c r="B17" s="305"/>
      <c r="C17" s="345"/>
      <c r="D17" s="345"/>
      <c r="E17" s="345"/>
      <c r="F17" s="345"/>
      <c r="G17" s="345"/>
      <c r="H17" s="345"/>
      <c r="I17" s="345"/>
      <c r="J17" s="345"/>
      <c r="K17" s="345"/>
      <c r="L17" s="345"/>
      <c r="O17" s="305"/>
    </row>
    <row r="18" spans="1:15">
      <c r="A18" s="305"/>
      <c r="B18" s="305"/>
      <c r="C18" s="345"/>
      <c r="D18" s="345"/>
      <c r="E18" s="345"/>
      <c r="F18" s="345"/>
      <c r="G18" s="345"/>
      <c r="H18" s="345"/>
      <c r="I18" s="345"/>
      <c r="J18" s="345"/>
      <c r="K18" s="345"/>
      <c r="L18" s="345"/>
      <c r="O18" s="305"/>
    </row>
    <row r="19" spans="1:15" ht="15.75">
      <c r="A19" s="312" t="s">
        <v>349</v>
      </c>
      <c r="C19" s="344"/>
      <c r="D19" s="344"/>
      <c r="E19" s="344"/>
      <c r="F19" s="344"/>
      <c r="G19" s="344"/>
      <c r="H19" s="344"/>
      <c r="I19" s="344"/>
      <c r="J19" s="344"/>
      <c r="K19" s="344"/>
      <c r="L19" s="344"/>
      <c r="O19" s="305"/>
    </row>
    <row r="20" spans="1:15">
      <c r="A20" s="311" t="s">
        <v>325</v>
      </c>
      <c r="B20" s="311"/>
      <c r="C20" s="155">
        <f>+('Revenue Requirement'!B24+'Revenue Requirement'!B26)*1000</f>
        <v>222342425.99999997</v>
      </c>
      <c r="D20" s="155">
        <f>+('Revenue Requirement'!C24+'Revenue Requirement'!C26)*1000</f>
        <v>230757425.99999997</v>
      </c>
      <c r="E20" s="155">
        <f>+('Revenue Requirement'!D24+'Revenue Requirement'!D26)*1000</f>
        <v>235672425.99999997</v>
      </c>
      <c r="F20" s="155">
        <f>+('Revenue Requirement'!E24+'Revenue Requirement'!E26)*1000</f>
        <v>238537425.99999997</v>
      </c>
      <c r="G20" s="155">
        <f>+('Revenue Requirement'!F24+'Revenue Requirement'!F26)*1000</f>
        <v>241502425.99999997</v>
      </c>
      <c r="H20" s="155">
        <f>+('Revenue Requirement'!G24+'Revenue Requirement'!G26)*1000</f>
        <v>245667425.99999997</v>
      </c>
      <c r="I20" s="155">
        <f>+('Revenue Requirement'!H24+'Revenue Requirement'!H26)*1000</f>
        <v>250232425.99999997</v>
      </c>
      <c r="J20" s="155">
        <f>+('Revenue Requirement'!I24+'Revenue Requirement'!I26)*1000</f>
        <v>254647425.99999997</v>
      </c>
      <c r="K20" s="155">
        <f>+('Revenue Requirement'!J24+'Revenue Requirement'!J26)*1000</f>
        <v>258762425.99999997</v>
      </c>
      <c r="L20" s="155">
        <f>+('Revenue Requirement'!K24+'Revenue Requirement'!K26)*1000</f>
        <v>262427425.99999997</v>
      </c>
      <c r="O20" s="305"/>
    </row>
    <row r="21" spans="1:15">
      <c r="A21" s="311"/>
      <c r="B21" s="311"/>
      <c r="C21" s="155"/>
      <c r="D21" s="155"/>
      <c r="E21" s="155"/>
      <c r="F21" s="155"/>
      <c r="G21" s="155"/>
      <c r="H21" s="155"/>
      <c r="I21" s="155"/>
      <c r="J21" s="155"/>
      <c r="K21" s="155"/>
      <c r="L21" s="155"/>
      <c r="O21" s="305"/>
    </row>
    <row r="22" spans="1:15">
      <c r="A22" s="313" t="s">
        <v>326</v>
      </c>
      <c r="B22" s="313"/>
      <c r="C22" s="314">
        <f>+'Annual IS'!B17</f>
        <v>20800000</v>
      </c>
      <c r="D22" s="314">
        <f>+'Annual IS'!C17</f>
        <v>21300000</v>
      </c>
      <c r="E22" s="314">
        <f>+'Annual IS'!D17</f>
        <v>18400000</v>
      </c>
      <c r="F22" s="314">
        <f>+'Annual IS'!E17</f>
        <v>18700000</v>
      </c>
      <c r="G22" s="314">
        <f>+'Annual IS'!F17</f>
        <v>19200000</v>
      </c>
      <c r="H22" s="314">
        <f>+'Annual IS'!G17</f>
        <v>19800000</v>
      </c>
      <c r="I22" s="314">
        <f>+'Annual IS'!H17</f>
        <v>20100000</v>
      </c>
      <c r="J22" s="314">
        <f>+'Annual IS'!I17</f>
        <v>20100000</v>
      </c>
      <c r="K22" s="314">
        <f>+'Annual IS'!J17</f>
        <v>20600000</v>
      </c>
      <c r="L22" s="314">
        <f>+'Annual IS'!K17</f>
        <v>21000000</v>
      </c>
      <c r="O22" s="305"/>
    </row>
    <row r="23" spans="1:15">
      <c r="A23" s="304" t="s">
        <v>327</v>
      </c>
      <c r="B23" s="333">
        <v>4.3999999999999997E-2</v>
      </c>
      <c r="C23" s="155">
        <f t="shared" ref="C23:L23" si="6">+C22*$B$23</f>
        <v>915200</v>
      </c>
      <c r="D23" s="155">
        <f t="shared" si="6"/>
        <v>937200</v>
      </c>
      <c r="E23" s="155">
        <f t="shared" si="6"/>
        <v>809600</v>
      </c>
      <c r="F23" s="155">
        <f t="shared" si="6"/>
        <v>822800</v>
      </c>
      <c r="G23" s="155">
        <f t="shared" si="6"/>
        <v>844800</v>
      </c>
      <c r="H23" s="155">
        <f t="shared" si="6"/>
        <v>871200</v>
      </c>
      <c r="I23" s="155">
        <f t="shared" si="6"/>
        <v>884400</v>
      </c>
      <c r="J23" s="155">
        <f t="shared" si="6"/>
        <v>884400</v>
      </c>
      <c r="K23" s="155">
        <f t="shared" si="6"/>
        <v>906400</v>
      </c>
      <c r="L23" s="155">
        <f t="shared" si="6"/>
        <v>924000</v>
      </c>
      <c r="O23" s="305"/>
    </row>
    <row r="24" spans="1:15">
      <c r="A24" s="155"/>
      <c r="B24" s="155"/>
      <c r="C24" s="155"/>
      <c r="D24" s="155"/>
      <c r="E24" s="155"/>
      <c r="F24" s="155"/>
      <c r="G24" s="155"/>
      <c r="H24" s="155"/>
      <c r="I24" s="155"/>
      <c r="J24" s="155"/>
      <c r="K24" s="155"/>
      <c r="L24" s="155"/>
      <c r="O24" s="305"/>
    </row>
    <row r="25" spans="1:15">
      <c r="A25" s="304" t="s">
        <v>34</v>
      </c>
      <c r="C25" s="315">
        <f>+C23+C20</f>
        <v>223257625.99999997</v>
      </c>
      <c r="D25" s="316">
        <f t="shared" ref="D25:L25" si="7">+D23+D20</f>
        <v>231694625.99999997</v>
      </c>
      <c r="E25" s="316">
        <f t="shared" si="7"/>
        <v>236482025.99999997</v>
      </c>
      <c r="F25" s="316">
        <f t="shared" si="7"/>
        <v>239360225.99999997</v>
      </c>
      <c r="G25" s="316">
        <f t="shared" si="7"/>
        <v>242347225.99999997</v>
      </c>
      <c r="H25" s="316">
        <f t="shared" si="7"/>
        <v>246538625.99999997</v>
      </c>
      <c r="I25" s="316">
        <f t="shared" si="7"/>
        <v>251116825.99999997</v>
      </c>
      <c r="J25" s="316">
        <f t="shared" si="7"/>
        <v>255531825.99999997</v>
      </c>
      <c r="K25" s="316">
        <f t="shared" si="7"/>
        <v>259668825.99999997</v>
      </c>
      <c r="L25" s="316">
        <f t="shared" si="7"/>
        <v>263351425.99999997</v>
      </c>
      <c r="O25" s="305"/>
    </row>
    <row r="26" spans="1:15">
      <c r="C26" s="317"/>
      <c r="D26" s="317"/>
      <c r="E26" s="317"/>
      <c r="F26" s="317"/>
      <c r="G26" s="317"/>
      <c r="H26" s="317"/>
      <c r="I26" s="317"/>
      <c r="J26" s="317"/>
      <c r="K26" s="317"/>
      <c r="L26" s="317"/>
      <c r="O26" s="305"/>
    </row>
    <row r="27" spans="1:15">
      <c r="A27" s="304" t="s">
        <v>328</v>
      </c>
      <c r="B27" s="334">
        <v>0.04</v>
      </c>
      <c r="C27" s="155">
        <f t="shared" ref="C27:L27" si="8">+$B$27*C$25</f>
        <v>8930305.0399999991</v>
      </c>
      <c r="D27" s="155">
        <f t="shared" si="8"/>
        <v>9267785.0399999991</v>
      </c>
      <c r="E27" s="155">
        <f t="shared" si="8"/>
        <v>9459281.0399999991</v>
      </c>
      <c r="F27" s="155">
        <f t="shared" si="8"/>
        <v>9574409.0399999991</v>
      </c>
      <c r="G27" s="155">
        <f t="shared" si="8"/>
        <v>9693889.0399999991</v>
      </c>
      <c r="H27" s="155">
        <f t="shared" si="8"/>
        <v>9861545.0399999991</v>
      </c>
      <c r="I27" s="155">
        <f t="shared" si="8"/>
        <v>10044673.039999999</v>
      </c>
      <c r="J27" s="155">
        <f t="shared" si="8"/>
        <v>10221273.039999999</v>
      </c>
      <c r="K27" s="155">
        <f t="shared" si="8"/>
        <v>10386753.039999999</v>
      </c>
      <c r="L27" s="155">
        <f t="shared" si="8"/>
        <v>10534057.039999999</v>
      </c>
      <c r="O27" s="305"/>
    </row>
    <row r="28" spans="1:15">
      <c r="A28" s="304" t="s">
        <v>329</v>
      </c>
      <c r="B28" s="334">
        <v>0.56000000000000005</v>
      </c>
      <c r="C28" s="155">
        <f t="shared" ref="C28:L28" si="9">+$B$28*C$25</f>
        <v>125024270.56</v>
      </c>
      <c r="D28" s="155">
        <f t="shared" si="9"/>
        <v>129748990.56</v>
      </c>
      <c r="E28" s="155">
        <f t="shared" si="9"/>
        <v>132429934.56</v>
      </c>
      <c r="F28" s="155">
        <f t="shared" si="9"/>
        <v>134041726.56</v>
      </c>
      <c r="G28" s="155">
        <f t="shared" si="9"/>
        <v>135714446.56</v>
      </c>
      <c r="H28" s="155">
        <f t="shared" si="9"/>
        <v>138061630.56</v>
      </c>
      <c r="I28" s="155">
        <f t="shared" si="9"/>
        <v>140625422.56</v>
      </c>
      <c r="J28" s="155">
        <f t="shared" si="9"/>
        <v>143097822.56</v>
      </c>
      <c r="K28" s="155">
        <f t="shared" si="9"/>
        <v>145414542.56</v>
      </c>
      <c r="L28" s="155">
        <f t="shared" si="9"/>
        <v>147476798.56</v>
      </c>
      <c r="O28" s="305"/>
    </row>
    <row r="29" spans="1:15">
      <c r="A29" s="304" t="s">
        <v>330</v>
      </c>
      <c r="B29" s="334">
        <v>0.4</v>
      </c>
      <c r="C29" s="155">
        <f t="shared" ref="C29:L29" si="10">+$B$29*C$25</f>
        <v>89303050.399999991</v>
      </c>
      <c r="D29" s="155">
        <f t="shared" si="10"/>
        <v>92677850.399999991</v>
      </c>
      <c r="E29" s="155">
        <f t="shared" si="10"/>
        <v>94592810.399999991</v>
      </c>
      <c r="F29" s="155">
        <f t="shared" si="10"/>
        <v>95744090.399999991</v>
      </c>
      <c r="G29" s="155">
        <f t="shared" si="10"/>
        <v>96938890.399999991</v>
      </c>
      <c r="H29" s="155">
        <f t="shared" si="10"/>
        <v>98615450.399999991</v>
      </c>
      <c r="I29" s="155">
        <f t="shared" si="10"/>
        <v>100446730.39999999</v>
      </c>
      <c r="J29" s="155">
        <f t="shared" si="10"/>
        <v>102212730.39999999</v>
      </c>
      <c r="K29" s="155">
        <f t="shared" si="10"/>
        <v>103867530.39999999</v>
      </c>
      <c r="L29" s="155">
        <f t="shared" si="10"/>
        <v>105340570.39999999</v>
      </c>
      <c r="O29" s="305"/>
    </row>
    <row r="30" spans="1:15">
      <c r="A30" s="304" t="s">
        <v>331</v>
      </c>
      <c r="C30" s="318">
        <f>SUM(C27:C29)</f>
        <v>223257626</v>
      </c>
      <c r="D30" s="318">
        <f t="shared" ref="D30:L30" si="11">SUM(D27:D29)</f>
        <v>231694626</v>
      </c>
      <c r="E30" s="318">
        <f t="shared" si="11"/>
        <v>236482026</v>
      </c>
      <c r="F30" s="318">
        <f t="shared" si="11"/>
        <v>239360226</v>
      </c>
      <c r="G30" s="318">
        <f t="shared" si="11"/>
        <v>242347226</v>
      </c>
      <c r="H30" s="318">
        <f t="shared" si="11"/>
        <v>246538626</v>
      </c>
      <c r="I30" s="318">
        <f t="shared" si="11"/>
        <v>251116826</v>
      </c>
      <c r="J30" s="318">
        <f t="shared" si="11"/>
        <v>255531826</v>
      </c>
      <c r="K30" s="318">
        <f t="shared" si="11"/>
        <v>259668826</v>
      </c>
      <c r="L30" s="318">
        <f t="shared" si="11"/>
        <v>263351426</v>
      </c>
      <c r="O30" s="305"/>
    </row>
    <row r="31" spans="1:15">
      <c r="C31" s="318"/>
      <c r="D31" s="318"/>
      <c r="E31" s="318"/>
      <c r="F31" s="318"/>
      <c r="G31" s="318"/>
      <c r="H31" s="318"/>
      <c r="I31" s="318"/>
      <c r="J31" s="318"/>
      <c r="K31" s="318"/>
      <c r="L31" s="318"/>
      <c r="O31" s="305"/>
    </row>
    <row r="32" spans="1:15">
      <c r="A32" s="304" t="s">
        <v>332</v>
      </c>
      <c r="C32" s="315">
        <f>+C27+C28</f>
        <v>133954575.59999999</v>
      </c>
      <c r="D32" s="315">
        <f t="shared" ref="D32:L32" si="12">+D27+D28</f>
        <v>139016775.59999999</v>
      </c>
      <c r="E32" s="315">
        <f t="shared" si="12"/>
        <v>141889215.59999999</v>
      </c>
      <c r="F32" s="315">
        <f t="shared" si="12"/>
        <v>143616135.59999999</v>
      </c>
      <c r="G32" s="315">
        <f t="shared" si="12"/>
        <v>145408335.59999999</v>
      </c>
      <c r="H32" s="315">
        <f t="shared" si="12"/>
        <v>147923175.59999999</v>
      </c>
      <c r="I32" s="315">
        <f t="shared" si="12"/>
        <v>150670095.59999999</v>
      </c>
      <c r="J32" s="315">
        <f t="shared" si="12"/>
        <v>153319095.59999999</v>
      </c>
      <c r="K32" s="315">
        <f t="shared" si="12"/>
        <v>155801295.59999999</v>
      </c>
      <c r="L32" s="315">
        <f t="shared" si="12"/>
        <v>158010855.59999999</v>
      </c>
      <c r="O32" s="305"/>
    </row>
    <row r="33" spans="1:15">
      <c r="C33" s="319"/>
      <c r="D33" s="319"/>
      <c r="E33" s="319"/>
      <c r="F33" s="319"/>
      <c r="G33" s="319"/>
      <c r="H33" s="319"/>
      <c r="I33" s="319"/>
      <c r="J33" s="319"/>
      <c r="K33" s="319"/>
      <c r="L33" s="319"/>
      <c r="O33" s="305"/>
    </row>
    <row r="34" spans="1:15">
      <c r="A34" s="304" t="s">
        <v>270</v>
      </c>
      <c r="C34" s="320">
        <f>+C27/C$32</f>
        <v>6.6666666666666666E-2</v>
      </c>
      <c r="D34" s="320">
        <f t="shared" ref="D34:L35" si="13">+D27/D$32</f>
        <v>6.6666666666666666E-2</v>
      </c>
      <c r="E34" s="320">
        <f t="shared" si="13"/>
        <v>6.6666666666666666E-2</v>
      </c>
      <c r="F34" s="320">
        <f t="shared" si="13"/>
        <v>6.6666666666666666E-2</v>
      </c>
      <c r="G34" s="320">
        <f t="shared" si="13"/>
        <v>6.6666666666666666E-2</v>
      </c>
      <c r="H34" s="320">
        <f t="shared" si="13"/>
        <v>6.6666666666666666E-2</v>
      </c>
      <c r="I34" s="320">
        <f t="shared" si="13"/>
        <v>6.6666666666666666E-2</v>
      </c>
      <c r="J34" s="320">
        <f t="shared" si="13"/>
        <v>6.6666666666666666E-2</v>
      </c>
      <c r="K34" s="320">
        <f t="shared" si="13"/>
        <v>6.6666666666666666E-2</v>
      </c>
      <c r="L34" s="320">
        <f t="shared" si="13"/>
        <v>6.6666666666666666E-2</v>
      </c>
      <c r="O34" s="305"/>
    </row>
    <row r="35" spans="1:15">
      <c r="A35" s="304" t="s">
        <v>273</v>
      </c>
      <c r="C35" s="320">
        <f>+C28/C$32</f>
        <v>0.93333333333333335</v>
      </c>
      <c r="D35" s="320">
        <f t="shared" si="13"/>
        <v>0.93333333333333335</v>
      </c>
      <c r="E35" s="320">
        <f t="shared" si="13"/>
        <v>0.93333333333333335</v>
      </c>
      <c r="F35" s="320">
        <f t="shared" si="13"/>
        <v>0.93333333333333335</v>
      </c>
      <c r="G35" s="320">
        <f t="shared" si="13"/>
        <v>0.93333333333333335</v>
      </c>
      <c r="H35" s="320">
        <f t="shared" si="13"/>
        <v>0.93333333333333335</v>
      </c>
      <c r="I35" s="320">
        <f t="shared" si="13"/>
        <v>0.93333333333333335</v>
      </c>
      <c r="J35" s="320">
        <f t="shared" si="13"/>
        <v>0.93333333333333335</v>
      </c>
      <c r="K35" s="320">
        <f t="shared" si="13"/>
        <v>0.93333333333333335</v>
      </c>
      <c r="L35" s="320">
        <f t="shared" si="13"/>
        <v>0.93333333333333335</v>
      </c>
      <c r="O35" s="305"/>
    </row>
    <row r="36" spans="1:15">
      <c r="C36" s="321">
        <f>SUM(C34:C35)</f>
        <v>1</v>
      </c>
      <c r="D36" s="321">
        <f t="shared" ref="D36:L36" si="14">SUM(D34:D35)</f>
        <v>1</v>
      </c>
      <c r="E36" s="321">
        <f t="shared" si="14"/>
        <v>1</v>
      </c>
      <c r="F36" s="321">
        <f t="shared" si="14"/>
        <v>1</v>
      </c>
      <c r="G36" s="321">
        <f t="shared" si="14"/>
        <v>1</v>
      </c>
      <c r="H36" s="321">
        <f t="shared" si="14"/>
        <v>1</v>
      </c>
      <c r="I36" s="321">
        <f t="shared" si="14"/>
        <v>1</v>
      </c>
      <c r="J36" s="321">
        <f t="shared" si="14"/>
        <v>1</v>
      </c>
      <c r="K36" s="321">
        <f t="shared" si="14"/>
        <v>1</v>
      </c>
      <c r="L36" s="321">
        <f t="shared" si="14"/>
        <v>1</v>
      </c>
      <c r="O36" s="305"/>
    </row>
    <row r="37" spans="1:15">
      <c r="C37" s="155"/>
      <c r="D37" s="155"/>
      <c r="E37" s="155"/>
      <c r="F37" s="155"/>
      <c r="G37" s="155"/>
      <c r="H37" s="155"/>
      <c r="I37" s="155"/>
      <c r="J37" s="155"/>
      <c r="K37" s="155"/>
      <c r="L37" s="155"/>
      <c r="O37" s="305"/>
    </row>
    <row r="38" spans="1:15">
      <c r="A38" s="304" t="s">
        <v>333</v>
      </c>
      <c r="B38" s="322">
        <f>+Assumptions!G103</f>
        <v>1.6500000000000001E-2</v>
      </c>
      <c r="C38" s="320">
        <f t="shared" ref="C38:L38" si="15">+$B$38*C34</f>
        <v>1.1000000000000001E-3</v>
      </c>
      <c r="D38" s="320">
        <f t="shared" si="15"/>
        <v>1.1000000000000001E-3</v>
      </c>
      <c r="E38" s="320">
        <f t="shared" si="15"/>
        <v>1.1000000000000001E-3</v>
      </c>
      <c r="F38" s="320">
        <f t="shared" si="15"/>
        <v>1.1000000000000001E-3</v>
      </c>
      <c r="G38" s="320">
        <f t="shared" si="15"/>
        <v>1.1000000000000001E-3</v>
      </c>
      <c r="H38" s="320">
        <f t="shared" si="15"/>
        <v>1.1000000000000001E-3</v>
      </c>
      <c r="I38" s="320">
        <f t="shared" si="15"/>
        <v>1.1000000000000001E-3</v>
      </c>
      <c r="J38" s="320">
        <f t="shared" si="15"/>
        <v>1.1000000000000001E-3</v>
      </c>
      <c r="K38" s="320">
        <f t="shared" si="15"/>
        <v>1.1000000000000001E-3</v>
      </c>
      <c r="L38" s="320">
        <f t="shared" si="15"/>
        <v>1.1000000000000001E-3</v>
      </c>
      <c r="O38" s="305"/>
    </row>
    <row r="39" spans="1:15">
      <c r="A39" s="304" t="s">
        <v>334</v>
      </c>
      <c r="B39" s="322">
        <f>+Assumptions!F103</f>
        <v>4.6199999999999998E-2</v>
      </c>
      <c r="C39" s="320">
        <f t="shared" ref="C39:L39" si="16">+$B$39*C35</f>
        <v>4.3119999999999999E-2</v>
      </c>
      <c r="D39" s="320">
        <f t="shared" si="16"/>
        <v>4.3119999999999999E-2</v>
      </c>
      <c r="E39" s="320">
        <f t="shared" si="16"/>
        <v>4.3119999999999999E-2</v>
      </c>
      <c r="F39" s="320">
        <f t="shared" si="16"/>
        <v>4.3119999999999999E-2</v>
      </c>
      <c r="G39" s="320">
        <f t="shared" si="16"/>
        <v>4.3119999999999999E-2</v>
      </c>
      <c r="H39" s="320">
        <f t="shared" si="16"/>
        <v>4.3119999999999999E-2</v>
      </c>
      <c r="I39" s="320">
        <f t="shared" si="16"/>
        <v>4.3119999999999999E-2</v>
      </c>
      <c r="J39" s="320">
        <f t="shared" si="16"/>
        <v>4.3119999999999999E-2</v>
      </c>
      <c r="K39" s="320">
        <f t="shared" si="16"/>
        <v>4.3119999999999999E-2</v>
      </c>
      <c r="L39" s="320">
        <f t="shared" si="16"/>
        <v>4.3119999999999999E-2</v>
      </c>
      <c r="O39" s="305"/>
    </row>
    <row r="40" spans="1:15">
      <c r="A40" s="304" t="s">
        <v>335</v>
      </c>
      <c r="B40" s="323" t="s">
        <v>336</v>
      </c>
      <c r="C40" s="324">
        <f>SUM(C38:C39)</f>
        <v>4.4219999999999995E-2</v>
      </c>
      <c r="D40" s="324">
        <f t="shared" ref="D40:L40" si="17">SUM(D38:D39)</f>
        <v>4.4219999999999995E-2</v>
      </c>
      <c r="E40" s="324">
        <f t="shared" si="17"/>
        <v>4.4219999999999995E-2</v>
      </c>
      <c r="F40" s="324">
        <f t="shared" si="17"/>
        <v>4.4219999999999995E-2</v>
      </c>
      <c r="G40" s="324">
        <f t="shared" si="17"/>
        <v>4.4219999999999995E-2</v>
      </c>
      <c r="H40" s="324">
        <f t="shared" si="17"/>
        <v>4.4219999999999995E-2</v>
      </c>
      <c r="I40" s="324">
        <f t="shared" si="17"/>
        <v>4.4219999999999995E-2</v>
      </c>
      <c r="J40" s="324">
        <f t="shared" si="17"/>
        <v>4.4219999999999995E-2</v>
      </c>
      <c r="K40" s="324">
        <f t="shared" si="17"/>
        <v>4.4219999999999995E-2</v>
      </c>
      <c r="L40" s="324">
        <f t="shared" si="17"/>
        <v>4.4219999999999995E-2</v>
      </c>
      <c r="O40" s="305"/>
    </row>
    <row r="41" spans="1:15">
      <c r="O41" s="305"/>
    </row>
    <row r="42" spans="1:15">
      <c r="O42" s="305"/>
    </row>
    <row r="43" spans="1:15">
      <c r="A43" s="304" t="s">
        <v>307</v>
      </c>
      <c r="C43" s="310">
        <f>+C32</f>
        <v>133954575.59999999</v>
      </c>
      <c r="D43" s="310">
        <f t="shared" ref="D43:L43" si="18">+D32</f>
        <v>139016775.59999999</v>
      </c>
      <c r="E43" s="310">
        <f t="shared" si="18"/>
        <v>141889215.59999999</v>
      </c>
      <c r="F43" s="310">
        <f t="shared" si="18"/>
        <v>143616135.59999999</v>
      </c>
      <c r="G43" s="310">
        <f t="shared" si="18"/>
        <v>145408335.59999999</v>
      </c>
      <c r="H43" s="310">
        <f t="shared" si="18"/>
        <v>147923175.59999999</v>
      </c>
      <c r="I43" s="310">
        <f t="shared" si="18"/>
        <v>150670095.59999999</v>
      </c>
      <c r="J43" s="310">
        <f t="shared" si="18"/>
        <v>153319095.59999999</v>
      </c>
      <c r="K43" s="310">
        <f t="shared" si="18"/>
        <v>155801295.59999999</v>
      </c>
      <c r="L43" s="310">
        <f t="shared" si="18"/>
        <v>158010855.59999999</v>
      </c>
      <c r="O43" s="305"/>
    </row>
    <row r="44" spans="1:15">
      <c r="A44" s="304" t="s">
        <v>337</v>
      </c>
      <c r="C44" s="325">
        <f>+C40</f>
        <v>4.4219999999999995E-2</v>
      </c>
      <c r="D44" s="325">
        <f t="shared" ref="D44:L44" si="19">+D40</f>
        <v>4.4219999999999995E-2</v>
      </c>
      <c r="E44" s="325">
        <f t="shared" si="19"/>
        <v>4.4219999999999995E-2</v>
      </c>
      <c r="F44" s="325">
        <f t="shared" si="19"/>
        <v>4.4219999999999995E-2</v>
      </c>
      <c r="G44" s="325">
        <f t="shared" si="19"/>
        <v>4.4219999999999995E-2</v>
      </c>
      <c r="H44" s="325">
        <f t="shared" si="19"/>
        <v>4.4219999999999995E-2</v>
      </c>
      <c r="I44" s="325">
        <f t="shared" si="19"/>
        <v>4.4219999999999995E-2</v>
      </c>
      <c r="J44" s="325">
        <f t="shared" si="19"/>
        <v>4.4219999999999995E-2</v>
      </c>
      <c r="K44" s="325">
        <f t="shared" si="19"/>
        <v>4.4219999999999995E-2</v>
      </c>
      <c r="L44" s="325">
        <f t="shared" si="19"/>
        <v>4.4219999999999995E-2</v>
      </c>
      <c r="O44" s="305"/>
    </row>
    <row r="45" spans="1:15">
      <c r="A45" s="304" t="s">
        <v>311</v>
      </c>
      <c r="C45" s="308">
        <f>C43*C44</f>
        <v>5923471.3330319989</v>
      </c>
      <c r="D45" s="308">
        <f t="shared" ref="D45:L45" si="20">D43*D44</f>
        <v>6147321.8170319991</v>
      </c>
      <c r="E45" s="308">
        <f t="shared" si="20"/>
        <v>6274341.1138319988</v>
      </c>
      <c r="F45" s="308">
        <f t="shared" si="20"/>
        <v>6350705.5162319988</v>
      </c>
      <c r="G45" s="308">
        <f t="shared" si="20"/>
        <v>6429956.6002319995</v>
      </c>
      <c r="H45" s="308">
        <f t="shared" si="20"/>
        <v>6541162.8250319995</v>
      </c>
      <c r="I45" s="308">
        <f t="shared" si="20"/>
        <v>6662631.627431999</v>
      </c>
      <c r="J45" s="308">
        <f t="shared" si="20"/>
        <v>6779770.4074319992</v>
      </c>
      <c r="K45" s="308">
        <f t="shared" si="20"/>
        <v>6889533.2914319988</v>
      </c>
      <c r="L45" s="308">
        <f t="shared" si="20"/>
        <v>6987240.0346319992</v>
      </c>
      <c r="O45" s="305"/>
    </row>
    <row r="46" spans="1:15">
      <c r="A46" s="304" t="s">
        <v>348</v>
      </c>
      <c r="B46" s="309"/>
      <c r="C46" s="326">
        <f>+'Annual IS'!B22</f>
        <v>7300000</v>
      </c>
      <c r="D46" s="326">
        <f>+'Annual IS'!C22</f>
        <v>7100000</v>
      </c>
      <c r="E46" s="326">
        <f>+'Annual IS'!D22</f>
        <v>6900000</v>
      </c>
      <c r="F46" s="326">
        <f>+'Annual IS'!E22</f>
        <v>6700000</v>
      </c>
      <c r="G46" s="326">
        <f>+'Annual IS'!F22</f>
        <v>6500000</v>
      </c>
      <c r="H46" s="326">
        <f>+'Annual IS'!G22</f>
        <v>6400000</v>
      </c>
      <c r="I46" s="326">
        <f>+'Annual IS'!H22</f>
        <v>8000000</v>
      </c>
      <c r="J46" s="326">
        <f>+'Annual IS'!I22</f>
        <v>9800000</v>
      </c>
      <c r="K46" s="326">
        <f>+'Annual IS'!J22</f>
        <v>9800000</v>
      </c>
      <c r="L46" s="326">
        <f>+'Annual IS'!K22</f>
        <v>9800000</v>
      </c>
      <c r="O46" s="305"/>
    </row>
    <row r="47" spans="1:15">
      <c r="A47" s="304" t="s">
        <v>316</v>
      </c>
      <c r="C47" s="310">
        <f>C45-C46</f>
        <v>-1376528.6669680011</v>
      </c>
      <c r="D47" s="310">
        <f t="shared" ref="D47:L47" si="21">D45-D46</f>
        <v>-952678.18296800088</v>
      </c>
      <c r="E47" s="310">
        <f t="shared" si="21"/>
        <v>-625658.88616800122</v>
      </c>
      <c r="F47" s="310">
        <f t="shared" si="21"/>
        <v>-349294.4837680012</v>
      </c>
      <c r="G47" s="310">
        <f t="shared" si="21"/>
        <v>-70043.399768000469</v>
      </c>
      <c r="H47" s="310">
        <f t="shared" si="21"/>
        <v>141162.8250319995</v>
      </c>
      <c r="I47" s="310">
        <f t="shared" si="21"/>
        <v>-1337368.372568001</v>
      </c>
      <c r="J47" s="310">
        <f t="shared" si="21"/>
        <v>-3020229.5925680008</v>
      </c>
      <c r="K47" s="310">
        <f t="shared" si="21"/>
        <v>-2910466.7085680012</v>
      </c>
      <c r="L47" s="310">
        <f t="shared" si="21"/>
        <v>-2812759.9653680008</v>
      </c>
      <c r="O47" s="305"/>
    </row>
    <row r="48" spans="1:15">
      <c r="A48" s="304" t="s">
        <v>318</v>
      </c>
      <c r="C48" s="320">
        <v>0.26500000000000001</v>
      </c>
      <c r="D48" s="320">
        <v>0.26500000000000001</v>
      </c>
      <c r="E48" s="320">
        <v>0.26500000000000001</v>
      </c>
      <c r="F48" s="320">
        <v>0.26500000000000001</v>
      </c>
      <c r="G48" s="320">
        <v>0.26500000000000001</v>
      </c>
      <c r="H48" s="320">
        <v>0.26500000000000001</v>
      </c>
      <c r="I48" s="320">
        <v>0.26500000000000001</v>
      </c>
      <c r="J48" s="320">
        <v>0.26500000000000001</v>
      </c>
      <c r="K48" s="320">
        <v>0.26500000000000001</v>
      </c>
      <c r="L48" s="320">
        <v>0.26500000000000001</v>
      </c>
      <c r="O48" s="305"/>
    </row>
    <row r="49" spans="1:15">
      <c r="A49" s="304" t="s">
        <v>321</v>
      </c>
      <c r="C49" s="155">
        <f>-C47*C48</f>
        <v>364780.09674652031</v>
      </c>
      <c r="D49" s="155">
        <f t="shared" ref="D49:L49" si="22">-D47*D48</f>
        <v>252459.71848652026</v>
      </c>
      <c r="E49" s="155">
        <f t="shared" si="22"/>
        <v>165799.60483452035</v>
      </c>
      <c r="F49" s="155">
        <f t="shared" si="22"/>
        <v>92563.038198520328</v>
      </c>
      <c r="G49" s="155">
        <f t="shared" si="22"/>
        <v>18561.500938520127</v>
      </c>
      <c r="H49" s="155">
        <f t="shared" si="22"/>
        <v>-37408.148633479868</v>
      </c>
      <c r="I49" s="155">
        <f t="shared" si="22"/>
        <v>354402.61873052031</v>
      </c>
      <c r="J49" s="155">
        <f t="shared" si="22"/>
        <v>800360.8420305202</v>
      </c>
      <c r="K49" s="155">
        <f t="shared" si="22"/>
        <v>771273.67777052033</v>
      </c>
      <c r="L49" s="155">
        <f t="shared" si="22"/>
        <v>745381.39082252025</v>
      </c>
      <c r="O49" s="305"/>
    </row>
    <row r="50" spans="1:15" ht="30.75" customHeight="1">
      <c r="A50" s="309" t="s">
        <v>243</v>
      </c>
      <c r="B50" s="309"/>
      <c r="C50" s="348">
        <f>C47+C49</f>
        <v>-1011748.5702214807</v>
      </c>
      <c r="D50" s="348">
        <f t="shared" ref="D50:L50" si="23">D47+D49</f>
        <v>-700218.46448148065</v>
      </c>
      <c r="E50" s="348">
        <f t="shared" si="23"/>
        <v>-459859.28133348085</v>
      </c>
      <c r="F50" s="348">
        <f t="shared" si="23"/>
        <v>-256731.44556948089</v>
      </c>
      <c r="G50" s="348">
        <f t="shared" si="23"/>
        <v>-51481.898829480342</v>
      </c>
      <c r="H50" s="348">
        <f t="shared" si="23"/>
        <v>103754.67639851963</v>
      </c>
      <c r="I50" s="348">
        <f t="shared" si="23"/>
        <v>-982965.75383748068</v>
      </c>
      <c r="J50" s="348">
        <f t="shared" si="23"/>
        <v>-2219868.7505374807</v>
      </c>
      <c r="K50" s="348">
        <f t="shared" si="23"/>
        <v>-2139193.0307974806</v>
      </c>
      <c r="L50" s="348">
        <f t="shared" si="23"/>
        <v>-2067378.5745454805</v>
      </c>
      <c r="M50" s="349" t="s">
        <v>351</v>
      </c>
      <c r="O50" s="305"/>
    </row>
    <row r="51" spans="1:15">
      <c r="O51" s="305"/>
    </row>
    <row r="52" spans="1:15">
      <c r="B52" s="327" t="s">
        <v>338</v>
      </c>
      <c r="O52" s="305"/>
    </row>
    <row r="53" spans="1:15">
      <c r="A53" s="304" t="s">
        <v>339</v>
      </c>
      <c r="B53" s="328">
        <v>6.8699999999999997E-2</v>
      </c>
      <c r="O53" s="305"/>
    </row>
    <row r="54" spans="1:15">
      <c r="A54" s="304" t="s">
        <v>340</v>
      </c>
      <c r="B54" s="328">
        <f>+Assumptions!F98</f>
        <v>9.1899999999999996E-2</v>
      </c>
      <c r="O54" s="305"/>
    </row>
    <row r="55" spans="1:15">
      <c r="O55" s="305"/>
    </row>
    <row r="56" spans="1:15">
      <c r="O56" s="305"/>
    </row>
    <row r="57" spans="1:15">
      <c r="O57" s="305"/>
    </row>
  </sheetData>
  <pageMargins left="0.75" right="0.75" top="1" bottom="1" header="0.5" footer="0.5"/>
  <pageSetup scale="96" orientation="portrait" r:id="rId1"/>
  <headerFooter alignWithMargins="0">
    <oddFooter>&amp;C4</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heetViews>
  <sheetFormatPr defaultRowHeight="12.7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43B56CC244F57B469E4DF355E1317793" ma:contentTypeVersion="16" ma:contentTypeDescription="Meta data that will be applied to all documents added to the proceeding document folder" ma:contentTypeScope="" ma:versionID="f7222e2a460825bf4f63547a4f130054">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ed1632bf2f1b7284e5b7ae3075c802ff"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xsd:element ref="ns2:Document_x0020_Type"/>
                <xsd:element ref="ns2:Issue_x0020_Date"/>
                <xsd:element ref="ns2:Jurisdiction"/>
                <xsd:element ref="ns3:Authoring_x0020_Party" minOccurs="0"/>
                <xsd:element ref="ns3:Filing_x0020_Status" minOccurs="0"/>
                <xsd:element ref="ns4:Hydro_x0020_One_x0020_Data_x0020_Classification"/>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ma:displayName="Document Type" ma:default="Correspondence" ma:description="Please choose the type of document being submitted." ma:format="Dropdown" ma:internalName="Document_x0020_Type" ma:readOnly="fals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ma:displayName="Issue Date" ma:description="Date the document was issued." ma:format="DateOnly" ma:internalName="Issue_x0020_Date">
      <xsd:simpleType>
        <xsd:restriction base="dms:DateTime"/>
      </xsd:simpleType>
    </xsd:element>
    <xsd:element name="Jurisdiction" ma:index="13"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ma:readOnly="false">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EB-2016-0050</Case_x0020_Number_x002f_Docket_x0020_Number>
    <Issue_x0020_Date xmlns="f9175001-c430-4d57-adde-c1c10539e919">2016-06-20T04:00:00+00:00</Issue_x0020_Date>
    <Authoring_x0020_Party xmlns="ea909525-6dd5-47d7-9eed-71e77e5cedc6">Hydro One Networks - HONI</Authoring_x0020_Party>
    <Applicant xmlns="f9175001-c430-4d57-adde-c1c10539e919">
      <Value>Hydro One Networks</Value>
    </Applicant>
    <Jurisdiction xmlns="f9175001-c430-4d57-adde-c1c10539e919">OEB</Jurisdiction>
    <Case_x0020_Type xmlns="f9175001-c430-4d57-adde-c1c10539e919">Electricity</Case_x0020_Type>
    <Document_x0020_Type xmlns="f9175001-c430-4d57-adde-c1c10539e919">Interrogatory Response</Document_x0020_Type>
    <RA_x0020_Contact xmlns="31a38067-a042-4e0e-9037-517587b10700">182932 - AC</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0C021D18-F789-458E-830B-1620AC5202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1C6E64-3C2C-4D12-81CC-B0475F091493}">
  <ds:schemaRefs>
    <ds:schemaRef ds:uri="http://schemas.microsoft.com/sharepoint/v3/contenttype/forms"/>
  </ds:schemaRefs>
</ds:datastoreItem>
</file>

<file path=customXml/itemProps3.xml><?xml version="1.0" encoding="utf-8"?>
<ds:datastoreItem xmlns:ds="http://schemas.openxmlformats.org/officeDocument/2006/customXml" ds:itemID="{5B0C5A4E-6AC4-4050-AC5C-6A9B846A26BB}">
  <ds:schemaRefs>
    <ds:schemaRef ds:uri="http://schemas.microsoft.com/office/2006/metadata/properties"/>
    <ds:schemaRef ds:uri="http://purl.org/dc/terms/"/>
    <ds:schemaRef ds:uri="http://schemas.microsoft.com/office/2006/documentManagement/types"/>
    <ds:schemaRef ds:uri="ea909525-6dd5-47d7-9eed-71e77e5cedc6"/>
    <ds:schemaRef ds:uri="http://purl.org/dc/elements/1.1/"/>
    <ds:schemaRef ds:uri="http://schemas.microsoft.com/office/infopath/2007/PartnerControls"/>
    <ds:schemaRef ds:uri="http://schemas.openxmlformats.org/package/2006/metadata/core-properties"/>
    <ds:schemaRef ds:uri="f9175001-c430-4d57-adde-c1c10539e919"/>
    <ds:schemaRef ds:uri="31a38067-a042-4e0e-9037-517587b10700"/>
    <ds:schemaRef ds:uri="f0af1d65-dfd0-4b99-b523-def3a954563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FS Title</vt:lpstr>
      <vt:lpstr>Annual BS</vt:lpstr>
      <vt:lpstr>Annual PE</vt:lpstr>
      <vt:lpstr>Annual IS</vt:lpstr>
      <vt:lpstr>Annual CF</vt:lpstr>
      <vt:lpstr>Notes</vt:lpstr>
      <vt:lpstr>OEB's Template -ROE(GLPT-2017) </vt:lpstr>
      <vt:lpstr>ROE</vt:lpstr>
      <vt:lpstr>SUPPORT&gt;&gt;&gt;</vt:lpstr>
      <vt:lpstr>Revenue Requirement</vt:lpstr>
      <vt:lpstr>Annual PP&amp;E</vt:lpstr>
      <vt:lpstr>Assumptions</vt:lpstr>
      <vt:lpstr>DepreciationGrowthRate</vt:lpstr>
      <vt:lpstr>Inflation</vt:lpstr>
      <vt:lpstr>'Annual BS'!Print_Area</vt:lpstr>
      <vt:lpstr>'Annual CF'!Print_Area</vt:lpstr>
      <vt:lpstr>'Annual IS'!Print_Area</vt:lpstr>
      <vt:lpstr>'Annual PE'!Print_Area</vt:lpstr>
      <vt:lpstr>'Annual PP&amp;E'!Print_Area</vt:lpstr>
      <vt:lpstr>Assumptions!Print_Area</vt:lpstr>
      <vt:lpstr>Notes!Print_Area</vt:lpstr>
      <vt:lpstr>'Revenue Requirement'!Print_Area</vt:lpstr>
      <vt:lpstr>ROE!Print_Area</vt:lpstr>
      <vt:lpstr>Notes!Print_Titles</vt:lpstr>
      <vt:lpstr>'Revenue Requirement'!Print_Titles</vt:lpstr>
    </vt:vector>
  </TitlesOfParts>
  <Company>BRASCAN Power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I-02-10 Part a Attachment 4 - GLPT Pro Forma Financial Stmts - (Interactive Model)</dc:title>
  <dc:creator>B. Chauret</dc:creator>
  <cp:lastModifiedBy>DENNENY Kelly</cp:lastModifiedBy>
  <cp:lastPrinted>2015-09-02T13:47:59Z</cp:lastPrinted>
  <dcterms:created xsi:type="dcterms:W3CDTF">2007-08-23T17:56:17Z</dcterms:created>
  <dcterms:modified xsi:type="dcterms:W3CDTF">2016-06-20T20:17:22Z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0x01010061EC7F66509FFD4DA0B1B261A86BE7730043B56CC244F57B469E4DF355E1317793</vt:lpwstr>
  </property>
  <property fmtid="{D5CDD505-2E9C-101B-9397-08002B2CF9AE}" pid="3" name="Order">
    <vt:r8>78200</vt:r8>
  </property>
</Properties>
</file>